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kann/Desktop/"/>
    </mc:Choice>
  </mc:AlternateContent>
  <xr:revisionPtr revIDLastSave="0" documentId="8_{741E4FAF-4DDA-2A49-AC1C-24E560C2639B}" xr6:coauthVersionLast="43" xr6:coauthVersionMax="43" xr10:uidLastSave="{00000000-0000-0000-0000-000000000000}"/>
  <bookViews>
    <workbookView xWindow="4560" yWindow="1120" windowWidth="22700" windowHeight="14600" activeTab="8" xr2:uid="{128BA6A0-870B-4CC8-8B38-D2BD3221DD2F}"/>
  </bookViews>
  <sheets>
    <sheet name="April" sheetId="5" r:id="rId1"/>
    <sheet name="May" sheetId="9" r:id="rId2"/>
    <sheet name="June" sheetId="10" r:id="rId3"/>
    <sheet name="draft roster" sheetId="1" r:id="rId4"/>
    <sheet name="wages" sheetId="2" r:id="rId5"/>
    <sheet name="Accounts" sheetId="6" r:id="rId6"/>
    <sheet name="equipment" sheetId="7" r:id="rId7"/>
    <sheet name="expenses" sheetId="3" r:id="rId8"/>
    <sheet name="gst" sheetId="4" r:id="rId9"/>
  </sheets>
  <definedNames>
    <definedName name="date">June!#REF!</definedName>
    <definedName name="date2">May!$W$9:$X$13</definedName>
    <definedName name="date3">May!$W$9:$X$13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6" i="10" l="1"/>
  <c r="N84" i="10"/>
  <c r="K149" i="1"/>
  <c r="L149" i="1" s="1"/>
  <c r="M149" i="1"/>
  <c r="N149" i="1"/>
  <c r="E132" i="10"/>
  <c r="N208" i="10"/>
  <c r="N240" i="10"/>
  <c r="K240" i="10"/>
  <c r="L240" i="10" s="1"/>
  <c r="N239" i="10"/>
  <c r="O239" i="10" s="1"/>
  <c r="L239" i="10"/>
  <c r="M239" i="10" s="1"/>
  <c r="N157" i="10"/>
  <c r="K157" i="10"/>
  <c r="L157" i="10" s="1"/>
  <c r="N238" i="10"/>
  <c r="N237" i="10"/>
  <c r="N178" i="10"/>
  <c r="K178" i="10"/>
  <c r="L178" i="10" s="1"/>
  <c r="AJ60" i="1"/>
  <c r="AJ61" i="1"/>
  <c r="AG65" i="1"/>
  <c r="AG60" i="1"/>
  <c r="AG61" i="1"/>
  <c r="AD61" i="1"/>
  <c r="AE61" i="1" s="1"/>
  <c r="K60" i="1"/>
  <c r="L60" i="1" s="1"/>
  <c r="AD60" i="1"/>
  <c r="AE60" i="1" s="1"/>
  <c r="AJ72" i="1"/>
  <c r="Q72" i="1"/>
  <c r="N174" i="10"/>
  <c r="K174" i="10"/>
  <c r="L174" i="10" s="1"/>
  <c r="U424" i="9"/>
  <c r="R424" i="9"/>
  <c r="S424" i="9" s="1"/>
  <c r="N184" i="10"/>
  <c r="O184" i="10" s="1"/>
  <c r="L184" i="10"/>
  <c r="Q184" i="10" s="1"/>
  <c r="N227" i="10"/>
  <c r="K227" i="10"/>
  <c r="L227" i="10" s="1"/>
  <c r="N220" i="10"/>
  <c r="K220" i="10"/>
  <c r="L220" i="10" s="1"/>
  <c r="N219" i="10"/>
  <c r="O219" i="10" s="1"/>
  <c r="L219" i="10"/>
  <c r="Q219" i="10" s="1"/>
  <c r="N218" i="10"/>
  <c r="O218" i="10" s="1"/>
  <c r="L218" i="10"/>
  <c r="M218" i="10" s="1"/>
  <c r="N216" i="10"/>
  <c r="K216" i="10"/>
  <c r="L216" i="10" s="1"/>
  <c r="N215" i="10"/>
  <c r="O215" i="10" s="1"/>
  <c r="L215" i="10"/>
  <c r="Q215" i="10" s="1"/>
  <c r="N214" i="10"/>
  <c r="K214" i="10"/>
  <c r="N213" i="10"/>
  <c r="K213" i="10"/>
  <c r="L213" i="10" s="1"/>
  <c r="M213" i="10" s="1"/>
  <c r="Q211" i="10"/>
  <c r="O211" i="10"/>
  <c r="N204" i="10"/>
  <c r="K204" i="10"/>
  <c r="L204" i="10" s="1"/>
  <c r="N197" i="10"/>
  <c r="K197" i="10"/>
  <c r="L197" i="10" s="1"/>
  <c r="N196" i="10"/>
  <c r="O196" i="10" s="1"/>
  <c r="L196" i="10"/>
  <c r="Q196" i="10" s="1"/>
  <c r="N194" i="10"/>
  <c r="O194" i="10" s="1"/>
  <c r="L194" i="10"/>
  <c r="M194" i="10" s="1"/>
  <c r="K179" i="10"/>
  <c r="O179" i="10" s="1"/>
  <c r="N173" i="10"/>
  <c r="O173" i="10" s="1"/>
  <c r="L173" i="10"/>
  <c r="Q173" i="10" s="1"/>
  <c r="N172" i="10"/>
  <c r="K172" i="10"/>
  <c r="L172" i="10" s="1"/>
  <c r="N171" i="10"/>
  <c r="O171" i="10" s="1"/>
  <c r="L171" i="10"/>
  <c r="Q171" i="10" s="1"/>
  <c r="N155" i="10"/>
  <c r="K155" i="10"/>
  <c r="L155" i="10" s="1"/>
  <c r="N144" i="10"/>
  <c r="O144" i="10" s="1"/>
  <c r="L144" i="10"/>
  <c r="Q144" i="10" s="1"/>
  <c r="N140" i="10"/>
  <c r="O140" i="10" s="1"/>
  <c r="L140" i="10"/>
  <c r="M140" i="10" s="1"/>
  <c r="N139" i="10"/>
  <c r="K139" i="10"/>
  <c r="L139" i="10" s="1"/>
  <c r="N138" i="10"/>
  <c r="O138" i="10" s="1"/>
  <c r="L138" i="10"/>
  <c r="M138" i="10" s="1"/>
  <c r="N137" i="10"/>
  <c r="O137" i="10" s="1"/>
  <c r="L137" i="10"/>
  <c r="M137" i="10" s="1"/>
  <c r="N136" i="10"/>
  <c r="K136" i="10"/>
  <c r="L136" i="10" s="1"/>
  <c r="O214" i="10" l="1"/>
  <c r="P149" i="1"/>
  <c r="L179" i="10"/>
  <c r="M179" i="10" s="1"/>
  <c r="Q240" i="10"/>
  <c r="M240" i="10"/>
  <c r="Q239" i="10"/>
  <c r="O240" i="10"/>
  <c r="Q157" i="10"/>
  <c r="M157" i="10"/>
  <c r="O157" i="10"/>
  <c r="Q178" i="10"/>
  <c r="M178" i="10"/>
  <c r="O178" i="10"/>
  <c r="AH61" i="1"/>
  <c r="AF61" i="1"/>
  <c r="O60" i="1"/>
  <c r="Q60" i="1"/>
  <c r="M60" i="1"/>
  <c r="AF60" i="1"/>
  <c r="AH60" i="1"/>
  <c r="Q174" i="10"/>
  <c r="M174" i="10"/>
  <c r="O174" i="10"/>
  <c r="X424" i="9"/>
  <c r="T424" i="9"/>
  <c r="V424" i="9"/>
  <c r="Q179" i="10"/>
  <c r="M196" i="10"/>
  <c r="M215" i="10"/>
  <c r="M219" i="10"/>
  <c r="O213" i="10"/>
  <c r="L214" i="10"/>
  <c r="Q214" i="10" s="1"/>
  <c r="M184" i="10"/>
  <c r="Q227" i="10"/>
  <c r="M227" i="10"/>
  <c r="O227" i="10"/>
  <c r="Q216" i="10"/>
  <c r="M216" i="10"/>
  <c r="Q220" i="10"/>
  <c r="M220" i="10"/>
  <c r="Q218" i="10"/>
  <c r="Q213" i="10"/>
  <c r="O216" i="10"/>
  <c r="O220" i="10"/>
  <c r="Q204" i="10"/>
  <c r="M204" i="10"/>
  <c r="O204" i="10"/>
  <c r="Q197" i="10"/>
  <c r="M197" i="10"/>
  <c r="Q194" i="10"/>
  <c r="O197" i="10"/>
  <c r="M173" i="10"/>
  <c r="M172" i="10"/>
  <c r="Q172" i="10"/>
  <c r="M171" i="10"/>
  <c r="O172" i="10"/>
  <c r="Q155" i="10"/>
  <c r="M155" i="10"/>
  <c r="O155" i="10"/>
  <c r="M144" i="10"/>
  <c r="Q136" i="10"/>
  <c r="M136" i="10"/>
  <c r="Q139" i="10"/>
  <c r="M139" i="10"/>
  <c r="Q137" i="10"/>
  <c r="Q140" i="10"/>
  <c r="Q138" i="10"/>
  <c r="O136" i="10"/>
  <c r="O139" i="10"/>
  <c r="N114" i="10"/>
  <c r="O114" i="10" s="1"/>
  <c r="L114" i="10"/>
  <c r="Q114" i="10" s="1"/>
  <c r="N46" i="10"/>
  <c r="O46" i="10" s="1"/>
  <c r="L46" i="10"/>
  <c r="Q46" i="10" s="1"/>
  <c r="K30" i="10"/>
  <c r="E87" i="10"/>
  <c r="P98" i="10"/>
  <c r="E98" i="10"/>
  <c r="M214" i="10" l="1"/>
  <c r="M114" i="10"/>
  <c r="M46" i="10"/>
  <c r="K40" i="10"/>
  <c r="E30" i="10"/>
  <c r="E41" i="10"/>
  <c r="P55" i="10"/>
  <c r="E55" i="10"/>
  <c r="N116" i="10"/>
  <c r="N117" i="10"/>
  <c r="N118" i="10"/>
  <c r="N119" i="10"/>
  <c r="N120" i="10"/>
  <c r="N115" i="10"/>
  <c r="O115" i="10" s="1"/>
  <c r="Q112" i="10"/>
  <c r="P112" i="10"/>
  <c r="O112" i="10"/>
  <c r="N112" i="10"/>
  <c r="M112" i="10"/>
  <c r="L112" i="10"/>
  <c r="K112" i="10"/>
  <c r="D73" i="3"/>
  <c r="K259" i="6"/>
  <c r="M259" i="6"/>
  <c r="N32" i="1"/>
  <c r="Q32" i="1"/>
  <c r="E112" i="10"/>
  <c r="N59" i="1"/>
  <c r="K59" i="1"/>
  <c r="L59" i="1" s="1"/>
  <c r="N474" i="9"/>
  <c r="O474" i="9" s="1"/>
  <c r="L474" i="9"/>
  <c r="Q474" i="9" s="1"/>
  <c r="L115" i="10"/>
  <c r="Q115" i="10" s="1"/>
  <c r="K116" i="10"/>
  <c r="L116" i="10" s="1"/>
  <c r="N74" i="10"/>
  <c r="O74" i="10" s="1"/>
  <c r="L74" i="10"/>
  <c r="Q74" i="10" s="1"/>
  <c r="N52" i="10"/>
  <c r="O52" i="10" s="1"/>
  <c r="L52" i="10"/>
  <c r="Q52" i="10" s="1"/>
  <c r="N24" i="10"/>
  <c r="O24" i="10" s="1"/>
  <c r="L24" i="10"/>
  <c r="Q24" i="10" s="1"/>
  <c r="N34" i="10"/>
  <c r="K34" i="10"/>
  <c r="N23" i="10"/>
  <c r="O23" i="10" s="1"/>
  <c r="L23" i="10"/>
  <c r="Q23" i="10" s="1"/>
  <c r="N19" i="10"/>
  <c r="K19" i="10"/>
  <c r="L19" i="10" s="1"/>
  <c r="N18" i="10"/>
  <c r="O18" i="10" s="1"/>
  <c r="L18" i="10"/>
  <c r="M18" i="10" s="1"/>
  <c r="N17" i="10"/>
  <c r="O17" i="10" s="1"/>
  <c r="L17" i="10"/>
  <c r="M17" i="10" s="1"/>
  <c r="N16" i="10"/>
  <c r="K16" i="10"/>
  <c r="D145" i="10"/>
  <c r="L34" i="10" l="1"/>
  <c r="M34" i="10" s="1"/>
  <c r="M115" i="10"/>
  <c r="M24" i="10"/>
  <c r="Q59" i="1"/>
  <c r="M59" i="1"/>
  <c r="O59" i="1"/>
  <c r="M474" i="9"/>
  <c r="M74" i="10"/>
  <c r="M23" i="10"/>
  <c r="M52" i="10"/>
  <c r="M116" i="10"/>
  <c r="Q116" i="10"/>
  <c r="O116" i="10"/>
  <c r="O34" i="10"/>
  <c r="Q19" i="10"/>
  <c r="M19" i="10"/>
  <c r="Q18" i="10"/>
  <c r="O19" i="10"/>
  <c r="O16" i="10"/>
  <c r="L16" i="10"/>
  <c r="M16" i="10" s="1"/>
  <c r="Q17" i="10"/>
  <c r="N421" i="9"/>
  <c r="N423" i="9"/>
  <c r="N437" i="9"/>
  <c r="N454" i="9"/>
  <c r="N452" i="9"/>
  <c r="N447" i="9"/>
  <c r="N448" i="9"/>
  <c r="N449" i="9"/>
  <c r="N464" i="9"/>
  <c r="N465" i="9"/>
  <c r="O465" i="9" s="1"/>
  <c r="N466" i="9"/>
  <c r="O466" i="9" s="1"/>
  <c r="N467" i="9"/>
  <c r="N519" i="9"/>
  <c r="N534" i="9"/>
  <c r="N532" i="9"/>
  <c r="N533" i="9"/>
  <c r="N526" i="9"/>
  <c r="N527" i="9"/>
  <c r="N535" i="9"/>
  <c r="N531" i="9"/>
  <c r="N505" i="9"/>
  <c r="N506" i="9"/>
  <c r="N507" i="9"/>
  <c r="N509" i="9"/>
  <c r="N510" i="9"/>
  <c r="N500" i="9"/>
  <c r="N488" i="9"/>
  <c r="N497" i="9"/>
  <c r="O497" i="9" s="1"/>
  <c r="L497" i="9"/>
  <c r="Q497" i="9" s="1"/>
  <c r="N517" i="9"/>
  <c r="K517" i="9"/>
  <c r="L517" i="9" s="1"/>
  <c r="L466" i="9"/>
  <c r="M466" i="9" s="1"/>
  <c r="L465" i="9"/>
  <c r="Q465" i="9" s="1"/>
  <c r="N433" i="9"/>
  <c r="O433" i="9" s="1"/>
  <c r="L433" i="9"/>
  <c r="Q433" i="9" s="1"/>
  <c r="N430" i="9"/>
  <c r="N431" i="9"/>
  <c r="E22" i="1"/>
  <c r="AG19" i="1"/>
  <c r="AH19" i="1" s="1"/>
  <c r="AE19" i="1"/>
  <c r="AJ19" i="1" s="1"/>
  <c r="AG18" i="1"/>
  <c r="AD18" i="1"/>
  <c r="AE18" i="1" s="1"/>
  <c r="AF18" i="1" s="1"/>
  <c r="AG101" i="1"/>
  <c r="AH101" i="1" s="1"/>
  <c r="AE101" i="1"/>
  <c r="AJ101" i="1" s="1"/>
  <c r="AG78" i="1"/>
  <c r="AH78" i="1" s="1"/>
  <c r="AE78" i="1"/>
  <c r="AF78" i="1" s="1"/>
  <c r="AG100" i="1"/>
  <c r="AH100" i="1" s="1"/>
  <c r="AE100" i="1"/>
  <c r="AJ100" i="1" s="1"/>
  <c r="AG53" i="1"/>
  <c r="AH53" i="1" s="1"/>
  <c r="AE53" i="1"/>
  <c r="AJ53" i="1" s="1"/>
  <c r="AG26" i="1"/>
  <c r="AH26" i="1" s="1"/>
  <c r="AE26" i="1"/>
  <c r="AJ26" i="1" s="1"/>
  <c r="AG37" i="1"/>
  <c r="AD37" i="1"/>
  <c r="AE37" i="1" s="1"/>
  <c r="L526" i="9"/>
  <c r="M526" i="9" s="1"/>
  <c r="O526" i="9"/>
  <c r="Q34" i="10" l="1"/>
  <c r="Q16" i="10"/>
  <c r="M497" i="9"/>
  <c r="M433" i="9"/>
  <c r="Q517" i="9"/>
  <c r="M517" i="9"/>
  <c r="O517" i="9"/>
  <c r="M465" i="9"/>
  <c r="AF100" i="1"/>
  <c r="AH18" i="1"/>
  <c r="AF19" i="1"/>
  <c r="Q466" i="9"/>
  <c r="Q448" i="9"/>
  <c r="O448" i="9"/>
  <c r="AJ18" i="1"/>
  <c r="AF101" i="1"/>
  <c r="AJ78" i="1"/>
  <c r="AF53" i="1"/>
  <c r="AF26" i="1"/>
  <c r="AJ37" i="1"/>
  <c r="AF37" i="1"/>
  <c r="AH37" i="1"/>
  <c r="Q526" i="9"/>
  <c r="E426" i="9"/>
  <c r="E435" i="9"/>
  <c r="E444" i="9"/>
  <c r="E455" i="9"/>
  <c r="E468" i="9"/>
  <c r="E478" i="9"/>
  <c r="E490" i="9"/>
  <c r="E501" i="9"/>
  <c r="E512" i="9"/>
  <c r="E524" i="9"/>
  <c r="E537" i="9"/>
  <c r="E549" i="9"/>
  <c r="K435" i="9"/>
  <c r="N114" i="6"/>
  <c r="K114" i="6"/>
  <c r="D82" i="6"/>
  <c r="F82" i="6"/>
  <c r="E550" i="9" l="1"/>
  <c r="N370" i="9"/>
  <c r="N372" i="9"/>
  <c r="N373" i="9"/>
  <c r="N374" i="9"/>
  <c r="N375" i="9"/>
  <c r="N376" i="9"/>
  <c r="N377" i="9"/>
  <c r="N378" i="9"/>
  <c r="N379" i="9"/>
  <c r="AG109" i="1"/>
  <c r="AD109" i="1"/>
  <c r="AE109" i="1" s="1"/>
  <c r="AJ109" i="1" s="1"/>
  <c r="D412" i="6"/>
  <c r="F412" i="6"/>
  <c r="BD9" i="2"/>
  <c r="N366" i="9"/>
  <c r="N364" i="9"/>
  <c r="N359" i="9"/>
  <c r="N313" i="9"/>
  <c r="N336" i="9"/>
  <c r="N338" i="9"/>
  <c r="N339" i="9"/>
  <c r="N340" i="9"/>
  <c r="N335" i="9"/>
  <c r="N332" i="9"/>
  <c r="N283" i="9"/>
  <c r="N293" i="9"/>
  <c r="N395" i="9"/>
  <c r="N396" i="9"/>
  <c r="N397" i="9"/>
  <c r="N398" i="9"/>
  <c r="N399" i="9"/>
  <c r="N400" i="9"/>
  <c r="AF109" i="1" l="1"/>
  <c r="AH109" i="1"/>
  <c r="N327" i="9"/>
  <c r="N432" i="9" l="1"/>
  <c r="O432" i="9" s="1"/>
  <c r="L432" i="9"/>
  <c r="Q432" i="9" s="1"/>
  <c r="M432" i="9" l="1"/>
  <c r="N492" i="9"/>
  <c r="K519" i="9"/>
  <c r="L519" i="9" s="1"/>
  <c r="Q519" i="9" l="1"/>
  <c r="M519" i="9"/>
  <c r="O519" i="9"/>
  <c r="AG21" i="1"/>
  <c r="AD21" i="1"/>
  <c r="N291" i="9"/>
  <c r="O291" i="9" s="1"/>
  <c r="L291" i="9"/>
  <c r="Q291" i="9" s="1"/>
  <c r="AH21" i="1" l="1"/>
  <c r="AE21" i="1"/>
  <c r="AJ21" i="1" s="1"/>
  <c r="M291" i="9"/>
  <c r="AF21" i="1"/>
  <c r="BD8" i="2"/>
  <c r="E272" i="9"/>
  <c r="N266" i="9"/>
  <c r="E226" i="9"/>
  <c r="N225" i="9"/>
  <c r="N220" i="9"/>
  <c r="N216" i="9"/>
  <c r="N217" i="9"/>
  <c r="N197" i="9"/>
  <c r="N195" i="9"/>
  <c r="N196" i="9"/>
  <c r="N198" i="9"/>
  <c r="N194" i="9"/>
  <c r="N210" i="9"/>
  <c r="N236" i="9"/>
  <c r="N237" i="9"/>
  <c r="N235" i="9"/>
  <c r="N230" i="9"/>
  <c r="N252" i="9"/>
  <c r="N239" i="9"/>
  <c r="N160" i="9"/>
  <c r="N176" i="9"/>
  <c r="K410" i="9"/>
  <c r="E410" i="9"/>
  <c r="N409" i="9"/>
  <c r="O409" i="9" s="1"/>
  <c r="N405" i="9"/>
  <c r="L409" i="9"/>
  <c r="M409" i="9" s="1"/>
  <c r="P403" i="9"/>
  <c r="E403" i="9"/>
  <c r="N541" i="9"/>
  <c r="O541" i="9" s="1"/>
  <c r="L541" i="9"/>
  <c r="Q541" i="9" s="1"/>
  <c r="N147" i="9"/>
  <c r="N306" i="9"/>
  <c r="K306" i="9"/>
  <c r="L306" i="9" s="1"/>
  <c r="K332" i="9"/>
  <c r="L332" i="9" s="1"/>
  <c r="Q332" i="9" s="1"/>
  <c r="N353" i="9"/>
  <c r="K353" i="9"/>
  <c r="L353" i="9" s="1"/>
  <c r="N361" i="9"/>
  <c r="N82" i="10"/>
  <c r="K117" i="10"/>
  <c r="L117" i="10" s="1"/>
  <c r="N33" i="10"/>
  <c r="O33" i="10" s="1"/>
  <c r="L33" i="10"/>
  <c r="M33" i="10" s="1"/>
  <c r="Q409" i="9" l="1"/>
  <c r="M541" i="9"/>
  <c r="M306" i="9"/>
  <c r="O306" i="9"/>
  <c r="M332" i="9"/>
  <c r="O332" i="9"/>
  <c r="Q353" i="9"/>
  <c r="M353" i="9"/>
  <c r="O353" i="9"/>
  <c r="Q117" i="10"/>
  <c r="M117" i="10"/>
  <c r="O117" i="10"/>
  <c r="Q33" i="10"/>
  <c r="N91" i="10"/>
  <c r="K91" i="10"/>
  <c r="N92" i="10"/>
  <c r="K92" i="10"/>
  <c r="L92" i="10" s="1"/>
  <c r="N80" i="10"/>
  <c r="N81" i="10"/>
  <c r="N79" i="10"/>
  <c r="K79" i="10"/>
  <c r="N75" i="10"/>
  <c r="K75" i="10"/>
  <c r="L75" i="10" s="1"/>
  <c r="N70" i="10"/>
  <c r="K70" i="10"/>
  <c r="L70" i="10" s="1"/>
  <c r="N60" i="10"/>
  <c r="O60" i="10" s="1"/>
  <c r="L60" i="10"/>
  <c r="Q60" i="10" s="1"/>
  <c r="O59" i="10"/>
  <c r="L59" i="10"/>
  <c r="Q59" i="10" s="1"/>
  <c r="D446" i="9"/>
  <c r="D445" i="9"/>
  <c r="D514" i="9"/>
  <c r="D513" i="9"/>
  <c r="D503" i="9"/>
  <c r="D480" i="9"/>
  <c r="D479" i="9"/>
  <c r="D470" i="9"/>
  <c r="D459" i="9"/>
  <c r="N494" i="9"/>
  <c r="N496" i="9"/>
  <c r="N495" i="9"/>
  <c r="K495" i="9"/>
  <c r="N489" i="9"/>
  <c r="K489" i="9"/>
  <c r="L489" i="9" s="1"/>
  <c r="O91" i="10" l="1"/>
  <c r="M60" i="10"/>
  <c r="M59" i="10"/>
  <c r="O79" i="10"/>
  <c r="L79" i="10"/>
  <c r="Q79" i="10" s="1"/>
  <c r="L91" i="10"/>
  <c r="Q92" i="10"/>
  <c r="M92" i="10"/>
  <c r="O92" i="10"/>
  <c r="Q75" i="10"/>
  <c r="M75" i="10"/>
  <c r="O75" i="10"/>
  <c r="Q70" i="10"/>
  <c r="M70" i="10"/>
  <c r="O70" i="10"/>
  <c r="O495" i="9"/>
  <c r="L495" i="9"/>
  <c r="Q495" i="9" s="1"/>
  <c r="Q489" i="9"/>
  <c r="M489" i="9"/>
  <c r="O489" i="9"/>
  <c r="K507" i="9"/>
  <c r="AG54" i="1"/>
  <c r="AD54" i="1"/>
  <c r="AE54" i="1" s="1"/>
  <c r="N148" i="9"/>
  <c r="K148" i="9"/>
  <c r="L148" i="9" s="1"/>
  <c r="N333" i="9"/>
  <c r="O333" i="9" s="1"/>
  <c r="E287" i="9"/>
  <c r="E295" i="9"/>
  <c r="E305" i="9"/>
  <c r="E316" i="9"/>
  <c r="E329" i="9"/>
  <c r="E342" i="9"/>
  <c r="E354" i="9"/>
  <c r="P368" i="9"/>
  <c r="E368" i="9"/>
  <c r="E380" i="9"/>
  <c r="E392" i="9"/>
  <c r="P380" i="9"/>
  <c r="N352" i="9"/>
  <c r="K352" i="9"/>
  <c r="L352" i="9" s="1"/>
  <c r="O464" i="9" l="1"/>
  <c r="O507" i="9"/>
  <c r="M79" i="10"/>
  <c r="M91" i="10"/>
  <c r="Q91" i="10"/>
  <c r="M495" i="9"/>
  <c r="L507" i="9"/>
  <c r="L464" i="9"/>
  <c r="AJ54" i="1"/>
  <c r="AF54" i="1"/>
  <c r="AH54" i="1"/>
  <c r="Q148" i="9"/>
  <c r="M148" i="9"/>
  <c r="O148" i="9"/>
  <c r="Q352" i="9"/>
  <c r="M352" i="9"/>
  <c r="O352" i="9"/>
  <c r="N309" i="9"/>
  <c r="K309" i="9"/>
  <c r="L309" i="9" s="1"/>
  <c r="K373" i="9"/>
  <c r="O327" i="9"/>
  <c r="L327" i="9"/>
  <c r="Q327" i="9" s="1"/>
  <c r="N219" i="9"/>
  <c r="Q464" i="9" l="1"/>
  <c r="M464" i="9"/>
  <c r="Q507" i="9"/>
  <c r="M507" i="9"/>
  <c r="O373" i="9"/>
  <c r="Q309" i="9"/>
  <c r="M309" i="9"/>
  <c r="O309" i="9"/>
  <c r="M327" i="9"/>
  <c r="L373" i="9"/>
  <c r="N315" i="9"/>
  <c r="K315" i="9"/>
  <c r="K375" i="9"/>
  <c r="L375" i="9" s="1"/>
  <c r="O336" i="9"/>
  <c r="L336" i="9"/>
  <c r="Q336" i="9" s="1"/>
  <c r="O335" i="9"/>
  <c r="L335" i="9"/>
  <c r="Q335" i="9" s="1"/>
  <c r="K374" i="9"/>
  <c r="N326" i="9"/>
  <c r="Q326" i="9"/>
  <c r="N347" i="9"/>
  <c r="O338" i="9"/>
  <c r="L338" i="9"/>
  <c r="M338" i="9" s="1"/>
  <c r="N337" i="9"/>
  <c r="O337" i="9" s="1"/>
  <c r="L337" i="9"/>
  <c r="Q337" i="9" s="1"/>
  <c r="N41" i="1"/>
  <c r="K41" i="1"/>
  <c r="L41" i="1" s="1"/>
  <c r="AJ121" i="1"/>
  <c r="AH121" i="1"/>
  <c r="AF121" i="1"/>
  <c r="K198" i="9"/>
  <c r="D284" i="6"/>
  <c r="K78" i="1"/>
  <c r="L78" i="1" s="1"/>
  <c r="N78" i="1"/>
  <c r="N89" i="1"/>
  <c r="N82" i="1"/>
  <c r="N80" i="1"/>
  <c r="AG56" i="1"/>
  <c r="AD56" i="1"/>
  <c r="AH56" i="1" s="1"/>
  <c r="O315" i="9" l="1"/>
  <c r="L315" i="9"/>
  <c r="M315" i="9" s="1"/>
  <c r="M336" i="9"/>
  <c r="Q373" i="9"/>
  <c r="M373" i="9"/>
  <c r="O374" i="9"/>
  <c r="M335" i="9"/>
  <c r="L374" i="9"/>
  <c r="M374" i="9" s="1"/>
  <c r="Q375" i="9"/>
  <c r="M375" i="9"/>
  <c r="O375" i="9"/>
  <c r="M337" i="9"/>
  <c r="Q338" i="9"/>
  <c r="Q41" i="1"/>
  <c r="M41" i="1"/>
  <c r="O41" i="1"/>
  <c r="AE56" i="1"/>
  <c r="AJ56" i="1" s="1"/>
  <c r="Q78" i="1"/>
  <c r="M78" i="1"/>
  <c r="O78" i="1"/>
  <c r="AF56" i="1"/>
  <c r="P523" i="10"/>
  <c r="E523" i="10"/>
  <c r="N522" i="10"/>
  <c r="N521" i="10"/>
  <c r="K521" i="10"/>
  <c r="L521" i="10" s="1"/>
  <c r="N520" i="10"/>
  <c r="N518" i="10"/>
  <c r="N517" i="10"/>
  <c r="O517" i="10" s="1"/>
  <c r="L517" i="10"/>
  <c r="Q517" i="10" s="1"/>
  <c r="N516" i="10"/>
  <c r="N515" i="10"/>
  <c r="K515" i="10"/>
  <c r="L515" i="10" s="1"/>
  <c r="Q515" i="10" s="1"/>
  <c r="N514" i="10"/>
  <c r="N512" i="10"/>
  <c r="L512" i="10"/>
  <c r="P511" i="10"/>
  <c r="E511" i="10"/>
  <c r="N510" i="10"/>
  <c r="O510" i="10" s="1"/>
  <c r="L510" i="10"/>
  <c r="M510" i="10" s="1"/>
  <c r="N509" i="10"/>
  <c r="O509" i="10" s="1"/>
  <c r="L509" i="10"/>
  <c r="Q509" i="10" s="1"/>
  <c r="N508" i="10"/>
  <c r="O508" i="10" s="1"/>
  <c r="L508" i="10"/>
  <c r="M508" i="10" s="1"/>
  <c r="N507" i="10"/>
  <c r="O507" i="10" s="1"/>
  <c r="L507" i="10"/>
  <c r="Q507" i="10" s="1"/>
  <c r="N506" i="10"/>
  <c r="O506" i="10" s="1"/>
  <c r="L506" i="10"/>
  <c r="M506" i="10" s="1"/>
  <c r="N505" i="10"/>
  <c r="K505" i="10"/>
  <c r="L505" i="10" s="1"/>
  <c r="N504" i="10"/>
  <c r="O504" i="10" s="1"/>
  <c r="L504" i="10"/>
  <c r="Q504" i="10" s="1"/>
  <c r="N503" i="10"/>
  <c r="K503" i="10"/>
  <c r="Q502" i="10"/>
  <c r="O502" i="10"/>
  <c r="P500" i="10"/>
  <c r="E500" i="10"/>
  <c r="N499" i="10"/>
  <c r="K499" i="10"/>
  <c r="L499" i="10" s="1"/>
  <c r="N498" i="10"/>
  <c r="K498" i="10"/>
  <c r="N497" i="10"/>
  <c r="K497" i="10"/>
  <c r="L497" i="10" s="1"/>
  <c r="N496" i="10"/>
  <c r="K496" i="10"/>
  <c r="N495" i="10"/>
  <c r="N494" i="10"/>
  <c r="K494" i="10"/>
  <c r="N493" i="10"/>
  <c r="O493" i="10" s="1"/>
  <c r="L493" i="10"/>
  <c r="M493" i="10" s="1"/>
  <c r="N492" i="10"/>
  <c r="O492" i="10" s="1"/>
  <c r="L492" i="10"/>
  <c r="N491" i="10"/>
  <c r="K491" i="10"/>
  <c r="N490" i="10"/>
  <c r="K490" i="10"/>
  <c r="L490" i="10" s="1"/>
  <c r="P489" i="10"/>
  <c r="E489" i="10"/>
  <c r="N488" i="10"/>
  <c r="K488" i="10"/>
  <c r="L488" i="10" s="1"/>
  <c r="Q488" i="10" s="1"/>
  <c r="N482" i="10"/>
  <c r="O482" i="10" s="1"/>
  <c r="L482" i="10"/>
  <c r="N481" i="10"/>
  <c r="K481" i="10"/>
  <c r="N479" i="10"/>
  <c r="K479" i="10"/>
  <c r="P477" i="10"/>
  <c r="E477" i="10"/>
  <c r="N476" i="10"/>
  <c r="K476" i="10"/>
  <c r="N475" i="10"/>
  <c r="K475" i="10"/>
  <c r="L475" i="10" s="1"/>
  <c r="N474" i="10"/>
  <c r="K474" i="10"/>
  <c r="N473" i="10"/>
  <c r="N472" i="10"/>
  <c r="K472" i="10"/>
  <c r="L472" i="10" s="1"/>
  <c r="N471" i="10"/>
  <c r="K471" i="10"/>
  <c r="L471" i="10" s="1"/>
  <c r="N470" i="10"/>
  <c r="O470" i="10" s="1"/>
  <c r="L470" i="10"/>
  <c r="Q470" i="10" s="1"/>
  <c r="N469" i="10"/>
  <c r="N468" i="10"/>
  <c r="K468" i="10"/>
  <c r="N467" i="10"/>
  <c r="P466" i="10"/>
  <c r="E466" i="10"/>
  <c r="N465" i="10"/>
  <c r="K465" i="10"/>
  <c r="N464" i="10"/>
  <c r="O464" i="10" s="1"/>
  <c r="L464" i="10"/>
  <c r="Q464" i="10" s="1"/>
  <c r="N462" i="10"/>
  <c r="K462" i="10"/>
  <c r="L462" i="10" s="1"/>
  <c r="N461" i="10"/>
  <c r="K461" i="10"/>
  <c r="N460" i="10"/>
  <c r="K460" i="10"/>
  <c r="N459" i="10"/>
  <c r="K459" i="10"/>
  <c r="N457" i="10"/>
  <c r="O457" i="10" s="1"/>
  <c r="L457" i="10"/>
  <c r="M457" i="10" s="1"/>
  <c r="N456" i="10"/>
  <c r="K456" i="10"/>
  <c r="P455" i="10"/>
  <c r="E455" i="10"/>
  <c r="N454" i="10"/>
  <c r="K454" i="10"/>
  <c r="N453" i="10"/>
  <c r="O453" i="10" s="1"/>
  <c r="L453" i="10"/>
  <c r="M453" i="10" s="1"/>
  <c r="N452" i="10"/>
  <c r="O452" i="10" s="1"/>
  <c r="L452" i="10"/>
  <c r="N451" i="10"/>
  <c r="O451" i="10" s="1"/>
  <c r="L451" i="10"/>
  <c r="Q451" i="10" s="1"/>
  <c r="K450" i="10"/>
  <c r="N449" i="10"/>
  <c r="K449" i="10"/>
  <c r="L449" i="10" s="1"/>
  <c r="N448" i="10"/>
  <c r="K448" i="10"/>
  <c r="L448" i="10" s="1"/>
  <c r="N447" i="10"/>
  <c r="K447" i="10"/>
  <c r="L447" i="10" s="1"/>
  <c r="N445" i="10"/>
  <c r="K445" i="10"/>
  <c r="L445" i="10" s="1"/>
  <c r="P443" i="10"/>
  <c r="E443" i="10"/>
  <c r="Q442" i="10"/>
  <c r="N442" i="10"/>
  <c r="N440" i="10"/>
  <c r="O440" i="10" s="1"/>
  <c r="L440" i="10"/>
  <c r="M440" i="10" s="1"/>
  <c r="Q439" i="10"/>
  <c r="N439" i="10"/>
  <c r="Q438" i="10"/>
  <c r="N438" i="10"/>
  <c r="N437" i="10"/>
  <c r="K437" i="10"/>
  <c r="N436" i="10"/>
  <c r="K436" i="10"/>
  <c r="L436" i="10" s="1"/>
  <c r="N435" i="10"/>
  <c r="K435" i="10"/>
  <c r="N434" i="10"/>
  <c r="K434" i="10"/>
  <c r="N433" i="10"/>
  <c r="O433" i="10" s="1"/>
  <c r="L433" i="10"/>
  <c r="M433" i="10" s="1"/>
  <c r="N432" i="10"/>
  <c r="L432" i="10"/>
  <c r="M432" i="10" s="1"/>
  <c r="P429" i="10"/>
  <c r="E429" i="10"/>
  <c r="N428" i="10"/>
  <c r="K428" i="10"/>
  <c r="N427" i="10"/>
  <c r="K427" i="10"/>
  <c r="L427" i="10" s="1"/>
  <c r="N426" i="10"/>
  <c r="O426" i="10" s="1"/>
  <c r="L426" i="10"/>
  <c r="Q426" i="10" s="1"/>
  <c r="N425" i="10"/>
  <c r="K425" i="10"/>
  <c r="N423" i="10"/>
  <c r="O423" i="10" s="1"/>
  <c r="L423" i="10"/>
  <c r="Q423" i="10" s="1"/>
  <c r="N421" i="10"/>
  <c r="O421" i="10" s="1"/>
  <c r="L421" i="10"/>
  <c r="Q421" i="10" s="1"/>
  <c r="N420" i="10"/>
  <c r="O420" i="10" s="1"/>
  <c r="L420" i="10"/>
  <c r="Q420" i="10" s="1"/>
  <c r="P418" i="10"/>
  <c r="E418" i="10"/>
  <c r="N417" i="10"/>
  <c r="K417" i="10"/>
  <c r="N416" i="10"/>
  <c r="L416" i="10"/>
  <c r="N415" i="10"/>
  <c r="O415" i="10" s="1"/>
  <c r="L415" i="10"/>
  <c r="Q415" i="10" s="1"/>
  <c r="N414" i="10"/>
  <c r="O414" i="10" s="1"/>
  <c r="L414" i="10"/>
  <c r="Q413" i="10"/>
  <c r="N413" i="10"/>
  <c r="N411" i="10"/>
  <c r="K411" i="10"/>
  <c r="L411" i="10" s="1"/>
  <c r="Q411" i="10" s="1"/>
  <c r="N410" i="10"/>
  <c r="K410" i="10"/>
  <c r="L410" i="10" s="1"/>
  <c r="P408" i="10"/>
  <c r="K408" i="10"/>
  <c r="E408" i="10"/>
  <c r="N407" i="10"/>
  <c r="O407" i="10" s="1"/>
  <c r="L407" i="10"/>
  <c r="M407" i="10" s="1"/>
  <c r="N406" i="10"/>
  <c r="O406" i="10" s="1"/>
  <c r="L406" i="10"/>
  <c r="Q406" i="10" s="1"/>
  <c r="N405" i="10"/>
  <c r="O405" i="10" s="1"/>
  <c r="L405" i="10"/>
  <c r="Q405" i="10" s="1"/>
  <c r="Q402" i="10"/>
  <c r="N402" i="10"/>
  <c r="N401" i="10"/>
  <c r="L401" i="10"/>
  <c r="M401" i="10" s="1"/>
  <c r="P400" i="10"/>
  <c r="E400" i="10"/>
  <c r="N398" i="10"/>
  <c r="O398" i="10" s="1"/>
  <c r="L398" i="10"/>
  <c r="M398" i="10" s="1"/>
  <c r="N397" i="10"/>
  <c r="K397" i="10"/>
  <c r="L397" i="10" s="1"/>
  <c r="N396" i="10"/>
  <c r="K396" i="10"/>
  <c r="L396" i="10" s="1"/>
  <c r="N395" i="10"/>
  <c r="O395" i="10" s="1"/>
  <c r="L395" i="10"/>
  <c r="Q395" i="10" s="1"/>
  <c r="N393" i="10"/>
  <c r="N392" i="10"/>
  <c r="P384" i="10"/>
  <c r="E384" i="10"/>
  <c r="N383" i="10"/>
  <c r="K383" i="10"/>
  <c r="N382" i="10"/>
  <c r="N381" i="10"/>
  <c r="O381" i="10" s="1"/>
  <c r="L381" i="10"/>
  <c r="Q381" i="10" s="1"/>
  <c r="N380" i="10"/>
  <c r="O380" i="10" s="1"/>
  <c r="L380" i="10"/>
  <c r="N379" i="10"/>
  <c r="O379" i="10" s="1"/>
  <c r="L379" i="10"/>
  <c r="Q379" i="10" s="1"/>
  <c r="N378" i="10"/>
  <c r="Q377" i="10"/>
  <c r="N377" i="10"/>
  <c r="O377" i="10" s="1"/>
  <c r="M377" i="10"/>
  <c r="N376" i="10"/>
  <c r="K376" i="10"/>
  <c r="N375" i="10"/>
  <c r="L375" i="10"/>
  <c r="M375" i="10" s="1"/>
  <c r="P373" i="10"/>
  <c r="E373" i="10"/>
  <c r="N372" i="10"/>
  <c r="O372" i="10" s="1"/>
  <c r="L372" i="10"/>
  <c r="N371" i="10"/>
  <c r="O371" i="10" s="1"/>
  <c r="L371" i="10"/>
  <c r="Q371" i="10" s="1"/>
  <c r="N370" i="10"/>
  <c r="O370" i="10" s="1"/>
  <c r="L370" i="10"/>
  <c r="M370" i="10" s="1"/>
  <c r="N369" i="10"/>
  <c r="O369" i="10" s="1"/>
  <c r="L369" i="10"/>
  <c r="Q369" i="10" s="1"/>
  <c r="N368" i="10"/>
  <c r="O368" i="10" s="1"/>
  <c r="L368" i="10"/>
  <c r="M368" i="10" s="1"/>
  <c r="N367" i="10"/>
  <c r="K367" i="10"/>
  <c r="L367" i="10" s="1"/>
  <c r="Q367" i="10" s="1"/>
  <c r="N366" i="10"/>
  <c r="O366" i="10" s="1"/>
  <c r="L366" i="10"/>
  <c r="N365" i="10"/>
  <c r="K365" i="10"/>
  <c r="N363" i="10"/>
  <c r="L363" i="10"/>
  <c r="M363" i="10" s="1"/>
  <c r="P362" i="10"/>
  <c r="E362" i="10"/>
  <c r="N361" i="10"/>
  <c r="K361" i="10"/>
  <c r="L361" i="10" s="1"/>
  <c r="M361" i="10" s="1"/>
  <c r="N360" i="10"/>
  <c r="K360" i="10"/>
  <c r="L360" i="10" s="1"/>
  <c r="N359" i="10"/>
  <c r="K359" i="10"/>
  <c r="L359" i="10" s="1"/>
  <c r="N358" i="10"/>
  <c r="K358" i="10"/>
  <c r="L358" i="10" s="1"/>
  <c r="Q358" i="10" s="1"/>
  <c r="N357" i="10"/>
  <c r="K357" i="10"/>
  <c r="L357" i="10" s="1"/>
  <c r="M357" i="10" s="1"/>
  <c r="N356" i="10"/>
  <c r="K356" i="10"/>
  <c r="L356" i="10" s="1"/>
  <c r="N355" i="10"/>
  <c r="K355" i="10"/>
  <c r="L355" i="10" s="1"/>
  <c r="N354" i="10"/>
  <c r="O354" i="10" s="1"/>
  <c r="L354" i="10"/>
  <c r="Q354" i="10" s="1"/>
  <c r="N353" i="10"/>
  <c r="O353" i="10" s="1"/>
  <c r="L353" i="10"/>
  <c r="M353" i="10" s="1"/>
  <c r="N352" i="10"/>
  <c r="K352" i="10"/>
  <c r="L352" i="10" s="1"/>
  <c r="Q352" i="10" s="1"/>
  <c r="N351" i="10"/>
  <c r="K351" i="10"/>
  <c r="P350" i="10"/>
  <c r="E350" i="10"/>
  <c r="N349" i="10"/>
  <c r="K349" i="10"/>
  <c r="N348" i="10"/>
  <c r="N347" i="10"/>
  <c r="N345" i="10"/>
  <c r="N344" i="10"/>
  <c r="K344" i="10"/>
  <c r="L344" i="10" s="1"/>
  <c r="Q344" i="10" s="1"/>
  <c r="N343" i="10"/>
  <c r="K343" i="10"/>
  <c r="N342" i="10"/>
  <c r="N341" i="10"/>
  <c r="K341" i="10"/>
  <c r="L341" i="10" s="1"/>
  <c r="Q341" i="10" s="1"/>
  <c r="N340" i="10"/>
  <c r="K340" i="10"/>
  <c r="L340" i="10" s="1"/>
  <c r="Q340" i="10" s="1"/>
  <c r="P338" i="10"/>
  <c r="E338" i="10"/>
  <c r="N336" i="10"/>
  <c r="K336" i="10"/>
  <c r="N335" i="10"/>
  <c r="K335" i="10"/>
  <c r="N334" i="10"/>
  <c r="N333" i="10"/>
  <c r="K333" i="10"/>
  <c r="N331" i="10"/>
  <c r="K331" i="10"/>
  <c r="L331" i="10" s="1"/>
  <c r="N330" i="10"/>
  <c r="N329" i="10"/>
  <c r="K329" i="10"/>
  <c r="L329" i="10" s="1"/>
  <c r="N328" i="10"/>
  <c r="P327" i="10"/>
  <c r="E327" i="10"/>
  <c r="N326" i="10"/>
  <c r="K326" i="10"/>
  <c r="L326" i="10" s="1"/>
  <c r="Q326" i="10" s="1"/>
  <c r="N325" i="10"/>
  <c r="K325" i="10"/>
  <c r="N324" i="10"/>
  <c r="K324" i="10"/>
  <c r="L324" i="10" s="1"/>
  <c r="N323" i="10"/>
  <c r="K323" i="10"/>
  <c r="L323" i="10" s="1"/>
  <c r="Q323" i="10" s="1"/>
  <c r="N322" i="10"/>
  <c r="O322" i="10" s="1"/>
  <c r="L322" i="10"/>
  <c r="N319" i="10"/>
  <c r="K319" i="10"/>
  <c r="N318" i="10"/>
  <c r="K318" i="10"/>
  <c r="L318" i="10" s="1"/>
  <c r="Q318" i="10" s="1"/>
  <c r="N317" i="10"/>
  <c r="K317" i="10"/>
  <c r="L317" i="10" s="1"/>
  <c r="Q317" i="10" s="1"/>
  <c r="P315" i="10"/>
  <c r="E315" i="10"/>
  <c r="N314" i="10"/>
  <c r="K314" i="10"/>
  <c r="L314" i="10" s="1"/>
  <c r="N313" i="10"/>
  <c r="O313" i="10" s="1"/>
  <c r="L313" i="10"/>
  <c r="M313" i="10" s="1"/>
  <c r="N312" i="10"/>
  <c r="O312" i="10" s="1"/>
  <c r="L312" i="10"/>
  <c r="N311" i="10"/>
  <c r="O311" i="10" s="1"/>
  <c r="L311" i="10"/>
  <c r="M311" i="10" s="1"/>
  <c r="N310" i="10"/>
  <c r="K310" i="10"/>
  <c r="K309" i="10"/>
  <c r="L309" i="10" s="1"/>
  <c r="N308" i="10"/>
  <c r="K308" i="10"/>
  <c r="L308" i="10" s="1"/>
  <c r="Q308" i="10" s="1"/>
  <c r="N307" i="10"/>
  <c r="K307" i="10"/>
  <c r="L307" i="10" s="1"/>
  <c r="N305" i="10"/>
  <c r="K305" i="10"/>
  <c r="L305" i="10" s="1"/>
  <c r="Q305" i="10" s="1"/>
  <c r="P303" i="10"/>
  <c r="E303" i="10"/>
  <c r="N302" i="10"/>
  <c r="O302" i="10" s="1"/>
  <c r="L302" i="10"/>
  <c r="M302" i="10" s="1"/>
  <c r="N301" i="10"/>
  <c r="O301" i="10" s="1"/>
  <c r="L301" i="10"/>
  <c r="N299" i="10"/>
  <c r="O299" i="10" s="1"/>
  <c r="L299" i="10"/>
  <c r="Q299" i="10" s="1"/>
  <c r="N298" i="10"/>
  <c r="O298" i="10" s="1"/>
  <c r="L298" i="10"/>
  <c r="M298" i="10" s="1"/>
  <c r="N297" i="10"/>
  <c r="O297" i="10" s="1"/>
  <c r="L297" i="10"/>
  <c r="N296" i="10"/>
  <c r="K296" i="10"/>
  <c r="N295" i="10"/>
  <c r="K295" i="10"/>
  <c r="N294" i="10"/>
  <c r="O294" i="10" s="1"/>
  <c r="L294" i="10"/>
  <c r="Q294" i="10" s="1"/>
  <c r="N293" i="10"/>
  <c r="L293" i="10"/>
  <c r="M293" i="10" s="1"/>
  <c r="Q292" i="10"/>
  <c r="P292" i="10"/>
  <c r="O292" i="10"/>
  <c r="N292" i="10"/>
  <c r="M292" i="10"/>
  <c r="L292" i="10"/>
  <c r="K292" i="10"/>
  <c r="E292" i="10"/>
  <c r="P289" i="10"/>
  <c r="E289" i="10"/>
  <c r="N288" i="10"/>
  <c r="O288" i="10" s="1"/>
  <c r="L288" i="10"/>
  <c r="N287" i="10"/>
  <c r="K287" i="10"/>
  <c r="L287" i="10" s="1"/>
  <c r="N286" i="10"/>
  <c r="O286" i="10" s="1"/>
  <c r="L286" i="10"/>
  <c r="N285" i="10"/>
  <c r="K285" i="10"/>
  <c r="N284" i="10"/>
  <c r="O284" i="10" s="1"/>
  <c r="L284" i="10"/>
  <c r="N283" i="10"/>
  <c r="O283" i="10" s="1"/>
  <c r="L283" i="10"/>
  <c r="M283" i="10" s="1"/>
  <c r="N282" i="10"/>
  <c r="O282" i="10" s="1"/>
  <c r="L282" i="10"/>
  <c r="N281" i="10"/>
  <c r="O281" i="10" s="1"/>
  <c r="L281" i="10"/>
  <c r="Q281" i="10" s="1"/>
  <c r="N280" i="10"/>
  <c r="O280" i="10" s="1"/>
  <c r="L280" i="10"/>
  <c r="M280" i="10" s="1"/>
  <c r="Q279" i="10"/>
  <c r="N279" i="10"/>
  <c r="P278" i="10"/>
  <c r="K278" i="10"/>
  <c r="E278" i="10"/>
  <c r="N276" i="10"/>
  <c r="L276" i="10"/>
  <c r="N275" i="10"/>
  <c r="N274" i="10"/>
  <c r="N273" i="10"/>
  <c r="N272" i="10"/>
  <c r="O272" i="10" s="1"/>
  <c r="L272" i="10"/>
  <c r="Q272" i="10" s="1"/>
  <c r="N271" i="10"/>
  <c r="L271" i="10"/>
  <c r="P269" i="10"/>
  <c r="E269" i="10"/>
  <c r="N268" i="10"/>
  <c r="O268" i="10" s="1"/>
  <c r="L268" i="10"/>
  <c r="N267" i="10"/>
  <c r="K267" i="10"/>
  <c r="N266" i="10"/>
  <c r="O266" i="10" s="1"/>
  <c r="L266" i="10"/>
  <c r="Q266" i="10" s="1"/>
  <c r="Q263" i="10"/>
  <c r="N263" i="10"/>
  <c r="N262" i="10"/>
  <c r="O262" i="10" s="1"/>
  <c r="L262" i="10"/>
  <c r="M262" i="10" s="1"/>
  <c r="P261" i="10"/>
  <c r="E261" i="10"/>
  <c r="N259" i="10"/>
  <c r="O259" i="10" s="1"/>
  <c r="L259" i="10"/>
  <c r="N258" i="10"/>
  <c r="K258" i="10"/>
  <c r="L258" i="10" s="1"/>
  <c r="Q258" i="10" s="1"/>
  <c r="N257" i="10"/>
  <c r="K257" i="10"/>
  <c r="L257" i="10" s="1"/>
  <c r="N256" i="10"/>
  <c r="O256" i="10" s="1"/>
  <c r="L256" i="10"/>
  <c r="N254" i="10"/>
  <c r="N253" i="10"/>
  <c r="P246" i="10"/>
  <c r="E246" i="10"/>
  <c r="N245" i="10"/>
  <c r="N244" i="10"/>
  <c r="K244" i="10"/>
  <c r="L244" i="10" s="1"/>
  <c r="Q244" i="10" s="1"/>
  <c r="N243" i="10"/>
  <c r="N241" i="10"/>
  <c r="N235" i="10"/>
  <c r="L235" i="10"/>
  <c r="P234" i="10"/>
  <c r="E234" i="10"/>
  <c r="N233" i="10"/>
  <c r="O233" i="10" s="1"/>
  <c r="L233" i="10"/>
  <c r="M233" i="10" s="1"/>
  <c r="P232" i="10"/>
  <c r="E232" i="10"/>
  <c r="N231" i="10"/>
  <c r="K231" i="10"/>
  <c r="L231" i="10" s="1"/>
  <c r="N230" i="10"/>
  <c r="K230" i="10"/>
  <c r="N229" i="10"/>
  <c r="K229" i="10"/>
  <c r="L229" i="10" s="1"/>
  <c r="M229" i="10" s="1"/>
  <c r="N228" i="10"/>
  <c r="K228" i="10"/>
  <c r="N226" i="10"/>
  <c r="K226" i="10"/>
  <c r="L226" i="10" s="1"/>
  <c r="M226" i="10" s="1"/>
  <c r="N225" i="10"/>
  <c r="O225" i="10" s="1"/>
  <c r="L225" i="10"/>
  <c r="M225" i="10" s="1"/>
  <c r="N224" i="10"/>
  <c r="O224" i="10" s="1"/>
  <c r="L224" i="10"/>
  <c r="N223" i="10"/>
  <c r="K223" i="10"/>
  <c r="N222" i="10"/>
  <c r="K222" i="10"/>
  <c r="L222" i="10" s="1"/>
  <c r="P221" i="10"/>
  <c r="E221" i="10"/>
  <c r="P209" i="10"/>
  <c r="E209" i="10"/>
  <c r="K208" i="10"/>
  <c r="L208" i="10" s="1"/>
  <c r="N207" i="10"/>
  <c r="K207" i="10"/>
  <c r="L207" i="10" s="1"/>
  <c r="Q207" i="10" s="1"/>
  <c r="N206" i="10"/>
  <c r="K206" i="10"/>
  <c r="L206" i="10" s="1"/>
  <c r="Q206" i="10" s="1"/>
  <c r="N205" i="10"/>
  <c r="N202" i="10"/>
  <c r="O202" i="10" s="1"/>
  <c r="L202" i="10"/>
  <c r="M202" i="10" s="1"/>
  <c r="N201" i="10"/>
  <c r="N200" i="10"/>
  <c r="K200" i="10"/>
  <c r="N199" i="10"/>
  <c r="P198" i="10"/>
  <c r="E198" i="10"/>
  <c r="N193" i="10"/>
  <c r="K193" i="10"/>
  <c r="L193" i="10" s="1"/>
  <c r="N192" i="10"/>
  <c r="K192" i="10"/>
  <c r="N191" i="10"/>
  <c r="K191" i="10"/>
  <c r="L191" i="10" s="1"/>
  <c r="N189" i="10"/>
  <c r="O189" i="10" s="1"/>
  <c r="L189" i="10"/>
  <c r="M189" i="10" s="1"/>
  <c r="N188" i="10"/>
  <c r="K188" i="10"/>
  <c r="L188" i="10" s="1"/>
  <c r="P187" i="10"/>
  <c r="E187" i="10"/>
  <c r="N186" i="10"/>
  <c r="K186" i="10"/>
  <c r="N185" i="10"/>
  <c r="O185" i="10" s="1"/>
  <c r="L185" i="10"/>
  <c r="M185" i="10" s="1"/>
  <c r="N183" i="10"/>
  <c r="O183" i="10" s="1"/>
  <c r="L183" i="10"/>
  <c r="M183" i="10" s="1"/>
  <c r="K182" i="10"/>
  <c r="O182" i="10" s="1"/>
  <c r="N181" i="10"/>
  <c r="K181" i="10"/>
  <c r="L181" i="10" s="1"/>
  <c r="N180" i="10"/>
  <c r="K180" i="10"/>
  <c r="L180" i="10" s="1"/>
  <c r="Q180" i="10" s="1"/>
  <c r="N177" i="10"/>
  <c r="K177" i="10"/>
  <c r="P175" i="10"/>
  <c r="E175" i="10"/>
  <c r="N170" i="10"/>
  <c r="K170" i="10"/>
  <c r="L170" i="10" s="1"/>
  <c r="M170" i="10" s="1"/>
  <c r="N169" i="10"/>
  <c r="K169" i="10"/>
  <c r="L169" i="10" s="1"/>
  <c r="N168" i="10"/>
  <c r="K168" i="10"/>
  <c r="L168" i="10" s="1"/>
  <c r="Q168" i="10" s="1"/>
  <c r="N167" i="10"/>
  <c r="K167" i="10"/>
  <c r="L167" i="10" s="1"/>
  <c r="M167" i="10" s="1"/>
  <c r="N166" i="10"/>
  <c r="O166" i="10" s="1"/>
  <c r="L166" i="10"/>
  <c r="M166" i="10" s="1"/>
  <c r="N165" i="10"/>
  <c r="L165" i="10"/>
  <c r="Q165" i="10" s="1"/>
  <c r="P162" i="10"/>
  <c r="E162" i="10"/>
  <c r="N161" i="10"/>
  <c r="K161" i="10"/>
  <c r="N159" i="10"/>
  <c r="O159" i="10" s="1"/>
  <c r="L159" i="10"/>
  <c r="Q159" i="10" s="1"/>
  <c r="N158" i="10"/>
  <c r="K158" i="10"/>
  <c r="N156" i="10"/>
  <c r="O156" i="10" s="1"/>
  <c r="L156" i="10"/>
  <c r="M156" i="10" s="1"/>
  <c r="N154" i="10"/>
  <c r="O154" i="10" s="1"/>
  <c r="L154" i="10"/>
  <c r="Q154" i="10" s="1"/>
  <c r="N153" i="10"/>
  <c r="O153" i="10" s="1"/>
  <c r="L153" i="10"/>
  <c r="P151" i="10"/>
  <c r="E151" i="10"/>
  <c r="N150" i="10"/>
  <c r="K150" i="10"/>
  <c r="N149" i="10"/>
  <c r="L149" i="10"/>
  <c r="Q149" i="10" s="1"/>
  <c r="N148" i="10"/>
  <c r="O148" i="10" s="1"/>
  <c r="L148" i="10"/>
  <c r="M148" i="10" s="1"/>
  <c r="N147" i="10"/>
  <c r="O147" i="10" s="1"/>
  <c r="L147" i="10"/>
  <c r="Q146" i="10"/>
  <c r="N146" i="10"/>
  <c r="N143" i="10"/>
  <c r="K143" i="10"/>
  <c r="P141" i="10"/>
  <c r="K141" i="10"/>
  <c r="E141" i="10"/>
  <c r="Q134" i="10"/>
  <c r="N134" i="10"/>
  <c r="N133" i="10"/>
  <c r="L133" i="10"/>
  <c r="P132" i="10"/>
  <c r="N160" i="10"/>
  <c r="O160" i="10" s="1"/>
  <c r="L160" i="10"/>
  <c r="M160" i="10" s="1"/>
  <c r="N195" i="10"/>
  <c r="K195" i="10"/>
  <c r="L195" i="10" s="1"/>
  <c r="P123" i="10"/>
  <c r="E123" i="10"/>
  <c r="N122" i="10"/>
  <c r="K122" i="10"/>
  <c r="N121" i="10"/>
  <c r="O120" i="10"/>
  <c r="L120" i="10"/>
  <c r="Q120" i="10" s="1"/>
  <c r="O119" i="10"/>
  <c r="L119" i="10"/>
  <c r="M119" i="10" s="1"/>
  <c r="O118" i="10"/>
  <c r="L118" i="10"/>
  <c r="N96" i="10"/>
  <c r="O96" i="10" s="1"/>
  <c r="L96" i="10"/>
  <c r="M96" i="10" s="1"/>
  <c r="N95" i="10"/>
  <c r="O95" i="10" s="1"/>
  <c r="L95" i="10"/>
  <c r="M95" i="10" s="1"/>
  <c r="P109" i="10"/>
  <c r="E109" i="10"/>
  <c r="N108" i="10"/>
  <c r="K108" i="10"/>
  <c r="N107" i="10"/>
  <c r="K107" i="10"/>
  <c r="N106" i="10"/>
  <c r="K106" i="10"/>
  <c r="N105" i="10"/>
  <c r="K105" i="10"/>
  <c r="L105" i="10" s="1"/>
  <c r="Q105" i="10" s="1"/>
  <c r="N104" i="10"/>
  <c r="N103" i="10"/>
  <c r="K103" i="10"/>
  <c r="N102" i="10"/>
  <c r="K102" i="10"/>
  <c r="N101" i="10"/>
  <c r="O101" i="10" s="1"/>
  <c r="L101" i="10"/>
  <c r="Q101" i="10" s="1"/>
  <c r="N100" i="10"/>
  <c r="O100" i="10" s="1"/>
  <c r="L100" i="10"/>
  <c r="N97" i="10"/>
  <c r="K97" i="10"/>
  <c r="N93" i="10"/>
  <c r="K93" i="10"/>
  <c r="N90" i="10"/>
  <c r="K90" i="10"/>
  <c r="N83" i="10"/>
  <c r="K83" i="10"/>
  <c r="L83" i="10" s="1"/>
  <c r="M83" i="10" s="1"/>
  <c r="M44" i="10" s="1"/>
  <c r="P87" i="10"/>
  <c r="N85" i="10"/>
  <c r="K85" i="10"/>
  <c r="L85" i="10" s="1"/>
  <c r="M85" i="10" s="1"/>
  <c r="N78" i="10"/>
  <c r="K78" i="10"/>
  <c r="P76" i="10"/>
  <c r="E76" i="10"/>
  <c r="N73" i="10"/>
  <c r="K73" i="10"/>
  <c r="L73" i="10" s="1"/>
  <c r="N72" i="10"/>
  <c r="K72" i="10"/>
  <c r="L72" i="10" s="1"/>
  <c r="Q72" i="10" s="1"/>
  <c r="N71" i="10"/>
  <c r="O71" i="10" s="1"/>
  <c r="L71" i="10"/>
  <c r="Q71" i="10" s="1"/>
  <c r="N69" i="10"/>
  <c r="K69" i="10"/>
  <c r="P65" i="10"/>
  <c r="E65" i="10"/>
  <c r="N64" i="10"/>
  <c r="K64" i="10"/>
  <c r="K65" i="10" s="1"/>
  <c r="N63" i="10"/>
  <c r="O63" i="10" s="1"/>
  <c r="L63" i="10"/>
  <c r="M63" i="10" s="1"/>
  <c r="N62" i="10"/>
  <c r="O62" i="10" s="1"/>
  <c r="L62" i="10"/>
  <c r="Q62" i="10" s="1"/>
  <c r="N61" i="10"/>
  <c r="O61" i="10" s="1"/>
  <c r="L61" i="10"/>
  <c r="N68" i="10"/>
  <c r="K68" i="10"/>
  <c r="N54" i="10"/>
  <c r="O54" i="10" s="1"/>
  <c r="L54" i="10"/>
  <c r="Q54" i="10" s="1"/>
  <c r="N53" i="10"/>
  <c r="O53" i="10" s="1"/>
  <c r="L53" i="10"/>
  <c r="M53" i="10" s="1"/>
  <c r="N51" i="10"/>
  <c r="O51" i="10" s="1"/>
  <c r="L51" i="10"/>
  <c r="Q51" i="10" s="1"/>
  <c r="N50" i="10"/>
  <c r="O50" i="10" s="1"/>
  <c r="L50" i="10"/>
  <c r="Q50" i="10" s="1"/>
  <c r="N49" i="10"/>
  <c r="O49" i="10" s="1"/>
  <c r="L49" i="10"/>
  <c r="Q49" i="10" s="1"/>
  <c r="N48" i="10"/>
  <c r="K48" i="10"/>
  <c r="L48" i="10" s="1"/>
  <c r="Q48" i="10" s="1"/>
  <c r="N47" i="10"/>
  <c r="K47" i="10"/>
  <c r="N39" i="10"/>
  <c r="O39" i="10" s="1"/>
  <c r="L39" i="10"/>
  <c r="M39" i="10" s="1"/>
  <c r="P44" i="10"/>
  <c r="N44" i="10"/>
  <c r="E44" i="10"/>
  <c r="P41" i="10"/>
  <c r="N40" i="10"/>
  <c r="O40" i="10" s="1"/>
  <c r="L40" i="10"/>
  <c r="N38" i="10"/>
  <c r="O38" i="10" s="1"/>
  <c r="L38" i="10"/>
  <c r="Q38" i="10" s="1"/>
  <c r="N37" i="10"/>
  <c r="K37" i="10"/>
  <c r="K41" i="10" s="1"/>
  <c r="N36" i="10"/>
  <c r="O36" i="10" s="1"/>
  <c r="L36" i="10"/>
  <c r="Q36" i="10" s="1"/>
  <c r="N35" i="10"/>
  <c r="O35" i="10" s="1"/>
  <c r="L35" i="10"/>
  <c r="Q35" i="10" s="1"/>
  <c r="N32" i="10"/>
  <c r="O32" i="10" s="1"/>
  <c r="L32" i="10"/>
  <c r="P30" i="10"/>
  <c r="N28" i="10"/>
  <c r="L28" i="10"/>
  <c r="N27" i="10"/>
  <c r="N26" i="10"/>
  <c r="N25" i="10"/>
  <c r="P21" i="10"/>
  <c r="E21" i="10"/>
  <c r="N20" i="10"/>
  <c r="O20" i="10" s="1"/>
  <c r="L20" i="10"/>
  <c r="Q20" i="10" s="1"/>
  <c r="P13" i="10"/>
  <c r="E13" i="10"/>
  <c r="N11" i="10"/>
  <c r="O11" i="10" s="1"/>
  <c r="L11" i="10"/>
  <c r="Q11" i="10" s="1"/>
  <c r="N10" i="10"/>
  <c r="K10" i="10"/>
  <c r="L10" i="10" s="1"/>
  <c r="N9" i="10"/>
  <c r="K9" i="10"/>
  <c r="N8" i="10"/>
  <c r="O8" i="10" s="1"/>
  <c r="L8" i="10"/>
  <c r="M8" i="10" s="1"/>
  <c r="N6" i="10"/>
  <c r="N5" i="10"/>
  <c r="AG77" i="1"/>
  <c r="AD77" i="1"/>
  <c r="AE77" i="1" s="1"/>
  <c r="AG79" i="1"/>
  <c r="AD79" i="1"/>
  <c r="AE79" i="1" s="1"/>
  <c r="AG95" i="1"/>
  <c r="AD95" i="1"/>
  <c r="AE95" i="1" s="1"/>
  <c r="AG98" i="1"/>
  <c r="AD98" i="1"/>
  <c r="AE98" i="1" s="1"/>
  <c r="K210" i="9"/>
  <c r="P247" i="10" l="1"/>
  <c r="E247" i="10"/>
  <c r="K13" i="10"/>
  <c r="K55" i="10"/>
  <c r="L90" i="10"/>
  <c r="M90" i="10" s="1"/>
  <c r="K98" i="10"/>
  <c r="N98" i="10"/>
  <c r="N55" i="10"/>
  <c r="K109" i="10"/>
  <c r="K76" i="10"/>
  <c r="L37" i="10"/>
  <c r="K44" i="10"/>
  <c r="L44" i="10"/>
  <c r="N123" i="10"/>
  <c r="M517" i="10"/>
  <c r="N489" i="10"/>
  <c r="O503" i="10"/>
  <c r="Q506" i="10"/>
  <c r="O30" i="10"/>
  <c r="M258" i="10"/>
  <c r="Q357" i="10"/>
  <c r="O498" i="10"/>
  <c r="Q398" i="10"/>
  <c r="M509" i="10"/>
  <c r="O97" i="10"/>
  <c r="O104" i="10"/>
  <c r="O108" i="10"/>
  <c r="O228" i="10"/>
  <c r="Q353" i="10"/>
  <c r="Q368" i="10"/>
  <c r="O461" i="10"/>
  <c r="M470" i="10"/>
  <c r="M51" i="10"/>
  <c r="O158" i="10"/>
  <c r="O186" i="10"/>
  <c r="O9" i="10"/>
  <c r="Q119" i="10"/>
  <c r="M159" i="10"/>
  <c r="M165" i="10"/>
  <c r="O285" i="10"/>
  <c r="M354" i="10"/>
  <c r="O355" i="10"/>
  <c r="Q361" i="10"/>
  <c r="M381" i="10"/>
  <c r="Q508" i="10"/>
  <c r="Q510" i="10"/>
  <c r="Q148" i="10"/>
  <c r="Q302" i="10"/>
  <c r="O324" i="10"/>
  <c r="M49" i="10"/>
  <c r="O69" i="10"/>
  <c r="O161" i="10"/>
  <c r="Q233" i="10"/>
  <c r="O331" i="10"/>
  <c r="O343" i="10"/>
  <c r="M421" i="10"/>
  <c r="N455" i="10"/>
  <c r="Q188" i="10"/>
  <c r="M188" i="10"/>
  <c r="Q307" i="10"/>
  <c r="M307" i="10"/>
  <c r="Q329" i="10"/>
  <c r="M329" i="10"/>
  <c r="Q118" i="10"/>
  <c r="M118" i="10"/>
  <c r="Q193" i="10"/>
  <c r="M193" i="10"/>
  <c r="M54" i="10"/>
  <c r="M62" i="10"/>
  <c r="L333" i="10"/>
  <c r="M333" i="10" s="1"/>
  <c r="O333" i="10"/>
  <c r="Q416" i="10"/>
  <c r="M416" i="10"/>
  <c r="M149" i="10"/>
  <c r="M168" i="10"/>
  <c r="N187" i="10"/>
  <c r="L200" i="10"/>
  <c r="Q200" i="10" s="1"/>
  <c r="O200" i="10"/>
  <c r="K246" i="10"/>
  <c r="L238" i="10"/>
  <c r="Q238" i="10" s="1"/>
  <c r="Q286" i="10"/>
  <c r="M286" i="10"/>
  <c r="Q396" i="10"/>
  <c r="M396" i="10"/>
  <c r="M415" i="10"/>
  <c r="O476" i="10"/>
  <c r="L476" i="10"/>
  <c r="M476" i="10" s="1"/>
  <c r="N13" i="10"/>
  <c r="E124" i="10"/>
  <c r="L104" i="10"/>
  <c r="M104" i="10" s="1"/>
  <c r="Q96" i="10"/>
  <c r="K132" i="10"/>
  <c r="M154" i="10"/>
  <c r="Q167" i="10"/>
  <c r="O169" i="10"/>
  <c r="Q224" i="10"/>
  <c r="M224" i="10"/>
  <c r="Q226" i="10"/>
  <c r="M281" i="10"/>
  <c r="M326" i="10"/>
  <c r="M451" i="10"/>
  <c r="Q475" i="10"/>
  <c r="M475" i="10"/>
  <c r="N30" i="10"/>
  <c r="Q40" i="10"/>
  <c r="M40" i="10"/>
  <c r="K221" i="10"/>
  <c r="L223" i="10"/>
  <c r="M223" i="10" s="1"/>
  <c r="O223" i="10"/>
  <c r="M266" i="10"/>
  <c r="Q271" i="10"/>
  <c r="M271" i="10"/>
  <c r="Q284" i="10"/>
  <c r="M284" i="10"/>
  <c r="M288" i="10"/>
  <c r="Q288" i="10"/>
  <c r="M299" i="10"/>
  <c r="Q301" i="10"/>
  <c r="M301" i="10"/>
  <c r="L349" i="10"/>
  <c r="O349" i="10"/>
  <c r="M379" i="10"/>
  <c r="M423" i="10"/>
  <c r="M426" i="10"/>
  <c r="O474" i="10"/>
  <c r="L474" i="10"/>
  <c r="M474" i="10" s="1"/>
  <c r="O230" i="10"/>
  <c r="O287" i="10"/>
  <c r="O411" i="10"/>
  <c r="O465" i="10"/>
  <c r="O64" i="10"/>
  <c r="P124" i="10"/>
  <c r="N209" i="10"/>
  <c r="L230" i="10"/>
  <c r="O314" i="10"/>
  <c r="M358" i="10"/>
  <c r="O359" i="10"/>
  <c r="M369" i="10"/>
  <c r="M371" i="10"/>
  <c r="O376" i="10"/>
  <c r="O397" i="10"/>
  <c r="M405" i="10"/>
  <c r="M406" i="10"/>
  <c r="K443" i="10"/>
  <c r="O448" i="10"/>
  <c r="M464" i="10"/>
  <c r="L465" i="10"/>
  <c r="Q465" i="10" s="1"/>
  <c r="M257" i="10"/>
  <c r="Q257" i="10"/>
  <c r="Q490" i="10"/>
  <c r="M490" i="10"/>
  <c r="O93" i="10"/>
  <c r="L93" i="10"/>
  <c r="Q235" i="10"/>
  <c r="M235" i="10"/>
  <c r="M312" i="10"/>
  <c r="Q312" i="10"/>
  <c r="L186" i="10"/>
  <c r="M186" i="10" s="1"/>
  <c r="M268" i="10"/>
  <c r="Q268" i="10"/>
  <c r="M297" i="10"/>
  <c r="Q297" i="10"/>
  <c r="O310" i="10"/>
  <c r="L310" i="10"/>
  <c r="M310" i="10" s="1"/>
  <c r="Q414" i="10"/>
  <c r="M414" i="10"/>
  <c r="L461" i="10"/>
  <c r="M461" i="10" s="1"/>
  <c r="L498" i="10"/>
  <c r="L103" i="10"/>
  <c r="Q103" i="10" s="1"/>
  <c r="O103" i="10"/>
  <c r="O257" i="10"/>
  <c r="K261" i="10"/>
  <c r="Q448" i="10"/>
  <c r="M448" i="10"/>
  <c r="M465" i="10"/>
  <c r="K21" i="10"/>
  <c r="M35" i="10"/>
  <c r="M71" i="10"/>
  <c r="L102" i="10"/>
  <c r="M102" i="10" s="1"/>
  <c r="O102" i="10"/>
  <c r="O325" i="10"/>
  <c r="L325" i="10"/>
  <c r="O435" i="10"/>
  <c r="L435" i="10"/>
  <c r="L491" i="10"/>
  <c r="Q491" i="10" s="1"/>
  <c r="O491" i="10"/>
  <c r="M497" i="10"/>
  <c r="Q497" i="10"/>
  <c r="M11" i="10"/>
  <c r="N21" i="10"/>
  <c r="M20" i="10"/>
  <c r="Q32" i="10"/>
  <c r="M32" i="10"/>
  <c r="M61" i="10"/>
  <c r="Q61" i="10"/>
  <c r="L64" i="10"/>
  <c r="K87" i="10"/>
  <c r="L78" i="10"/>
  <c r="M101" i="10"/>
  <c r="L107" i="10"/>
  <c r="M107" i="10" s="1"/>
  <c r="O107" i="10"/>
  <c r="L108" i="10"/>
  <c r="M120" i="10"/>
  <c r="O195" i="10"/>
  <c r="Q147" i="10"/>
  <c r="M147" i="10"/>
  <c r="O170" i="10"/>
  <c r="O192" i="10"/>
  <c r="O267" i="10"/>
  <c r="O269" i="10" s="1"/>
  <c r="L296" i="10"/>
  <c r="M296" i="10" s="1"/>
  <c r="O296" i="10"/>
  <c r="M317" i="10"/>
  <c r="L343" i="10"/>
  <c r="M343" i="10" s="1"/>
  <c r="O351" i="10"/>
  <c r="L351" i="10"/>
  <c r="Q351" i="10" s="1"/>
  <c r="O383" i="10"/>
  <c r="L383" i="10"/>
  <c r="Q383" i="10" s="1"/>
  <c r="Q432" i="10"/>
  <c r="L434" i="10"/>
  <c r="O459" i="10"/>
  <c r="L459" i="10"/>
  <c r="M459" i="10" s="1"/>
  <c r="Q282" i="10"/>
  <c r="M282" i="10"/>
  <c r="M447" i="10"/>
  <c r="Q447" i="10"/>
  <c r="Q492" i="10"/>
  <c r="M492" i="10"/>
  <c r="L30" i="10"/>
  <c r="M100" i="10"/>
  <c r="Q100" i="10"/>
  <c r="L132" i="10"/>
  <c r="N327" i="10"/>
  <c r="Q28" i="10"/>
  <c r="Q30" i="10" s="1"/>
  <c r="M28" i="10"/>
  <c r="N109" i="10"/>
  <c r="L106" i="10"/>
  <c r="Q106" i="10" s="1"/>
  <c r="O106" i="10"/>
  <c r="Q95" i="10"/>
  <c r="O122" i="10"/>
  <c r="L122" i="10"/>
  <c r="Q133" i="10"/>
  <c r="M133" i="10"/>
  <c r="K187" i="10"/>
  <c r="L177" i="10"/>
  <c r="Q202" i="10"/>
  <c r="N338" i="10"/>
  <c r="O356" i="10"/>
  <c r="L437" i="10"/>
  <c r="M437" i="10" s="1"/>
  <c r="O437" i="10"/>
  <c r="O456" i="10"/>
  <c r="L456" i="10"/>
  <c r="M456" i="10" s="1"/>
  <c r="Q482" i="10"/>
  <c r="M482" i="10"/>
  <c r="O494" i="10"/>
  <c r="L494" i="10"/>
  <c r="N41" i="10"/>
  <c r="O48" i="10"/>
  <c r="N65" i="10"/>
  <c r="N76" i="10"/>
  <c r="O85" i="10"/>
  <c r="O150" i="10"/>
  <c r="K175" i="10"/>
  <c r="O188" i="10"/>
  <c r="O193" i="10"/>
  <c r="O226" i="10"/>
  <c r="K303" i="10"/>
  <c r="O307" i="10"/>
  <c r="K350" i="10"/>
  <c r="O357" i="10"/>
  <c r="O360" i="10"/>
  <c r="O361" i="10"/>
  <c r="K400" i="10"/>
  <c r="O206" i="10"/>
  <c r="O244" i="10"/>
  <c r="N261" i="10"/>
  <c r="E385" i="10"/>
  <c r="N362" i="10"/>
  <c r="O447" i="10"/>
  <c r="N477" i="10"/>
  <c r="O471" i="10"/>
  <c r="N500" i="10"/>
  <c r="O497" i="10"/>
  <c r="M504" i="10"/>
  <c r="M507" i="10"/>
  <c r="Q315" i="9"/>
  <c r="Q374" i="9"/>
  <c r="M10" i="10"/>
  <c r="Q10" i="10"/>
  <c r="Q37" i="10"/>
  <c r="M37" i="10"/>
  <c r="O10" i="10"/>
  <c r="Q153" i="10"/>
  <c r="M191" i="10"/>
  <c r="Q191" i="10"/>
  <c r="M36" i="10"/>
  <c r="M48" i="10"/>
  <c r="Q39" i="10"/>
  <c r="M73" i="10"/>
  <c r="Q73" i="10"/>
  <c r="N141" i="10"/>
  <c r="O133" i="10"/>
  <c r="O141" i="10" s="1"/>
  <c r="L141" i="10"/>
  <c r="M322" i="10"/>
  <c r="Q322" i="10"/>
  <c r="M366" i="10"/>
  <c r="Q366" i="10"/>
  <c r="N523" i="10"/>
  <c r="O512" i="10"/>
  <c r="L41" i="10"/>
  <c r="M50" i="10"/>
  <c r="Q53" i="10"/>
  <c r="O68" i="10"/>
  <c r="L69" i="10"/>
  <c r="M72" i="10"/>
  <c r="L97" i="10"/>
  <c r="L150" i="10"/>
  <c r="M153" i="10"/>
  <c r="L161" i="10"/>
  <c r="K209" i="10"/>
  <c r="M222" i="10"/>
  <c r="Q222" i="10"/>
  <c r="L228" i="10"/>
  <c r="K232" i="10"/>
  <c r="M276" i="10"/>
  <c r="Q276" i="10"/>
  <c r="M318" i="10"/>
  <c r="K373" i="10"/>
  <c r="L365" i="10"/>
  <c r="O365" i="10"/>
  <c r="L400" i="10"/>
  <c r="M395" i="10"/>
  <c r="O490" i="10"/>
  <c r="L496" i="10"/>
  <c r="O496" i="10"/>
  <c r="L9" i="10"/>
  <c r="O37" i="10"/>
  <c r="O41" i="10" s="1"/>
  <c r="M38" i="10"/>
  <c r="L68" i="10"/>
  <c r="Q63" i="10"/>
  <c r="O73" i="10"/>
  <c r="N87" i="10"/>
  <c r="Q83" i="10"/>
  <c r="Q44" i="10" s="1"/>
  <c r="N132" i="10"/>
  <c r="M195" i="10"/>
  <c r="Q195" i="10"/>
  <c r="Q160" i="10"/>
  <c r="N151" i="10"/>
  <c r="N162" i="10"/>
  <c r="K162" i="10"/>
  <c r="Q166" i="10"/>
  <c r="M169" i="10"/>
  <c r="Q169" i="10"/>
  <c r="Q170" i="10"/>
  <c r="M180" i="10"/>
  <c r="L182" i="10"/>
  <c r="O191" i="10"/>
  <c r="M207" i="10"/>
  <c r="N232" i="10"/>
  <c r="Q225" i="10"/>
  <c r="O229" i="10"/>
  <c r="Q231" i="10"/>
  <c r="M231" i="10"/>
  <c r="N269" i="10"/>
  <c r="M272" i="10"/>
  <c r="L278" i="10"/>
  <c r="N289" i="10"/>
  <c r="M308" i="10"/>
  <c r="O309" i="10"/>
  <c r="M314" i="10"/>
  <c r="Q314" i="10"/>
  <c r="M356" i="10"/>
  <c r="Q356" i="10"/>
  <c r="O47" i="10"/>
  <c r="O55" i="10" s="1"/>
  <c r="N198" i="10"/>
  <c r="M256" i="10"/>
  <c r="L261" i="10"/>
  <c r="M294" i="10"/>
  <c r="L319" i="10"/>
  <c r="O319" i="10"/>
  <c r="L47" i="10"/>
  <c r="L55" i="10" s="1"/>
  <c r="K123" i="10"/>
  <c r="L58" i="10"/>
  <c r="K151" i="10"/>
  <c r="L143" i="10"/>
  <c r="N175" i="10"/>
  <c r="O165" i="10"/>
  <c r="M181" i="10"/>
  <c r="Q181" i="10"/>
  <c r="L192" i="10"/>
  <c r="L198" i="10" s="1"/>
  <c r="M206" i="10"/>
  <c r="M208" i="10"/>
  <c r="Q208" i="10"/>
  <c r="N221" i="10"/>
  <c r="M244" i="10"/>
  <c r="M309" i="10"/>
  <c r="Q309" i="10"/>
  <c r="N408" i="10"/>
  <c r="O401" i="10"/>
  <c r="O408" i="10" s="1"/>
  <c r="M410" i="10"/>
  <c r="Q410" i="10"/>
  <c r="M445" i="10"/>
  <c r="Q445" i="10"/>
  <c r="L468" i="10"/>
  <c r="O468" i="10"/>
  <c r="K477" i="10"/>
  <c r="M515" i="10"/>
  <c r="Q8" i="10"/>
  <c r="Q85" i="10"/>
  <c r="M105" i="10"/>
  <c r="O58" i="10"/>
  <c r="O143" i="10"/>
  <c r="Q156" i="10"/>
  <c r="L158" i="10"/>
  <c r="L175" i="10"/>
  <c r="O181" i="10"/>
  <c r="O208" i="10"/>
  <c r="O222" i="10"/>
  <c r="Q229" i="10"/>
  <c r="N246" i="10"/>
  <c r="O235" i="10"/>
  <c r="Q256" i="10"/>
  <c r="M259" i="10"/>
  <c r="Q259" i="10"/>
  <c r="K289" i="10"/>
  <c r="L285" i="10"/>
  <c r="L289" i="10" s="1"/>
  <c r="M305" i="10"/>
  <c r="L336" i="10"/>
  <c r="O336" i="10"/>
  <c r="M372" i="10"/>
  <c r="Q372" i="10"/>
  <c r="O72" i="10"/>
  <c r="O90" i="10"/>
  <c r="O105" i="10"/>
  <c r="O168" i="10"/>
  <c r="O180" i="10"/>
  <c r="Q183" i="10"/>
  <c r="Q185" i="10"/>
  <c r="Q189" i="10"/>
  <c r="K198" i="10"/>
  <c r="O207" i="10"/>
  <c r="K234" i="10"/>
  <c r="K269" i="10"/>
  <c r="L267" i="10"/>
  <c r="L269" i="10" s="1"/>
  <c r="Q283" i="10"/>
  <c r="N303" i="10"/>
  <c r="N315" i="10"/>
  <c r="K327" i="10"/>
  <c r="M331" i="10"/>
  <c r="Q331" i="10"/>
  <c r="L335" i="10"/>
  <c r="O335" i="10"/>
  <c r="M340" i="10"/>
  <c r="M360" i="10"/>
  <c r="Q360" i="10"/>
  <c r="N373" i="10"/>
  <c r="O363" i="10"/>
  <c r="O375" i="10"/>
  <c r="N384" i="10"/>
  <c r="M380" i="10"/>
  <c r="Q380" i="10"/>
  <c r="M427" i="10"/>
  <c r="Q427" i="10"/>
  <c r="L454" i="10"/>
  <c r="O454" i="10"/>
  <c r="N466" i="10"/>
  <c r="O78" i="10"/>
  <c r="O83" i="10"/>
  <c r="O44" i="10" s="1"/>
  <c r="O167" i="10"/>
  <c r="O177" i="10"/>
  <c r="N234" i="10"/>
  <c r="Q262" i="10"/>
  <c r="N278" i="10"/>
  <c r="O271" i="10"/>
  <c r="O278" i="10" s="1"/>
  <c r="M287" i="10"/>
  <c r="Q287" i="10"/>
  <c r="O293" i="10"/>
  <c r="K315" i="10"/>
  <c r="M420" i="10"/>
  <c r="K429" i="10"/>
  <c r="L425" i="10"/>
  <c r="O425" i="10"/>
  <c r="O231" i="10"/>
  <c r="O258" i="10"/>
  <c r="Q280" i="10"/>
  <c r="Q293" i="10"/>
  <c r="O295" i="10"/>
  <c r="Q298" i="10"/>
  <c r="O308" i="10"/>
  <c r="Q311" i="10"/>
  <c r="Q313" i="10"/>
  <c r="O318" i="10"/>
  <c r="M324" i="10"/>
  <c r="Q324" i="10"/>
  <c r="K338" i="10"/>
  <c r="Q370" i="10"/>
  <c r="K384" i="10"/>
  <c r="L376" i="10"/>
  <c r="L417" i="10"/>
  <c r="O417" i="10"/>
  <c r="Q462" i="10"/>
  <c r="M462" i="10"/>
  <c r="Q472" i="10"/>
  <c r="M472" i="10"/>
  <c r="O238" i="10"/>
  <c r="L295" i="10"/>
  <c r="O305" i="10"/>
  <c r="O317" i="10"/>
  <c r="M323" i="10"/>
  <c r="N350" i="10"/>
  <c r="M341" i="10"/>
  <c r="M344" i="10"/>
  <c r="M352" i="10"/>
  <c r="M355" i="10"/>
  <c r="Q355" i="10"/>
  <c r="M359" i="10"/>
  <c r="Q359" i="10"/>
  <c r="M367" i="10"/>
  <c r="P385" i="10"/>
  <c r="N400" i="10"/>
  <c r="M397" i="10"/>
  <c r="Q397" i="10"/>
  <c r="K418" i="10"/>
  <c r="L428" i="10"/>
  <c r="O428" i="10"/>
  <c r="M452" i="10"/>
  <c r="Q452" i="10"/>
  <c r="L460" i="10"/>
  <c r="O460" i="10"/>
  <c r="M471" i="10"/>
  <c r="Q471" i="10"/>
  <c r="K489" i="10"/>
  <c r="L479" i="10"/>
  <c r="O479" i="10"/>
  <c r="L481" i="10"/>
  <c r="O481" i="10"/>
  <c r="O323" i="10"/>
  <c r="O326" i="10"/>
  <c r="O341" i="10"/>
  <c r="O344" i="10"/>
  <c r="O352" i="10"/>
  <c r="O358" i="10"/>
  <c r="K362" i="10"/>
  <c r="Q363" i="10"/>
  <c r="O367" i="10"/>
  <c r="O396" i="10"/>
  <c r="Q407" i="10"/>
  <c r="N429" i="10"/>
  <c r="O450" i="10"/>
  <c r="L450" i="10"/>
  <c r="K500" i="10"/>
  <c r="K511" i="10"/>
  <c r="L503" i="10"/>
  <c r="M505" i="10"/>
  <c r="Q505" i="10"/>
  <c r="O329" i="10"/>
  <c r="O340" i="10"/>
  <c r="Q375" i="10"/>
  <c r="L408" i="10"/>
  <c r="Q401" i="10"/>
  <c r="N418" i="10"/>
  <c r="M411" i="10"/>
  <c r="N443" i="10"/>
  <c r="M436" i="10"/>
  <c r="Q436" i="10"/>
  <c r="K455" i="10"/>
  <c r="M449" i="10"/>
  <c r="Q449" i="10"/>
  <c r="M488" i="10"/>
  <c r="M499" i="10"/>
  <c r="Q499" i="10"/>
  <c r="N511" i="10"/>
  <c r="L523" i="10"/>
  <c r="M521" i="10"/>
  <c r="Q521" i="10"/>
  <c r="O410" i="10"/>
  <c r="O427" i="10"/>
  <c r="Q433" i="10"/>
  <c r="O436" i="10"/>
  <c r="Q440" i="10"/>
  <c r="O449" i="10"/>
  <c r="Q493" i="10"/>
  <c r="O499" i="10"/>
  <c r="O505" i="10"/>
  <c r="O432" i="10"/>
  <c r="Q453" i="10"/>
  <c r="Q457" i="10"/>
  <c r="O462" i="10"/>
  <c r="K466" i="10"/>
  <c r="O472" i="10"/>
  <c r="O475" i="10"/>
  <c r="O488" i="10"/>
  <c r="Q512" i="10"/>
  <c r="O515" i="10"/>
  <c r="O521" i="10"/>
  <c r="K523" i="10"/>
  <c r="O434" i="10"/>
  <c r="O445" i="10"/>
  <c r="M512" i="10"/>
  <c r="AJ77" i="1"/>
  <c r="AF77" i="1"/>
  <c r="AH77" i="1"/>
  <c r="AJ79" i="1"/>
  <c r="AF79" i="1"/>
  <c r="AH79" i="1"/>
  <c r="AJ95" i="1"/>
  <c r="AF95" i="1"/>
  <c r="AH95" i="1"/>
  <c r="AJ98" i="1"/>
  <c r="AF98" i="1"/>
  <c r="AH98" i="1"/>
  <c r="N247" i="10" l="1"/>
  <c r="K247" i="10"/>
  <c r="O247" i="10" s="1"/>
  <c r="O98" i="10"/>
  <c r="Q90" i="10"/>
  <c r="L98" i="10"/>
  <c r="Q104" i="10"/>
  <c r="Q102" i="10"/>
  <c r="M238" i="10"/>
  <c r="M246" i="10" s="1"/>
  <c r="L209" i="10"/>
  <c r="O511" i="10"/>
  <c r="Q476" i="10"/>
  <c r="O234" i="10"/>
  <c r="Q21" i="10"/>
  <c r="O21" i="10"/>
  <c r="Q186" i="10"/>
  <c r="M103" i="10"/>
  <c r="Q437" i="10"/>
  <c r="O123" i="10"/>
  <c r="M106" i="10"/>
  <c r="M200" i="10"/>
  <c r="M209" i="10" s="1"/>
  <c r="Q474" i="10"/>
  <c r="Q223" i="10"/>
  <c r="Q400" i="10"/>
  <c r="Q456" i="10"/>
  <c r="Q41" i="10"/>
  <c r="M408" i="10"/>
  <c r="Q523" i="10"/>
  <c r="M491" i="10"/>
  <c r="Q461" i="10"/>
  <c r="L327" i="10"/>
  <c r="M175" i="10"/>
  <c r="O13" i="10"/>
  <c r="Q459" i="10"/>
  <c r="O338" i="10"/>
  <c r="O384" i="10"/>
  <c r="Q310" i="10"/>
  <c r="Q315" i="10" s="1"/>
  <c r="Q343" i="10"/>
  <c r="M278" i="10"/>
  <c r="O289" i="10"/>
  <c r="O400" i="10"/>
  <c r="L76" i="10"/>
  <c r="L109" i="10"/>
  <c r="O455" i="10"/>
  <c r="M351" i="10"/>
  <c r="M362" i="10" s="1"/>
  <c r="L246" i="10"/>
  <c r="K124" i="10"/>
  <c r="O162" i="10"/>
  <c r="L221" i="10"/>
  <c r="Q141" i="10"/>
  <c r="L362" i="10"/>
  <c r="O132" i="10"/>
  <c r="M30" i="10"/>
  <c r="O261" i="10"/>
  <c r="Q362" i="10"/>
  <c r="L500" i="10"/>
  <c r="M141" i="10"/>
  <c r="Q296" i="10"/>
  <c r="L303" i="10"/>
  <c r="L350" i="10"/>
  <c r="O109" i="10"/>
  <c r="M383" i="10"/>
  <c r="O151" i="10"/>
  <c r="M21" i="10"/>
  <c r="Q278" i="10"/>
  <c r="Q107" i="10"/>
  <c r="Q333" i="10"/>
  <c r="L443" i="10"/>
  <c r="Q246" i="10"/>
  <c r="Q230" i="10"/>
  <c r="M230" i="10"/>
  <c r="M349" i="10"/>
  <c r="M350" i="10" s="1"/>
  <c r="Q349" i="10"/>
  <c r="O209" i="10"/>
  <c r="M315" i="10"/>
  <c r="L187" i="10"/>
  <c r="O303" i="10"/>
  <c r="O87" i="10"/>
  <c r="O221" i="10"/>
  <c r="O198" i="10"/>
  <c r="L315" i="10"/>
  <c r="N124" i="10"/>
  <c r="O466" i="10"/>
  <c r="O429" i="10"/>
  <c r="M221" i="10"/>
  <c r="M177" i="10"/>
  <c r="Q177" i="10"/>
  <c r="Q122" i="10"/>
  <c r="M122" i="10"/>
  <c r="M78" i="10"/>
  <c r="M87" i="10" s="1"/>
  <c r="Q78" i="10"/>
  <c r="Q87" i="10" s="1"/>
  <c r="O76" i="10"/>
  <c r="Q435" i="10"/>
  <c r="M435" i="10"/>
  <c r="Q498" i="10"/>
  <c r="M498" i="10"/>
  <c r="Q408" i="10"/>
  <c r="O362" i="10"/>
  <c r="L338" i="10"/>
  <c r="M261" i="10"/>
  <c r="Q175" i="10"/>
  <c r="M494" i="10"/>
  <c r="Q494" i="10"/>
  <c r="Q93" i="10"/>
  <c r="M93" i="10"/>
  <c r="O246" i="10"/>
  <c r="Q132" i="10"/>
  <c r="M132" i="10"/>
  <c r="M434" i="10"/>
  <c r="Q434" i="10"/>
  <c r="M108" i="10"/>
  <c r="Q108" i="10"/>
  <c r="M64" i="10"/>
  <c r="Q64" i="10"/>
  <c r="M325" i="10"/>
  <c r="Q325" i="10"/>
  <c r="L21" i="10"/>
  <c r="L511" i="10"/>
  <c r="M503" i="10"/>
  <c r="M511" i="10" s="1"/>
  <c r="Q503" i="10"/>
  <c r="Q511" i="10" s="1"/>
  <c r="M481" i="10"/>
  <c r="Q481" i="10"/>
  <c r="M376" i="10"/>
  <c r="Q376" i="10"/>
  <c r="Q384" i="10" s="1"/>
  <c r="M454" i="10"/>
  <c r="Q454" i="10"/>
  <c r="M143" i="10"/>
  <c r="Q143" i="10"/>
  <c r="L151" i="10"/>
  <c r="Q47" i="10"/>
  <c r="Q55" i="10" s="1"/>
  <c r="M47" i="10"/>
  <c r="M55" i="10" s="1"/>
  <c r="M400" i="10"/>
  <c r="M228" i="10"/>
  <c r="Q228" i="10"/>
  <c r="M161" i="10"/>
  <c r="Q161" i="10"/>
  <c r="M523" i="10"/>
  <c r="O443" i="10"/>
  <c r="O489" i="10"/>
  <c r="M460" i="10"/>
  <c r="M466" i="10" s="1"/>
  <c r="Q460" i="10"/>
  <c r="M428" i="10"/>
  <c r="Q428" i="10"/>
  <c r="K385" i="10"/>
  <c r="L429" i="10"/>
  <c r="O187" i="10"/>
  <c r="O373" i="10"/>
  <c r="M335" i="10"/>
  <c r="Q335" i="10"/>
  <c r="M267" i="10"/>
  <c r="M269" i="10" s="1"/>
  <c r="Q267" i="10"/>
  <c r="Q269" i="10" s="1"/>
  <c r="M234" i="10"/>
  <c r="Q234" i="10"/>
  <c r="L234" i="10"/>
  <c r="M285" i="10"/>
  <c r="M289" i="10" s="1"/>
  <c r="Q285" i="10"/>
  <c r="Q289" i="10" s="1"/>
  <c r="M319" i="10"/>
  <c r="Q319" i="10"/>
  <c r="L65" i="10"/>
  <c r="M68" i="10"/>
  <c r="Q68" i="10"/>
  <c r="L87" i="10"/>
  <c r="M69" i="10"/>
  <c r="Q69" i="10"/>
  <c r="Q295" i="10"/>
  <c r="M295" i="10"/>
  <c r="M303" i="10" s="1"/>
  <c r="M158" i="10"/>
  <c r="Q158" i="10"/>
  <c r="M468" i="10"/>
  <c r="M477" i="10" s="1"/>
  <c r="L477" i="10"/>
  <c r="Q468" i="10"/>
  <c r="M450" i="10"/>
  <c r="Q450" i="10"/>
  <c r="L489" i="10"/>
  <c r="M479" i="10"/>
  <c r="Q479" i="10"/>
  <c r="O327" i="10"/>
  <c r="L384" i="10"/>
  <c r="M336" i="10"/>
  <c r="Q336" i="10"/>
  <c r="Q261" i="10"/>
  <c r="M192" i="10"/>
  <c r="M198" i="10" s="1"/>
  <c r="Q192" i="10"/>
  <c r="Q198" i="10" s="1"/>
  <c r="O175" i="10"/>
  <c r="M58" i="10"/>
  <c r="Q58" i="10"/>
  <c r="M182" i="10"/>
  <c r="Q182" i="10"/>
  <c r="M496" i="10"/>
  <c r="Q496" i="10"/>
  <c r="M150" i="10"/>
  <c r="Q150" i="10"/>
  <c r="O523" i="10"/>
  <c r="L162" i="10"/>
  <c r="Q209" i="10"/>
  <c r="L455" i="10"/>
  <c r="M9" i="10"/>
  <c r="M13" i="10" s="1"/>
  <c r="Q9" i="10"/>
  <c r="Q13" i="10" s="1"/>
  <c r="O418" i="10"/>
  <c r="O350" i="10"/>
  <c r="O315" i="10"/>
  <c r="M417" i="10"/>
  <c r="M418" i="10" s="1"/>
  <c r="Q417" i="10"/>
  <c r="Q418" i="10" s="1"/>
  <c r="M425" i="10"/>
  <c r="Q425" i="10"/>
  <c r="N385" i="10"/>
  <c r="O232" i="10"/>
  <c r="O477" i="10"/>
  <c r="L466" i="10"/>
  <c r="L418" i="10"/>
  <c r="O500" i="10"/>
  <c r="M365" i="10"/>
  <c r="M373" i="10" s="1"/>
  <c r="Q365" i="10"/>
  <c r="Q373" i="10" s="1"/>
  <c r="L373" i="10"/>
  <c r="L232" i="10"/>
  <c r="L123" i="10"/>
  <c r="M97" i="10"/>
  <c r="Q97" i="10"/>
  <c r="O65" i="10"/>
  <c r="M41" i="10"/>
  <c r="L13" i="10"/>
  <c r="Q232" i="10" l="1"/>
  <c r="L247" i="10"/>
  <c r="M443" i="10"/>
  <c r="O124" i="10"/>
  <c r="M98" i="10"/>
  <c r="Q98" i="10"/>
  <c r="M123" i="10"/>
  <c r="Q109" i="10"/>
  <c r="Q477" i="10"/>
  <c r="Q221" i="10"/>
  <c r="M455" i="10"/>
  <c r="M109" i="10"/>
  <c r="M489" i="10"/>
  <c r="Q350" i="10"/>
  <c r="Q123" i="10"/>
  <c r="Q500" i="10"/>
  <c r="Q489" i="10"/>
  <c r="Q162" i="10"/>
  <c r="Q76" i="10"/>
  <c r="M500" i="10"/>
  <c r="M162" i="10"/>
  <c r="M76" i="10"/>
  <c r="Q466" i="10"/>
  <c r="Q455" i="10"/>
  <c r="Q303" i="10"/>
  <c r="M187" i="10"/>
  <c r="M384" i="10"/>
  <c r="M232" i="10"/>
  <c r="M247" i="10" s="1"/>
  <c r="Q429" i="10"/>
  <c r="Q187" i="10"/>
  <c r="Q327" i="10"/>
  <c r="Q443" i="10"/>
  <c r="M429" i="10"/>
  <c r="M327" i="10"/>
  <c r="L385" i="10"/>
  <c r="L124" i="10"/>
  <c r="O385" i="10"/>
  <c r="M65" i="10"/>
  <c r="Q338" i="10"/>
  <c r="Q151" i="10"/>
  <c r="Q247" i="10" s="1"/>
  <c r="Q65" i="10"/>
  <c r="M338" i="10"/>
  <c r="M151" i="10"/>
  <c r="Q124" i="10" l="1"/>
  <c r="M124" i="10"/>
  <c r="Q385" i="10"/>
  <c r="M385" i="10"/>
  <c r="N103" i="1"/>
  <c r="K103" i="1"/>
  <c r="L103" i="1" s="1"/>
  <c r="N394" i="9"/>
  <c r="K394" i="9"/>
  <c r="F232" i="6"/>
  <c r="D232" i="6"/>
  <c r="L394" i="9" l="1"/>
  <c r="M394" i="9" s="1"/>
  <c r="M103" i="1"/>
  <c r="Q103" i="1"/>
  <c r="O103" i="1"/>
  <c r="Q394" i="9"/>
  <c r="O394" i="9"/>
  <c r="E232" i="6"/>
  <c r="D444" i="9"/>
  <c r="D426" i="9"/>
  <c r="D435" i="9"/>
  <c r="D455" i="9"/>
  <c r="D456" i="9"/>
  <c r="D457" i="9"/>
  <c r="D458" i="9"/>
  <c r="D468" i="9"/>
  <c r="D469" i="9"/>
  <c r="D478" i="9"/>
  <c r="D490" i="9"/>
  <c r="D501" i="9"/>
  <c r="D502" i="9"/>
  <c r="D512" i="9"/>
  <c r="D524" i="9"/>
  <c r="D537" i="9"/>
  <c r="D548" i="9"/>
  <c r="N251" i="9"/>
  <c r="O251" i="9" s="1"/>
  <c r="L251" i="9"/>
  <c r="Q251" i="9" s="1"/>
  <c r="P549" i="9"/>
  <c r="N548" i="9"/>
  <c r="N547" i="9"/>
  <c r="K547" i="9"/>
  <c r="L547" i="9" s="1"/>
  <c r="Q547" i="9" s="1"/>
  <c r="N546" i="9"/>
  <c r="N544" i="9"/>
  <c r="N542" i="9"/>
  <c r="K493" i="9"/>
  <c r="N540" i="9"/>
  <c r="N538" i="9"/>
  <c r="L538" i="9"/>
  <c r="Q538" i="9" s="1"/>
  <c r="P537" i="9"/>
  <c r="N536" i="9"/>
  <c r="O536" i="9" s="1"/>
  <c r="L536" i="9"/>
  <c r="M536" i="9" s="1"/>
  <c r="O534" i="9"/>
  <c r="L534" i="9"/>
  <c r="M534" i="9" s="1"/>
  <c r="O533" i="9"/>
  <c r="L533" i="9"/>
  <c r="Q533" i="9" s="1"/>
  <c r="O532" i="9"/>
  <c r="L532" i="9"/>
  <c r="Q532" i="9" s="1"/>
  <c r="N530" i="9"/>
  <c r="O530" i="9" s="1"/>
  <c r="L530" i="9"/>
  <c r="M530" i="9" s="1"/>
  <c r="N529" i="9"/>
  <c r="K529" i="9"/>
  <c r="N528" i="9"/>
  <c r="O528" i="9" s="1"/>
  <c r="L528" i="9"/>
  <c r="Q528" i="9" s="1"/>
  <c r="P524" i="9"/>
  <c r="N523" i="9"/>
  <c r="K523" i="9"/>
  <c r="L523" i="9" s="1"/>
  <c r="N522" i="9"/>
  <c r="K522" i="9"/>
  <c r="L522" i="9" s="1"/>
  <c r="Q522" i="9" s="1"/>
  <c r="N521" i="9"/>
  <c r="K521" i="9"/>
  <c r="L521" i="9" s="1"/>
  <c r="N520" i="9"/>
  <c r="K520" i="9"/>
  <c r="L520" i="9" s="1"/>
  <c r="Q520" i="9" s="1"/>
  <c r="N518" i="9"/>
  <c r="K518" i="9"/>
  <c r="L518" i="9" s="1"/>
  <c r="M518" i="9" s="1"/>
  <c r="N516" i="9"/>
  <c r="O516" i="9" s="1"/>
  <c r="L516" i="9"/>
  <c r="Q516" i="9" s="1"/>
  <c r="N515" i="9"/>
  <c r="O515" i="9" s="1"/>
  <c r="L515" i="9"/>
  <c r="M515" i="9" s="1"/>
  <c r="N514" i="9"/>
  <c r="K514" i="9"/>
  <c r="L514" i="9" s="1"/>
  <c r="M514" i="9" s="1"/>
  <c r="N513" i="9"/>
  <c r="K513" i="9"/>
  <c r="P512" i="9"/>
  <c r="N511" i="9"/>
  <c r="O506" i="9"/>
  <c r="L506" i="9"/>
  <c r="Q506" i="9" s="1"/>
  <c r="K505" i="9"/>
  <c r="L505" i="9" s="1"/>
  <c r="N503" i="9"/>
  <c r="K503" i="9"/>
  <c r="P501" i="9"/>
  <c r="K500" i="9"/>
  <c r="L500" i="9" s="1"/>
  <c r="N499" i="9"/>
  <c r="K499" i="9"/>
  <c r="N498" i="9"/>
  <c r="K498" i="9"/>
  <c r="L498" i="9" s="1"/>
  <c r="N543" i="9"/>
  <c r="K543" i="9"/>
  <c r="K549" i="9" s="1"/>
  <c r="K492" i="9"/>
  <c r="N491" i="9"/>
  <c r="P490" i="9"/>
  <c r="N487" i="9"/>
  <c r="O487" i="9" s="1"/>
  <c r="L487" i="9"/>
  <c r="Q487" i="9" s="1"/>
  <c r="N484" i="9"/>
  <c r="K484" i="9"/>
  <c r="N483" i="9"/>
  <c r="K483" i="9"/>
  <c r="L483" i="9" s="1"/>
  <c r="N482" i="9"/>
  <c r="K482" i="9"/>
  <c r="L482" i="9" s="1"/>
  <c r="M482" i="9" s="1"/>
  <c r="N480" i="9"/>
  <c r="O480" i="9" s="1"/>
  <c r="L480" i="9"/>
  <c r="Q480" i="9" s="1"/>
  <c r="N479" i="9"/>
  <c r="K479" i="9"/>
  <c r="N477" i="9"/>
  <c r="K477" i="9"/>
  <c r="O476" i="9"/>
  <c r="L476" i="9"/>
  <c r="M476" i="9" s="1"/>
  <c r="N486" i="9"/>
  <c r="O486" i="9" s="1"/>
  <c r="L486" i="9"/>
  <c r="M486" i="9" s="1"/>
  <c r="N485" i="9"/>
  <c r="O485" i="9" s="1"/>
  <c r="L485" i="9"/>
  <c r="Q485" i="9" s="1"/>
  <c r="N473" i="9"/>
  <c r="L473" i="9"/>
  <c r="N504" i="9"/>
  <c r="K504" i="9"/>
  <c r="L504" i="9" s="1"/>
  <c r="N470" i="9"/>
  <c r="K470" i="9"/>
  <c r="P468" i="9"/>
  <c r="Q467" i="9"/>
  <c r="N463" i="9"/>
  <c r="K463" i="9"/>
  <c r="L463" i="9" s="1"/>
  <c r="N462" i="9"/>
  <c r="K462" i="9"/>
  <c r="N461" i="9"/>
  <c r="K461" i="9"/>
  <c r="L461" i="9" s="1"/>
  <c r="N460" i="9"/>
  <c r="K460" i="9"/>
  <c r="N459" i="9"/>
  <c r="O459" i="9" s="1"/>
  <c r="L459" i="9"/>
  <c r="Q459" i="9" s="1"/>
  <c r="N458" i="9"/>
  <c r="O458" i="9" s="1"/>
  <c r="L458" i="9"/>
  <c r="M458" i="9" s="1"/>
  <c r="P455" i="9"/>
  <c r="K454" i="9"/>
  <c r="N453" i="9"/>
  <c r="K453" i="9"/>
  <c r="L453" i="9" s="1"/>
  <c r="O452" i="9"/>
  <c r="L452" i="9"/>
  <c r="M452" i="9" s="1"/>
  <c r="N451" i="9"/>
  <c r="K451" i="9"/>
  <c r="O449" i="9"/>
  <c r="L449" i="9"/>
  <c r="M449" i="9" s="1"/>
  <c r="O447" i="9"/>
  <c r="L447" i="9"/>
  <c r="M447" i="9" s="1"/>
  <c r="N446" i="9"/>
  <c r="O446" i="9" s="1"/>
  <c r="L446" i="9"/>
  <c r="M446" i="9" s="1"/>
  <c r="P444" i="9"/>
  <c r="N443" i="9"/>
  <c r="K443" i="9"/>
  <c r="L443" i="9" s="1"/>
  <c r="N442" i="9"/>
  <c r="O442" i="9" s="1"/>
  <c r="L442" i="9"/>
  <c r="M442" i="9" s="1"/>
  <c r="N441" i="9"/>
  <c r="O441" i="9" s="1"/>
  <c r="L441" i="9"/>
  <c r="M441" i="9" s="1"/>
  <c r="N440" i="9"/>
  <c r="O440" i="9" s="1"/>
  <c r="L440" i="9"/>
  <c r="Q440" i="9" s="1"/>
  <c r="N438" i="9"/>
  <c r="K438" i="9"/>
  <c r="K437" i="9"/>
  <c r="P435" i="9"/>
  <c r="N434" i="9"/>
  <c r="O434" i="9" s="1"/>
  <c r="L434" i="9"/>
  <c r="M434" i="9" s="1"/>
  <c r="Q428" i="9"/>
  <c r="N428" i="9"/>
  <c r="N427" i="9"/>
  <c r="O427" i="9" s="1"/>
  <c r="L427" i="9"/>
  <c r="Q427" i="9" s="1"/>
  <c r="P426" i="9"/>
  <c r="N424" i="9"/>
  <c r="O424" i="9" s="1"/>
  <c r="L424" i="9"/>
  <c r="M424" i="9" s="1"/>
  <c r="K423" i="9"/>
  <c r="N422" i="9"/>
  <c r="K422" i="9"/>
  <c r="O421" i="9"/>
  <c r="L421" i="9"/>
  <c r="M421" i="9" s="1"/>
  <c r="N419" i="9"/>
  <c r="N418" i="9"/>
  <c r="K125" i="9"/>
  <c r="D573" i="6"/>
  <c r="E573" i="6" s="1"/>
  <c r="F573" i="6"/>
  <c r="BD7" i="2"/>
  <c r="E136" i="9"/>
  <c r="N95" i="9"/>
  <c r="N96" i="9"/>
  <c r="N97" i="9"/>
  <c r="N98" i="9"/>
  <c r="N100" i="9"/>
  <c r="N101" i="9"/>
  <c r="N102" i="9"/>
  <c r="E103" i="9"/>
  <c r="N88" i="9"/>
  <c r="E92" i="9"/>
  <c r="P81" i="9"/>
  <c r="E81" i="9"/>
  <c r="E58" i="9"/>
  <c r="N34" i="9"/>
  <c r="E35" i="9"/>
  <c r="N32" i="9"/>
  <c r="N33" i="9"/>
  <c r="O33" i="9" s="1"/>
  <c r="N21" i="9"/>
  <c r="N22" i="9"/>
  <c r="N20" i="9"/>
  <c r="N23" i="9"/>
  <c r="N9" i="9"/>
  <c r="N270" i="9"/>
  <c r="N268" i="9"/>
  <c r="N267" i="9"/>
  <c r="N262" i="9"/>
  <c r="P226" i="9"/>
  <c r="N156" i="9"/>
  <c r="K199" i="9"/>
  <c r="K524" i="9" l="1"/>
  <c r="K490" i="9"/>
  <c r="K537" i="9"/>
  <c r="L422" i="9"/>
  <c r="Q422" i="9" s="1"/>
  <c r="K426" i="9"/>
  <c r="K455" i="9"/>
  <c r="K478" i="9"/>
  <c r="K512" i="9"/>
  <c r="K444" i="9"/>
  <c r="K468" i="9"/>
  <c r="L492" i="9"/>
  <c r="M492" i="9" s="1"/>
  <c r="K501" i="9"/>
  <c r="L513" i="9"/>
  <c r="M513" i="9" s="1"/>
  <c r="M506" i="9"/>
  <c r="O499" i="9"/>
  <c r="O547" i="9"/>
  <c r="O477" i="9"/>
  <c r="O479" i="9"/>
  <c r="O454" i="9"/>
  <c r="O543" i="9"/>
  <c r="O511" i="9"/>
  <c r="L451" i="9"/>
  <c r="Q451" i="9" s="1"/>
  <c r="Q452" i="9"/>
  <c r="L454" i="9"/>
  <c r="M454" i="9" s="1"/>
  <c r="M459" i="9"/>
  <c r="N426" i="9"/>
  <c r="L543" i="9"/>
  <c r="M543" i="9" s="1"/>
  <c r="O518" i="9"/>
  <c r="M528" i="9"/>
  <c r="M532" i="9"/>
  <c r="M538" i="9"/>
  <c r="O437" i="9"/>
  <c r="N512" i="9"/>
  <c r="Q442" i="9"/>
  <c r="Q486" i="9"/>
  <c r="O462" i="9"/>
  <c r="O505" i="9"/>
  <c r="L462" i="9"/>
  <c r="O470" i="9"/>
  <c r="M427" i="9"/>
  <c r="N444" i="9"/>
  <c r="Q441" i="9"/>
  <c r="L460" i="9"/>
  <c r="M460" i="9" s="1"/>
  <c r="L477" i="9"/>
  <c r="O482" i="9"/>
  <c r="M487" i="9"/>
  <c r="L511" i="9"/>
  <c r="M511" i="9" s="1"/>
  <c r="O520" i="9"/>
  <c r="M522" i="9"/>
  <c r="O527" i="9"/>
  <c r="M533" i="9"/>
  <c r="M547" i="9"/>
  <c r="O473" i="9"/>
  <c r="O484" i="9"/>
  <c r="N524" i="9"/>
  <c r="Q514" i="9"/>
  <c r="N537" i="9"/>
  <c r="O529" i="9"/>
  <c r="L437" i="9"/>
  <c r="M440" i="9"/>
  <c r="N455" i="9"/>
  <c r="L470" i="9"/>
  <c r="M485" i="9"/>
  <c r="M480" i="9"/>
  <c r="L484" i="9"/>
  <c r="L499" i="9"/>
  <c r="L503" i="9"/>
  <c r="M503" i="9" s="1"/>
  <c r="M516" i="9"/>
  <c r="M520" i="9"/>
  <c r="O522" i="9"/>
  <c r="L529" i="9"/>
  <c r="M251" i="9"/>
  <c r="O423" i="9"/>
  <c r="M521" i="9"/>
  <c r="Q521" i="9"/>
  <c r="L493" i="9"/>
  <c r="Q421" i="9"/>
  <c r="L423" i="9"/>
  <c r="N435" i="9"/>
  <c r="O438" i="9"/>
  <c r="Q447" i="9"/>
  <c r="M453" i="9"/>
  <c r="Q453" i="9"/>
  <c r="M463" i="9"/>
  <c r="Q463" i="9"/>
  <c r="O504" i="9"/>
  <c r="L479" i="9"/>
  <c r="O500" i="9"/>
  <c r="M505" i="9"/>
  <c r="Q505" i="9"/>
  <c r="O523" i="9"/>
  <c r="Q534" i="9"/>
  <c r="M443" i="9"/>
  <c r="Q443" i="9"/>
  <c r="N501" i="9"/>
  <c r="M498" i="9"/>
  <c r="Q498" i="9"/>
  <c r="O422" i="9"/>
  <c r="Q424" i="9"/>
  <c r="O435" i="9"/>
  <c r="L435" i="9"/>
  <c r="N468" i="9"/>
  <c r="M473" i="9"/>
  <c r="Q473" i="9"/>
  <c r="N490" i="9"/>
  <c r="Q482" i="9"/>
  <c r="O498" i="9"/>
  <c r="Q518" i="9"/>
  <c r="O521" i="9"/>
  <c r="N549" i="9"/>
  <c r="O538" i="9"/>
  <c r="O493" i="9"/>
  <c r="N478" i="9" s="1"/>
  <c r="Q434" i="9"/>
  <c r="L438" i="9"/>
  <c r="M461" i="9"/>
  <c r="Q461" i="9"/>
  <c r="M504" i="9"/>
  <c r="Q504" i="9"/>
  <c r="M483" i="9"/>
  <c r="Q483" i="9"/>
  <c r="M500" i="9"/>
  <c r="Q500" i="9"/>
  <c r="M523" i="9"/>
  <c r="Q523" i="9"/>
  <c r="L527" i="9"/>
  <c r="O443" i="9"/>
  <c r="Q449" i="9"/>
  <c r="O453" i="9"/>
  <c r="Q458" i="9"/>
  <c r="O461" i="9"/>
  <c r="O463" i="9"/>
  <c r="Q476" i="9"/>
  <c r="O483" i="9"/>
  <c r="O513" i="9"/>
  <c r="Q515" i="9"/>
  <c r="Q530" i="9"/>
  <c r="Q536" i="9"/>
  <c r="O451" i="9"/>
  <c r="O503" i="9"/>
  <c r="Q446" i="9"/>
  <c r="O460" i="9"/>
  <c r="O492" i="9"/>
  <c r="O514" i="9"/>
  <c r="N105" i="1"/>
  <c r="N106" i="1"/>
  <c r="N107" i="1"/>
  <c r="N108" i="1"/>
  <c r="N109" i="1"/>
  <c r="N110" i="1"/>
  <c r="N111" i="1"/>
  <c r="N112" i="1"/>
  <c r="N113" i="1"/>
  <c r="P13" i="1"/>
  <c r="E13" i="1"/>
  <c r="P22" i="1"/>
  <c r="P31" i="1"/>
  <c r="K31" i="1"/>
  <c r="E31" i="1"/>
  <c r="P42" i="1"/>
  <c r="E42" i="1"/>
  <c r="Q45" i="1"/>
  <c r="P45" i="1"/>
  <c r="O45" i="1"/>
  <c r="N45" i="1"/>
  <c r="M45" i="1"/>
  <c r="L45" i="1"/>
  <c r="K45" i="1"/>
  <c r="E45" i="1"/>
  <c r="P56" i="1"/>
  <c r="E56" i="1"/>
  <c r="P67" i="1"/>
  <c r="E67" i="1"/>
  <c r="P79" i="1"/>
  <c r="E79" i="1"/>
  <c r="P90" i="1"/>
  <c r="E90" i="1"/>
  <c r="N94" i="1"/>
  <c r="N73" i="1"/>
  <c r="N96" i="1"/>
  <c r="N101" i="1"/>
  <c r="P102" i="1"/>
  <c r="E102" i="1"/>
  <c r="P114" i="1"/>
  <c r="E114" i="1"/>
  <c r="P128" i="1"/>
  <c r="E128" i="1"/>
  <c r="AG63" i="1"/>
  <c r="AE63" i="1"/>
  <c r="AJ63" i="1" s="1"/>
  <c r="N62" i="1"/>
  <c r="L62" i="1"/>
  <c r="L196" i="9"/>
  <c r="M422" i="9" l="1"/>
  <c r="Q513" i="9"/>
  <c r="L524" i="9"/>
  <c r="L426" i="9"/>
  <c r="K550" i="9"/>
  <c r="N550" i="9"/>
  <c r="Q492" i="9"/>
  <c r="Q503" i="9"/>
  <c r="Q511" i="9"/>
  <c r="Q454" i="9"/>
  <c r="Q455" i="9" s="1"/>
  <c r="M435" i="9"/>
  <c r="L444" i="9"/>
  <c r="L455" i="9"/>
  <c r="M451" i="9"/>
  <c r="M455" i="9" s="1"/>
  <c r="O512" i="9"/>
  <c r="Q435" i="9"/>
  <c r="L468" i="9"/>
  <c r="L501" i="9"/>
  <c r="Q460" i="9"/>
  <c r="L512" i="9"/>
  <c r="Q543" i="9"/>
  <c r="M512" i="9"/>
  <c r="O478" i="9"/>
  <c r="M462" i="9"/>
  <c r="M468" i="9" s="1"/>
  <c r="Q462" i="9"/>
  <c r="O455" i="9"/>
  <c r="O537" i="9"/>
  <c r="Q196" i="9"/>
  <c r="M196" i="9"/>
  <c r="E129" i="1"/>
  <c r="O490" i="9"/>
  <c r="M529" i="9"/>
  <c r="Q529" i="9"/>
  <c r="M484" i="9"/>
  <c r="Q484" i="9"/>
  <c r="O468" i="9"/>
  <c r="O426" i="9"/>
  <c r="Q499" i="9"/>
  <c r="M499" i="9"/>
  <c r="Q437" i="9"/>
  <c r="M437" i="9"/>
  <c r="Q524" i="9"/>
  <c r="Q470" i="9"/>
  <c r="M470" i="9"/>
  <c r="Q477" i="9"/>
  <c r="M477" i="9"/>
  <c r="O501" i="9"/>
  <c r="M524" i="9"/>
  <c r="O549" i="9"/>
  <c r="M423" i="9"/>
  <c r="M426" i="9" s="1"/>
  <c r="Q423" i="9"/>
  <c r="Q426" i="9" s="1"/>
  <c r="O524" i="9"/>
  <c r="M438" i="9"/>
  <c r="M444" i="9" s="1"/>
  <c r="Q438" i="9"/>
  <c r="M479" i="9"/>
  <c r="Q479" i="9"/>
  <c r="L490" i="9"/>
  <c r="O444" i="9"/>
  <c r="M527" i="9"/>
  <c r="Q527" i="9"/>
  <c r="L537" i="9"/>
  <c r="L549" i="9"/>
  <c r="M493" i="9"/>
  <c r="M549" i="9" s="1"/>
  <c r="Q493" i="9"/>
  <c r="AH63" i="1"/>
  <c r="AF63" i="1"/>
  <c r="Q62" i="1"/>
  <c r="M62" i="1"/>
  <c r="O62" i="1"/>
  <c r="O196" i="9"/>
  <c r="K176" i="9"/>
  <c r="AG43" i="1"/>
  <c r="AD43" i="1"/>
  <c r="AE43" i="1" s="1"/>
  <c r="N54" i="9"/>
  <c r="O54" i="9" s="1"/>
  <c r="L54" i="9"/>
  <c r="Q54" i="9" s="1"/>
  <c r="AG102" i="1"/>
  <c r="AD102" i="1"/>
  <c r="AE102" i="1" s="1"/>
  <c r="K230" i="9"/>
  <c r="L230" i="9" s="1"/>
  <c r="K94" i="1"/>
  <c r="L94" i="1" s="1"/>
  <c r="AG96" i="1"/>
  <c r="AD96" i="1"/>
  <c r="AE96" i="1" s="1"/>
  <c r="K197" i="9"/>
  <c r="L197" i="9" s="1"/>
  <c r="AG62" i="1"/>
  <c r="AD62" i="1"/>
  <c r="AE62" i="1" s="1"/>
  <c r="M501" i="9" l="1"/>
  <c r="O550" i="9"/>
  <c r="Q512" i="9"/>
  <c r="Q549" i="9"/>
  <c r="P478" i="9"/>
  <c r="P550" i="9" s="1"/>
  <c r="L478" i="9"/>
  <c r="L550" i="9" s="1"/>
  <c r="Q468" i="9"/>
  <c r="M490" i="9"/>
  <c r="Q478" i="9"/>
  <c r="Q537" i="9"/>
  <c r="Q501" i="9"/>
  <c r="Q490" i="9"/>
  <c r="M478" i="9"/>
  <c r="Q444" i="9"/>
  <c r="M537" i="9"/>
  <c r="O176" i="9"/>
  <c r="L176" i="9"/>
  <c r="Q176" i="9" s="1"/>
  <c r="AF43" i="1"/>
  <c r="AJ43" i="1"/>
  <c r="AH43" i="1"/>
  <c r="M54" i="9"/>
  <c r="AJ102" i="1"/>
  <c r="AF102" i="1"/>
  <c r="AH102" i="1"/>
  <c r="Q230" i="9"/>
  <c r="M230" i="9"/>
  <c r="O230" i="9"/>
  <c r="Q94" i="1"/>
  <c r="M94" i="1"/>
  <c r="O94" i="1"/>
  <c r="AJ96" i="1"/>
  <c r="AF96" i="1"/>
  <c r="AH96" i="1"/>
  <c r="O197" i="9"/>
  <c r="M197" i="9"/>
  <c r="Q197" i="9"/>
  <c r="AJ62" i="1"/>
  <c r="AF62" i="1"/>
  <c r="AH62" i="1"/>
  <c r="AG10" i="1"/>
  <c r="AD10" i="1"/>
  <c r="AE10" i="1" s="1"/>
  <c r="N9" i="1"/>
  <c r="K9" i="1"/>
  <c r="L9" i="1" s="1"/>
  <c r="Q9" i="1" s="1"/>
  <c r="K283" i="9"/>
  <c r="L283" i="9" s="1"/>
  <c r="N149" i="9"/>
  <c r="K149" i="9"/>
  <c r="L149" i="9" s="1"/>
  <c r="Q149" i="9" s="1"/>
  <c r="N218" i="9"/>
  <c r="O218" i="9" s="1"/>
  <c r="L218" i="9"/>
  <c r="Q218" i="9" s="1"/>
  <c r="K9" i="9"/>
  <c r="AH64" i="1"/>
  <c r="Q550" i="9" l="1"/>
  <c r="M550" i="9"/>
  <c r="O9" i="1"/>
  <c r="L61" i="1"/>
  <c r="Q61" i="1" s="1"/>
  <c r="L9" i="9"/>
  <c r="Q9" i="9" s="1"/>
  <c r="O9" i="9"/>
  <c r="M176" i="9"/>
  <c r="AE64" i="1"/>
  <c r="AJ64" i="1" s="1"/>
  <c r="O61" i="1"/>
  <c r="AJ10" i="1"/>
  <c r="AF10" i="1"/>
  <c r="AH10" i="1"/>
  <c r="M9" i="1"/>
  <c r="Q283" i="9"/>
  <c r="M283" i="9"/>
  <c r="O283" i="9"/>
  <c r="M149" i="9"/>
  <c r="O149" i="9"/>
  <c r="M218" i="9"/>
  <c r="N42" i="9"/>
  <c r="N56" i="9"/>
  <c r="N67" i="9"/>
  <c r="E151" i="9"/>
  <c r="L25" i="1"/>
  <c r="M25" i="1" s="1"/>
  <c r="N25" i="1"/>
  <c r="O25" i="1" s="1"/>
  <c r="N92" i="1"/>
  <c r="N314" i="9"/>
  <c r="K314" i="9"/>
  <c r="L314" i="9" s="1"/>
  <c r="M314" i="9" s="1"/>
  <c r="O313" i="9"/>
  <c r="L313" i="9"/>
  <c r="M313" i="9" s="1"/>
  <c r="K397" i="9"/>
  <c r="X14" i="1"/>
  <c r="X23" i="1"/>
  <c r="X33" i="1"/>
  <c r="X44" i="1"/>
  <c r="X57" i="1"/>
  <c r="X69" i="1"/>
  <c r="X80" i="1"/>
  <c r="X91" i="1"/>
  <c r="X103" i="1"/>
  <c r="X114" i="1"/>
  <c r="X129" i="1"/>
  <c r="AI44" i="1"/>
  <c r="AI103" i="1"/>
  <c r="K195" i="9"/>
  <c r="L195" i="9" s="1"/>
  <c r="Q195" i="9" s="1"/>
  <c r="N211" i="9"/>
  <c r="O211" i="9" s="1"/>
  <c r="AG67" i="1"/>
  <c r="AH67" i="1" s="1"/>
  <c r="AE67" i="1"/>
  <c r="AJ67" i="1" s="1"/>
  <c r="N199" i="9"/>
  <c r="O199" i="9" s="1"/>
  <c r="L199" i="9"/>
  <c r="Q199" i="9" s="1"/>
  <c r="O198" i="9"/>
  <c r="L198" i="9"/>
  <c r="Q198" i="9" s="1"/>
  <c r="AG32" i="1"/>
  <c r="AD32" i="1"/>
  <c r="AE32" i="1" s="1"/>
  <c r="AD104" i="1"/>
  <c r="AE104" i="1" s="1"/>
  <c r="AG104" i="1"/>
  <c r="AD105" i="1"/>
  <c r="AE105" i="1" s="1"/>
  <c r="AF105" i="1" s="1"/>
  <c r="AG105" i="1"/>
  <c r="AE106" i="1"/>
  <c r="AF106" i="1" s="1"/>
  <c r="AG106" i="1"/>
  <c r="AH106" i="1" s="1"/>
  <c r="AE107" i="1"/>
  <c r="AF107" i="1" s="1"/>
  <c r="AG107" i="1"/>
  <c r="AH107" i="1" s="1"/>
  <c r="AD108" i="1"/>
  <c r="AE108" i="1" s="1"/>
  <c r="AF108" i="1" s="1"/>
  <c r="AG108" i="1"/>
  <c r="AD110" i="1"/>
  <c r="AE110" i="1" s="1"/>
  <c r="AG110" i="1"/>
  <c r="AD111" i="1"/>
  <c r="AE111" i="1" s="1"/>
  <c r="AG111" i="1"/>
  <c r="AD112" i="1"/>
  <c r="AE112" i="1" s="1"/>
  <c r="AG112" i="1"/>
  <c r="P238" i="9"/>
  <c r="E238" i="9"/>
  <c r="L200" i="9"/>
  <c r="M200" i="9" s="1"/>
  <c r="N200" i="9"/>
  <c r="O200" i="9" s="1"/>
  <c r="M9" i="9" l="1"/>
  <c r="AH104" i="1"/>
  <c r="M61" i="1"/>
  <c r="AF64" i="1"/>
  <c r="Q25" i="1"/>
  <c r="O314" i="9"/>
  <c r="AD103" i="1"/>
  <c r="Q313" i="9"/>
  <c r="Q314" i="9"/>
  <c r="L397" i="9"/>
  <c r="O397" i="9"/>
  <c r="M199" i="9"/>
  <c r="AH112" i="1"/>
  <c r="AH110" i="1"/>
  <c r="AF67" i="1"/>
  <c r="M198" i="9"/>
  <c r="O195" i="9"/>
  <c r="M195" i="9"/>
  <c r="AJ32" i="1"/>
  <c r="AF32" i="1"/>
  <c r="AH32" i="1"/>
  <c r="AJ106" i="1"/>
  <c r="AH105" i="1"/>
  <c r="AJ107" i="1"/>
  <c r="AH108" i="1"/>
  <c r="AJ111" i="1"/>
  <c r="AF111" i="1"/>
  <c r="AF110" i="1"/>
  <c r="AJ110" i="1"/>
  <c r="AF112" i="1"/>
  <c r="AJ112" i="1"/>
  <c r="AJ104" i="1"/>
  <c r="AF104" i="1"/>
  <c r="AJ108" i="1"/>
  <c r="AH111" i="1"/>
  <c r="AJ105" i="1"/>
  <c r="Q200" i="9"/>
  <c r="Q503" i="5"/>
  <c r="Q504" i="5"/>
  <c r="Q507" i="5"/>
  <c r="O565" i="5"/>
  <c r="N254" i="9"/>
  <c r="K254" i="9"/>
  <c r="L254" i="9" s="1"/>
  <c r="K20" i="1"/>
  <c r="N20" i="1"/>
  <c r="L20" i="1" l="1"/>
  <c r="Q20" i="1" s="1"/>
  <c r="Q397" i="9"/>
  <c r="M397" i="9"/>
  <c r="Q254" i="9"/>
  <c r="M254" i="9"/>
  <c r="O254" i="9"/>
  <c r="O20" i="1"/>
  <c r="K102" i="9"/>
  <c r="L102" i="9" s="1"/>
  <c r="D45" i="3"/>
  <c r="D75" i="3" s="1"/>
  <c r="N571" i="5"/>
  <c r="N570" i="5"/>
  <c r="E579" i="5"/>
  <c r="N552" i="5"/>
  <c r="N553" i="5"/>
  <c r="N551" i="5"/>
  <c r="N546" i="5"/>
  <c r="N545" i="5"/>
  <c r="N544" i="5"/>
  <c r="N543" i="5"/>
  <c r="N548" i="5" s="1"/>
  <c r="N542" i="5"/>
  <c r="N539" i="5"/>
  <c r="E605" i="5"/>
  <c r="Q624" i="5"/>
  <c r="P624" i="5"/>
  <c r="N624" i="5"/>
  <c r="M624" i="5"/>
  <c r="L624" i="5"/>
  <c r="K624" i="5"/>
  <c r="E624" i="5"/>
  <c r="N615" i="5"/>
  <c r="N633" i="5"/>
  <c r="E567" i="5"/>
  <c r="N593" i="5"/>
  <c r="N591" i="5"/>
  <c r="N589" i="5"/>
  <c r="E594" i="5"/>
  <c r="N653" i="5"/>
  <c r="N628" i="5"/>
  <c r="N63" i="9"/>
  <c r="K63" i="9"/>
  <c r="L63" i="9" s="1"/>
  <c r="M20" i="1" l="1"/>
  <c r="Q102" i="9"/>
  <c r="M102" i="9"/>
  <c r="O102" i="9"/>
  <c r="Q63" i="9"/>
  <c r="M63" i="9"/>
  <c r="O63" i="9"/>
  <c r="K35" i="9"/>
  <c r="P103" i="9"/>
  <c r="N269" i="9" l="1"/>
  <c r="O269" i="9" s="1"/>
  <c r="N94" i="9"/>
  <c r="L27" i="9"/>
  <c r="M27" i="9" s="1"/>
  <c r="N27" i="9"/>
  <c r="O27" i="9" s="1"/>
  <c r="K94" i="9"/>
  <c r="Q27" i="9" l="1"/>
  <c r="L94" i="9"/>
  <c r="N19" i="9"/>
  <c r="L28" i="9"/>
  <c r="M28" i="9" s="1"/>
  <c r="N28" i="9"/>
  <c r="O28" i="9" s="1"/>
  <c r="P605" i="5"/>
  <c r="M605" i="5"/>
  <c r="L605" i="5"/>
  <c r="K605" i="5"/>
  <c r="D60" i="6"/>
  <c r="F60" i="6"/>
  <c r="F284" i="6"/>
  <c r="K593" i="5"/>
  <c r="N558" i="5"/>
  <c r="Q543" i="5"/>
  <c r="K554" i="5"/>
  <c r="G465" i="6"/>
  <c r="E284" i="6" l="1"/>
  <c r="L259" i="6"/>
  <c r="Q94" i="9"/>
  <c r="M94" i="9"/>
  <c r="Q28" i="9"/>
  <c r="E632" i="5"/>
  <c r="N629" i="5"/>
  <c r="N630" i="5"/>
  <c r="N631" i="5"/>
  <c r="N666" i="5"/>
  <c r="N667" i="5"/>
  <c r="N668" i="5"/>
  <c r="N665" i="5"/>
  <c r="N661" i="5"/>
  <c r="N662" i="5"/>
  <c r="N664" i="5"/>
  <c r="N578" i="5"/>
  <c r="D471" i="6"/>
  <c r="AG55" i="1" l="1"/>
  <c r="N601" i="5"/>
  <c r="N602" i="5"/>
  <c r="N575" i="5"/>
  <c r="N576" i="5"/>
  <c r="N574" i="5"/>
  <c r="N627" i="5"/>
  <c r="N626" i="5"/>
  <c r="N632" i="5" l="1"/>
  <c r="N614" i="5"/>
  <c r="K614" i="5"/>
  <c r="L614" i="5" s="1"/>
  <c r="N75" i="1"/>
  <c r="K75" i="1"/>
  <c r="O75" i="1" l="1"/>
  <c r="L75" i="1"/>
  <c r="Q75" i="1" s="1"/>
  <c r="Q614" i="5"/>
  <c r="M614" i="5"/>
  <c r="O614" i="5"/>
  <c r="N189" i="9"/>
  <c r="K189" i="9"/>
  <c r="P177" i="9"/>
  <c r="E177" i="9"/>
  <c r="Q179" i="9"/>
  <c r="P179" i="9"/>
  <c r="O179" i="9"/>
  <c r="N179" i="9"/>
  <c r="M179" i="9"/>
  <c r="L179" i="9"/>
  <c r="K179" i="9"/>
  <c r="E179" i="9"/>
  <c r="Q47" i="9"/>
  <c r="P47" i="9"/>
  <c r="O47" i="9"/>
  <c r="N47" i="9"/>
  <c r="M47" i="9"/>
  <c r="L47" i="9"/>
  <c r="K47" i="9"/>
  <c r="E47" i="9"/>
  <c r="N120" i="9"/>
  <c r="K120" i="9"/>
  <c r="O67" i="9"/>
  <c r="L67" i="9"/>
  <c r="Q67" i="9" s="1"/>
  <c r="N66" i="9"/>
  <c r="O66" i="9" s="1"/>
  <c r="L66" i="9"/>
  <c r="Q66" i="9" s="1"/>
  <c r="AG41" i="1"/>
  <c r="AH41" i="1" s="1"/>
  <c r="AE41" i="1"/>
  <c r="AJ41" i="1" s="1"/>
  <c r="N258" i="9"/>
  <c r="N263" i="9"/>
  <c r="O189" i="9" l="1"/>
  <c r="M75" i="1"/>
  <c r="L120" i="9"/>
  <c r="M120" i="9" s="1"/>
  <c r="K126" i="9"/>
  <c r="L189" i="9"/>
  <c r="Q189" i="9" s="1"/>
  <c r="M67" i="9"/>
  <c r="M66" i="9"/>
  <c r="O120" i="9"/>
  <c r="AF41" i="1"/>
  <c r="P581" i="5"/>
  <c r="K581" i="5"/>
  <c r="E581" i="5"/>
  <c r="Q120" i="9" l="1"/>
  <c r="M189" i="9"/>
  <c r="Q589" i="5"/>
  <c r="N89" i="9" l="1"/>
  <c r="O89" i="9" s="1"/>
  <c r="L89" i="9"/>
  <c r="Q89" i="9" s="1"/>
  <c r="O626" i="5"/>
  <c r="L626" i="5"/>
  <c r="Q626" i="5" s="1"/>
  <c r="N550" i="5"/>
  <c r="O550" i="5" s="1"/>
  <c r="L550" i="5"/>
  <c r="Q550" i="5" s="1"/>
  <c r="K185" i="5"/>
  <c r="N527" i="5"/>
  <c r="N472" i="5"/>
  <c r="N468" i="5"/>
  <c r="N469" i="5"/>
  <c r="N482" i="5"/>
  <c r="N483" i="5"/>
  <c r="N484" i="5"/>
  <c r="N485" i="5"/>
  <c r="N486" i="5"/>
  <c r="N446" i="5"/>
  <c r="N447" i="5"/>
  <c r="N448" i="5"/>
  <c r="N449" i="5"/>
  <c r="N450" i="5"/>
  <c r="N451" i="5"/>
  <c r="N510" i="5"/>
  <c r="N432" i="5"/>
  <c r="N430" i="5"/>
  <c r="N464" i="5"/>
  <c r="O464" i="5" s="1"/>
  <c r="L464" i="5"/>
  <c r="Q464" i="5" s="1"/>
  <c r="N459" i="5"/>
  <c r="N425" i="5"/>
  <c r="N456" i="5"/>
  <c r="N454" i="5"/>
  <c r="N333" i="5"/>
  <c r="N334" i="5"/>
  <c r="N332" i="5"/>
  <c r="N518" i="5"/>
  <c r="N515" i="5"/>
  <c r="N489" i="5"/>
  <c r="E498" i="5"/>
  <c r="K544" i="5"/>
  <c r="L544" i="5" s="1"/>
  <c r="Q544" i="5" s="1"/>
  <c r="M89" i="9" l="1"/>
  <c r="O544" i="5"/>
  <c r="M550" i="5"/>
  <c r="M464" i="5"/>
  <c r="M626" i="5"/>
  <c r="M544" i="5"/>
  <c r="P669" i="5"/>
  <c r="E669" i="5"/>
  <c r="E655" i="5" l="1"/>
  <c r="P548" i="5"/>
  <c r="P556" i="5"/>
  <c r="P567" i="5"/>
  <c r="P579" i="5"/>
  <c r="P594" i="5"/>
  <c r="P617" i="5"/>
  <c r="P644" i="5"/>
  <c r="P655" i="5"/>
  <c r="E644" i="5"/>
  <c r="E617" i="5"/>
  <c r="E556" i="5"/>
  <c r="E548" i="5"/>
  <c r="N648" i="5"/>
  <c r="K648" i="5"/>
  <c r="L648" i="5" s="1"/>
  <c r="L558" i="5"/>
  <c r="P443" i="5"/>
  <c r="O443" i="5"/>
  <c r="K443" i="5"/>
  <c r="E443" i="5"/>
  <c r="K655" i="5" l="1"/>
  <c r="Q648" i="5"/>
  <c r="M648" i="5"/>
  <c r="O648" i="5"/>
  <c r="Q558" i="5"/>
  <c r="M558" i="5"/>
  <c r="O558" i="5"/>
  <c r="Q475" i="5"/>
  <c r="N475" i="5"/>
  <c r="AG84" i="1" l="1"/>
  <c r="AE84" i="1"/>
  <c r="AG115" i="1"/>
  <c r="AD115" i="1"/>
  <c r="AE115" i="1" s="1"/>
  <c r="K17" i="1"/>
  <c r="N17" i="1"/>
  <c r="N523" i="5"/>
  <c r="L523" i="5"/>
  <c r="Q523" i="5" s="1"/>
  <c r="P530" i="5"/>
  <c r="K530" i="5"/>
  <c r="E530" i="5"/>
  <c r="N492" i="5"/>
  <c r="N493" i="5"/>
  <c r="AG66" i="1"/>
  <c r="AH66" i="1" s="1"/>
  <c r="AE66" i="1"/>
  <c r="AJ66" i="1" s="1"/>
  <c r="N63" i="1"/>
  <c r="O63" i="1" s="1"/>
  <c r="L63" i="1"/>
  <c r="Q63" i="1" s="1"/>
  <c r="BD4" i="2"/>
  <c r="N310" i="5"/>
  <c r="N307" i="5"/>
  <c r="N329" i="5"/>
  <c r="N325" i="5"/>
  <c r="E415" i="5"/>
  <c r="N408" i="5"/>
  <c r="N374" i="5"/>
  <c r="N366" i="5"/>
  <c r="N341" i="5"/>
  <c r="N340" i="5"/>
  <c r="N343" i="5"/>
  <c r="N337" i="5"/>
  <c r="N338" i="5"/>
  <c r="N339" i="5"/>
  <c r="N342" i="5"/>
  <c r="N344" i="5"/>
  <c r="N336" i="5"/>
  <c r="N301" i="5"/>
  <c r="L17" i="1" l="1"/>
  <c r="M17" i="1" s="1"/>
  <c r="K22" i="1"/>
  <c r="AF66" i="1"/>
  <c r="AJ115" i="1"/>
  <c r="AF115" i="1"/>
  <c r="AH115" i="1"/>
  <c r="AJ84" i="1"/>
  <c r="AF84" i="1"/>
  <c r="AH84" i="1"/>
  <c r="M523" i="5"/>
  <c r="O17" i="1"/>
  <c r="O523" i="5"/>
  <c r="M63" i="1"/>
  <c r="O593" i="5"/>
  <c r="L593" i="5"/>
  <c r="Q593" i="5" s="1"/>
  <c r="O377" i="9"/>
  <c r="L377" i="9"/>
  <c r="Q377" i="9" s="1"/>
  <c r="Q405" i="9"/>
  <c r="O405" i="9"/>
  <c r="M405" i="9"/>
  <c r="L333" i="9"/>
  <c r="Q333" i="9" s="1"/>
  <c r="N404" i="9"/>
  <c r="N410" i="9" s="1"/>
  <c r="L404" i="9"/>
  <c r="L410" i="9" s="1"/>
  <c r="K370" i="9"/>
  <c r="N402" i="9"/>
  <c r="O402" i="9" s="1"/>
  <c r="L402" i="9"/>
  <c r="M402" i="9" s="1"/>
  <c r="N401" i="9"/>
  <c r="O401" i="9" s="1"/>
  <c r="L401" i="9"/>
  <c r="Q401" i="9" s="1"/>
  <c r="O400" i="9"/>
  <c r="L400" i="9"/>
  <c r="Q400" i="9" s="1"/>
  <c r="O399" i="9"/>
  <c r="L399" i="9"/>
  <c r="M399" i="9" s="1"/>
  <c r="O398" i="9"/>
  <c r="L398" i="9"/>
  <c r="M398" i="9" s="1"/>
  <c r="L396" i="9"/>
  <c r="N371" i="9"/>
  <c r="L371" i="9"/>
  <c r="P392" i="9"/>
  <c r="N391" i="9"/>
  <c r="K391" i="9"/>
  <c r="N390" i="9"/>
  <c r="K390" i="9"/>
  <c r="L390" i="9" s="1"/>
  <c r="N389" i="9"/>
  <c r="K389" i="9"/>
  <c r="N388" i="9"/>
  <c r="K388" i="9"/>
  <c r="L388" i="9" s="1"/>
  <c r="N387" i="9"/>
  <c r="K387" i="9"/>
  <c r="N386" i="9"/>
  <c r="K386" i="9"/>
  <c r="L386" i="9" s="1"/>
  <c r="Q386" i="9" s="1"/>
  <c r="N385" i="9"/>
  <c r="K385" i="9"/>
  <c r="L385" i="9" s="1"/>
  <c r="N384" i="9"/>
  <c r="O384" i="9" s="1"/>
  <c r="L384" i="9"/>
  <c r="N383" i="9"/>
  <c r="O383" i="9" s="1"/>
  <c r="L383" i="9"/>
  <c r="N382" i="9"/>
  <c r="K382" i="9"/>
  <c r="N381" i="9"/>
  <c r="K381" i="9"/>
  <c r="K379" i="9"/>
  <c r="L379" i="9" s="1"/>
  <c r="N365" i="9"/>
  <c r="K365" i="9"/>
  <c r="L365" i="9" s="1"/>
  <c r="M365" i="9" s="1"/>
  <c r="N360" i="9"/>
  <c r="L360" i="9"/>
  <c r="Q360" i="9" s="1"/>
  <c r="L359" i="9"/>
  <c r="N358" i="9"/>
  <c r="N357" i="9"/>
  <c r="K357" i="9"/>
  <c r="L357" i="9" s="1"/>
  <c r="N356" i="9"/>
  <c r="K356" i="9"/>
  <c r="N355" i="9"/>
  <c r="P354" i="9"/>
  <c r="K293" i="9"/>
  <c r="L293" i="9" s="1"/>
  <c r="N350" i="9"/>
  <c r="K350" i="9"/>
  <c r="N349" i="9"/>
  <c r="O349" i="9" s="1"/>
  <c r="L349" i="9"/>
  <c r="M349" i="9" s="1"/>
  <c r="K395" i="9"/>
  <c r="N346" i="9"/>
  <c r="K346" i="9"/>
  <c r="L346" i="9" s="1"/>
  <c r="Q346" i="9" s="1"/>
  <c r="N345" i="9"/>
  <c r="K345" i="9"/>
  <c r="L345" i="9" s="1"/>
  <c r="N344" i="9"/>
  <c r="K344" i="9"/>
  <c r="P342" i="9"/>
  <c r="K340" i="9"/>
  <c r="L340" i="9" s="1"/>
  <c r="O339" i="9"/>
  <c r="L339" i="9"/>
  <c r="Q339" i="9" s="1"/>
  <c r="K372" i="9"/>
  <c r="N331" i="9"/>
  <c r="N342" i="9" s="1"/>
  <c r="K331" i="9"/>
  <c r="P329" i="9"/>
  <c r="N328" i="9"/>
  <c r="O328" i="9" s="1"/>
  <c r="L328" i="9"/>
  <c r="M328" i="9" s="1"/>
  <c r="N363" i="9"/>
  <c r="O363" i="9" s="1"/>
  <c r="L363" i="9"/>
  <c r="M363" i="9" s="1"/>
  <c r="N362" i="9"/>
  <c r="O362" i="9" s="1"/>
  <c r="L362" i="9"/>
  <c r="M362" i="9" s="1"/>
  <c r="N325" i="9"/>
  <c r="O325" i="9" s="1"/>
  <c r="L325" i="9"/>
  <c r="Q325" i="9" s="1"/>
  <c r="N324" i="9"/>
  <c r="O324" i="9" s="1"/>
  <c r="L324" i="9"/>
  <c r="M324" i="9" s="1"/>
  <c r="N323" i="9"/>
  <c r="O323" i="9" s="1"/>
  <c r="L323" i="9"/>
  <c r="M323" i="9" s="1"/>
  <c r="N322" i="9"/>
  <c r="K322" i="9"/>
  <c r="N321" i="9"/>
  <c r="K321" i="9"/>
  <c r="N320" i="9"/>
  <c r="O320" i="9" s="1"/>
  <c r="L320" i="9"/>
  <c r="M320" i="9" s="1"/>
  <c r="N319" i="9"/>
  <c r="O319" i="9" s="1"/>
  <c r="L319" i="9"/>
  <c r="M319" i="9" s="1"/>
  <c r="P318" i="9"/>
  <c r="P316" i="9"/>
  <c r="N312" i="9"/>
  <c r="K312" i="9"/>
  <c r="N311" i="9"/>
  <c r="O311" i="9" s="1"/>
  <c r="L311" i="9"/>
  <c r="Q311" i="9" s="1"/>
  <c r="N310" i="9"/>
  <c r="O310" i="9" s="1"/>
  <c r="L310" i="9"/>
  <c r="M310" i="9" s="1"/>
  <c r="N308" i="9"/>
  <c r="O308" i="9" s="1"/>
  <c r="L308" i="9"/>
  <c r="M308" i="9" s="1"/>
  <c r="N307" i="9"/>
  <c r="O307" i="9" s="1"/>
  <c r="L307" i="9"/>
  <c r="M307" i="9" s="1"/>
  <c r="P305" i="9"/>
  <c r="N303" i="9"/>
  <c r="O303" i="9" s="1"/>
  <c r="L303" i="9"/>
  <c r="M303" i="9" s="1"/>
  <c r="N302" i="9"/>
  <c r="N301" i="9"/>
  <c r="N300" i="9"/>
  <c r="N299" i="9"/>
  <c r="N298" i="9"/>
  <c r="K298" i="9"/>
  <c r="N297" i="9"/>
  <c r="L297" i="9"/>
  <c r="P295" i="9"/>
  <c r="N294" i="9"/>
  <c r="O294" i="9" s="1"/>
  <c r="L294" i="9"/>
  <c r="M294" i="9" s="1"/>
  <c r="N292" i="9"/>
  <c r="O292" i="9" s="1"/>
  <c r="L292" i="9"/>
  <c r="Q292" i="9" s="1"/>
  <c r="Q289" i="9"/>
  <c r="N289" i="9"/>
  <c r="N288" i="9"/>
  <c r="O288" i="9" s="1"/>
  <c r="L288" i="9"/>
  <c r="P287" i="9"/>
  <c r="N285" i="9"/>
  <c r="O285" i="9" s="1"/>
  <c r="L285" i="9"/>
  <c r="Q285" i="9" s="1"/>
  <c r="N284" i="9"/>
  <c r="K284" i="9"/>
  <c r="L284" i="9" s="1"/>
  <c r="N282" i="9"/>
  <c r="O282" i="9" s="1"/>
  <c r="L282" i="9"/>
  <c r="Q282" i="9" s="1"/>
  <c r="N280" i="9"/>
  <c r="N279" i="9"/>
  <c r="P272" i="9"/>
  <c r="N271" i="9"/>
  <c r="K271" i="9"/>
  <c r="L271" i="9" s="1"/>
  <c r="O267" i="9"/>
  <c r="L267" i="9"/>
  <c r="Q267" i="9" s="1"/>
  <c r="L264" i="9"/>
  <c r="K239" i="9"/>
  <c r="N261" i="9"/>
  <c r="L261" i="9"/>
  <c r="Q261" i="9" s="1"/>
  <c r="P260" i="9"/>
  <c r="E260" i="9"/>
  <c r="N259" i="9"/>
  <c r="O259" i="9" s="1"/>
  <c r="L259" i="9"/>
  <c r="Q259" i="9" s="1"/>
  <c r="O258" i="9"/>
  <c r="L258" i="9"/>
  <c r="Q258" i="9" s="1"/>
  <c r="N257" i="9"/>
  <c r="O257" i="9" s="1"/>
  <c r="L257" i="9"/>
  <c r="M257" i="9" s="1"/>
  <c r="N256" i="9"/>
  <c r="O256" i="9" s="1"/>
  <c r="L256" i="9"/>
  <c r="Q256" i="9" s="1"/>
  <c r="N255" i="9"/>
  <c r="O255" i="9" s="1"/>
  <c r="L255" i="9"/>
  <c r="Q255" i="9" s="1"/>
  <c r="N253" i="9"/>
  <c r="O253" i="9" s="1"/>
  <c r="L253" i="9"/>
  <c r="Q253" i="9" s="1"/>
  <c r="P249" i="9"/>
  <c r="E249" i="9"/>
  <c r="N248" i="9"/>
  <c r="K248" i="9"/>
  <c r="L248" i="9" s="1"/>
  <c r="N247" i="9"/>
  <c r="K247" i="9"/>
  <c r="N246" i="9"/>
  <c r="K246" i="9"/>
  <c r="L246" i="9" s="1"/>
  <c r="N245" i="9"/>
  <c r="K245" i="9"/>
  <c r="N244" i="9"/>
  <c r="N243" i="9"/>
  <c r="N242" i="9"/>
  <c r="O242" i="9" s="1"/>
  <c r="L242" i="9"/>
  <c r="Q242" i="9" s="1"/>
  <c r="N241" i="9"/>
  <c r="O241" i="9" s="1"/>
  <c r="L241" i="9"/>
  <c r="M241" i="9" s="1"/>
  <c r="N240" i="9"/>
  <c r="K240" i="9"/>
  <c r="L240" i="9" s="1"/>
  <c r="M240" i="9" s="1"/>
  <c r="K236" i="9"/>
  <c r="K238" i="9" s="1"/>
  <c r="N224" i="9"/>
  <c r="K224" i="9"/>
  <c r="L224" i="9" s="1"/>
  <c r="N209" i="9"/>
  <c r="K209" i="9"/>
  <c r="L209" i="9" s="1"/>
  <c r="Q209" i="9" s="1"/>
  <c r="N222" i="9"/>
  <c r="N221" i="9"/>
  <c r="K221" i="9"/>
  <c r="N265" i="9"/>
  <c r="K265" i="9"/>
  <c r="L265" i="9" s="1"/>
  <c r="N215" i="9"/>
  <c r="K215" i="9"/>
  <c r="N214" i="9"/>
  <c r="P213" i="9"/>
  <c r="E213" i="9"/>
  <c r="N212" i="9"/>
  <c r="K212" i="9"/>
  <c r="L212" i="9" s="1"/>
  <c r="N208" i="9"/>
  <c r="K208" i="9"/>
  <c r="L208" i="9" s="1"/>
  <c r="N207" i="9"/>
  <c r="K207" i="9"/>
  <c r="L207" i="9" s="1"/>
  <c r="M207" i="9" s="1"/>
  <c r="N206" i="9"/>
  <c r="K206" i="9"/>
  <c r="L206" i="9" s="1"/>
  <c r="K252" i="9"/>
  <c r="K260" i="9" s="1"/>
  <c r="N204" i="9"/>
  <c r="O204" i="9" s="1"/>
  <c r="L204" i="9"/>
  <c r="Q204" i="9" s="1"/>
  <c r="N203" i="9"/>
  <c r="K203" i="9"/>
  <c r="L203" i="9" s="1"/>
  <c r="P202" i="9"/>
  <c r="E202" i="9"/>
  <c r="N201" i="9"/>
  <c r="K201" i="9"/>
  <c r="N232" i="9"/>
  <c r="O232" i="9" s="1"/>
  <c r="L232" i="9"/>
  <c r="M232" i="9" s="1"/>
  <c r="K217" i="9"/>
  <c r="L217" i="9" s="1"/>
  <c r="Q217" i="9" s="1"/>
  <c r="N192" i="9"/>
  <c r="K192" i="9"/>
  <c r="P190" i="9"/>
  <c r="E190" i="9"/>
  <c r="N185" i="9"/>
  <c r="K185" i="9"/>
  <c r="L185" i="9" s="1"/>
  <c r="M185" i="9" s="1"/>
  <c r="N184" i="9"/>
  <c r="K184" i="9"/>
  <c r="L184" i="9" s="1"/>
  <c r="Q184" i="9" s="1"/>
  <c r="N183" i="9"/>
  <c r="K183" i="9"/>
  <c r="N182" i="9"/>
  <c r="K182" i="9"/>
  <c r="L182" i="9" s="1"/>
  <c r="Q182" i="9" s="1"/>
  <c r="N181" i="9"/>
  <c r="O181" i="9" s="1"/>
  <c r="L181" i="9"/>
  <c r="M181" i="9" s="1"/>
  <c r="N180" i="9"/>
  <c r="O180" i="9" s="1"/>
  <c r="L180" i="9"/>
  <c r="Q180" i="9" s="1"/>
  <c r="L211" i="9"/>
  <c r="Q211" i="9" s="1"/>
  <c r="N174" i="9"/>
  <c r="L174" i="9"/>
  <c r="Q174" i="9" s="1"/>
  <c r="N175" i="9"/>
  <c r="K175" i="9"/>
  <c r="L175" i="9" s="1"/>
  <c r="N173" i="9"/>
  <c r="K173" i="9"/>
  <c r="N171" i="9"/>
  <c r="O171" i="9" s="1"/>
  <c r="L171" i="9"/>
  <c r="M171" i="9" s="1"/>
  <c r="N169" i="9"/>
  <c r="O169" i="9" s="1"/>
  <c r="L169" i="9"/>
  <c r="M169" i="9" s="1"/>
  <c r="N168" i="9"/>
  <c r="L168" i="9"/>
  <c r="P166" i="9"/>
  <c r="E166" i="9"/>
  <c r="N164" i="9"/>
  <c r="O164" i="9" s="1"/>
  <c r="L164" i="9"/>
  <c r="N163" i="9"/>
  <c r="O163" i="9" s="1"/>
  <c r="L163" i="9"/>
  <c r="M163" i="9" s="1"/>
  <c r="O263" i="9"/>
  <c r="M263" i="9"/>
  <c r="N161" i="9"/>
  <c r="K161" i="9"/>
  <c r="L161" i="9" s="1"/>
  <c r="K160" i="9"/>
  <c r="P158" i="9"/>
  <c r="K158" i="9"/>
  <c r="E158" i="9"/>
  <c r="N157" i="9"/>
  <c r="O157" i="9" s="1"/>
  <c r="L157" i="9"/>
  <c r="M157" i="9" s="1"/>
  <c r="O210" i="9"/>
  <c r="L210" i="9"/>
  <c r="M210" i="9" s="1"/>
  <c r="O235" i="9"/>
  <c r="L235" i="9"/>
  <c r="Q235" i="9" s="1"/>
  <c r="Q153" i="9"/>
  <c r="N153" i="9"/>
  <c r="N152" i="9"/>
  <c r="O152" i="9" s="1"/>
  <c r="L152" i="9"/>
  <c r="Q152" i="9" s="1"/>
  <c r="P151" i="9"/>
  <c r="L237" i="9"/>
  <c r="N186" i="9"/>
  <c r="K186" i="9"/>
  <c r="L186" i="9" s="1"/>
  <c r="O147" i="9"/>
  <c r="L147" i="9"/>
  <c r="N145" i="9"/>
  <c r="N144" i="9"/>
  <c r="P136" i="9"/>
  <c r="K100" i="9"/>
  <c r="N132" i="9"/>
  <c r="O132" i="9" s="1"/>
  <c r="L132" i="9"/>
  <c r="Q132" i="9" s="1"/>
  <c r="N131" i="9"/>
  <c r="L129" i="9"/>
  <c r="N128" i="9"/>
  <c r="L128" i="9"/>
  <c r="Q128" i="9" s="1"/>
  <c r="N130" i="9"/>
  <c r="K130" i="9"/>
  <c r="P126" i="9"/>
  <c r="E126" i="9"/>
  <c r="N125" i="9"/>
  <c r="O125" i="9" s="1"/>
  <c r="L125" i="9"/>
  <c r="M125" i="9" s="1"/>
  <c r="N124" i="9"/>
  <c r="O124" i="9" s="1"/>
  <c r="L124" i="9"/>
  <c r="Q124" i="9" s="1"/>
  <c r="N123" i="9"/>
  <c r="O123" i="9" s="1"/>
  <c r="L123" i="9"/>
  <c r="Q123" i="9" s="1"/>
  <c r="N122" i="9"/>
  <c r="O122" i="9" s="1"/>
  <c r="L122" i="9"/>
  <c r="Q122" i="9" s="1"/>
  <c r="N121" i="9"/>
  <c r="O121" i="9" s="1"/>
  <c r="L121" i="9"/>
  <c r="M121" i="9" s="1"/>
  <c r="N119" i="9"/>
  <c r="O119" i="9" s="1"/>
  <c r="L119" i="9"/>
  <c r="M119" i="9" s="1"/>
  <c r="N118" i="9"/>
  <c r="O118" i="9" s="1"/>
  <c r="L118" i="9"/>
  <c r="Q118" i="9" s="1"/>
  <c r="N116" i="9"/>
  <c r="O116" i="9" s="1"/>
  <c r="L116" i="9"/>
  <c r="Q116" i="9" s="1"/>
  <c r="P115" i="9"/>
  <c r="E115" i="9"/>
  <c r="N114" i="9"/>
  <c r="K114" i="9"/>
  <c r="N113" i="9"/>
  <c r="K113" i="9"/>
  <c r="L113" i="9" s="1"/>
  <c r="Q113" i="9" s="1"/>
  <c r="N112" i="9"/>
  <c r="K112" i="9"/>
  <c r="N111" i="9"/>
  <c r="K111" i="9"/>
  <c r="L111" i="9" s="1"/>
  <c r="Q111" i="9" s="1"/>
  <c r="N110" i="9"/>
  <c r="K110" i="9"/>
  <c r="L110" i="9" s="1"/>
  <c r="Q110" i="9" s="1"/>
  <c r="N109" i="9"/>
  <c r="K109" i="9"/>
  <c r="L109" i="9" s="1"/>
  <c r="Q109" i="9" s="1"/>
  <c r="N108" i="9"/>
  <c r="K108" i="9"/>
  <c r="N107" i="9"/>
  <c r="O107" i="9" s="1"/>
  <c r="L107" i="9"/>
  <c r="Q107" i="9" s="1"/>
  <c r="N106" i="9"/>
  <c r="O106" i="9" s="1"/>
  <c r="L106" i="9"/>
  <c r="N105" i="9"/>
  <c r="K105" i="9"/>
  <c r="L105" i="9" s="1"/>
  <c r="M105" i="9" s="1"/>
  <c r="N104" i="9"/>
  <c r="K104" i="9"/>
  <c r="P92" i="9"/>
  <c r="K101" i="9"/>
  <c r="N87" i="9"/>
  <c r="K87" i="9"/>
  <c r="N86" i="9"/>
  <c r="K86" i="9"/>
  <c r="L86" i="9" s="1"/>
  <c r="N85" i="9"/>
  <c r="N84" i="9"/>
  <c r="K84" i="9"/>
  <c r="L84" i="9" s="1"/>
  <c r="N83" i="9"/>
  <c r="K83" i="9"/>
  <c r="N82" i="9"/>
  <c r="N79" i="9"/>
  <c r="K79" i="9"/>
  <c r="L79" i="9" s="1"/>
  <c r="N78" i="9"/>
  <c r="K78" i="9"/>
  <c r="N77" i="9"/>
  <c r="O77" i="9" s="1"/>
  <c r="L77" i="9"/>
  <c r="Q77" i="9" s="1"/>
  <c r="N75" i="9"/>
  <c r="K75" i="9"/>
  <c r="L75" i="9" s="1"/>
  <c r="N74" i="9"/>
  <c r="K74" i="9"/>
  <c r="L74" i="9" s="1"/>
  <c r="N73" i="9"/>
  <c r="K73" i="9"/>
  <c r="N72" i="9"/>
  <c r="K72" i="9"/>
  <c r="P70" i="9"/>
  <c r="E70" i="9"/>
  <c r="N69" i="9"/>
  <c r="K69" i="9"/>
  <c r="L69" i="9" s="1"/>
  <c r="N68" i="9"/>
  <c r="O68" i="9" s="1"/>
  <c r="L68" i="9"/>
  <c r="Q68" i="9" s="1"/>
  <c r="N64" i="9"/>
  <c r="K64" i="9"/>
  <c r="L64" i="9" s="1"/>
  <c r="N62" i="9"/>
  <c r="K62" i="9"/>
  <c r="N60" i="9"/>
  <c r="K60" i="9"/>
  <c r="P58" i="9"/>
  <c r="N57" i="9"/>
  <c r="O57" i="9" s="1"/>
  <c r="L57" i="9"/>
  <c r="M57" i="9" s="1"/>
  <c r="N134" i="9"/>
  <c r="O134" i="9" s="1"/>
  <c r="L134" i="9"/>
  <c r="Q134" i="9" s="1"/>
  <c r="N133" i="9"/>
  <c r="O133" i="9" s="1"/>
  <c r="L133" i="9"/>
  <c r="M133" i="9" s="1"/>
  <c r="N53" i="9"/>
  <c r="O53" i="9" s="1"/>
  <c r="L53" i="9"/>
  <c r="Q53" i="9" s="1"/>
  <c r="N52" i="9"/>
  <c r="O52" i="9" s="1"/>
  <c r="L52" i="9"/>
  <c r="Q52" i="9" s="1"/>
  <c r="N51" i="9"/>
  <c r="K51" i="9"/>
  <c r="N50" i="9"/>
  <c r="K50" i="9"/>
  <c r="N49" i="9"/>
  <c r="L49" i="9"/>
  <c r="M49" i="9" s="1"/>
  <c r="N48" i="9"/>
  <c r="O48" i="9" s="1"/>
  <c r="L48" i="9"/>
  <c r="M48" i="9" s="1"/>
  <c r="L42" i="9"/>
  <c r="M42" i="9" s="1"/>
  <c r="P45" i="9"/>
  <c r="E45" i="9"/>
  <c r="N43" i="9"/>
  <c r="K43" i="9"/>
  <c r="N41" i="9"/>
  <c r="K41" i="9"/>
  <c r="N40" i="9"/>
  <c r="O40" i="9" s="1"/>
  <c r="L40" i="9"/>
  <c r="M40" i="9" s="1"/>
  <c r="N39" i="9"/>
  <c r="O39" i="9" s="1"/>
  <c r="L39" i="9"/>
  <c r="Q39" i="9" s="1"/>
  <c r="N38" i="9"/>
  <c r="O38" i="9" s="1"/>
  <c r="L38" i="9"/>
  <c r="Q38" i="9" s="1"/>
  <c r="N37" i="9"/>
  <c r="O37" i="9" s="1"/>
  <c r="L37" i="9"/>
  <c r="M37" i="9" s="1"/>
  <c r="N117" i="9"/>
  <c r="O117" i="9" s="1"/>
  <c r="L117" i="9"/>
  <c r="M117" i="9" s="1"/>
  <c r="P35" i="9"/>
  <c r="L33" i="9"/>
  <c r="M33" i="9" s="1"/>
  <c r="N31" i="9"/>
  <c r="N30" i="9"/>
  <c r="N29" i="9"/>
  <c r="P25" i="9"/>
  <c r="E25" i="9"/>
  <c r="N24" i="9"/>
  <c r="O24" i="9" s="1"/>
  <c r="L24" i="9"/>
  <c r="M24" i="9" s="1"/>
  <c r="N44" i="9"/>
  <c r="O44" i="9" s="1"/>
  <c r="L44" i="9"/>
  <c r="M44" i="9" s="1"/>
  <c r="O56" i="9"/>
  <c r="L56" i="9"/>
  <c r="Q56" i="9" s="1"/>
  <c r="N18" i="9"/>
  <c r="O18" i="9" s="1"/>
  <c r="L18" i="9"/>
  <c r="Q18" i="9" s="1"/>
  <c r="Q15" i="9"/>
  <c r="N15" i="9"/>
  <c r="N14" i="9"/>
  <c r="L14" i="9"/>
  <c r="M14" i="9" s="1"/>
  <c r="P13" i="9"/>
  <c r="E13" i="9"/>
  <c r="N11" i="9"/>
  <c r="O11" i="9" s="1"/>
  <c r="L11" i="9"/>
  <c r="Q11" i="9" s="1"/>
  <c r="N10" i="9"/>
  <c r="K10" i="9"/>
  <c r="N8" i="9"/>
  <c r="O8" i="9" s="1"/>
  <c r="L8" i="9"/>
  <c r="N6" i="9"/>
  <c r="O6" i="9" s="1"/>
  <c r="N5" i="9"/>
  <c r="O5" i="9" s="1"/>
  <c r="N646" i="5"/>
  <c r="O646" i="5" s="1"/>
  <c r="L646" i="5"/>
  <c r="Q646" i="5" s="1"/>
  <c r="K667" i="5"/>
  <c r="L667" i="5" s="1"/>
  <c r="L661" i="5"/>
  <c r="Q661" i="5" s="1"/>
  <c r="N660" i="5"/>
  <c r="N657" i="5"/>
  <c r="N669" i="5" s="1"/>
  <c r="K633" i="5"/>
  <c r="L618" i="5"/>
  <c r="N654" i="5"/>
  <c r="O654" i="5" s="1"/>
  <c r="L654" i="5"/>
  <c r="Q654" i="5" s="1"/>
  <c r="O653" i="5"/>
  <c r="L653" i="5"/>
  <c r="Q653" i="5" s="1"/>
  <c r="N652" i="5"/>
  <c r="O652" i="5" s="1"/>
  <c r="L652" i="5"/>
  <c r="M652" i="5" s="1"/>
  <c r="N651" i="5"/>
  <c r="O651" i="5" s="1"/>
  <c r="L651" i="5"/>
  <c r="Q651" i="5" s="1"/>
  <c r="N649" i="5"/>
  <c r="O649" i="5" s="1"/>
  <c r="L649" i="5"/>
  <c r="Q649" i="5" s="1"/>
  <c r="N559" i="5"/>
  <c r="L559" i="5"/>
  <c r="Q559" i="5" s="1"/>
  <c r="N647" i="5"/>
  <c r="O647" i="5" s="1"/>
  <c r="L647" i="5"/>
  <c r="N643" i="5"/>
  <c r="K643" i="5"/>
  <c r="L643" i="5" s="1"/>
  <c r="N642" i="5"/>
  <c r="K642" i="5"/>
  <c r="N641" i="5"/>
  <c r="K641" i="5"/>
  <c r="L641" i="5" s="1"/>
  <c r="N640" i="5"/>
  <c r="K640" i="5"/>
  <c r="L640" i="5" s="1"/>
  <c r="Q640" i="5" s="1"/>
  <c r="N638" i="5"/>
  <c r="N637" i="5"/>
  <c r="K637" i="5"/>
  <c r="N636" i="5"/>
  <c r="O636" i="5" s="1"/>
  <c r="L636" i="5"/>
  <c r="Q636" i="5" s="1"/>
  <c r="N635" i="5"/>
  <c r="L635" i="5"/>
  <c r="Q635" i="5" s="1"/>
  <c r="N634" i="5"/>
  <c r="K634" i="5"/>
  <c r="L634" i="5" s="1"/>
  <c r="M634" i="5" s="1"/>
  <c r="P632" i="5"/>
  <c r="K632" i="5"/>
  <c r="L627" i="5"/>
  <c r="Q627" i="5" s="1"/>
  <c r="Q632" i="5" s="1"/>
  <c r="N592" i="5"/>
  <c r="N616" i="5"/>
  <c r="K616" i="5"/>
  <c r="L616" i="5" s="1"/>
  <c r="N613" i="5"/>
  <c r="K613" i="5"/>
  <c r="L613" i="5" s="1"/>
  <c r="K552" i="5"/>
  <c r="L552" i="5" s="1"/>
  <c r="M552" i="5" s="1"/>
  <c r="K551" i="5"/>
  <c r="N619" i="5"/>
  <c r="K619" i="5"/>
  <c r="K615" i="5"/>
  <c r="N611" i="5"/>
  <c r="K611" i="5"/>
  <c r="L611" i="5" s="1"/>
  <c r="N610" i="5"/>
  <c r="K610" i="5"/>
  <c r="N609" i="5"/>
  <c r="K609" i="5"/>
  <c r="L609" i="5" s="1"/>
  <c r="N608" i="5"/>
  <c r="K608" i="5"/>
  <c r="L608" i="5" s="1"/>
  <c r="M608" i="5" s="1"/>
  <c r="N607" i="5"/>
  <c r="O607" i="5" s="1"/>
  <c r="L607" i="5"/>
  <c r="Q607" i="5" s="1"/>
  <c r="N606" i="5"/>
  <c r="K606" i="5"/>
  <c r="K668" i="5"/>
  <c r="N600" i="5"/>
  <c r="O600" i="5" s="1"/>
  <c r="L600" i="5"/>
  <c r="Q600" i="5" s="1"/>
  <c r="N580" i="5"/>
  <c r="L580" i="5"/>
  <c r="N598" i="5"/>
  <c r="K598" i="5"/>
  <c r="N596" i="5"/>
  <c r="K596" i="5"/>
  <c r="O591" i="5"/>
  <c r="L591" i="5"/>
  <c r="M591" i="5" s="1"/>
  <c r="Q590" i="5"/>
  <c r="N590" i="5"/>
  <c r="N587" i="5"/>
  <c r="K587" i="5"/>
  <c r="N586" i="5"/>
  <c r="K586" i="5"/>
  <c r="L586" i="5" s="1"/>
  <c r="N585" i="5"/>
  <c r="K585" i="5"/>
  <c r="L585" i="5" s="1"/>
  <c r="M585" i="5" s="1"/>
  <c r="N584" i="5"/>
  <c r="K584" i="5"/>
  <c r="N583" i="5"/>
  <c r="L583" i="5"/>
  <c r="M583" i="5" s="1"/>
  <c r="N582" i="5"/>
  <c r="O582" i="5" s="1"/>
  <c r="L582" i="5"/>
  <c r="O578" i="5"/>
  <c r="L578" i="5"/>
  <c r="Q578" i="5" s="1"/>
  <c r="O574" i="5"/>
  <c r="L574" i="5"/>
  <c r="M574" i="5" s="1"/>
  <c r="N603" i="5"/>
  <c r="L603" i="5"/>
  <c r="N577" i="5"/>
  <c r="K577" i="5"/>
  <c r="L577" i="5" s="1"/>
  <c r="N562" i="5"/>
  <c r="K567" i="5"/>
  <c r="N572" i="5"/>
  <c r="O572" i="5" s="1"/>
  <c r="L572" i="5"/>
  <c r="Q572" i="5" s="1"/>
  <c r="N568" i="5"/>
  <c r="O568" i="5" s="1"/>
  <c r="L568" i="5"/>
  <c r="M568" i="5" s="1"/>
  <c r="N569" i="5"/>
  <c r="L569" i="5"/>
  <c r="N565" i="5"/>
  <c r="L565" i="5"/>
  <c r="M565" i="5" s="1"/>
  <c r="N564" i="5"/>
  <c r="O564" i="5" s="1"/>
  <c r="L564" i="5"/>
  <c r="Q564" i="5" s="1"/>
  <c r="N563" i="5"/>
  <c r="O563" i="5" s="1"/>
  <c r="L563" i="5"/>
  <c r="N599" i="5"/>
  <c r="K599" i="5"/>
  <c r="N555" i="5"/>
  <c r="O555" i="5" s="1"/>
  <c r="L555" i="5"/>
  <c r="M555" i="5" s="1"/>
  <c r="N554" i="5"/>
  <c r="O554" i="5" s="1"/>
  <c r="L554" i="5"/>
  <c r="M554" i="5" s="1"/>
  <c r="L553" i="5"/>
  <c r="Q597" i="5"/>
  <c r="N597" i="5"/>
  <c r="N645" i="5"/>
  <c r="L645" i="5"/>
  <c r="M645" i="5" s="1"/>
  <c r="O546" i="5"/>
  <c r="L546" i="5"/>
  <c r="Q546" i="5" s="1"/>
  <c r="K545" i="5"/>
  <c r="K548" i="5" s="1"/>
  <c r="O542" i="5"/>
  <c r="L542" i="5"/>
  <c r="N540" i="5"/>
  <c r="N538" i="5"/>
  <c r="AI14" i="1"/>
  <c r="AI23" i="1"/>
  <c r="AD23" i="1"/>
  <c r="AI33" i="1"/>
  <c r="Q121" i="1"/>
  <c r="N121" i="1"/>
  <c r="O121" i="1" s="1"/>
  <c r="M121" i="1"/>
  <c r="N462" i="5"/>
  <c r="O462" i="5" s="1"/>
  <c r="L462" i="5"/>
  <c r="Q462" i="5" s="1"/>
  <c r="N461" i="5"/>
  <c r="O461" i="5" s="1"/>
  <c r="L461" i="5"/>
  <c r="M461" i="5" s="1"/>
  <c r="AI57" i="1"/>
  <c r="AG25" i="1"/>
  <c r="AG9" i="1"/>
  <c r="AG11" i="1"/>
  <c r="AG51" i="1"/>
  <c r="AG48" i="1"/>
  <c r="AG49" i="1"/>
  <c r="AG50" i="1"/>
  <c r="AG47" i="1"/>
  <c r="N55" i="1"/>
  <c r="N125" i="1"/>
  <c r="N52" i="1"/>
  <c r="N51" i="1"/>
  <c r="N50" i="1"/>
  <c r="N47" i="1"/>
  <c r="N48" i="1"/>
  <c r="N46" i="1"/>
  <c r="AI69" i="1"/>
  <c r="AG68" i="1"/>
  <c r="AI80" i="1"/>
  <c r="AG83" i="1"/>
  <c r="AG113" i="1"/>
  <c r="AI91" i="1"/>
  <c r="AI114" i="1"/>
  <c r="AI129" i="1"/>
  <c r="AG118" i="1"/>
  <c r="AE118" i="1"/>
  <c r="AJ118" i="1" s="1"/>
  <c r="AG127" i="1"/>
  <c r="AD127" i="1"/>
  <c r="AE127" i="1" s="1"/>
  <c r="AJ127" i="1" s="1"/>
  <c r="AG126" i="1"/>
  <c r="AG124" i="1"/>
  <c r="AG122" i="1"/>
  <c r="AG120" i="1"/>
  <c r="N93" i="1"/>
  <c r="O93" i="1" s="1"/>
  <c r="L93" i="1"/>
  <c r="Q93" i="1" s="1"/>
  <c r="N8" i="1"/>
  <c r="N10" i="1"/>
  <c r="N64" i="1"/>
  <c r="N39" i="1"/>
  <c r="N70" i="1"/>
  <c r="N71" i="1"/>
  <c r="N35" i="1"/>
  <c r="N74" i="1"/>
  <c r="N76" i="1"/>
  <c r="N69" i="1"/>
  <c r="N104" i="1"/>
  <c r="N77" i="1"/>
  <c r="N53" i="1"/>
  <c r="N127" i="1"/>
  <c r="N123" i="1"/>
  <c r="N126" i="1"/>
  <c r="N122" i="1"/>
  <c r="N119" i="1"/>
  <c r="AG87" i="1"/>
  <c r="AG88" i="1"/>
  <c r="AD88" i="1"/>
  <c r="AE88" i="1" s="1"/>
  <c r="AG81" i="1"/>
  <c r="AG59" i="1"/>
  <c r="AD59" i="1"/>
  <c r="AE59" i="1" s="1"/>
  <c r="AJ28" i="1"/>
  <c r="AG28" i="1"/>
  <c r="AG36" i="1"/>
  <c r="AH36" i="1" s="1"/>
  <c r="AE36" i="1"/>
  <c r="AJ36" i="1" s="1"/>
  <c r="AG31" i="1"/>
  <c r="AE31" i="1"/>
  <c r="AJ31" i="1" s="1"/>
  <c r="AG35" i="1"/>
  <c r="AE35" i="1"/>
  <c r="AJ16" i="1"/>
  <c r="AG16" i="1"/>
  <c r="AG15" i="1"/>
  <c r="AE15" i="1"/>
  <c r="AJ15" i="1" s="1"/>
  <c r="N86" i="1"/>
  <c r="N27" i="1"/>
  <c r="N28" i="1"/>
  <c r="K96" i="1"/>
  <c r="N15" i="1"/>
  <c r="K58" i="1"/>
  <c r="N58" i="1"/>
  <c r="Q17" i="1" l="1"/>
  <c r="M383" i="9"/>
  <c r="Q383" i="9"/>
  <c r="M385" i="9"/>
  <c r="Q385" i="9"/>
  <c r="M384" i="9"/>
  <c r="Q384" i="9"/>
  <c r="L395" i="9"/>
  <c r="Q395" i="9" s="1"/>
  <c r="K403" i="9"/>
  <c r="O261" i="9"/>
  <c r="N272" i="9"/>
  <c r="Q396" i="9"/>
  <c r="O396" i="9"/>
  <c r="N403" i="9"/>
  <c r="N226" i="9"/>
  <c r="K295" i="9"/>
  <c r="M264" i="9"/>
  <c r="Q264" i="9"/>
  <c r="N368" i="9"/>
  <c r="K380" i="9"/>
  <c r="K368" i="9"/>
  <c r="Q404" i="9"/>
  <c r="Q410" i="9" s="1"/>
  <c r="O404" i="9"/>
  <c r="O410" i="9" s="1"/>
  <c r="L370" i="9"/>
  <c r="M370" i="9" s="1"/>
  <c r="N380" i="9"/>
  <c r="N79" i="1"/>
  <c r="L58" i="1"/>
  <c r="Q58" i="1" s="1"/>
  <c r="Q120" i="1"/>
  <c r="M106" i="9"/>
  <c r="Q106" i="9"/>
  <c r="O128" i="9"/>
  <c r="N136" i="9"/>
  <c r="N81" i="9"/>
  <c r="K81" i="9"/>
  <c r="K103" i="9"/>
  <c r="N103" i="9"/>
  <c r="O49" i="9"/>
  <c r="N58" i="9"/>
  <c r="N25" i="9"/>
  <c r="O10" i="9"/>
  <c r="O13" i="9" s="1"/>
  <c r="K226" i="9"/>
  <c r="Q237" i="9"/>
  <c r="O237" i="9"/>
  <c r="N238" i="9"/>
  <c r="AH35" i="1"/>
  <c r="AJ35" i="1"/>
  <c r="AH118" i="1"/>
  <c r="AH15" i="1"/>
  <c r="K45" i="9"/>
  <c r="K58" i="9"/>
  <c r="K92" i="9"/>
  <c r="N605" i="5"/>
  <c r="L60" i="9"/>
  <c r="M60" i="9" s="1"/>
  <c r="K70" i="9"/>
  <c r="L72" i="9"/>
  <c r="L19" i="9"/>
  <c r="Q19" i="9" s="1"/>
  <c r="K25" i="9"/>
  <c r="L130" i="9"/>
  <c r="M130" i="9" s="1"/>
  <c r="K136" i="9"/>
  <c r="L10" i="9"/>
  <c r="M10" i="9" s="1"/>
  <c r="K13" i="9"/>
  <c r="K115" i="9"/>
  <c r="Q169" i="9"/>
  <c r="K177" i="9"/>
  <c r="Q402" i="9"/>
  <c r="O168" i="9"/>
  <c r="N177" i="9"/>
  <c r="M168" i="9"/>
  <c r="O348" i="9"/>
  <c r="K556" i="5"/>
  <c r="M77" i="9"/>
  <c r="O173" i="9"/>
  <c r="M267" i="9"/>
  <c r="O83" i="9"/>
  <c r="O101" i="9"/>
  <c r="Q168" i="9"/>
  <c r="O322" i="9"/>
  <c r="O350" i="9"/>
  <c r="O43" i="9"/>
  <c r="M235" i="9"/>
  <c r="O239" i="9"/>
  <c r="O312" i="9"/>
  <c r="O316" i="9" s="1"/>
  <c r="O108" i="9"/>
  <c r="O112" i="9"/>
  <c r="O114" i="9"/>
  <c r="Q121" i="9"/>
  <c r="O243" i="9"/>
  <c r="O356" i="9"/>
  <c r="O387" i="9"/>
  <c r="O391" i="9"/>
  <c r="Q398" i="9"/>
  <c r="AH127" i="1"/>
  <c r="AF118" i="1"/>
  <c r="O120" i="1"/>
  <c r="K392" i="9"/>
  <c r="M377" i="9"/>
  <c r="N151" i="9"/>
  <c r="M211" i="9"/>
  <c r="M261" i="9"/>
  <c r="M292" i="9"/>
  <c r="M339" i="9"/>
  <c r="M396" i="9"/>
  <c r="M107" i="9"/>
  <c r="O160" i="9"/>
  <c r="M204" i="9"/>
  <c r="O224" i="9"/>
  <c r="N287" i="9"/>
  <c r="N305" i="9"/>
  <c r="Q320" i="9"/>
  <c r="M118" i="9"/>
  <c r="L160" i="9"/>
  <c r="Q160" i="9" s="1"/>
  <c r="Q181" i="9"/>
  <c r="O246" i="9"/>
  <c r="O298" i="9"/>
  <c r="Q362" i="9"/>
  <c r="Q328" i="9"/>
  <c r="M404" i="9"/>
  <c r="M410" i="9" s="1"/>
  <c r="M255" i="9"/>
  <c r="M253" i="9"/>
  <c r="M580" i="5"/>
  <c r="M581" i="5" s="1"/>
  <c r="L581" i="5"/>
  <c r="O580" i="5"/>
  <c r="O581" i="5" s="1"/>
  <c r="N581" i="5"/>
  <c r="K579" i="5"/>
  <c r="K669" i="5"/>
  <c r="O661" i="5"/>
  <c r="O569" i="5"/>
  <c r="N579" i="5"/>
  <c r="Q603" i="5"/>
  <c r="L584" i="5"/>
  <c r="Q584" i="5" s="1"/>
  <c r="K594" i="5"/>
  <c r="O645" i="5"/>
  <c r="N655" i="5"/>
  <c r="O553" i="5"/>
  <c r="N556" i="5"/>
  <c r="N617" i="5"/>
  <c r="Q618" i="5"/>
  <c r="Q553" i="5"/>
  <c r="Q563" i="5"/>
  <c r="O618" i="5"/>
  <c r="O624" i="5" s="1"/>
  <c r="Q582" i="5"/>
  <c r="L606" i="5"/>
  <c r="K617" i="5"/>
  <c r="L637" i="5"/>
  <c r="Q637" i="5" s="1"/>
  <c r="K644" i="5"/>
  <c r="O635" i="5"/>
  <c r="N644" i="5"/>
  <c r="O583" i="5"/>
  <c r="N594" i="5"/>
  <c r="Q647" i="5"/>
  <c r="L655" i="5"/>
  <c r="O619" i="5"/>
  <c r="O587" i="5"/>
  <c r="M578" i="5"/>
  <c r="Q583" i="5"/>
  <c r="M636" i="5"/>
  <c r="M593" i="5"/>
  <c r="O668" i="5"/>
  <c r="O641" i="5"/>
  <c r="M559" i="5"/>
  <c r="O599" i="5"/>
  <c r="Q613" i="5"/>
  <c r="M613" i="5"/>
  <c r="M563" i="5"/>
  <c r="O562" i="5"/>
  <c r="M600" i="5"/>
  <c r="O610" i="5"/>
  <c r="O615" i="5"/>
  <c r="O592" i="5"/>
  <c r="M649" i="5"/>
  <c r="O658" i="5"/>
  <c r="L668" i="5"/>
  <c r="Q668" i="5" s="1"/>
  <c r="M635" i="5"/>
  <c r="O640" i="5"/>
  <c r="O633" i="5"/>
  <c r="M110" i="9"/>
  <c r="M38" i="9"/>
  <c r="N70" i="9"/>
  <c r="M116" i="9"/>
  <c r="N166" i="9"/>
  <c r="K166" i="9"/>
  <c r="M209" i="9"/>
  <c r="O247" i="9"/>
  <c r="N316" i="9"/>
  <c r="L348" i="9"/>
  <c r="M348" i="9" s="1"/>
  <c r="L322" i="9"/>
  <c r="M322" i="9" s="1"/>
  <c r="N392" i="9"/>
  <c r="M122" i="9"/>
  <c r="M237" i="9"/>
  <c r="O161" i="9"/>
  <c r="L173" i="9"/>
  <c r="L177" i="9" s="1"/>
  <c r="M174" i="9"/>
  <c r="N190" i="9"/>
  <c r="O201" i="9"/>
  <c r="O203" i="9"/>
  <c r="O252" i="9"/>
  <c r="O260" i="9" s="1"/>
  <c r="Q207" i="9"/>
  <c r="O221" i="9"/>
  <c r="O236" i="9"/>
  <c r="L243" i="9"/>
  <c r="O245" i="9"/>
  <c r="L247" i="9"/>
  <c r="M258" i="9"/>
  <c r="M259" i="9"/>
  <c r="O264" i="9"/>
  <c r="M285" i="9"/>
  <c r="L295" i="9"/>
  <c r="L298" i="9"/>
  <c r="Q298" i="9" s="1"/>
  <c r="Q164" i="9"/>
  <c r="M311" i="9"/>
  <c r="K329" i="9"/>
  <c r="O372" i="9"/>
  <c r="O345" i="9"/>
  <c r="L350" i="9"/>
  <c r="M360" i="9"/>
  <c r="Q365" i="9"/>
  <c r="O382" i="9"/>
  <c r="L387" i="9"/>
  <c r="O389" i="9"/>
  <c r="M400" i="9"/>
  <c r="M56" i="9"/>
  <c r="M123" i="9"/>
  <c r="M217" i="9"/>
  <c r="N260" i="9"/>
  <c r="M325" i="9"/>
  <c r="L356" i="9"/>
  <c r="L391" i="9"/>
  <c r="M391" i="9" s="1"/>
  <c r="M401" i="9"/>
  <c r="Q14" i="9"/>
  <c r="Q37" i="9"/>
  <c r="O41" i="9"/>
  <c r="M68" i="9"/>
  <c r="O69" i="9"/>
  <c r="N158" i="9"/>
  <c r="M164" i="9"/>
  <c r="O183" i="9"/>
  <c r="O185" i="9"/>
  <c r="O217" i="9"/>
  <c r="L201" i="9"/>
  <c r="L252" i="9"/>
  <c r="M252" i="9" s="1"/>
  <c r="O207" i="9"/>
  <c r="L221" i="9"/>
  <c r="O209" i="9"/>
  <c r="L236" i="9"/>
  <c r="L238" i="9" s="1"/>
  <c r="M242" i="9"/>
  <c r="L245" i="9"/>
  <c r="M256" i="9"/>
  <c r="Q294" i="9"/>
  <c r="L372" i="9"/>
  <c r="M372" i="9" s="1"/>
  <c r="O365" i="9"/>
  <c r="L382" i="9"/>
  <c r="O385" i="9"/>
  <c r="L389" i="9"/>
  <c r="O371" i="9"/>
  <c r="M284" i="9"/>
  <c r="Q284" i="9"/>
  <c r="Q287" i="9" s="1"/>
  <c r="M359" i="9"/>
  <c r="Q359" i="9"/>
  <c r="M282" i="9"/>
  <c r="O284" i="9"/>
  <c r="O287" i="9" s="1"/>
  <c r="K287" i="9"/>
  <c r="M288" i="9"/>
  <c r="M340" i="9"/>
  <c r="Q340" i="9"/>
  <c r="N354" i="9"/>
  <c r="M293" i="9"/>
  <c r="Q293" i="9"/>
  <c r="M357" i="9"/>
  <c r="Q357" i="9"/>
  <c r="M379" i="9"/>
  <c r="Q379" i="9"/>
  <c r="M395" i="9"/>
  <c r="M388" i="9"/>
  <c r="Q388" i="9"/>
  <c r="L287" i="9"/>
  <c r="N295" i="9"/>
  <c r="O297" i="9"/>
  <c r="Q308" i="9"/>
  <c r="K342" i="9"/>
  <c r="M345" i="9"/>
  <c r="Q345" i="9"/>
  <c r="M346" i="9"/>
  <c r="O395" i="9"/>
  <c r="O359" i="9"/>
  <c r="M386" i="9"/>
  <c r="M390" i="9"/>
  <c r="Q390" i="9"/>
  <c r="Q288" i="9"/>
  <c r="K316" i="9"/>
  <c r="L312" i="9"/>
  <c r="O340" i="9"/>
  <c r="K354" i="9"/>
  <c r="M333" i="9"/>
  <c r="O321" i="9"/>
  <c r="Q323" i="9"/>
  <c r="Q363" i="9"/>
  <c r="N329" i="9"/>
  <c r="O331" i="9"/>
  <c r="O293" i="9"/>
  <c r="O295" i="9" s="1"/>
  <c r="O357" i="9"/>
  <c r="O379" i="9"/>
  <c r="O381" i="9"/>
  <c r="O386" i="9"/>
  <c r="O388" i="9"/>
  <c r="O390" i="9"/>
  <c r="Q371" i="9"/>
  <c r="Q399" i="9"/>
  <c r="O370" i="9"/>
  <c r="Q297" i="9"/>
  <c r="K305" i="9"/>
  <c r="Q310" i="9"/>
  <c r="L321" i="9"/>
  <c r="Q324" i="9"/>
  <c r="L331" i="9"/>
  <c r="O344" i="9"/>
  <c r="O346" i="9"/>
  <c r="Q349" i="9"/>
  <c r="O360" i="9"/>
  <c r="L381" i="9"/>
  <c r="M371" i="9"/>
  <c r="M297" i="9"/>
  <c r="Q307" i="9"/>
  <c r="Q319" i="9"/>
  <c r="L344" i="9"/>
  <c r="M186" i="9"/>
  <c r="Q186" i="9"/>
  <c r="L151" i="9"/>
  <c r="O158" i="9"/>
  <c r="Q210" i="9"/>
  <c r="L158" i="9"/>
  <c r="K202" i="9"/>
  <c r="L192" i="9"/>
  <c r="M206" i="9"/>
  <c r="Q206" i="9"/>
  <c r="M147" i="9"/>
  <c r="O186" i="9"/>
  <c r="O151" i="9" s="1"/>
  <c r="K151" i="9"/>
  <c r="M152" i="9"/>
  <c r="Q157" i="9"/>
  <c r="M175" i="9"/>
  <c r="Q175" i="9"/>
  <c r="L183" i="9"/>
  <c r="L190" i="9" s="1"/>
  <c r="K213" i="9"/>
  <c r="L215" i="9"/>
  <c r="M248" i="9"/>
  <c r="Q248" i="9"/>
  <c r="Q147" i="9"/>
  <c r="M271" i="9"/>
  <c r="Q271" i="9"/>
  <c r="M161" i="9"/>
  <c r="Q161" i="9"/>
  <c r="Q263" i="9"/>
  <c r="O174" i="9"/>
  <c r="M180" i="9"/>
  <c r="M182" i="9"/>
  <c r="M184" i="9"/>
  <c r="O192" i="9"/>
  <c r="M203" i="9"/>
  <c r="Q203" i="9"/>
  <c r="M208" i="9"/>
  <c r="Q208" i="9"/>
  <c r="M212" i="9"/>
  <c r="Q212" i="9"/>
  <c r="M224" i="9"/>
  <c r="Q224" i="9"/>
  <c r="N249" i="9"/>
  <c r="Q240" i="9"/>
  <c r="M246" i="9"/>
  <c r="Q246" i="9"/>
  <c r="K272" i="9"/>
  <c r="L239" i="9"/>
  <c r="L272" i="9" s="1"/>
  <c r="N202" i="9"/>
  <c r="O175" i="9"/>
  <c r="Q185" i="9"/>
  <c r="N213" i="9"/>
  <c r="O215" i="9"/>
  <c r="M265" i="9"/>
  <c r="Q265" i="9"/>
  <c r="K249" i="9"/>
  <c r="O248" i="9"/>
  <c r="Q257" i="9"/>
  <c r="Q163" i="9"/>
  <c r="Q171" i="9"/>
  <c r="O182" i="9"/>
  <c r="O184" i="9"/>
  <c r="K190" i="9"/>
  <c r="Q232" i="9"/>
  <c r="O206" i="9"/>
  <c r="O208" i="9"/>
  <c r="O212" i="9"/>
  <c r="O265" i="9"/>
  <c r="Q241" i="9"/>
  <c r="O271" i="9"/>
  <c r="O240" i="9"/>
  <c r="Q79" i="9"/>
  <c r="M79" i="9"/>
  <c r="Q74" i="9"/>
  <c r="M74" i="9"/>
  <c r="M18" i="9"/>
  <c r="M134" i="9"/>
  <c r="O87" i="9"/>
  <c r="O100" i="9"/>
  <c r="O51" i="9"/>
  <c r="M52" i="9"/>
  <c r="M53" i="9"/>
  <c r="L62" i="9"/>
  <c r="O78" i="9"/>
  <c r="L87" i="9"/>
  <c r="N115" i="9"/>
  <c r="Q105" i="9"/>
  <c r="L108" i="9"/>
  <c r="O110" i="9"/>
  <c r="L114" i="9"/>
  <c r="Q114" i="9" s="1"/>
  <c r="M124" i="9"/>
  <c r="M128" i="9"/>
  <c r="O129" i="9"/>
  <c r="L100" i="9"/>
  <c r="L43" i="9"/>
  <c r="M43" i="9" s="1"/>
  <c r="O74" i="9"/>
  <c r="L83" i="9"/>
  <c r="Q83" i="9" s="1"/>
  <c r="L101" i="9"/>
  <c r="L112" i="9"/>
  <c r="M132" i="9"/>
  <c r="N13" i="9"/>
  <c r="M11" i="9"/>
  <c r="Q33" i="9"/>
  <c r="M39" i="9"/>
  <c r="L50" i="9"/>
  <c r="L51" i="9"/>
  <c r="M51" i="9" s="1"/>
  <c r="Q133" i="9"/>
  <c r="O72" i="9"/>
  <c r="L78" i="9"/>
  <c r="O105" i="9"/>
  <c r="Q8" i="9"/>
  <c r="N35" i="9"/>
  <c r="Q117" i="9"/>
  <c r="Q40" i="9"/>
  <c r="L73" i="9"/>
  <c r="M84" i="9"/>
  <c r="Q84" i="9"/>
  <c r="O126" i="9"/>
  <c r="L126" i="9"/>
  <c r="M75" i="9"/>
  <c r="Q75" i="9"/>
  <c r="M86" i="9"/>
  <c r="Q86" i="9"/>
  <c r="M109" i="9"/>
  <c r="M113" i="9"/>
  <c r="N126" i="9"/>
  <c r="M8" i="9"/>
  <c r="Q44" i="9"/>
  <c r="L41" i="9"/>
  <c r="O42" i="9"/>
  <c r="Q49" i="9"/>
  <c r="M64" i="9"/>
  <c r="Q64" i="9"/>
  <c r="O75" i="9"/>
  <c r="O79" i="9"/>
  <c r="N92" i="9"/>
  <c r="O86" i="9"/>
  <c r="M111" i="9"/>
  <c r="M129" i="9"/>
  <c r="Q129" i="9"/>
  <c r="N45" i="9"/>
  <c r="Q57" i="9"/>
  <c r="M69" i="9"/>
  <c r="Q69" i="9"/>
  <c r="O73" i="9"/>
  <c r="Q125" i="9"/>
  <c r="Q24" i="9"/>
  <c r="Q42" i="9"/>
  <c r="O50" i="9"/>
  <c r="O60" i="9"/>
  <c r="O64" i="9"/>
  <c r="O84" i="9"/>
  <c r="O19" i="9"/>
  <c r="O104" i="9"/>
  <c r="O109" i="9"/>
  <c r="O111" i="9"/>
  <c r="O113" i="9"/>
  <c r="O130" i="9"/>
  <c r="O14" i="9"/>
  <c r="L104" i="9"/>
  <c r="Q48" i="9"/>
  <c r="O62" i="9"/>
  <c r="Q119" i="9"/>
  <c r="L562" i="5"/>
  <c r="L579" i="5" s="1"/>
  <c r="O598" i="5"/>
  <c r="L615" i="5"/>
  <c r="M615" i="5" s="1"/>
  <c r="L592" i="5"/>
  <c r="O627" i="5"/>
  <c r="O632" i="5" s="1"/>
  <c r="O559" i="5"/>
  <c r="M653" i="5"/>
  <c r="M654" i="5"/>
  <c r="L545" i="5"/>
  <c r="L548" i="5" s="1"/>
  <c r="M564" i="5"/>
  <c r="O577" i="5"/>
  <c r="M603" i="5"/>
  <c r="L598" i="5"/>
  <c r="Q608" i="5"/>
  <c r="L610" i="5"/>
  <c r="M610" i="5" s="1"/>
  <c r="O551" i="5"/>
  <c r="O552" i="5"/>
  <c r="O613" i="5"/>
  <c r="Q634" i="5"/>
  <c r="O637" i="5"/>
  <c r="O642" i="5"/>
  <c r="M651" i="5"/>
  <c r="L658" i="5"/>
  <c r="L669" i="5" s="1"/>
  <c r="M646" i="5"/>
  <c r="L599" i="5"/>
  <c r="M572" i="5"/>
  <c r="L587" i="5"/>
  <c r="M607" i="5"/>
  <c r="M640" i="5"/>
  <c r="Q568" i="5"/>
  <c r="M582" i="5"/>
  <c r="O585" i="5"/>
  <c r="O606" i="5"/>
  <c r="O608" i="5"/>
  <c r="L551" i="5"/>
  <c r="L556" i="5" s="1"/>
  <c r="L642" i="5"/>
  <c r="M618" i="5"/>
  <c r="M661" i="5"/>
  <c r="Q569" i="5"/>
  <c r="Q542" i="5"/>
  <c r="M546" i="5"/>
  <c r="Q645" i="5"/>
  <c r="M553" i="5"/>
  <c r="Q554" i="5"/>
  <c r="M569" i="5"/>
  <c r="Q574" i="5"/>
  <c r="L596" i="5"/>
  <c r="M609" i="5"/>
  <c r="Q609" i="5"/>
  <c r="M616" i="5"/>
  <c r="Q616" i="5"/>
  <c r="M643" i="5"/>
  <c r="Q643" i="5"/>
  <c r="M647" i="5"/>
  <c r="O603" i="5"/>
  <c r="M667" i="5"/>
  <c r="Q667" i="5"/>
  <c r="M542" i="5"/>
  <c r="O545" i="5"/>
  <c r="O548" i="5" s="1"/>
  <c r="Q555" i="5"/>
  <c r="Q565" i="5"/>
  <c r="M577" i="5"/>
  <c r="Q577" i="5"/>
  <c r="Q585" i="5"/>
  <c r="L619" i="5"/>
  <c r="M641" i="5"/>
  <c r="Q641" i="5"/>
  <c r="L633" i="5"/>
  <c r="M586" i="5"/>
  <c r="Q586" i="5"/>
  <c r="O596" i="5"/>
  <c r="M611" i="5"/>
  <c r="Q611" i="5"/>
  <c r="Q552" i="5"/>
  <c r="O616" i="5"/>
  <c r="L632" i="5"/>
  <c r="M627" i="5"/>
  <c r="M632" i="5" s="1"/>
  <c r="O643" i="5"/>
  <c r="Q652" i="5"/>
  <c r="O584" i="5"/>
  <c r="O586" i="5"/>
  <c r="Q591" i="5"/>
  <c r="Q580" i="5"/>
  <c r="Q581" i="5" s="1"/>
  <c r="O609" i="5"/>
  <c r="O611" i="5"/>
  <c r="O667" i="5"/>
  <c r="O634" i="5"/>
  <c r="M462" i="5"/>
  <c r="Q461" i="5"/>
  <c r="AF127" i="1"/>
  <c r="M93" i="1"/>
  <c r="AJ88" i="1"/>
  <c r="AF88" i="1"/>
  <c r="AH88" i="1"/>
  <c r="AF59" i="1"/>
  <c r="AJ59" i="1"/>
  <c r="AH59" i="1"/>
  <c r="AF36" i="1"/>
  <c r="AF31" i="1"/>
  <c r="AF15" i="1"/>
  <c r="AF35" i="1"/>
  <c r="O58" i="1"/>
  <c r="K69" i="1"/>
  <c r="K70" i="1"/>
  <c r="L70" i="1" s="1"/>
  <c r="K71" i="1"/>
  <c r="L71" i="1" s="1"/>
  <c r="K35" i="1"/>
  <c r="L74" i="1"/>
  <c r="M74" i="1" s="1"/>
  <c r="O74" i="1"/>
  <c r="L50" i="1"/>
  <c r="M50" i="1" s="1"/>
  <c r="O50" i="1"/>
  <c r="K76" i="1"/>
  <c r="L76" i="1" s="1"/>
  <c r="N33" i="1"/>
  <c r="L431" i="5"/>
  <c r="M431" i="5" s="1"/>
  <c r="O431" i="5"/>
  <c r="AH55" i="1"/>
  <c r="AE55" i="1"/>
  <c r="AJ55" i="1" s="1"/>
  <c r="L403" i="9" l="1"/>
  <c r="M58" i="1"/>
  <c r="M387" i="9"/>
  <c r="Q387" i="9"/>
  <c r="Q403" i="9"/>
  <c r="Q60" i="9"/>
  <c r="M403" i="9"/>
  <c r="O403" i="9"/>
  <c r="O380" i="9"/>
  <c r="Q370" i="9"/>
  <c r="Q356" i="9"/>
  <c r="Q368" i="9" s="1"/>
  <c r="L368" i="9"/>
  <c r="O368" i="9"/>
  <c r="Q10" i="9"/>
  <c r="Q13" i="9" s="1"/>
  <c r="M380" i="9"/>
  <c r="L13" i="9"/>
  <c r="M19" i="9"/>
  <c r="M25" i="9" s="1"/>
  <c r="L25" i="9"/>
  <c r="L380" i="9"/>
  <c r="O103" i="9"/>
  <c r="M120" i="1"/>
  <c r="N137" i="9"/>
  <c r="M112" i="9"/>
  <c r="Q112" i="9"/>
  <c r="M108" i="9"/>
  <c r="Q108" i="9"/>
  <c r="O226" i="9"/>
  <c r="L226" i="9"/>
  <c r="O81" i="9"/>
  <c r="M72" i="9"/>
  <c r="L81" i="9"/>
  <c r="L103" i="9"/>
  <c r="Q391" i="9"/>
  <c r="L70" i="9"/>
  <c r="L260" i="9"/>
  <c r="O238" i="9"/>
  <c r="L69" i="1"/>
  <c r="M69" i="1" s="1"/>
  <c r="L35" i="1"/>
  <c r="L136" i="9"/>
  <c r="Q130" i="9"/>
  <c r="O605" i="5"/>
  <c r="Q72" i="9"/>
  <c r="M158" i="9"/>
  <c r="M260" i="9"/>
  <c r="O329" i="9"/>
  <c r="O305" i="9"/>
  <c r="O25" i="9"/>
  <c r="O35" i="9"/>
  <c r="O177" i="9"/>
  <c r="L594" i="5"/>
  <c r="M584" i="5"/>
  <c r="O655" i="5"/>
  <c r="M637" i="5"/>
  <c r="Q305" i="9"/>
  <c r="Q252" i="9"/>
  <c r="Q260" i="9" s="1"/>
  <c r="L305" i="9"/>
  <c r="M298" i="9"/>
  <c r="M305" i="9" s="1"/>
  <c r="M151" i="9"/>
  <c r="O45" i="9"/>
  <c r="M13" i="9"/>
  <c r="O272" i="9"/>
  <c r="O202" i="9"/>
  <c r="M160" i="9"/>
  <c r="M166" i="9" s="1"/>
  <c r="Q43" i="9"/>
  <c r="L58" i="9"/>
  <c r="Q151" i="9"/>
  <c r="L166" i="9"/>
  <c r="O354" i="9"/>
  <c r="O166" i="9"/>
  <c r="Q348" i="9"/>
  <c r="M126" i="9"/>
  <c r="Q51" i="9"/>
  <c r="O190" i="9"/>
  <c r="Q158" i="9"/>
  <c r="Q372" i="9"/>
  <c r="O556" i="5"/>
  <c r="O669" i="5"/>
  <c r="L617" i="5"/>
  <c r="Q655" i="5"/>
  <c r="L644" i="5"/>
  <c r="O594" i="5"/>
  <c r="Q606" i="5"/>
  <c r="O579" i="5"/>
  <c r="M606" i="5"/>
  <c r="O644" i="5"/>
  <c r="O617" i="5"/>
  <c r="M655" i="5"/>
  <c r="M668" i="5"/>
  <c r="Q615" i="5"/>
  <c r="Q245" i="9"/>
  <c r="M245" i="9"/>
  <c r="Q201" i="9"/>
  <c r="M201" i="9"/>
  <c r="O58" i="9"/>
  <c r="M83" i="9"/>
  <c r="L92" i="9"/>
  <c r="Q166" i="9"/>
  <c r="L249" i="9"/>
  <c r="Q322" i="9"/>
  <c r="Q236" i="9"/>
  <c r="Q238" i="9" s="1"/>
  <c r="M236" i="9"/>
  <c r="M238" i="9" s="1"/>
  <c r="M243" i="9"/>
  <c r="Q243" i="9"/>
  <c r="M221" i="9"/>
  <c r="Q221" i="9"/>
  <c r="Q247" i="9"/>
  <c r="M247" i="9"/>
  <c r="M173" i="9"/>
  <c r="M177" i="9" s="1"/>
  <c r="Q173" i="9"/>
  <c r="Q177" i="9" s="1"/>
  <c r="L213" i="9"/>
  <c r="M356" i="9"/>
  <c r="M368" i="9" s="1"/>
  <c r="M389" i="9"/>
  <c r="Q389" i="9"/>
  <c r="M213" i="9"/>
  <c r="O213" i="9"/>
  <c r="M287" i="9"/>
  <c r="M382" i="9"/>
  <c r="Q382" i="9"/>
  <c r="M350" i="9"/>
  <c r="Q350" i="9"/>
  <c r="L392" i="9"/>
  <c r="M381" i="9"/>
  <c r="Q381" i="9"/>
  <c r="M321" i="9"/>
  <c r="M329" i="9" s="1"/>
  <c r="Q321" i="9"/>
  <c r="O342" i="9"/>
  <c r="M312" i="9"/>
  <c r="M316" i="9" s="1"/>
  <c r="Q312" i="9"/>
  <c r="Q316" i="9" s="1"/>
  <c r="Q344" i="9"/>
  <c r="M344" i="9"/>
  <c r="L354" i="9"/>
  <c r="Q295" i="9"/>
  <c r="L316" i="9"/>
  <c r="M295" i="9"/>
  <c r="M331" i="9"/>
  <c r="M342" i="9" s="1"/>
  <c r="Q331" i="9"/>
  <c r="Q342" i="9" s="1"/>
  <c r="L342" i="9"/>
  <c r="O392" i="9"/>
  <c r="L329" i="9"/>
  <c r="O249" i="9"/>
  <c r="M239" i="9"/>
  <c r="M272" i="9" s="1"/>
  <c r="Q239" i="9"/>
  <c r="Q272" i="9" s="1"/>
  <c r="M183" i="9"/>
  <c r="M190" i="9" s="1"/>
  <c r="Q183" i="9"/>
  <c r="Q190" i="9" s="1"/>
  <c r="L202" i="9"/>
  <c r="M192" i="9"/>
  <c r="Q192" i="9"/>
  <c r="M215" i="9"/>
  <c r="Q215" i="9"/>
  <c r="Q25" i="9"/>
  <c r="Q87" i="9"/>
  <c r="M87" i="9"/>
  <c r="M101" i="9"/>
  <c r="Q101" i="9"/>
  <c r="O136" i="9"/>
  <c r="O92" i="9"/>
  <c r="M78" i="9"/>
  <c r="Q78" i="9"/>
  <c r="Q50" i="9"/>
  <c r="M50" i="9"/>
  <c r="M58" i="9" s="1"/>
  <c r="Q100" i="9"/>
  <c r="M100" i="9"/>
  <c r="M114" i="9"/>
  <c r="M62" i="9"/>
  <c r="M70" i="9" s="1"/>
  <c r="Q62" i="9"/>
  <c r="L115" i="9"/>
  <c r="M104" i="9"/>
  <c r="Q104" i="9"/>
  <c r="M35" i="9"/>
  <c r="L35" i="9"/>
  <c r="Q35" i="9"/>
  <c r="Q126" i="9"/>
  <c r="O115" i="9"/>
  <c r="M41" i="9"/>
  <c r="M45" i="9" s="1"/>
  <c r="Q41" i="9"/>
  <c r="L45" i="9"/>
  <c r="O70" i="9"/>
  <c r="M73" i="9"/>
  <c r="Q73" i="9"/>
  <c r="M587" i="5"/>
  <c r="Q587" i="5"/>
  <c r="Q545" i="5"/>
  <c r="Q548" i="5" s="1"/>
  <c r="M545" i="5"/>
  <c r="M548" i="5" s="1"/>
  <c r="Q642" i="5"/>
  <c r="M642" i="5"/>
  <c r="Q592" i="5"/>
  <c r="M592" i="5"/>
  <c r="Q610" i="5"/>
  <c r="M562" i="5"/>
  <c r="M579" i="5" s="1"/>
  <c r="Q562" i="5"/>
  <c r="Q579" i="5" s="1"/>
  <c r="Q551" i="5"/>
  <c r="Q556" i="5" s="1"/>
  <c r="M551" i="5"/>
  <c r="M556" i="5" s="1"/>
  <c r="M599" i="5"/>
  <c r="Q599" i="5"/>
  <c r="M658" i="5"/>
  <c r="Q658" i="5"/>
  <c r="Q669" i="5" s="1"/>
  <c r="Q598" i="5"/>
  <c r="M598" i="5"/>
  <c r="M596" i="5"/>
  <c r="Q596" i="5"/>
  <c r="M633" i="5"/>
  <c r="Q633" i="5"/>
  <c r="M619" i="5"/>
  <c r="Q619" i="5"/>
  <c r="O71" i="1"/>
  <c r="Q71" i="1"/>
  <c r="M71" i="1"/>
  <c r="Q50" i="1"/>
  <c r="O35" i="1"/>
  <c r="O70" i="1"/>
  <c r="M70" i="1"/>
  <c r="Q70" i="1"/>
  <c r="Q69" i="1"/>
  <c r="O69" i="1"/>
  <c r="Q74" i="1"/>
  <c r="Q35" i="1"/>
  <c r="Q76" i="1"/>
  <c r="M76" i="1"/>
  <c r="O76" i="1"/>
  <c r="AF55" i="1"/>
  <c r="Q431" i="5"/>
  <c r="E286" i="5"/>
  <c r="N280" i="5"/>
  <c r="E277" i="5"/>
  <c r="N240" i="5"/>
  <c r="E250" i="5"/>
  <c r="N246" i="5"/>
  <c r="N243" i="5"/>
  <c r="N244" i="5"/>
  <c r="N242" i="5"/>
  <c r="N239" i="5"/>
  <c r="N238" i="5"/>
  <c r="N237" i="5"/>
  <c r="N225" i="5"/>
  <c r="N224" i="5"/>
  <c r="N234" i="5"/>
  <c r="N213" i="5"/>
  <c r="N212" i="5"/>
  <c r="N211" i="5"/>
  <c r="N210" i="5"/>
  <c r="N207" i="5"/>
  <c r="N206" i="5"/>
  <c r="N205" i="5"/>
  <c r="N204" i="5"/>
  <c r="N201" i="5"/>
  <c r="N200" i="5"/>
  <c r="N199" i="5"/>
  <c r="N198" i="5"/>
  <c r="N202" i="5"/>
  <c r="N196" i="5"/>
  <c r="Q70" i="9" l="1"/>
  <c r="Q103" i="9"/>
  <c r="Q380" i="9"/>
  <c r="M354" i="9"/>
  <c r="Q226" i="9"/>
  <c r="M226" i="9"/>
  <c r="Q81" i="9"/>
  <c r="M81" i="9"/>
  <c r="M35" i="1"/>
  <c r="M136" i="9"/>
  <c r="M103" i="9"/>
  <c r="Q136" i="9"/>
  <c r="M594" i="5"/>
  <c r="Q605" i="5"/>
  <c r="Q58" i="9"/>
  <c r="Q594" i="5"/>
  <c r="M669" i="5"/>
  <c r="M202" i="9"/>
  <c r="M249" i="9"/>
  <c r="Q92" i="9"/>
  <c r="Q45" i="9"/>
  <c r="Q354" i="9"/>
  <c r="Q213" i="9"/>
  <c r="Q329" i="9"/>
  <c r="Q202" i="9"/>
  <c r="Q249" i="9"/>
  <c r="M115" i="9"/>
  <c r="Q392" i="9"/>
  <c r="Q644" i="5"/>
  <c r="M644" i="5"/>
  <c r="Q617" i="5"/>
  <c r="M617" i="5"/>
  <c r="M92" i="9"/>
  <c r="Q115" i="9"/>
  <c r="M392" i="9"/>
  <c r="E190" i="5"/>
  <c r="N173" i="5"/>
  <c r="E167" i="5"/>
  <c r="N159" i="5"/>
  <c r="N150" i="5"/>
  <c r="N151" i="5"/>
  <c r="N152" i="5"/>
  <c r="N154" i="5"/>
  <c r="N395" i="5" l="1"/>
  <c r="O395" i="5" s="1"/>
  <c r="L395" i="5"/>
  <c r="Q395" i="5" s="1"/>
  <c r="N394" i="5"/>
  <c r="K394" i="5"/>
  <c r="L394" i="5" s="1"/>
  <c r="Q394" i="5" s="1"/>
  <c r="N405" i="5"/>
  <c r="O405" i="5" s="1"/>
  <c r="L405" i="5"/>
  <c r="Q405" i="5" s="1"/>
  <c r="N373" i="5"/>
  <c r="L372" i="5"/>
  <c r="M372" i="5" s="1"/>
  <c r="N320" i="5"/>
  <c r="N321" i="5"/>
  <c r="N322" i="5"/>
  <c r="P380" i="5"/>
  <c r="E380" i="5"/>
  <c r="N406" i="5"/>
  <c r="P403" i="5"/>
  <c r="E403" i="5"/>
  <c r="N382" i="5"/>
  <c r="N383" i="5" s="1"/>
  <c r="N377" i="5"/>
  <c r="E369" i="5"/>
  <c r="N372" i="5"/>
  <c r="O372" i="5" s="1"/>
  <c r="N356" i="5"/>
  <c r="N355" i="5"/>
  <c r="N353" i="5"/>
  <c r="N352" i="5"/>
  <c r="N349" i="5"/>
  <c r="N348" i="5"/>
  <c r="L304" i="5"/>
  <c r="M304" i="5" s="1"/>
  <c r="N304" i="5"/>
  <c r="N305" i="5"/>
  <c r="Q305" i="5"/>
  <c r="E222" i="5"/>
  <c r="Q193" i="5"/>
  <c r="P193" i="5"/>
  <c r="O193" i="5"/>
  <c r="N193" i="5"/>
  <c r="M193" i="5"/>
  <c r="L193" i="5"/>
  <c r="K193" i="5"/>
  <c r="E193" i="5"/>
  <c r="N219" i="5"/>
  <c r="O304" i="5" l="1"/>
  <c r="Q372" i="5"/>
  <c r="O394" i="5"/>
  <c r="K403" i="5"/>
  <c r="M394" i="5"/>
  <c r="M395" i="5"/>
  <c r="M405" i="5"/>
  <c r="Q304" i="5"/>
  <c r="D17" i="6"/>
  <c r="F17" i="6"/>
  <c r="E40" i="5"/>
  <c r="N266" i="5"/>
  <c r="K266" i="5"/>
  <c r="L266" i="5" s="1"/>
  <c r="L268" i="5"/>
  <c r="M268" i="5" s="1"/>
  <c r="N268" i="5"/>
  <c r="O268" i="5" s="1"/>
  <c r="O246" i="5"/>
  <c r="L246" i="5"/>
  <c r="M246" i="5" s="1"/>
  <c r="N217" i="5"/>
  <c r="N241" i="5"/>
  <c r="P250" i="5"/>
  <c r="E303" i="5"/>
  <c r="E313" i="5"/>
  <c r="E319" i="5"/>
  <c r="E331" i="5"/>
  <c r="E335" i="5"/>
  <c r="E346" i="5"/>
  <c r="E358" i="5"/>
  <c r="E383" i="5"/>
  <c r="E393" i="5"/>
  <c r="N299" i="5"/>
  <c r="N297" i="5"/>
  <c r="P303" i="5"/>
  <c r="N309" i="5"/>
  <c r="P331" i="5"/>
  <c r="P335" i="5"/>
  <c r="K335" i="5"/>
  <c r="P346" i="5"/>
  <c r="N404" i="5"/>
  <c r="N409" i="5"/>
  <c r="N407" i="5"/>
  <c r="N385" i="5"/>
  <c r="N386" i="5"/>
  <c r="N387" i="5"/>
  <c r="N388" i="5"/>
  <c r="N389" i="5"/>
  <c r="N390" i="5"/>
  <c r="N391" i="5"/>
  <c r="N392" i="5"/>
  <c r="N384" i="5"/>
  <c r="N371" i="5"/>
  <c r="N375" i="5"/>
  <c r="Q375" i="5"/>
  <c r="P393" i="5"/>
  <c r="N400" i="5"/>
  <c r="N414" i="5"/>
  <c r="K428" i="5"/>
  <c r="E428" i="5"/>
  <c r="E437" i="5"/>
  <c r="N434" i="5"/>
  <c r="O434" i="5" s="1"/>
  <c r="N455" i="5"/>
  <c r="L434" i="5"/>
  <c r="Q434" i="5" s="1"/>
  <c r="P452" i="5"/>
  <c r="E452" i="5"/>
  <c r="E457" i="5"/>
  <c r="E465" i="5"/>
  <c r="E477" i="5"/>
  <c r="N476" i="5"/>
  <c r="N474" i="5"/>
  <c r="N470" i="5"/>
  <c r="N471" i="5"/>
  <c r="P477" i="5"/>
  <c r="P487" i="5"/>
  <c r="E487" i="5"/>
  <c r="N495" i="5"/>
  <c r="N491" i="5"/>
  <c r="P498" i="5"/>
  <c r="E511" i="5"/>
  <c r="N504" i="5"/>
  <c r="N505" i="5"/>
  <c r="N506" i="5"/>
  <c r="N507" i="5"/>
  <c r="N508" i="5"/>
  <c r="N509" i="5"/>
  <c r="N503" i="5"/>
  <c r="P520" i="5"/>
  <c r="E520" i="5"/>
  <c r="N529" i="5"/>
  <c r="N528" i="5"/>
  <c r="N526" i="5"/>
  <c r="N524" i="5"/>
  <c r="N525" i="5"/>
  <c r="P369" i="5"/>
  <c r="N378" i="5"/>
  <c r="K378" i="5"/>
  <c r="L378" i="5" s="1"/>
  <c r="N328" i="5"/>
  <c r="L328" i="5"/>
  <c r="Q328" i="5" s="1"/>
  <c r="P319" i="5"/>
  <c r="K319" i="5"/>
  <c r="L310" i="5"/>
  <c r="M310" i="5" s="1"/>
  <c r="O310" i="5"/>
  <c r="L301" i="5"/>
  <c r="Q301" i="5" s="1"/>
  <c r="N477" i="5" l="1"/>
  <c r="N393" i="5"/>
  <c r="E416" i="5"/>
  <c r="Q268" i="5"/>
  <c r="Q266" i="5"/>
  <c r="M266" i="5"/>
  <c r="O266" i="5"/>
  <c r="Q246" i="5"/>
  <c r="M434" i="5"/>
  <c r="Q378" i="5"/>
  <c r="M378" i="5"/>
  <c r="O378" i="5"/>
  <c r="M328" i="5"/>
  <c r="Q310" i="5"/>
  <c r="M301" i="5"/>
  <c r="O301" i="5"/>
  <c r="BD2" i="2"/>
  <c r="BD3" i="2"/>
  <c r="BD5" i="2"/>
  <c r="BD6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E140" i="5"/>
  <c r="N134" i="5"/>
  <c r="N133" i="5"/>
  <c r="N132" i="5"/>
  <c r="N131" i="5"/>
  <c r="N130" i="5"/>
  <c r="N129" i="5"/>
  <c r="N119" i="5"/>
  <c r="N118" i="5"/>
  <c r="N101" i="5"/>
  <c r="N93" i="5"/>
  <c r="N92" i="5"/>
  <c r="N91" i="5"/>
  <c r="N90" i="5"/>
  <c r="N84" i="5"/>
  <c r="N83" i="5"/>
  <c r="N82" i="5"/>
  <c r="N81" i="5"/>
  <c r="N80" i="5"/>
  <c r="E85" i="5"/>
  <c r="N46" i="5"/>
  <c r="E51" i="5"/>
  <c r="N50" i="5"/>
  <c r="N67" i="5"/>
  <c r="O67" i="5" s="1"/>
  <c r="N66" i="5"/>
  <c r="O66" i="5" s="1"/>
  <c r="N65" i="5"/>
  <c r="O65" i="5" s="1"/>
  <c r="N64" i="5"/>
  <c r="N63" i="5"/>
  <c r="N8" i="5"/>
  <c r="E68" i="5"/>
  <c r="E73" i="5"/>
  <c r="O210" i="5"/>
  <c r="L210" i="5"/>
  <c r="M210" i="5" s="1"/>
  <c r="Q210" i="5" l="1"/>
  <c r="N279" i="5"/>
  <c r="N278" i="5"/>
  <c r="N218" i="5"/>
  <c r="N220" i="5"/>
  <c r="N221" i="5"/>
  <c r="K471" i="5" l="1"/>
  <c r="L471" i="5" s="1"/>
  <c r="Q471" i="5" s="1"/>
  <c r="O524" i="5"/>
  <c r="L524" i="5"/>
  <c r="K446" i="5"/>
  <c r="L446" i="5" s="1"/>
  <c r="N519" i="5"/>
  <c r="O519" i="5" s="1"/>
  <c r="L519" i="5"/>
  <c r="Q519" i="5" s="1"/>
  <c r="O518" i="5"/>
  <c r="L518" i="5"/>
  <c r="Q518" i="5" s="1"/>
  <c r="O483" i="5"/>
  <c r="L483" i="5"/>
  <c r="M483" i="5" s="1"/>
  <c r="N516" i="5"/>
  <c r="O516" i="5" s="1"/>
  <c r="L516" i="5"/>
  <c r="M516" i="5" s="1"/>
  <c r="N514" i="5"/>
  <c r="O514" i="5" s="1"/>
  <c r="L514" i="5"/>
  <c r="M514" i="5" s="1"/>
  <c r="N513" i="5"/>
  <c r="L513" i="5"/>
  <c r="Q513" i="5" s="1"/>
  <c r="P511" i="5"/>
  <c r="K450" i="5"/>
  <c r="L450" i="5" s="1"/>
  <c r="K509" i="5"/>
  <c r="K515" i="5"/>
  <c r="L507" i="5"/>
  <c r="K506" i="5"/>
  <c r="K505" i="5"/>
  <c r="O504" i="5"/>
  <c r="L504" i="5"/>
  <c r="M504" i="5" s="1"/>
  <c r="O503" i="5"/>
  <c r="L503" i="5"/>
  <c r="P501" i="5"/>
  <c r="E501" i="5"/>
  <c r="N500" i="5"/>
  <c r="N501" i="5" s="1"/>
  <c r="K500" i="5"/>
  <c r="L500" i="5" s="1"/>
  <c r="L501" i="5" s="1"/>
  <c r="K495" i="5"/>
  <c r="L495" i="5" s="1"/>
  <c r="N497" i="5"/>
  <c r="K497" i="5"/>
  <c r="L497" i="5" s="1"/>
  <c r="K447" i="5"/>
  <c r="L447" i="5" s="1"/>
  <c r="Q447" i="5" s="1"/>
  <c r="N490" i="5"/>
  <c r="K329" i="5"/>
  <c r="N566" i="5"/>
  <c r="N567" i="5" s="1"/>
  <c r="L566" i="5"/>
  <c r="L567" i="5" s="1"/>
  <c r="K485" i="5"/>
  <c r="L485" i="5" s="1"/>
  <c r="N368" i="5"/>
  <c r="K368" i="5"/>
  <c r="O472" i="5"/>
  <c r="L472" i="5"/>
  <c r="M472" i="5" s="1"/>
  <c r="N481" i="5"/>
  <c r="K481" i="5"/>
  <c r="N480" i="5"/>
  <c r="K480" i="5"/>
  <c r="L480" i="5" s="1"/>
  <c r="Q480" i="5" s="1"/>
  <c r="K389" i="5"/>
  <c r="P465" i="5"/>
  <c r="L476" i="5"/>
  <c r="Q476" i="5" s="1"/>
  <c r="O474" i="5"/>
  <c r="L474" i="5"/>
  <c r="M474" i="5" s="1"/>
  <c r="O482" i="5"/>
  <c r="L482" i="5"/>
  <c r="Q482" i="5" s="1"/>
  <c r="N460" i="5"/>
  <c r="K460" i="5"/>
  <c r="L460" i="5" s="1"/>
  <c r="Q460" i="5" s="1"/>
  <c r="K459" i="5"/>
  <c r="P457" i="5"/>
  <c r="K457" i="5"/>
  <c r="O456" i="5"/>
  <c r="L456" i="5"/>
  <c r="M456" i="5" s="1"/>
  <c r="Q455" i="5"/>
  <c r="O451" i="5"/>
  <c r="L451" i="5"/>
  <c r="M451" i="5" s="1"/>
  <c r="O529" i="5"/>
  <c r="L529" i="5"/>
  <c r="M529" i="5" s="1"/>
  <c r="N511" i="5"/>
  <c r="K510" i="5"/>
  <c r="L510" i="5" s="1"/>
  <c r="Q510" i="5" s="1"/>
  <c r="K449" i="5"/>
  <c r="L449" i="5" s="1"/>
  <c r="M449" i="5" s="1"/>
  <c r="N445" i="5"/>
  <c r="O445" i="5" s="1"/>
  <c r="L445" i="5"/>
  <c r="L527" i="5"/>
  <c r="Q527" i="5" s="1"/>
  <c r="N442" i="5"/>
  <c r="L442" i="5"/>
  <c r="N440" i="5"/>
  <c r="P437" i="5"/>
  <c r="K437" i="5"/>
  <c r="N435" i="5"/>
  <c r="O435" i="5" s="1"/>
  <c r="L435" i="5"/>
  <c r="M435" i="5" s="1"/>
  <c r="N436" i="5"/>
  <c r="O436" i="5" s="1"/>
  <c r="L436" i="5"/>
  <c r="Q436" i="5" s="1"/>
  <c r="P428" i="5"/>
  <c r="O486" i="5"/>
  <c r="L486" i="5"/>
  <c r="Q486" i="5" s="1"/>
  <c r="O425" i="5"/>
  <c r="L425" i="5"/>
  <c r="N423" i="5"/>
  <c r="N422" i="5"/>
  <c r="K221" i="5"/>
  <c r="L221" i="5" s="1"/>
  <c r="O237" i="5"/>
  <c r="L237" i="5"/>
  <c r="P31" i="5"/>
  <c r="P40" i="5"/>
  <c r="P85" i="5"/>
  <c r="P140" i="5"/>
  <c r="P128" i="5"/>
  <c r="P116" i="5"/>
  <c r="P102" i="5"/>
  <c r="P73" i="5"/>
  <c r="P68" i="5"/>
  <c r="P57" i="5"/>
  <c r="P21" i="5"/>
  <c r="P12" i="5"/>
  <c r="N443" i="5" l="1"/>
  <c r="M442" i="5"/>
  <c r="M443" i="5" s="1"/>
  <c r="L443" i="5"/>
  <c r="O566" i="5"/>
  <c r="O567" i="5" s="1"/>
  <c r="Q566" i="5"/>
  <c r="Q567" i="5" s="1"/>
  <c r="O527" i="5"/>
  <c r="O530" i="5" s="1"/>
  <c r="N530" i="5"/>
  <c r="L530" i="5"/>
  <c r="M524" i="5"/>
  <c r="L515" i="5"/>
  <c r="L520" i="5" s="1"/>
  <c r="K520" i="5"/>
  <c r="L428" i="5"/>
  <c r="O428" i="5"/>
  <c r="N428" i="5"/>
  <c r="N452" i="5"/>
  <c r="M445" i="5"/>
  <c r="K452" i="5"/>
  <c r="N457" i="5"/>
  <c r="N465" i="5"/>
  <c r="N498" i="5"/>
  <c r="K487" i="5"/>
  <c r="N487" i="5"/>
  <c r="L490" i="5"/>
  <c r="M490" i="5" s="1"/>
  <c r="K498" i="5"/>
  <c r="L505" i="5"/>
  <c r="Q505" i="5" s="1"/>
  <c r="K511" i="5"/>
  <c r="M513" i="5"/>
  <c r="O513" i="5"/>
  <c r="N520" i="5"/>
  <c r="M237" i="5"/>
  <c r="Q445" i="5"/>
  <c r="O509" i="5"/>
  <c r="M457" i="5"/>
  <c r="Q456" i="5"/>
  <c r="O485" i="5"/>
  <c r="L509" i="5"/>
  <c r="M509" i="5" s="1"/>
  <c r="O368" i="5"/>
  <c r="O491" i="5"/>
  <c r="Q442" i="5"/>
  <c r="Q443" i="5" s="1"/>
  <c r="M527" i="5"/>
  <c r="K465" i="5"/>
  <c r="M566" i="5"/>
  <c r="M567" i="5" s="1"/>
  <c r="M486" i="5"/>
  <c r="L437" i="5"/>
  <c r="M436" i="5"/>
  <c r="M437" i="5" s="1"/>
  <c r="O449" i="5"/>
  <c r="O459" i="5"/>
  <c r="M482" i="5"/>
  <c r="Q474" i="5"/>
  <c r="Q501" i="5"/>
  <c r="O389" i="5"/>
  <c r="O329" i="5"/>
  <c r="O506" i="5"/>
  <c r="Q497" i="5"/>
  <c r="M497" i="5"/>
  <c r="L506" i="5"/>
  <c r="M506" i="5" s="1"/>
  <c r="M518" i="5"/>
  <c r="M503" i="5"/>
  <c r="O515" i="5"/>
  <c r="M447" i="5"/>
  <c r="O481" i="5"/>
  <c r="Q472" i="5"/>
  <c r="L368" i="5"/>
  <c r="Q368" i="5" s="1"/>
  <c r="O497" i="5"/>
  <c r="M480" i="5"/>
  <c r="M446" i="5"/>
  <c r="Q446" i="5"/>
  <c r="O437" i="5"/>
  <c r="Q425" i="5"/>
  <c r="Q428" i="5" s="1"/>
  <c r="M425" i="5"/>
  <c r="M428" i="5" s="1"/>
  <c r="N437" i="5"/>
  <c r="O457" i="5"/>
  <c r="L459" i="5"/>
  <c r="M476" i="5"/>
  <c r="O505" i="5"/>
  <c r="O507" i="5"/>
  <c r="O450" i="5"/>
  <c r="Q449" i="5"/>
  <c r="Q529" i="5"/>
  <c r="Q451" i="5"/>
  <c r="L457" i="5"/>
  <c r="M460" i="5"/>
  <c r="L389" i="5"/>
  <c r="L481" i="5"/>
  <c r="M485" i="5"/>
  <c r="Q485" i="5"/>
  <c r="L329" i="5"/>
  <c r="L491" i="5"/>
  <c r="O495" i="5"/>
  <c r="O500" i="5"/>
  <c r="O501" i="5" s="1"/>
  <c r="Q516" i="5"/>
  <c r="Q483" i="5"/>
  <c r="M519" i="5"/>
  <c r="O446" i="5"/>
  <c r="M471" i="5"/>
  <c r="M507" i="5"/>
  <c r="M450" i="5"/>
  <c r="Q450" i="5"/>
  <c r="L452" i="5"/>
  <c r="M510" i="5"/>
  <c r="M495" i="5"/>
  <c r="Q495" i="5"/>
  <c r="M500" i="5"/>
  <c r="M501" i="5" s="1"/>
  <c r="Q500" i="5"/>
  <c r="K501" i="5"/>
  <c r="Q524" i="5"/>
  <c r="Q435" i="5"/>
  <c r="O510" i="5"/>
  <c r="O460" i="5"/>
  <c r="O476" i="5"/>
  <c r="O480" i="5"/>
  <c r="O490" i="5"/>
  <c r="O447" i="5"/>
  <c r="Q514" i="5"/>
  <c r="O471" i="5"/>
  <c r="Q221" i="5"/>
  <c r="M221" i="5"/>
  <c r="O221" i="5"/>
  <c r="Q237" i="5"/>
  <c r="N275" i="5"/>
  <c r="N273" i="5"/>
  <c r="N214" i="5"/>
  <c r="N215" i="5"/>
  <c r="N216" i="5"/>
  <c r="N283" i="5"/>
  <c r="O283" i="5" s="1"/>
  <c r="N247" i="5"/>
  <c r="L283" i="5"/>
  <c r="Q283" i="5" s="1"/>
  <c r="P156" i="5"/>
  <c r="E156" i="5"/>
  <c r="P167" i="5"/>
  <c r="K167" i="5"/>
  <c r="N172" i="5"/>
  <c r="P178" i="5"/>
  <c r="K178" i="5"/>
  <c r="E178" i="5"/>
  <c r="N188" i="5"/>
  <c r="P208" i="5"/>
  <c r="E208" i="5"/>
  <c r="P222" i="5"/>
  <c r="K222" i="5"/>
  <c r="P236" i="5"/>
  <c r="E236" i="5"/>
  <c r="P253" i="5"/>
  <c r="E253" i="5"/>
  <c r="N285" i="5"/>
  <c r="N281" i="5"/>
  <c r="N282" i="5"/>
  <c r="N245" i="5"/>
  <c r="N255" i="5"/>
  <c r="N256" i="5"/>
  <c r="N257" i="5"/>
  <c r="N258" i="5"/>
  <c r="N259" i="5"/>
  <c r="N260" i="5"/>
  <c r="N261" i="5"/>
  <c r="N262" i="5"/>
  <c r="N263" i="5"/>
  <c r="N264" i="5"/>
  <c r="N254" i="5"/>
  <c r="P277" i="5"/>
  <c r="P286" i="5"/>
  <c r="N284" i="5"/>
  <c r="N72" i="5"/>
  <c r="N71" i="5"/>
  <c r="N70" i="5"/>
  <c r="N137" i="5"/>
  <c r="N135" i="5"/>
  <c r="M515" i="5" l="1"/>
  <c r="Q515" i="5"/>
  <c r="Q520" i="5" s="1"/>
  <c r="Q530" i="5"/>
  <c r="M530" i="5"/>
  <c r="O520" i="5"/>
  <c r="N286" i="5"/>
  <c r="O238" i="5"/>
  <c r="O452" i="5"/>
  <c r="O487" i="5"/>
  <c r="L487" i="5"/>
  <c r="O511" i="5"/>
  <c r="M505" i="5"/>
  <c r="M511" i="5" s="1"/>
  <c r="Q490" i="5"/>
  <c r="L498" i="5"/>
  <c r="O498" i="5"/>
  <c r="L511" i="5"/>
  <c r="M520" i="5"/>
  <c r="N73" i="5"/>
  <c r="Q509" i="5"/>
  <c r="M283" i="5"/>
  <c r="Q437" i="5"/>
  <c r="Q506" i="5"/>
  <c r="M368" i="5"/>
  <c r="N265" i="5"/>
  <c r="M329" i="5"/>
  <c r="Q329" i="5"/>
  <c r="Q457" i="5"/>
  <c r="M452" i="5"/>
  <c r="Q452" i="5"/>
  <c r="M389" i="5"/>
  <c r="Q389" i="5"/>
  <c r="M459" i="5"/>
  <c r="M465" i="5" s="1"/>
  <c r="Q459" i="5"/>
  <c r="Q465" i="5" s="1"/>
  <c r="L465" i="5"/>
  <c r="O465" i="5"/>
  <c r="M491" i="5"/>
  <c r="Q491" i="5"/>
  <c r="M481" i="5"/>
  <c r="Q481" i="5"/>
  <c r="N38" i="5"/>
  <c r="N39" i="5"/>
  <c r="N376" i="5"/>
  <c r="K376" i="5"/>
  <c r="L376" i="5" s="1"/>
  <c r="N351" i="5"/>
  <c r="K351" i="5"/>
  <c r="L351" i="5" s="1"/>
  <c r="L322" i="5"/>
  <c r="N323" i="5"/>
  <c r="L323" i="5"/>
  <c r="O348" i="5"/>
  <c r="L348" i="5"/>
  <c r="Q348" i="5" s="1"/>
  <c r="N324" i="5"/>
  <c r="O324" i="5" s="1"/>
  <c r="L324" i="5"/>
  <c r="P415" i="5"/>
  <c r="N410" i="5"/>
  <c r="K410" i="5"/>
  <c r="N411" i="5"/>
  <c r="K411" i="5"/>
  <c r="O409" i="5"/>
  <c r="L409" i="5"/>
  <c r="K321" i="5"/>
  <c r="L321" i="5" s="1"/>
  <c r="Q321" i="5" s="1"/>
  <c r="O414" i="5"/>
  <c r="L414" i="5"/>
  <c r="Q414" i="5" s="1"/>
  <c r="O400" i="5"/>
  <c r="L400" i="5"/>
  <c r="M400" i="5" s="1"/>
  <c r="N401" i="5"/>
  <c r="O401" i="5" s="1"/>
  <c r="L401" i="5"/>
  <c r="M401" i="5" s="1"/>
  <c r="O377" i="5"/>
  <c r="L377" i="5"/>
  <c r="Q377" i="5" s="1"/>
  <c r="N399" i="5"/>
  <c r="O399" i="5" s="1"/>
  <c r="L399" i="5"/>
  <c r="Q399" i="5" s="1"/>
  <c r="N398" i="5"/>
  <c r="O398" i="5" s="1"/>
  <c r="L398" i="5"/>
  <c r="M398" i="5" s="1"/>
  <c r="N397" i="5"/>
  <c r="O397" i="5" s="1"/>
  <c r="L397" i="5"/>
  <c r="M397" i="5" s="1"/>
  <c r="N396" i="5"/>
  <c r="L396" i="5"/>
  <c r="K392" i="5"/>
  <c r="K391" i="5"/>
  <c r="K390" i="5"/>
  <c r="L390" i="5" s="1"/>
  <c r="K388" i="5"/>
  <c r="O387" i="5"/>
  <c r="L387" i="5"/>
  <c r="O386" i="5"/>
  <c r="L386" i="5"/>
  <c r="M386" i="5" s="1"/>
  <c r="K385" i="5"/>
  <c r="K384" i="5"/>
  <c r="P383" i="5"/>
  <c r="K382" i="5"/>
  <c r="K383" i="5" s="1"/>
  <c r="N379" i="5"/>
  <c r="K379" i="5"/>
  <c r="K307" i="5"/>
  <c r="L307" i="5" s="1"/>
  <c r="K352" i="5"/>
  <c r="Q373" i="5"/>
  <c r="N370" i="5"/>
  <c r="K370" i="5"/>
  <c r="L238" i="5"/>
  <c r="N365" i="5"/>
  <c r="L365" i="5"/>
  <c r="N367" i="5"/>
  <c r="K367" i="5"/>
  <c r="N364" i="5"/>
  <c r="K364" i="5"/>
  <c r="L364" i="5" s="1"/>
  <c r="Q364" i="5" s="1"/>
  <c r="N363" i="5"/>
  <c r="K363" i="5"/>
  <c r="L363" i="5" s="1"/>
  <c r="N362" i="5"/>
  <c r="K362" i="5"/>
  <c r="L362" i="5" s="1"/>
  <c r="N361" i="5"/>
  <c r="K361" i="5"/>
  <c r="N360" i="5"/>
  <c r="O360" i="5" s="1"/>
  <c r="L360" i="5"/>
  <c r="Q360" i="5" s="1"/>
  <c r="N359" i="5"/>
  <c r="K359" i="5"/>
  <c r="P358" i="5"/>
  <c r="Q342" i="5"/>
  <c r="Q345" i="5"/>
  <c r="N345" i="5"/>
  <c r="N346" i="5" s="1"/>
  <c r="O344" i="5"/>
  <c r="L344" i="5"/>
  <c r="M344" i="5" s="1"/>
  <c r="Q343" i="5"/>
  <c r="K341" i="5"/>
  <c r="K340" i="5"/>
  <c r="L340" i="5" s="1"/>
  <c r="K339" i="5"/>
  <c r="L339" i="5" s="1"/>
  <c r="M339" i="5" s="1"/>
  <c r="K338" i="5"/>
  <c r="O337" i="5"/>
  <c r="L337" i="5"/>
  <c r="M337" i="5" s="1"/>
  <c r="L336" i="5"/>
  <c r="L332" i="5"/>
  <c r="O334" i="5"/>
  <c r="L334" i="5"/>
  <c r="Q334" i="5" s="1"/>
  <c r="L333" i="5"/>
  <c r="M333" i="5" s="1"/>
  <c r="N327" i="5"/>
  <c r="K327" i="5"/>
  <c r="L327" i="5" s="1"/>
  <c r="N326" i="5"/>
  <c r="K326" i="5"/>
  <c r="L326" i="5" s="1"/>
  <c r="Q326" i="5" s="1"/>
  <c r="K366" i="5"/>
  <c r="O356" i="5"/>
  <c r="L356" i="5"/>
  <c r="Q356" i="5" s="1"/>
  <c r="P313" i="5"/>
  <c r="N311" i="5"/>
  <c r="N313" i="5" s="1"/>
  <c r="L311" i="5"/>
  <c r="Q311" i="5" s="1"/>
  <c r="L320" i="5"/>
  <c r="N298" i="5"/>
  <c r="O298" i="5" s="1"/>
  <c r="L298" i="5"/>
  <c r="Q298" i="5" s="1"/>
  <c r="K299" i="5"/>
  <c r="K303" i="5" s="1"/>
  <c r="O297" i="5"/>
  <c r="L297" i="5"/>
  <c r="N295" i="5"/>
  <c r="N294" i="5"/>
  <c r="O355" i="5"/>
  <c r="L355" i="5"/>
  <c r="M355" i="5" s="1"/>
  <c r="N354" i="5"/>
  <c r="O354" i="5" s="1"/>
  <c r="L354" i="5"/>
  <c r="K207" i="5"/>
  <c r="K206" i="5"/>
  <c r="K205" i="5"/>
  <c r="K199" i="5"/>
  <c r="K198" i="5"/>
  <c r="N174" i="5"/>
  <c r="M387" i="5" l="1"/>
  <c r="Q387" i="5"/>
  <c r="K313" i="5"/>
  <c r="N415" i="5"/>
  <c r="N331" i="5"/>
  <c r="N380" i="5"/>
  <c r="N358" i="5"/>
  <c r="N369" i="5"/>
  <c r="K477" i="5"/>
  <c r="Q511" i="5"/>
  <c r="N303" i="5"/>
  <c r="K380" i="5"/>
  <c r="P416" i="5"/>
  <c r="L403" i="5"/>
  <c r="O311" i="5"/>
  <c r="N335" i="5"/>
  <c r="N403" i="5"/>
  <c r="L410" i="5"/>
  <c r="M410" i="5" s="1"/>
  <c r="K415" i="5"/>
  <c r="K369" i="5"/>
  <c r="L349" i="5"/>
  <c r="M349" i="5" s="1"/>
  <c r="N319" i="5"/>
  <c r="L366" i="5"/>
  <c r="Q366" i="5" s="1"/>
  <c r="K331" i="5"/>
  <c r="Q322" i="5"/>
  <c r="O322" i="5"/>
  <c r="Q332" i="5"/>
  <c r="L335" i="5"/>
  <c r="O332" i="5"/>
  <c r="Q336" i="5"/>
  <c r="K346" i="5"/>
  <c r="K393" i="5"/>
  <c r="Q396" i="5"/>
  <c r="O396" i="5"/>
  <c r="O403" i="5" s="1"/>
  <c r="M498" i="5"/>
  <c r="M487" i="5"/>
  <c r="Q487" i="5"/>
  <c r="Q498" i="5"/>
  <c r="L359" i="5"/>
  <c r="L477" i="5"/>
  <c r="Q323" i="5"/>
  <c r="L319" i="5"/>
  <c r="O323" i="5"/>
  <c r="O319" i="5" s="1"/>
  <c r="Q238" i="5"/>
  <c r="M322" i="5"/>
  <c r="Q376" i="5"/>
  <c r="M376" i="5"/>
  <c r="O376" i="5"/>
  <c r="M323" i="5"/>
  <c r="Q351" i="5"/>
  <c r="M351" i="5"/>
  <c r="O351" i="5"/>
  <c r="M332" i="5"/>
  <c r="O384" i="5"/>
  <c r="M311" i="5"/>
  <c r="M356" i="5"/>
  <c r="M399" i="5"/>
  <c r="M336" i="5"/>
  <c r="Q337" i="5"/>
  <c r="O341" i="5"/>
  <c r="M414" i="5"/>
  <c r="L341" i="5"/>
  <c r="M341" i="5" s="1"/>
  <c r="O370" i="5"/>
  <c r="O349" i="5"/>
  <c r="M360" i="5"/>
  <c r="O388" i="5"/>
  <c r="Q401" i="5"/>
  <c r="O352" i="5"/>
  <c r="Q354" i="5"/>
  <c r="M354" i="5"/>
  <c r="O366" i="5"/>
  <c r="M334" i="5"/>
  <c r="O339" i="5"/>
  <c r="O392" i="5"/>
  <c r="L392" i="5"/>
  <c r="M409" i="5"/>
  <c r="Q409" i="5"/>
  <c r="M363" i="5"/>
  <c r="Q363" i="5"/>
  <c r="M324" i="5"/>
  <c r="Q324" i="5"/>
  <c r="Q297" i="5"/>
  <c r="M297" i="5"/>
  <c r="L352" i="5"/>
  <c r="O385" i="5"/>
  <c r="L385" i="5"/>
  <c r="Q386" i="5"/>
  <c r="L388" i="5"/>
  <c r="O379" i="5"/>
  <c r="O382" i="5"/>
  <c r="O383" i="5" s="1"/>
  <c r="O391" i="5"/>
  <c r="M348" i="5"/>
  <c r="O361" i="5"/>
  <c r="O367" i="5"/>
  <c r="O411" i="5"/>
  <c r="L361" i="5"/>
  <c r="M361" i="5" s="1"/>
  <c r="O363" i="5"/>
  <c r="L367" i="5"/>
  <c r="L379" i="5"/>
  <c r="L382" i="5"/>
  <c r="L383" i="5" s="1"/>
  <c r="L391" i="5"/>
  <c r="M396" i="5"/>
  <c r="M377" i="5"/>
  <c r="O321" i="5"/>
  <c r="L411" i="5"/>
  <c r="M411" i="5" s="1"/>
  <c r="M238" i="5"/>
  <c r="M298" i="5"/>
  <c r="L313" i="5"/>
  <c r="M320" i="5"/>
  <c r="M327" i="5"/>
  <c r="Q327" i="5"/>
  <c r="O333" i="5"/>
  <c r="M364" i="5"/>
  <c r="M365" i="5"/>
  <c r="Q365" i="5"/>
  <c r="M307" i="5"/>
  <c r="Q307" i="5"/>
  <c r="Q397" i="5"/>
  <c r="Q355" i="5"/>
  <c r="O299" i="5"/>
  <c r="O303" i="5" s="1"/>
  <c r="O320" i="5"/>
  <c r="Q339" i="5"/>
  <c r="L370" i="5"/>
  <c r="O470" i="5"/>
  <c r="O477" i="5" s="1"/>
  <c r="L384" i="5"/>
  <c r="O390" i="5"/>
  <c r="M321" i="5"/>
  <c r="M390" i="5"/>
  <c r="Q390" i="5"/>
  <c r="L299" i="5"/>
  <c r="L303" i="5" s="1"/>
  <c r="Q320" i="5"/>
  <c r="M326" i="5"/>
  <c r="O327" i="5"/>
  <c r="M340" i="5"/>
  <c r="Q340" i="5"/>
  <c r="O359" i="5"/>
  <c r="M362" i="5"/>
  <c r="Q362" i="5"/>
  <c r="O307" i="5"/>
  <c r="O338" i="5"/>
  <c r="O340" i="5"/>
  <c r="Q344" i="5"/>
  <c r="K358" i="5"/>
  <c r="O362" i="5"/>
  <c r="O364" i="5"/>
  <c r="O365" i="5"/>
  <c r="Q398" i="5"/>
  <c r="Q400" i="5"/>
  <c r="O410" i="5"/>
  <c r="O326" i="5"/>
  <c r="Q333" i="5"/>
  <c r="O336" i="5"/>
  <c r="L338" i="5"/>
  <c r="N44" i="5"/>
  <c r="N37" i="5"/>
  <c r="N36" i="5"/>
  <c r="N35" i="5"/>
  <c r="N34" i="5"/>
  <c r="N33" i="5"/>
  <c r="O313" i="5" l="1"/>
  <c r="Q410" i="5"/>
  <c r="N416" i="5"/>
  <c r="K416" i="5"/>
  <c r="L380" i="5"/>
  <c r="O380" i="5"/>
  <c r="Q403" i="5"/>
  <c r="M403" i="5"/>
  <c r="L358" i="5"/>
  <c r="O335" i="5"/>
  <c r="L331" i="5"/>
  <c r="Q349" i="5"/>
  <c r="L346" i="5"/>
  <c r="M366" i="5"/>
  <c r="M331" i="5" s="1"/>
  <c r="O331" i="5"/>
  <c r="Q331" i="5"/>
  <c r="Q359" i="5"/>
  <c r="L369" i="5"/>
  <c r="M335" i="5"/>
  <c r="O346" i="5"/>
  <c r="Q335" i="5"/>
  <c r="L393" i="5"/>
  <c r="O393" i="5"/>
  <c r="M359" i="5"/>
  <c r="O369" i="5"/>
  <c r="Q470" i="5"/>
  <c r="M470" i="5"/>
  <c r="M319" i="5"/>
  <c r="Q319" i="5"/>
  <c r="N40" i="5"/>
  <c r="Q361" i="5"/>
  <c r="Q341" i="5"/>
  <c r="Q411" i="5"/>
  <c r="L415" i="5"/>
  <c r="O358" i="5"/>
  <c r="O415" i="5"/>
  <c r="Q379" i="5"/>
  <c r="M379" i="5"/>
  <c r="M415" i="5" s="1"/>
  <c r="Q385" i="5"/>
  <c r="M385" i="5"/>
  <c r="Q391" i="5"/>
  <c r="M391" i="5"/>
  <c r="M367" i="5"/>
  <c r="Q367" i="5"/>
  <c r="Q382" i="5"/>
  <c r="Q383" i="5" s="1"/>
  <c r="M382" i="5"/>
  <c r="M383" i="5" s="1"/>
  <c r="M313" i="5"/>
  <c r="Q388" i="5"/>
  <c r="M388" i="5"/>
  <c r="Q352" i="5"/>
  <c r="M352" i="5"/>
  <c r="M358" i="5" s="1"/>
  <c r="Q392" i="5"/>
  <c r="M392" i="5"/>
  <c r="M338" i="5"/>
  <c r="M346" i="5" s="1"/>
  <c r="Q338" i="5"/>
  <c r="Q313" i="5"/>
  <c r="M384" i="5"/>
  <c r="Q384" i="5"/>
  <c r="Q299" i="5"/>
  <c r="Q303" i="5" s="1"/>
  <c r="M299" i="5"/>
  <c r="M303" i="5" s="1"/>
  <c r="M370" i="5"/>
  <c r="Q370" i="5"/>
  <c r="E471" i="6"/>
  <c r="O416" i="5" l="1"/>
  <c r="M477" i="5"/>
  <c r="Q477" i="5"/>
  <c r="L416" i="5"/>
  <c r="M380" i="5"/>
  <c r="Q380" i="5"/>
  <c r="Q358" i="5"/>
  <c r="Q346" i="5"/>
  <c r="Q393" i="5"/>
  <c r="M393" i="5"/>
  <c r="M369" i="5"/>
  <c r="Q369" i="5"/>
  <c r="Q415" i="5"/>
  <c r="O284" i="5"/>
  <c r="L284" i="5"/>
  <c r="O282" i="5"/>
  <c r="L282" i="5"/>
  <c r="M282" i="5" s="1"/>
  <c r="N267" i="5"/>
  <c r="K267" i="5"/>
  <c r="K277" i="5" s="1"/>
  <c r="N276" i="5"/>
  <c r="O276" i="5" s="1"/>
  <c r="L276" i="5"/>
  <c r="M276" i="5" s="1"/>
  <c r="O275" i="5"/>
  <c r="L275" i="5"/>
  <c r="Q275" i="5" s="1"/>
  <c r="N274" i="5"/>
  <c r="O274" i="5" s="1"/>
  <c r="L274" i="5"/>
  <c r="O273" i="5"/>
  <c r="L273" i="5"/>
  <c r="N272" i="5"/>
  <c r="O272" i="5" s="1"/>
  <c r="L272" i="5"/>
  <c r="M272" i="5" s="1"/>
  <c r="N271" i="5"/>
  <c r="O271" i="5" s="1"/>
  <c r="L271" i="5"/>
  <c r="Q271" i="5" s="1"/>
  <c r="N270" i="5"/>
  <c r="O270" i="5" s="1"/>
  <c r="L270" i="5"/>
  <c r="Q270" i="5" s="1"/>
  <c r="N269" i="5"/>
  <c r="L269" i="5"/>
  <c r="Q269" i="5" s="1"/>
  <c r="P265" i="5"/>
  <c r="E265" i="5"/>
  <c r="K264" i="5"/>
  <c r="L264" i="5" s="1"/>
  <c r="Q264" i="5" s="1"/>
  <c r="K263" i="5"/>
  <c r="L263" i="5" s="1"/>
  <c r="K262" i="5"/>
  <c r="L262" i="5" s="1"/>
  <c r="K261" i="5"/>
  <c r="K260" i="5"/>
  <c r="L260" i="5" s="1"/>
  <c r="Q260" i="5" s="1"/>
  <c r="K259" i="5"/>
  <c r="L259" i="5" s="1"/>
  <c r="K258" i="5"/>
  <c r="O257" i="5"/>
  <c r="L257" i="5"/>
  <c r="Q257" i="5" s="1"/>
  <c r="O256" i="5"/>
  <c r="L256" i="5"/>
  <c r="Q256" i="5" s="1"/>
  <c r="K255" i="5"/>
  <c r="L255" i="5" s="1"/>
  <c r="K254" i="5"/>
  <c r="L254" i="5" s="1"/>
  <c r="N252" i="5"/>
  <c r="N253" i="5" s="1"/>
  <c r="K252" i="5"/>
  <c r="K253" i="5" s="1"/>
  <c r="N249" i="5"/>
  <c r="K249" i="5"/>
  <c r="N248" i="5"/>
  <c r="K248" i="5"/>
  <c r="L248" i="5" s="1"/>
  <c r="K151" i="5"/>
  <c r="K244" i="5"/>
  <c r="L244" i="5" s="1"/>
  <c r="M244" i="5" s="1"/>
  <c r="K243" i="5"/>
  <c r="K242" i="5"/>
  <c r="K239" i="5"/>
  <c r="N235" i="5"/>
  <c r="K235" i="5"/>
  <c r="L235" i="5" s="1"/>
  <c r="M235" i="5" s="1"/>
  <c r="O234" i="5"/>
  <c r="L234" i="5"/>
  <c r="N233" i="5"/>
  <c r="K233" i="5"/>
  <c r="L233" i="5" s="1"/>
  <c r="N232" i="5"/>
  <c r="K232" i="5"/>
  <c r="N231" i="5"/>
  <c r="O231" i="5" s="1"/>
  <c r="L231" i="5"/>
  <c r="Q231" i="5" s="1"/>
  <c r="N230" i="5"/>
  <c r="O230" i="5" s="1"/>
  <c r="L230" i="5"/>
  <c r="M230" i="5" s="1"/>
  <c r="N229" i="5"/>
  <c r="K229" i="5"/>
  <c r="N228" i="5"/>
  <c r="O228" i="5" s="1"/>
  <c r="L228" i="5"/>
  <c r="Q228" i="5" s="1"/>
  <c r="N227" i="5"/>
  <c r="K227" i="5"/>
  <c r="N226" i="5"/>
  <c r="K226" i="5"/>
  <c r="K225" i="5"/>
  <c r="K224" i="5"/>
  <c r="Q207" i="5"/>
  <c r="Q206" i="5"/>
  <c r="Q205" i="5"/>
  <c r="L204" i="5"/>
  <c r="N203" i="5"/>
  <c r="O203" i="5" s="1"/>
  <c r="L203" i="5"/>
  <c r="M203" i="5" s="1"/>
  <c r="O202" i="5"/>
  <c r="L202" i="5"/>
  <c r="O201" i="5"/>
  <c r="L201" i="5"/>
  <c r="Q201" i="5" s="1"/>
  <c r="O200" i="5"/>
  <c r="L200" i="5"/>
  <c r="N197" i="5"/>
  <c r="K197" i="5"/>
  <c r="L197" i="5" s="1"/>
  <c r="K196" i="5"/>
  <c r="Q188" i="5"/>
  <c r="O219" i="5"/>
  <c r="L219" i="5"/>
  <c r="M219" i="5" s="1"/>
  <c r="N186" i="5"/>
  <c r="O186" i="5" s="1"/>
  <c r="L186" i="5"/>
  <c r="N222" i="5"/>
  <c r="L217" i="5"/>
  <c r="P190" i="5"/>
  <c r="N189" i="5"/>
  <c r="K189" i="5"/>
  <c r="L189" i="5" s="1"/>
  <c r="N187" i="5"/>
  <c r="K187" i="5"/>
  <c r="N185" i="5"/>
  <c r="L185" i="5"/>
  <c r="N184" i="5"/>
  <c r="O184" i="5" s="1"/>
  <c r="L184" i="5"/>
  <c r="N183" i="5"/>
  <c r="O183" i="5" s="1"/>
  <c r="L183" i="5"/>
  <c r="Q183" i="5" s="1"/>
  <c r="L241" i="5"/>
  <c r="Q241" i="5" s="1"/>
  <c r="N181" i="5"/>
  <c r="Q180" i="5"/>
  <c r="N180" i="5"/>
  <c r="N179" i="5"/>
  <c r="L179" i="5"/>
  <c r="Q179" i="5" s="1"/>
  <c r="N177" i="5"/>
  <c r="O177" i="5" s="1"/>
  <c r="L177" i="5"/>
  <c r="Q177" i="5" s="1"/>
  <c r="N176" i="5"/>
  <c r="O176" i="5" s="1"/>
  <c r="L176" i="5"/>
  <c r="M176" i="5" s="1"/>
  <c r="N175" i="5"/>
  <c r="O175" i="5" s="1"/>
  <c r="L175" i="5"/>
  <c r="N171" i="5"/>
  <c r="N170" i="5"/>
  <c r="N169" i="5"/>
  <c r="L169" i="5"/>
  <c r="N166" i="5"/>
  <c r="O166" i="5" s="1"/>
  <c r="L166" i="5"/>
  <c r="M166" i="5" s="1"/>
  <c r="N165" i="5"/>
  <c r="O165" i="5" s="1"/>
  <c r="L165" i="5"/>
  <c r="M165" i="5" s="1"/>
  <c r="N164" i="5"/>
  <c r="O164" i="5" s="1"/>
  <c r="L164" i="5"/>
  <c r="N162" i="5"/>
  <c r="O162" i="5" s="1"/>
  <c r="L162" i="5"/>
  <c r="Q162" i="5" s="1"/>
  <c r="Q159" i="5"/>
  <c r="N158" i="5"/>
  <c r="O158" i="5" s="1"/>
  <c r="L158" i="5"/>
  <c r="N157" i="5"/>
  <c r="L157" i="5"/>
  <c r="N153" i="5"/>
  <c r="O153" i="5" s="1"/>
  <c r="L153" i="5"/>
  <c r="M153" i="5" s="1"/>
  <c r="K152" i="5"/>
  <c r="L152" i="5" s="1"/>
  <c r="O150" i="5"/>
  <c r="L150" i="5"/>
  <c r="Q150" i="5" s="1"/>
  <c r="N148" i="5"/>
  <c r="N147" i="5"/>
  <c r="AG42" i="1"/>
  <c r="AD42" i="1"/>
  <c r="N48" i="5"/>
  <c r="O48" i="5" s="1"/>
  <c r="L48" i="5"/>
  <c r="N250" i="5" l="1"/>
  <c r="N236" i="5"/>
  <c r="AH42" i="1"/>
  <c r="N190" i="5"/>
  <c r="N178" i="5"/>
  <c r="M416" i="5"/>
  <c r="Q416" i="5"/>
  <c r="L222" i="5"/>
  <c r="K250" i="5"/>
  <c r="O239" i="5"/>
  <c r="K236" i="5"/>
  <c r="L178" i="5"/>
  <c r="M217" i="5"/>
  <c r="M222" i="5" s="1"/>
  <c r="N156" i="5"/>
  <c r="O217" i="5"/>
  <c r="K208" i="5"/>
  <c r="O157" i="5"/>
  <c r="Q157" i="5"/>
  <c r="K286" i="5"/>
  <c r="M200" i="5"/>
  <c r="K265" i="5"/>
  <c r="O269" i="5"/>
  <c r="N277" i="5"/>
  <c r="N208" i="5"/>
  <c r="O241" i="5"/>
  <c r="L151" i="5"/>
  <c r="L156" i="5" s="1"/>
  <c r="K156" i="5"/>
  <c r="Q284" i="5"/>
  <c r="O252" i="5"/>
  <c r="O253" i="5" s="1"/>
  <c r="Q230" i="5"/>
  <c r="O169" i="5"/>
  <c r="O178" i="5" s="1"/>
  <c r="O280" i="5"/>
  <c r="O286" i="5" s="1"/>
  <c r="M169" i="5"/>
  <c r="M241" i="5"/>
  <c r="M275" i="5"/>
  <c r="M284" i="5"/>
  <c r="Q166" i="5"/>
  <c r="O225" i="5"/>
  <c r="O227" i="5"/>
  <c r="O264" i="5"/>
  <c r="Q203" i="5"/>
  <c r="M48" i="5"/>
  <c r="Q48" i="5"/>
  <c r="Q164" i="5"/>
  <c r="M164" i="5"/>
  <c r="Q184" i="5"/>
  <c r="M184" i="5"/>
  <c r="Q202" i="5"/>
  <c r="M202" i="5"/>
  <c r="Q234" i="5"/>
  <c r="M234" i="5"/>
  <c r="Q254" i="5"/>
  <c r="M254" i="5"/>
  <c r="L258" i="5"/>
  <c r="M258" i="5" s="1"/>
  <c r="O258" i="5"/>
  <c r="Q263" i="5"/>
  <c r="M263" i="5"/>
  <c r="M175" i="5"/>
  <c r="Q175" i="5"/>
  <c r="M186" i="5"/>
  <c r="Q186" i="5"/>
  <c r="O242" i="5"/>
  <c r="L242" i="5"/>
  <c r="M242" i="5" s="1"/>
  <c r="Q273" i="5"/>
  <c r="M273" i="5"/>
  <c r="M158" i="5"/>
  <c r="Q158" i="5"/>
  <c r="M257" i="5"/>
  <c r="Q259" i="5"/>
  <c r="M259" i="5"/>
  <c r="Q274" i="5"/>
  <c r="M274" i="5"/>
  <c r="O226" i="5"/>
  <c r="O229" i="5"/>
  <c r="O232" i="5"/>
  <c r="O249" i="5"/>
  <c r="O261" i="5"/>
  <c r="M179" i="5"/>
  <c r="M183" i="5"/>
  <c r="O187" i="5"/>
  <c r="O196" i="5"/>
  <c r="M201" i="5"/>
  <c r="L224" i="5"/>
  <c r="L225" i="5"/>
  <c r="L226" i="5"/>
  <c r="L227" i="5"/>
  <c r="M228" i="5"/>
  <c r="L229" i="5"/>
  <c r="M231" i="5"/>
  <c r="L232" i="5"/>
  <c r="L249" i="5"/>
  <c r="M256" i="5"/>
  <c r="L261" i="5"/>
  <c r="Q261" i="5" s="1"/>
  <c r="M271" i="5"/>
  <c r="M162" i="5"/>
  <c r="M177" i="5"/>
  <c r="L187" i="5"/>
  <c r="M187" i="5" s="1"/>
  <c r="L196" i="5"/>
  <c r="L208" i="5" s="1"/>
  <c r="O233" i="5"/>
  <c r="O235" i="5"/>
  <c r="L239" i="5"/>
  <c r="O243" i="5"/>
  <c r="O244" i="5"/>
  <c r="O151" i="5"/>
  <c r="O259" i="5"/>
  <c r="O263" i="5"/>
  <c r="M269" i="5"/>
  <c r="M270" i="5"/>
  <c r="Q152" i="5"/>
  <c r="M152" i="5"/>
  <c r="Q153" i="5"/>
  <c r="M185" i="5"/>
  <c r="Q185" i="5"/>
  <c r="M189" i="5"/>
  <c r="Q189" i="5"/>
  <c r="M255" i="5"/>
  <c r="Q255" i="5"/>
  <c r="M197" i="5"/>
  <c r="Q197" i="5"/>
  <c r="M248" i="5"/>
  <c r="Q248" i="5"/>
  <c r="M260" i="5"/>
  <c r="Q272" i="5"/>
  <c r="L267" i="5"/>
  <c r="L277" i="5" s="1"/>
  <c r="M262" i="5"/>
  <c r="Q262" i="5"/>
  <c r="M150" i="5"/>
  <c r="O152" i="5"/>
  <c r="M157" i="5"/>
  <c r="Q165" i="5"/>
  <c r="O185" i="5"/>
  <c r="M204" i="5"/>
  <c r="Q204" i="5"/>
  <c r="M233" i="5"/>
  <c r="Q233" i="5"/>
  <c r="L252" i="5"/>
  <c r="L253" i="5" s="1"/>
  <c r="O255" i="5"/>
  <c r="O262" i="5"/>
  <c r="Q276" i="5"/>
  <c r="L280" i="5"/>
  <c r="K190" i="5"/>
  <c r="Q235" i="5"/>
  <c r="Q244" i="5"/>
  <c r="O248" i="5"/>
  <c r="O260" i="5"/>
  <c r="M264" i="5"/>
  <c r="O267" i="5"/>
  <c r="Q169" i="5"/>
  <c r="Q176" i="5"/>
  <c r="O189" i="5"/>
  <c r="Q219" i="5"/>
  <c r="O197" i="5"/>
  <c r="Q200" i="5"/>
  <c r="O204" i="5"/>
  <c r="O224" i="5"/>
  <c r="Q282" i="5"/>
  <c r="O179" i="5"/>
  <c r="O254" i="5"/>
  <c r="Q217" i="5"/>
  <c r="AE42" i="1"/>
  <c r="Q222" i="5" l="1"/>
  <c r="L250" i="5"/>
  <c r="O250" i="5"/>
  <c r="O222" i="5"/>
  <c r="Q151" i="5"/>
  <c r="Q156" i="5" s="1"/>
  <c r="O156" i="5"/>
  <c r="M151" i="5"/>
  <c r="M156" i="5" s="1"/>
  <c r="Q178" i="5"/>
  <c r="L286" i="5"/>
  <c r="M178" i="5"/>
  <c r="O277" i="5"/>
  <c r="O208" i="5"/>
  <c r="O236" i="5"/>
  <c r="M224" i="5"/>
  <c r="L236" i="5"/>
  <c r="M243" i="5"/>
  <c r="Q258" i="5"/>
  <c r="L265" i="5"/>
  <c r="M196" i="5"/>
  <c r="M208" i="5" s="1"/>
  <c r="Q196" i="5"/>
  <c r="Q208" i="5" s="1"/>
  <c r="Q226" i="5"/>
  <c r="M226" i="5"/>
  <c r="O265" i="5"/>
  <c r="L190" i="5"/>
  <c r="M239" i="5"/>
  <c r="Q239" i="5"/>
  <c r="Q249" i="5"/>
  <c r="M249" i="5"/>
  <c r="Q229" i="5"/>
  <c r="M229" i="5"/>
  <c r="M225" i="5"/>
  <c r="Q225" i="5"/>
  <c r="Q242" i="5"/>
  <c r="Q224" i="5"/>
  <c r="Q187" i="5"/>
  <c r="M261" i="5"/>
  <c r="M265" i="5" s="1"/>
  <c r="Q232" i="5"/>
  <c r="M232" i="5"/>
  <c r="M227" i="5"/>
  <c r="Q227" i="5"/>
  <c r="M280" i="5"/>
  <c r="Q280" i="5"/>
  <c r="Q286" i="5" s="1"/>
  <c r="M267" i="5"/>
  <c r="M277" i="5" s="1"/>
  <c r="Q267" i="5"/>
  <c r="Q277" i="5" s="1"/>
  <c r="O190" i="5"/>
  <c r="M252" i="5"/>
  <c r="M253" i="5" s="1"/>
  <c r="Q252" i="5"/>
  <c r="Q253" i="5" s="1"/>
  <c r="AF42" i="1"/>
  <c r="AJ42" i="1"/>
  <c r="Q250" i="5" l="1"/>
  <c r="M250" i="5"/>
  <c r="M286" i="5"/>
  <c r="Q265" i="5"/>
  <c r="M236" i="5"/>
  <c r="Q236" i="5"/>
  <c r="Q190" i="5"/>
  <c r="M190" i="5"/>
  <c r="N124" i="5" l="1"/>
  <c r="O124" i="5" s="1"/>
  <c r="L124" i="5"/>
  <c r="Q124" i="5" s="1"/>
  <c r="N9" i="5"/>
  <c r="N7" i="5"/>
  <c r="K80" i="5"/>
  <c r="L80" i="5" s="1"/>
  <c r="M124" i="5" l="1"/>
  <c r="O80" i="5"/>
  <c r="Q80" i="5"/>
  <c r="M80" i="5"/>
  <c r="N30" i="5"/>
  <c r="O30" i="5" s="1"/>
  <c r="L30" i="5"/>
  <c r="Q30" i="5" s="1"/>
  <c r="M30" i="5" l="1"/>
  <c r="E12" i="5"/>
  <c r="O118" i="5"/>
  <c r="L118" i="5"/>
  <c r="M118" i="5" s="1"/>
  <c r="O549" i="6"/>
  <c r="M553" i="6"/>
  <c r="F565" i="6"/>
  <c r="E565" i="6"/>
  <c r="D565" i="6"/>
  <c r="F495" i="6"/>
  <c r="C495" i="6"/>
  <c r="F485" i="6"/>
  <c r="C484" i="6"/>
  <c r="F423" i="6"/>
  <c r="D423" i="6"/>
  <c r="E423" i="6" s="1"/>
  <c r="E412" i="6"/>
  <c r="O380" i="6"/>
  <c r="F385" i="6"/>
  <c r="D385" i="6"/>
  <c r="F372" i="6"/>
  <c r="D372" i="6"/>
  <c r="F354" i="6"/>
  <c r="C354" i="6"/>
  <c r="F317" i="6"/>
  <c r="D317" i="6"/>
  <c r="D301" i="6"/>
  <c r="F292" i="6"/>
  <c r="D292" i="6"/>
  <c r="U263" i="6"/>
  <c r="S263" i="6"/>
  <c r="F244" i="6"/>
  <c r="D244" i="6"/>
  <c r="G215" i="6"/>
  <c r="F201" i="6"/>
  <c r="D201" i="6"/>
  <c r="G186" i="6"/>
  <c r="D186" i="6"/>
  <c r="C178" i="6"/>
  <c r="C177" i="6"/>
  <c r="F154" i="6"/>
  <c r="D154" i="6"/>
  <c r="L143" i="6"/>
  <c r="J143" i="6"/>
  <c r="F108" i="6"/>
  <c r="D108" i="6"/>
  <c r="F97" i="6"/>
  <c r="D97" i="6"/>
  <c r="C55" i="6"/>
  <c r="G740" i="6"/>
  <c r="E754" i="6"/>
  <c r="N10" i="6"/>
  <c r="K10" i="6"/>
  <c r="E292" i="6" l="1"/>
  <c r="L10" i="6"/>
  <c r="E60" i="6"/>
  <c r="E97" i="6"/>
  <c r="E108" i="6"/>
  <c r="E301" i="6"/>
  <c r="F754" i="6"/>
  <c r="E201" i="6"/>
  <c r="K143" i="6"/>
  <c r="M114" i="6"/>
  <c r="E154" i="6"/>
  <c r="E186" i="6"/>
  <c r="Q118" i="5"/>
  <c r="E102" i="5" l="1"/>
  <c r="N18" i="5"/>
  <c r="N45" i="5"/>
  <c r="O45" i="5" s="1"/>
  <c r="O91" i="5"/>
  <c r="L91" i="5"/>
  <c r="Q91" i="5" s="1"/>
  <c r="L34" i="5"/>
  <c r="L137" i="5"/>
  <c r="N49" i="5"/>
  <c r="N89" i="5"/>
  <c r="O46" i="5"/>
  <c r="L46" i="5"/>
  <c r="Q46" i="5" s="1"/>
  <c r="K84" i="5"/>
  <c r="L84" i="5" s="1"/>
  <c r="Q84" i="5" s="1"/>
  <c r="N97" i="5"/>
  <c r="N11" i="5"/>
  <c r="N10" i="5"/>
  <c r="O64" i="5"/>
  <c r="N6" i="5"/>
  <c r="N5" i="5"/>
  <c r="K12" i="5"/>
  <c r="N19" i="5"/>
  <c r="O19" i="5" s="1"/>
  <c r="N17" i="5"/>
  <c r="O17" i="5" s="1"/>
  <c r="N16" i="5"/>
  <c r="E21" i="5"/>
  <c r="N28" i="5"/>
  <c r="N163" i="5"/>
  <c r="N167" i="5" s="1"/>
  <c r="N27" i="5"/>
  <c r="O27" i="5" s="1"/>
  <c r="E31" i="5"/>
  <c r="O82" i="5"/>
  <c r="K57" i="5"/>
  <c r="E57" i="5"/>
  <c r="N55" i="5"/>
  <c r="O55" i="5" s="1"/>
  <c r="N53" i="5"/>
  <c r="O53" i="5" s="1"/>
  <c r="N54" i="5"/>
  <c r="O54" i="5" s="1"/>
  <c r="N62" i="5"/>
  <c r="N59" i="5"/>
  <c r="O59" i="5" s="1"/>
  <c r="N60" i="5"/>
  <c r="N61" i="5"/>
  <c r="N98" i="5"/>
  <c r="N99" i="5"/>
  <c r="N100" i="5"/>
  <c r="N87" i="5"/>
  <c r="N88" i="5"/>
  <c r="N94" i="5"/>
  <c r="N95" i="5"/>
  <c r="N104" i="5"/>
  <c r="N105" i="5" s="1"/>
  <c r="E116" i="5"/>
  <c r="N107" i="5"/>
  <c r="N108" i="5"/>
  <c r="O108" i="5" s="1"/>
  <c r="N109" i="5"/>
  <c r="O109" i="5" s="1"/>
  <c r="N110" i="5"/>
  <c r="N111" i="5"/>
  <c r="N112" i="5"/>
  <c r="N113" i="5"/>
  <c r="N114" i="5"/>
  <c r="N115" i="5"/>
  <c r="N106" i="5"/>
  <c r="N126" i="5"/>
  <c r="O126" i="5" s="1"/>
  <c r="N120" i="5"/>
  <c r="N121" i="5"/>
  <c r="O121" i="5" s="1"/>
  <c r="N122" i="5"/>
  <c r="O122" i="5" s="1"/>
  <c r="N123" i="5"/>
  <c r="O123" i="5" s="1"/>
  <c r="N125" i="5"/>
  <c r="O125" i="5" s="1"/>
  <c r="E128" i="5"/>
  <c r="O135" i="5"/>
  <c r="L135" i="5"/>
  <c r="Q135" i="5" s="1"/>
  <c r="N42" i="5"/>
  <c r="N43" i="5"/>
  <c r="N41" i="5"/>
  <c r="N29" i="5"/>
  <c r="L163" i="5"/>
  <c r="L167" i="5" s="1"/>
  <c r="L27" i="5"/>
  <c r="M27" i="5" s="1"/>
  <c r="Q24" i="5"/>
  <c r="N24" i="5"/>
  <c r="N23" i="5"/>
  <c r="O23" i="5" s="1"/>
  <c r="L23" i="5"/>
  <c r="Q23" i="5" s="1"/>
  <c r="N22" i="5"/>
  <c r="L22" i="5"/>
  <c r="M22" i="5" s="1"/>
  <c r="N139" i="5"/>
  <c r="N138" i="5"/>
  <c r="K138" i="5"/>
  <c r="L138" i="5" s="1"/>
  <c r="N136" i="5"/>
  <c r="K136" i="5"/>
  <c r="L136" i="5" s="1"/>
  <c r="K134" i="5"/>
  <c r="K119" i="5"/>
  <c r="L119" i="5" s="1"/>
  <c r="Q119" i="5" s="1"/>
  <c r="N127" i="5"/>
  <c r="O127" i="5" s="1"/>
  <c r="L127" i="5"/>
  <c r="Q127" i="5" s="1"/>
  <c r="L126" i="5"/>
  <c r="M126" i="5" s="1"/>
  <c r="L125" i="5"/>
  <c r="M125" i="5" s="1"/>
  <c r="L123" i="5"/>
  <c r="M123" i="5" s="1"/>
  <c r="L122" i="5"/>
  <c r="M122" i="5" s="1"/>
  <c r="L121" i="5"/>
  <c r="Q121" i="5" s="1"/>
  <c r="L120" i="5"/>
  <c r="Q120" i="5" s="1"/>
  <c r="K115" i="5"/>
  <c r="L115" i="5" s="1"/>
  <c r="K114" i="5"/>
  <c r="L114" i="5" s="1"/>
  <c r="M114" i="5" s="1"/>
  <c r="K113" i="5"/>
  <c r="L113" i="5" s="1"/>
  <c r="K112" i="5"/>
  <c r="L111" i="5"/>
  <c r="Q111" i="5" s="1"/>
  <c r="K110" i="5"/>
  <c r="L109" i="5"/>
  <c r="Q109" i="5" s="1"/>
  <c r="L108" i="5"/>
  <c r="M108" i="5" s="1"/>
  <c r="K107" i="5"/>
  <c r="L107" i="5" s="1"/>
  <c r="M107" i="5" s="1"/>
  <c r="K106" i="5"/>
  <c r="L106" i="5" s="1"/>
  <c r="P105" i="5"/>
  <c r="E105" i="5"/>
  <c r="K104" i="5"/>
  <c r="L104" i="5" s="1"/>
  <c r="Q104" i="5" s="1"/>
  <c r="Q105" i="5" s="1"/>
  <c r="K100" i="5"/>
  <c r="L100" i="5" s="1"/>
  <c r="K99" i="5"/>
  <c r="L99" i="5" s="1"/>
  <c r="M99" i="5" s="1"/>
  <c r="L95" i="5"/>
  <c r="L94" i="5"/>
  <c r="M94" i="5" s="1"/>
  <c r="K87" i="5"/>
  <c r="L87" i="5" s="1"/>
  <c r="N86" i="5"/>
  <c r="L86" i="5"/>
  <c r="Q86" i="5" s="1"/>
  <c r="N79" i="5"/>
  <c r="K79" i="5"/>
  <c r="L79" i="5" s="1"/>
  <c r="N78" i="5"/>
  <c r="K78" i="5"/>
  <c r="N77" i="5"/>
  <c r="K77" i="5"/>
  <c r="L77" i="5" s="1"/>
  <c r="N76" i="5"/>
  <c r="K76" i="5"/>
  <c r="N75" i="5"/>
  <c r="O75" i="5" s="1"/>
  <c r="L75" i="5"/>
  <c r="M75" i="5" s="1"/>
  <c r="N74" i="5"/>
  <c r="K74" i="5"/>
  <c r="L45" i="5"/>
  <c r="M45" i="5" s="1"/>
  <c r="Q67" i="5"/>
  <c r="K63" i="5"/>
  <c r="L62" i="5"/>
  <c r="K60" i="5"/>
  <c r="L59" i="5"/>
  <c r="Q59" i="5" s="1"/>
  <c r="N58" i="5"/>
  <c r="L58" i="5"/>
  <c r="M58" i="5" s="1"/>
  <c r="N56" i="5"/>
  <c r="O56" i="5" s="1"/>
  <c r="L56" i="5"/>
  <c r="M56" i="5" s="1"/>
  <c r="L55" i="5"/>
  <c r="Q55" i="5" s="1"/>
  <c r="L54" i="5"/>
  <c r="Q54" i="5" s="1"/>
  <c r="L53" i="5"/>
  <c r="M53" i="5" s="1"/>
  <c r="N52" i="5"/>
  <c r="L52" i="5"/>
  <c r="M52" i="5" s="1"/>
  <c r="N47" i="5"/>
  <c r="K47" i="5"/>
  <c r="N96" i="5"/>
  <c r="O96" i="5" s="1"/>
  <c r="L96" i="5"/>
  <c r="M96" i="5" s="1"/>
  <c r="O44" i="5"/>
  <c r="L44" i="5"/>
  <c r="M44" i="5" s="1"/>
  <c r="L41" i="5"/>
  <c r="Q41" i="5" s="1"/>
  <c r="L82" i="5"/>
  <c r="M82" i="5" s="1"/>
  <c r="L66" i="5"/>
  <c r="M66" i="5" s="1"/>
  <c r="L19" i="5"/>
  <c r="Q19" i="5" s="1"/>
  <c r="K81" i="5"/>
  <c r="L81" i="5" s="1"/>
  <c r="L17" i="5"/>
  <c r="N15" i="5"/>
  <c r="N14" i="5"/>
  <c r="L64" i="5"/>
  <c r="M64" i="5" s="1"/>
  <c r="Q5" i="5"/>
  <c r="Q4" i="5"/>
  <c r="N4" i="5"/>
  <c r="Q3" i="5"/>
  <c r="N3" i="5"/>
  <c r="N2" i="5"/>
  <c r="L2" i="5"/>
  <c r="M2" i="5" s="1"/>
  <c r="AD25" i="1"/>
  <c r="N36" i="1"/>
  <c r="O36" i="1" s="1"/>
  <c r="L36" i="1"/>
  <c r="Q36" i="1" s="1"/>
  <c r="N54" i="1"/>
  <c r="O54" i="1" s="1"/>
  <c r="N19" i="1"/>
  <c r="O19" i="1" s="1"/>
  <c r="O33" i="1"/>
  <c r="N26" i="1"/>
  <c r="O55" i="1"/>
  <c r="N65" i="1"/>
  <c r="N29" i="1"/>
  <c r="N38" i="1"/>
  <c r="AG128" i="1"/>
  <c r="AG114" i="1"/>
  <c r="AG40" i="1"/>
  <c r="AD40" i="1"/>
  <c r="AG22" i="1"/>
  <c r="AH22" i="1" s="1"/>
  <c r="AE22" i="1"/>
  <c r="AJ22" i="1" s="1"/>
  <c r="AG12" i="1"/>
  <c r="AH12" i="1" s="1"/>
  <c r="AE12" i="1"/>
  <c r="AJ12" i="1" s="1"/>
  <c r="AG30" i="1"/>
  <c r="AH30" i="1" s="1"/>
  <c r="AE30" i="1"/>
  <c r="AJ30" i="1" s="1"/>
  <c r="AG29" i="1"/>
  <c r="AE29" i="1"/>
  <c r="AJ29" i="1" s="1"/>
  <c r="AG38" i="1"/>
  <c r="AE38" i="1"/>
  <c r="L65" i="1"/>
  <c r="L55" i="1"/>
  <c r="Q55" i="1" s="1"/>
  <c r="L29" i="1"/>
  <c r="M29" i="1" s="1"/>
  <c r="N21" i="1"/>
  <c r="O21" i="1" s="1"/>
  <c r="L21" i="1"/>
  <c r="Q21" i="1" s="1"/>
  <c r="N11" i="1"/>
  <c r="O11" i="1" s="1"/>
  <c r="L11" i="1"/>
  <c r="Q11" i="1" s="1"/>
  <c r="L54" i="1"/>
  <c r="M54" i="1" s="1"/>
  <c r="N37" i="1"/>
  <c r="O37" i="1" s="1"/>
  <c r="L37" i="1"/>
  <c r="K127" i="1"/>
  <c r="K128" i="1" s="1"/>
  <c r="L53" i="1"/>
  <c r="M53" i="1" s="1"/>
  <c r="O123" i="1"/>
  <c r="L123" i="1"/>
  <c r="M123" i="1" s="1"/>
  <c r="L119" i="1"/>
  <c r="AJ93" i="1"/>
  <c r="AH93" i="1"/>
  <c r="N100" i="1"/>
  <c r="O100" i="1" s="1"/>
  <c r="L100" i="1"/>
  <c r="Q100" i="1" s="1"/>
  <c r="O77" i="1"/>
  <c r="L77" i="1"/>
  <c r="Q77" i="1" s="1"/>
  <c r="N99" i="1"/>
  <c r="O99" i="1" s="1"/>
  <c r="L99" i="1"/>
  <c r="Q99" i="1" s="1"/>
  <c r="N18" i="1"/>
  <c r="L18" i="1"/>
  <c r="AG116" i="1"/>
  <c r="AH116" i="1" s="1"/>
  <c r="AE116" i="1"/>
  <c r="AF116" i="1" s="1"/>
  <c r="N24" i="1"/>
  <c r="L24" i="1"/>
  <c r="K92" i="1"/>
  <c r="K113" i="1"/>
  <c r="L113" i="1" s="1"/>
  <c r="AD113" i="1"/>
  <c r="AE113" i="1" s="1"/>
  <c r="K112" i="1"/>
  <c r="L112" i="1" s="1"/>
  <c r="Q112" i="1" s="1"/>
  <c r="K111" i="1"/>
  <c r="K110" i="1"/>
  <c r="K109" i="1"/>
  <c r="L109" i="1" s="1"/>
  <c r="K108" i="1"/>
  <c r="L108" i="1" s="1"/>
  <c r="Q108" i="1" s="1"/>
  <c r="K107" i="1"/>
  <c r="O106" i="1"/>
  <c r="L106" i="1"/>
  <c r="Q106" i="1" s="1"/>
  <c r="O105" i="1"/>
  <c r="L105" i="1"/>
  <c r="Q105" i="1" s="1"/>
  <c r="K104" i="1"/>
  <c r="N114" i="1"/>
  <c r="K101" i="1"/>
  <c r="AG89" i="1"/>
  <c r="AD89" i="1"/>
  <c r="AE89" i="1" s="1"/>
  <c r="AF89" i="1" s="1"/>
  <c r="N88" i="1"/>
  <c r="K88" i="1"/>
  <c r="L88" i="1" s="1"/>
  <c r="N87" i="1"/>
  <c r="K87" i="1"/>
  <c r="K38" i="1"/>
  <c r="AG86" i="1"/>
  <c r="AD86" i="1"/>
  <c r="N97" i="1"/>
  <c r="K97" i="1"/>
  <c r="AG123" i="1"/>
  <c r="AD123" i="1"/>
  <c r="AD129" i="1" s="1"/>
  <c r="K73" i="1"/>
  <c r="N83" i="1"/>
  <c r="K83" i="1"/>
  <c r="AG82" i="1"/>
  <c r="AD82" i="1"/>
  <c r="N81" i="1"/>
  <c r="K81" i="1"/>
  <c r="AG75" i="1"/>
  <c r="AD75" i="1"/>
  <c r="AG74" i="1"/>
  <c r="AD74" i="1"/>
  <c r="AE74" i="1" s="1"/>
  <c r="AG73" i="1"/>
  <c r="AD73" i="1"/>
  <c r="AE73" i="1" s="1"/>
  <c r="AG71" i="1"/>
  <c r="AH71" i="1" s="1"/>
  <c r="AE71" i="1"/>
  <c r="AJ71" i="1" s="1"/>
  <c r="AG70" i="1"/>
  <c r="AD70" i="1"/>
  <c r="N66" i="1"/>
  <c r="K66" i="1"/>
  <c r="K67" i="1" s="1"/>
  <c r="AD68" i="1"/>
  <c r="N34" i="1"/>
  <c r="L34" i="1"/>
  <c r="Q34" i="1" s="1"/>
  <c r="N95" i="1"/>
  <c r="K95" i="1"/>
  <c r="L125" i="1"/>
  <c r="N124" i="1"/>
  <c r="L124" i="1"/>
  <c r="M124" i="1" s="1"/>
  <c r="O52" i="1"/>
  <c r="L52" i="1"/>
  <c r="Q52" i="1" s="1"/>
  <c r="L96" i="1"/>
  <c r="M96" i="1" s="1"/>
  <c r="O51" i="1"/>
  <c r="L51" i="1"/>
  <c r="M51" i="1" s="1"/>
  <c r="AG52" i="1"/>
  <c r="AD52" i="1"/>
  <c r="AD51" i="1"/>
  <c r="AD50" i="1"/>
  <c r="AE50" i="1" s="1"/>
  <c r="N49" i="1"/>
  <c r="K49" i="1"/>
  <c r="AD49" i="1"/>
  <c r="K48" i="1"/>
  <c r="AE48" i="1"/>
  <c r="AJ48" i="1" s="1"/>
  <c r="O47" i="1"/>
  <c r="L47" i="1"/>
  <c r="M47" i="1" s="1"/>
  <c r="AH47" i="1"/>
  <c r="AE47" i="1"/>
  <c r="L46" i="1"/>
  <c r="AG97" i="1"/>
  <c r="AE97" i="1"/>
  <c r="AE65" i="1"/>
  <c r="O64" i="1"/>
  <c r="L64" i="1"/>
  <c r="L39" i="1"/>
  <c r="AG76" i="1"/>
  <c r="AE76" i="1"/>
  <c r="AJ76" i="1" s="1"/>
  <c r="AG20" i="1"/>
  <c r="AE20" i="1"/>
  <c r="L19" i="1"/>
  <c r="Q19" i="1" s="1"/>
  <c r="Q15" i="1"/>
  <c r="N14" i="1"/>
  <c r="N22" i="1" s="1"/>
  <c r="L14" i="1"/>
  <c r="L33" i="1"/>
  <c r="AD11" i="1"/>
  <c r="AD14" i="1" s="1"/>
  <c r="K10" i="1"/>
  <c r="K13" i="1" s="1"/>
  <c r="AH9" i="1"/>
  <c r="AE9" i="1"/>
  <c r="O8" i="1"/>
  <c r="L8" i="1"/>
  <c r="AG7" i="1"/>
  <c r="N6" i="1"/>
  <c r="AG6" i="1"/>
  <c r="N5" i="1"/>
  <c r="Q18" i="1" l="1"/>
  <c r="O18" i="1"/>
  <c r="L22" i="1"/>
  <c r="N13" i="1"/>
  <c r="N42" i="1"/>
  <c r="N56" i="1"/>
  <c r="L31" i="1"/>
  <c r="N31" i="1"/>
  <c r="N90" i="1"/>
  <c r="K56" i="1"/>
  <c r="O124" i="1"/>
  <c r="N128" i="1"/>
  <c r="K102" i="1"/>
  <c r="K42" i="1"/>
  <c r="K114" i="1"/>
  <c r="N67" i="1"/>
  <c r="N102" i="1"/>
  <c r="L87" i="1"/>
  <c r="M87" i="1" s="1"/>
  <c r="K90" i="1"/>
  <c r="L73" i="1"/>
  <c r="Q73" i="1" s="1"/>
  <c r="K79" i="1"/>
  <c r="AG129" i="1"/>
  <c r="Q24" i="1"/>
  <c r="O24" i="1"/>
  <c r="O31" i="1" s="1"/>
  <c r="O96" i="1"/>
  <c r="AF97" i="1"/>
  <c r="AF103" i="1" s="1"/>
  <c r="AE103" i="1"/>
  <c r="AH97" i="1"/>
  <c r="AH103" i="1" s="1"/>
  <c r="AG103" i="1"/>
  <c r="AH38" i="1"/>
  <c r="AG44" i="1"/>
  <c r="AJ38" i="1"/>
  <c r="AE40" i="1"/>
  <c r="AE44" i="1" s="1"/>
  <c r="AD44" i="1"/>
  <c r="AG14" i="1"/>
  <c r="AG91" i="1"/>
  <c r="AG80" i="1"/>
  <c r="AG69" i="1"/>
  <c r="AG23" i="1"/>
  <c r="AG57" i="1"/>
  <c r="AG33" i="1"/>
  <c r="AE68" i="1"/>
  <c r="AE69" i="1" s="1"/>
  <c r="AD69" i="1"/>
  <c r="Q119" i="1"/>
  <c r="M119" i="1"/>
  <c r="AJ9" i="1"/>
  <c r="AE70" i="1"/>
  <c r="AJ70" i="1" s="1"/>
  <c r="AD80" i="1"/>
  <c r="AF20" i="1"/>
  <c r="AE23" i="1"/>
  <c r="AD57" i="1"/>
  <c r="AD91" i="1"/>
  <c r="AH20" i="1"/>
  <c r="Q46" i="1"/>
  <c r="AD114" i="1"/>
  <c r="AH29" i="1"/>
  <c r="AJ65" i="1"/>
  <c r="AH65" i="1"/>
  <c r="Q64" i="1"/>
  <c r="Q39" i="1"/>
  <c r="O34" i="1"/>
  <c r="AD33" i="1"/>
  <c r="M8" i="1"/>
  <c r="Q14" i="1"/>
  <c r="Q22" i="1" s="1"/>
  <c r="Q65" i="1"/>
  <c r="O65" i="1"/>
  <c r="N140" i="5"/>
  <c r="N12" i="5"/>
  <c r="N85" i="5"/>
  <c r="N102" i="5"/>
  <c r="N68" i="5"/>
  <c r="N21" i="5"/>
  <c r="O52" i="5"/>
  <c r="O57" i="5" s="1"/>
  <c r="N57" i="5"/>
  <c r="O22" i="5"/>
  <c r="O31" i="5" s="1"/>
  <c r="N31" i="5"/>
  <c r="O2" i="5"/>
  <c r="O12" i="5" s="1"/>
  <c r="O86" i="5"/>
  <c r="N51" i="5"/>
  <c r="L74" i="5"/>
  <c r="M74" i="5" s="1"/>
  <c r="K85" i="5"/>
  <c r="O120" i="5"/>
  <c r="N128" i="5"/>
  <c r="N116" i="5"/>
  <c r="O163" i="5"/>
  <c r="O167" i="5" s="1"/>
  <c r="Q163" i="5"/>
  <c r="Q167" i="5" s="1"/>
  <c r="K31" i="5"/>
  <c r="M46" i="5"/>
  <c r="M91" i="5"/>
  <c r="O49" i="5"/>
  <c r="M34" i="5"/>
  <c r="Q34" i="5"/>
  <c r="O34" i="5"/>
  <c r="Q137" i="5"/>
  <c r="M137" i="5"/>
  <c r="L49" i="5"/>
  <c r="O137" i="5"/>
  <c r="O63" i="5"/>
  <c r="K128" i="5"/>
  <c r="K68" i="5"/>
  <c r="L12" i="5"/>
  <c r="K73" i="5"/>
  <c r="K116" i="5"/>
  <c r="M135" i="5"/>
  <c r="L57" i="5"/>
  <c r="O78" i="5"/>
  <c r="K102" i="5"/>
  <c r="M84" i="5"/>
  <c r="O84" i="5"/>
  <c r="L31" i="5"/>
  <c r="O110" i="5"/>
  <c r="M127" i="5"/>
  <c r="O88" i="5"/>
  <c r="L88" i="5"/>
  <c r="L102" i="5" s="1"/>
  <c r="M55" i="5"/>
  <c r="M121" i="5"/>
  <c r="O33" i="5"/>
  <c r="O41" i="5"/>
  <c r="M54" i="5"/>
  <c r="L63" i="5"/>
  <c r="Q63" i="5" s="1"/>
  <c r="L78" i="5"/>
  <c r="Q78" i="5" s="1"/>
  <c r="O114" i="5"/>
  <c r="O134" i="5"/>
  <c r="Q66" i="5"/>
  <c r="O104" i="5"/>
  <c r="O105" i="5" s="1"/>
  <c r="L134" i="5"/>
  <c r="Q134" i="5" s="1"/>
  <c r="L21" i="5"/>
  <c r="L33" i="5"/>
  <c r="M41" i="5"/>
  <c r="O47" i="5"/>
  <c r="M59" i="5"/>
  <c r="O61" i="5"/>
  <c r="L73" i="5"/>
  <c r="O76" i="5"/>
  <c r="O94" i="5"/>
  <c r="Q99" i="5"/>
  <c r="Q107" i="5"/>
  <c r="L110" i="5"/>
  <c r="O112" i="5"/>
  <c r="M120" i="5"/>
  <c r="L128" i="5"/>
  <c r="Q2" i="5"/>
  <c r="M12" i="5"/>
  <c r="Q64" i="5"/>
  <c r="M19" i="5"/>
  <c r="L47" i="5"/>
  <c r="L61" i="5"/>
  <c r="O74" i="5"/>
  <c r="L76" i="5"/>
  <c r="O99" i="5"/>
  <c r="O107" i="5"/>
  <c r="M109" i="5"/>
  <c r="L112" i="5"/>
  <c r="O119" i="5"/>
  <c r="M23" i="5"/>
  <c r="M163" i="5"/>
  <c r="M167" i="5" s="1"/>
  <c r="Q45" i="5"/>
  <c r="Q125" i="5"/>
  <c r="Q22" i="5"/>
  <c r="Q27" i="5"/>
  <c r="M17" i="5"/>
  <c r="O58" i="5"/>
  <c r="L60" i="5"/>
  <c r="M77" i="5"/>
  <c r="Q77" i="5"/>
  <c r="M86" i="5"/>
  <c r="M87" i="5"/>
  <c r="Q87" i="5"/>
  <c r="M100" i="5"/>
  <c r="Q100" i="5"/>
  <c r="M113" i="5"/>
  <c r="Q113" i="5"/>
  <c r="M79" i="5"/>
  <c r="Q79" i="5"/>
  <c r="M138" i="5"/>
  <c r="Q138" i="5"/>
  <c r="O81" i="5"/>
  <c r="O21" i="5" s="1"/>
  <c r="Q52" i="5"/>
  <c r="O62" i="5"/>
  <c r="O79" i="5"/>
  <c r="Q94" i="5"/>
  <c r="Q114" i="5"/>
  <c r="M119" i="5"/>
  <c r="M136" i="5"/>
  <c r="Q136" i="5"/>
  <c r="M81" i="5"/>
  <c r="Q81" i="5"/>
  <c r="M62" i="5"/>
  <c r="Q62" i="5"/>
  <c r="L105" i="5"/>
  <c r="M104" i="5"/>
  <c r="M105" i="5" s="1"/>
  <c r="Q17" i="5"/>
  <c r="K21" i="5"/>
  <c r="Q44" i="5"/>
  <c r="Q56" i="5"/>
  <c r="O60" i="5"/>
  <c r="O77" i="5"/>
  <c r="M95" i="5"/>
  <c r="Q95" i="5"/>
  <c r="M106" i="5"/>
  <c r="Q106" i="5"/>
  <c r="M111" i="5"/>
  <c r="M115" i="5"/>
  <c r="Q115" i="5"/>
  <c r="Q122" i="5"/>
  <c r="Q82" i="5"/>
  <c r="Q96" i="5"/>
  <c r="Q53" i="5"/>
  <c r="Q75" i="5"/>
  <c r="O87" i="5"/>
  <c r="O95" i="5"/>
  <c r="O100" i="5"/>
  <c r="O106" i="5"/>
  <c r="Q108" i="5"/>
  <c r="O111" i="5"/>
  <c r="O113" i="5"/>
  <c r="O115" i="5"/>
  <c r="Q123" i="5"/>
  <c r="Q126" i="5"/>
  <c r="O136" i="5"/>
  <c r="O138" i="5"/>
  <c r="K140" i="5"/>
  <c r="Q58" i="5"/>
  <c r="K105" i="5"/>
  <c r="AH25" i="1"/>
  <c r="AE25" i="1"/>
  <c r="M36" i="1"/>
  <c r="AH40" i="1"/>
  <c r="AF22" i="1"/>
  <c r="AF12" i="1"/>
  <c r="AF30" i="1"/>
  <c r="AF29" i="1"/>
  <c r="AF38" i="1"/>
  <c r="M21" i="1"/>
  <c r="M55" i="1"/>
  <c r="Q29" i="1"/>
  <c r="M65" i="1"/>
  <c r="M11" i="1"/>
  <c r="Q54" i="1"/>
  <c r="M52" i="1"/>
  <c r="AF9" i="1"/>
  <c r="O95" i="1"/>
  <c r="Q37" i="1"/>
  <c r="AH75" i="1"/>
  <c r="AJ116" i="1"/>
  <c r="O127" i="1"/>
  <c r="M37" i="1"/>
  <c r="AF65" i="1"/>
  <c r="O49" i="1"/>
  <c r="O104" i="1"/>
  <c r="O92" i="1"/>
  <c r="AF71" i="1"/>
  <c r="O73" i="1"/>
  <c r="M105" i="1"/>
  <c r="AH113" i="1"/>
  <c r="M100" i="1"/>
  <c r="M14" i="1"/>
  <c r="M34" i="1"/>
  <c r="AH11" i="1"/>
  <c r="AH14" i="1" s="1"/>
  <c r="AF76" i="1"/>
  <c r="O101" i="1"/>
  <c r="Q109" i="1"/>
  <c r="M109" i="1"/>
  <c r="Q113" i="1"/>
  <c r="M113" i="1"/>
  <c r="Q125" i="1"/>
  <c r="M125" i="1"/>
  <c r="Q88" i="1"/>
  <c r="M88" i="1"/>
  <c r="AE11" i="1"/>
  <c r="AE14" i="1" s="1"/>
  <c r="M46" i="1"/>
  <c r="L48" i="1"/>
  <c r="M48" i="1" s="1"/>
  <c r="AE75" i="1"/>
  <c r="AF75" i="1" s="1"/>
  <c r="AH86" i="1"/>
  <c r="AH89" i="1"/>
  <c r="L104" i="1"/>
  <c r="O107" i="1"/>
  <c r="M108" i="1"/>
  <c r="O111" i="1"/>
  <c r="M112" i="1"/>
  <c r="L92" i="1"/>
  <c r="M77" i="1"/>
  <c r="L127" i="1"/>
  <c r="M127" i="1" s="1"/>
  <c r="M39" i="1"/>
  <c r="AF48" i="1"/>
  <c r="L49" i="1"/>
  <c r="M49" i="1" s="1"/>
  <c r="AH52" i="1"/>
  <c r="O66" i="1"/>
  <c r="O81" i="1"/>
  <c r="AE82" i="1"/>
  <c r="AH123" i="1"/>
  <c r="AH129" i="1" s="1"/>
  <c r="O97" i="1"/>
  <c r="AE86" i="1"/>
  <c r="L107" i="1"/>
  <c r="O110" i="1"/>
  <c r="L111" i="1"/>
  <c r="M18" i="1"/>
  <c r="AH51" i="1"/>
  <c r="AE52" i="1"/>
  <c r="AJ52" i="1" s="1"/>
  <c r="L66" i="1"/>
  <c r="L67" i="1" s="1"/>
  <c r="L81" i="1"/>
  <c r="AE123" i="1"/>
  <c r="L97" i="1"/>
  <c r="L101" i="1"/>
  <c r="M106" i="1"/>
  <c r="L110" i="1"/>
  <c r="M24" i="1"/>
  <c r="M31" i="1" s="1"/>
  <c r="M99" i="1"/>
  <c r="O119" i="1"/>
  <c r="Q123" i="1"/>
  <c r="AF50" i="1"/>
  <c r="AJ50" i="1"/>
  <c r="Q33" i="1"/>
  <c r="Q96" i="1"/>
  <c r="L10" i="1"/>
  <c r="L13" i="1" s="1"/>
  <c r="M33" i="1"/>
  <c r="O14" i="1"/>
  <c r="O22" i="1" s="1"/>
  <c r="M19" i="1"/>
  <c r="AJ20" i="1"/>
  <c r="AJ23" i="1" s="1"/>
  <c r="AH76" i="1"/>
  <c r="O39" i="1"/>
  <c r="M64" i="1"/>
  <c r="AJ97" i="1"/>
  <c r="AJ103" i="1" s="1"/>
  <c r="AF47" i="1"/>
  <c r="Q47" i="1"/>
  <c r="AH48" i="1"/>
  <c r="AH49" i="1"/>
  <c r="AH50" i="1"/>
  <c r="AE51" i="1"/>
  <c r="Q51" i="1"/>
  <c r="Q124" i="1"/>
  <c r="AH68" i="1"/>
  <c r="O83" i="1"/>
  <c r="L83" i="1"/>
  <c r="AJ47" i="1"/>
  <c r="AF74" i="1"/>
  <c r="AJ74" i="1"/>
  <c r="AF113" i="1"/>
  <c r="AJ113" i="1"/>
  <c r="Q8" i="1"/>
  <c r="O46" i="1"/>
  <c r="AE49" i="1"/>
  <c r="O125" i="1"/>
  <c r="AH74" i="1"/>
  <c r="O38" i="1"/>
  <c r="L38" i="1"/>
  <c r="O10" i="1"/>
  <c r="O13" i="1" s="1"/>
  <c r="O48" i="1"/>
  <c r="L95" i="1"/>
  <c r="AF73" i="1"/>
  <c r="AJ73" i="1"/>
  <c r="AH73" i="1"/>
  <c r="O87" i="1"/>
  <c r="O108" i="1"/>
  <c r="O112" i="1"/>
  <c r="Q53" i="1"/>
  <c r="O88" i="1"/>
  <c r="AJ89" i="1"/>
  <c r="O109" i="1"/>
  <c r="O113" i="1"/>
  <c r="AH70" i="1"/>
  <c r="AH82" i="1"/>
  <c r="O53" i="1"/>
  <c r="AF40" i="1" l="1"/>
  <c r="AF44" i="1" s="1"/>
  <c r="AJ40" i="1"/>
  <c r="AJ44" i="1" s="1"/>
  <c r="L42" i="1"/>
  <c r="M22" i="1"/>
  <c r="O42" i="1"/>
  <c r="AF68" i="1"/>
  <c r="L128" i="1"/>
  <c r="Q31" i="1"/>
  <c r="O56" i="1"/>
  <c r="O114" i="1"/>
  <c r="O128" i="1"/>
  <c r="M56" i="1"/>
  <c r="L114" i="1"/>
  <c r="M128" i="1"/>
  <c r="L56" i="1"/>
  <c r="O67" i="1"/>
  <c r="M97" i="1"/>
  <c r="L102" i="1"/>
  <c r="O90" i="1"/>
  <c r="Q87" i="1"/>
  <c r="L90" i="1"/>
  <c r="O79" i="1"/>
  <c r="M73" i="1"/>
  <c r="L79" i="1"/>
  <c r="O102" i="1"/>
  <c r="AJ68" i="1"/>
  <c r="AJ69" i="1" s="1"/>
  <c r="AH44" i="1"/>
  <c r="AF70" i="1"/>
  <c r="AE57" i="1"/>
  <c r="AH57" i="1"/>
  <c r="AE114" i="1"/>
  <c r="AE129" i="1"/>
  <c r="M92" i="1"/>
  <c r="AF69" i="1"/>
  <c r="AH69" i="1"/>
  <c r="AF23" i="1"/>
  <c r="AE80" i="1"/>
  <c r="AH91" i="1"/>
  <c r="AH80" i="1"/>
  <c r="AE91" i="1"/>
  <c r="AH23" i="1"/>
  <c r="AE33" i="1"/>
  <c r="AH33" i="1"/>
  <c r="AH114" i="1"/>
  <c r="M81" i="1"/>
  <c r="N141" i="5"/>
  <c r="O128" i="5"/>
  <c r="O85" i="5"/>
  <c r="Q74" i="5"/>
  <c r="L85" i="5"/>
  <c r="M57" i="5"/>
  <c r="Q79" i="1"/>
  <c r="Q140" i="5"/>
  <c r="M134" i="5"/>
  <c r="M140" i="5" s="1"/>
  <c r="M49" i="5"/>
  <c r="Q49" i="5"/>
  <c r="Q12" i="5"/>
  <c r="M78" i="5"/>
  <c r="L68" i="5"/>
  <c r="M31" i="5"/>
  <c r="O73" i="5"/>
  <c r="Q57" i="5"/>
  <c r="Q31" i="5"/>
  <c r="O116" i="5"/>
  <c r="O68" i="5"/>
  <c r="M110" i="5"/>
  <c r="L116" i="5"/>
  <c r="O102" i="5"/>
  <c r="O140" i="5"/>
  <c r="Q88" i="5"/>
  <c r="Q102" i="5" s="1"/>
  <c r="M88" i="5"/>
  <c r="M102" i="5" s="1"/>
  <c r="L140" i="5"/>
  <c r="M63" i="5"/>
  <c r="M21" i="5"/>
  <c r="M112" i="5"/>
  <c r="Q112" i="5"/>
  <c r="Q47" i="5"/>
  <c r="M47" i="5"/>
  <c r="Q33" i="5"/>
  <c r="M33" i="5"/>
  <c r="Q76" i="5"/>
  <c r="M76" i="5"/>
  <c r="M85" i="5" s="1"/>
  <c r="Q128" i="5"/>
  <c r="M128" i="5"/>
  <c r="Q21" i="5"/>
  <c r="Q110" i="5"/>
  <c r="Q61" i="5"/>
  <c r="M61" i="5"/>
  <c r="Q73" i="5"/>
  <c r="M73" i="5"/>
  <c r="M60" i="5"/>
  <c r="Q60" i="5"/>
  <c r="AJ25" i="1"/>
  <c r="AF25" i="1"/>
  <c r="Q81" i="1"/>
  <c r="AF52" i="1"/>
  <c r="Q49" i="1"/>
  <c r="AJ75" i="1"/>
  <c r="Q127" i="1"/>
  <c r="Q128" i="1" s="1"/>
  <c r="Q97" i="1"/>
  <c r="AJ86" i="1"/>
  <c r="AF86" i="1"/>
  <c r="Q92" i="1"/>
  <c r="AJ123" i="1"/>
  <c r="AJ129" i="1" s="1"/>
  <c r="AF123" i="1"/>
  <c r="AF129" i="1" s="1"/>
  <c r="Q66" i="1"/>
  <c r="Q67" i="1" s="1"/>
  <c r="M66" i="1"/>
  <c r="M67" i="1" s="1"/>
  <c r="Q111" i="1"/>
  <c r="M111" i="1"/>
  <c r="AJ11" i="1"/>
  <c r="AJ14" i="1" s="1"/>
  <c r="AF11" i="1"/>
  <c r="AF14" i="1" s="1"/>
  <c r="Q48" i="1"/>
  <c r="Q104" i="1"/>
  <c r="M104" i="1"/>
  <c r="Q110" i="1"/>
  <c r="M110" i="1"/>
  <c r="Q107" i="1"/>
  <c r="M107" i="1"/>
  <c r="AJ82" i="1"/>
  <c r="AF82" i="1"/>
  <c r="Q101" i="1"/>
  <c r="M101" i="1"/>
  <c r="M95" i="1"/>
  <c r="Q95" i="1"/>
  <c r="M38" i="1"/>
  <c r="Q38" i="1"/>
  <c r="M83" i="1"/>
  <c r="Q83" i="1"/>
  <c r="AF51" i="1"/>
  <c r="AJ51" i="1"/>
  <c r="AF49" i="1"/>
  <c r="AJ49" i="1"/>
  <c r="M10" i="1"/>
  <c r="M13" i="1" s="1"/>
  <c r="Q10" i="1"/>
  <c r="Q13" i="1" s="1"/>
  <c r="Q56" i="1" l="1"/>
  <c r="M90" i="1"/>
  <c r="M42" i="1"/>
  <c r="Q42" i="1"/>
  <c r="M114" i="1"/>
  <c r="Q90" i="1"/>
  <c r="M79" i="1"/>
  <c r="Q114" i="1"/>
  <c r="M102" i="1"/>
  <c r="Q102" i="1"/>
  <c r="AF91" i="1"/>
  <c r="AF80" i="1"/>
  <c r="AJ57" i="1"/>
  <c r="AJ80" i="1"/>
  <c r="AF57" i="1"/>
  <c r="AJ91" i="1"/>
  <c r="AF114" i="1"/>
  <c r="AJ114" i="1"/>
  <c r="AJ33" i="1"/>
  <c r="AF33" i="1"/>
  <c r="Q51" i="5"/>
  <c r="Q85" i="5"/>
  <c r="M68" i="5"/>
  <c r="M116" i="5"/>
  <c r="Q68" i="5"/>
  <c r="Q116" i="5"/>
  <c r="E82" i="6" l="1"/>
  <c r="E141" i="5"/>
  <c r="E287" i="5" l="1"/>
  <c r="N287" i="5"/>
  <c r="L287" i="5"/>
  <c r="P287" i="5"/>
  <c r="Q287" i="5"/>
  <c r="K287" i="5"/>
  <c r="M287" i="5"/>
  <c r="O287" i="5" l="1"/>
  <c r="E531" i="5"/>
  <c r="P531" i="5"/>
  <c r="Q531" i="5"/>
  <c r="L531" i="5"/>
  <c r="M531" i="5"/>
  <c r="N531" i="5"/>
  <c r="K531" i="5"/>
  <c r="O531" i="5" l="1"/>
  <c r="K670" i="5" l="1"/>
  <c r="L670" i="5"/>
  <c r="Q670" i="5"/>
  <c r="P670" i="5"/>
  <c r="N670" i="5"/>
  <c r="O670" i="5" s="1"/>
  <c r="M670" i="5"/>
  <c r="E670" i="5" l="1"/>
  <c r="L129" i="1"/>
  <c r="P129" i="1"/>
  <c r="Q129" i="1"/>
  <c r="M129" i="1"/>
  <c r="N129" i="1"/>
  <c r="K129" i="1"/>
  <c r="O129" i="1" l="1"/>
  <c r="N273" i="9"/>
  <c r="M273" i="9"/>
  <c r="P273" i="9"/>
  <c r="L273" i="9"/>
  <c r="K273" i="9"/>
  <c r="Q273" i="9"/>
  <c r="P137" i="9"/>
  <c r="Q137" i="9"/>
  <c r="L137" i="9"/>
  <c r="M137" i="9"/>
  <c r="K137" i="9"/>
  <c r="O273" i="9" l="1"/>
  <c r="O137" i="9"/>
  <c r="E411" i="9"/>
  <c r="P411" i="9"/>
  <c r="Q411" i="9"/>
  <c r="L411" i="9"/>
  <c r="N411" i="9"/>
  <c r="K411" i="9"/>
  <c r="M411" i="9"/>
  <c r="O411" i="9" l="1"/>
  <c r="AF46" i="1"/>
  <c r="AF130" i="1"/>
  <c r="P431" i="10"/>
  <c r="P524" i="10"/>
  <c r="M141" i="5"/>
  <c r="M51" i="5"/>
  <c r="M164" i="10"/>
  <c r="AI46" i="1"/>
  <c r="AI130" i="1"/>
  <c r="AE46" i="1"/>
  <c r="AE130" i="1"/>
  <c r="AG130" i="1"/>
  <c r="AG46" i="1"/>
  <c r="P164" i="10"/>
  <c r="Q164" i="10"/>
  <c r="O51" i="5"/>
  <c r="D495" i="6"/>
  <c r="O164" i="10"/>
  <c r="N164" i="10"/>
  <c r="M524" i="10"/>
  <c r="M431" i="10"/>
  <c r="K457" i="9"/>
  <c r="K40" i="5"/>
  <c r="M457" i="9"/>
  <c r="Q457" i="9"/>
  <c r="O40" i="5"/>
  <c r="P141" i="5"/>
  <c r="P51" i="5"/>
  <c r="O524" i="10"/>
  <c r="M40" i="5"/>
  <c r="E457" i="9"/>
  <c r="E164" i="10"/>
  <c r="L51" i="5"/>
  <c r="L141" i="5"/>
  <c r="L524" i="10"/>
  <c r="L431" i="10"/>
  <c r="AH46" i="1"/>
  <c r="K164" i="10"/>
  <c r="O431" i="10"/>
  <c r="Q141" i="5"/>
  <c r="Q40" i="5"/>
  <c r="E524" i="10"/>
  <c r="E431" i="10"/>
  <c r="N431" i="10"/>
  <c r="N524" i="10"/>
  <c r="Q524" i="10"/>
  <c r="Q431" i="10"/>
  <c r="AH130" i="1"/>
  <c r="L40" i="5"/>
  <c r="AJ46" i="1"/>
  <c r="AJ130" i="1"/>
  <c r="K431" i="10"/>
  <c r="K524" i="10"/>
  <c r="X46" i="1"/>
  <c r="X130" i="1"/>
  <c r="AD46" i="1"/>
  <c r="AD130" i="1"/>
  <c r="L164" i="10"/>
  <c r="N457" i="9"/>
  <c r="K51" i="5"/>
  <c r="K141" i="5"/>
  <c r="O141" i="5"/>
  <c r="O457" i="9"/>
  <c r="L457" i="9"/>
  <c r="P45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tc={D1290CB0-DBB1-47F7-B7EF-58CE8B620859}</author>
  </authors>
  <commentList>
    <comment ref="N493" authorId="0" shapeId="0" xr:uid="{D1290CB0-DBB1-47F7-B7EF-58CE8B620859}">
      <text>
        <t>[Threaded comment]
Your version of Excel allows you to read this threaded comment; however, any edits to it will get removed if the file is opened in a newer version of Excel. Learn more: https://go.microsoft.com/fwlink/?linkid=870924
Comment:
    $20 fuel costs included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tc={A3867A49-B222-48CC-83BC-38E6DC9E6CFB}</author>
    <author>tc={772BB44D-33B0-4B3D-A205-FDE2CE986BFB}</author>
    <author>tc={56F544C9-B746-4FC9-BD9E-FB9BF22AE39E}</author>
  </authors>
  <commentList>
    <comment ref="AD2" authorId="0" shapeId="0" xr:uid="{A3867A49-B222-48CC-83BC-38E6DC9E6CFB}">
      <text>
        <t>[Threaded comment]
Your version of Excel allows you to read this threaded comment; however, any edits to it will get removed if the file is opened in a newer version of Excel. Learn more: https://go.microsoft.com/fwlink/?linkid=870924
Comment:
    $100 nilfish vacuum ourchase</t>
      </text>
    </comment>
    <comment ref="AP3" authorId="1" shapeId="0" xr:uid="{772BB44D-33B0-4B3D-A205-FDE2CE986BF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$95 for passport
</t>
      </text>
    </comment>
    <comment ref="AP6" authorId="2" shapeId="0" xr:uid="{56F544C9-B746-4FC9-BD9E-FB9BF22AE39E}">
      <text>
        <t>[Threaded comment]
Your version of Excel allows you to read this threaded comment; however, any edits to it will get removed if the file is opened in a newer version of Excel. Learn more: https://go.microsoft.com/fwlink/?linkid=870924
Comment:
    $85 taken out for loan to mollys</t>
      </text>
    </comment>
  </commentList>
</comments>
</file>

<file path=xl/sharedStrings.xml><?xml version="1.0" encoding="utf-8"?>
<sst xmlns="http://schemas.openxmlformats.org/spreadsheetml/2006/main" count="9326" uniqueCount="674">
  <si>
    <t>WEEK 1</t>
  </si>
  <si>
    <t>WEEK 2</t>
  </si>
  <si>
    <t>Kayla</t>
  </si>
  <si>
    <t>Thursday</t>
  </si>
  <si>
    <t>Kristin</t>
  </si>
  <si>
    <t xml:space="preserve">fortnightly clean </t>
  </si>
  <si>
    <t>M</t>
  </si>
  <si>
    <t>Rachael</t>
  </si>
  <si>
    <t>weekly clean</t>
  </si>
  <si>
    <t>Chantelle</t>
  </si>
  <si>
    <t>Friday</t>
  </si>
  <si>
    <t>nicola</t>
  </si>
  <si>
    <t xml:space="preserve">C  </t>
  </si>
  <si>
    <t>Anna Mitchell</t>
  </si>
  <si>
    <t>weekly housekeeping</t>
  </si>
  <si>
    <t>SJ</t>
  </si>
  <si>
    <t>Helen Bleach</t>
  </si>
  <si>
    <t>C</t>
  </si>
  <si>
    <t>Mika</t>
  </si>
  <si>
    <t>Monday</t>
  </si>
  <si>
    <t>H</t>
  </si>
  <si>
    <t>Helen Beswick</t>
  </si>
  <si>
    <t>Arlaina</t>
  </si>
  <si>
    <t>Karyn M</t>
  </si>
  <si>
    <t>Tuesday</t>
  </si>
  <si>
    <t>Rebecca McDonald</t>
  </si>
  <si>
    <t>Noeline</t>
  </si>
  <si>
    <t xml:space="preserve"> weekly clean</t>
  </si>
  <si>
    <t>claire</t>
  </si>
  <si>
    <t>Wednesday</t>
  </si>
  <si>
    <t>Jade</t>
  </si>
  <si>
    <t>Diana</t>
  </si>
  <si>
    <t>Shona</t>
  </si>
  <si>
    <t>Amy Toomah</t>
  </si>
  <si>
    <t>with shontelle</t>
  </si>
  <si>
    <t>Cindy Down</t>
  </si>
  <si>
    <t>HC</t>
  </si>
  <si>
    <t>Bryan</t>
  </si>
  <si>
    <t>with Kayla</t>
  </si>
  <si>
    <t>friday</t>
  </si>
  <si>
    <t>Shontelle</t>
  </si>
  <si>
    <t>Julian</t>
  </si>
  <si>
    <t>solo</t>
  </si>
  <si>
    <t>Martin</t>
  </si>
  <si>
    <t>Charmaine</t>
  </si>
  <si>
    <t>Jessica</t>
  </si>
  <si>
    <t>Riann</t>
  </si>
  <si>
    <t>housekeeping</t>
  </si>
  <si>
    <t>Chris Rua</t>
  </si>
  <si>
    <t>Kara</t>
  </si>
  <si>
    <t>Jodi</t>
  </si>
  <si>
    <t>katie G</t>
  </si>
  <si>
    <t>Cindy</t>
  </si>
  <si>
    <t>Rebecca sinclair</t>
  </si>
  <si>
    <t>with linda</t>
  </si>
  <si>
    <t>Katrine Evans</t>
  </si>
  <si>
    <t>Mark &amp; Mel</t>
  </si>
  <si>
    <t>Staff</t>
  </si>
  <si>
    <t>Job</t>
  </si>
  <si>
    <t>Date</t>
  </si>
  <si>
    <t>Hours</t>
  </si>
  <si>
    <t>Description</t>
  </si>
  <si>
    <t>Notes</t>
  </si>
  <si>
    <t>Equip</t>
  </si>
  <si>
    <t>Hourly Rate</t>
  </si>
  <si>
    <t>Flat rate</t>
  </si>
  <si>
    <t>Gst</t>
  </si>
  <si>
    <t>GST Bill</t>
  </si>
  <si>
    <t>Staff cost</t>
  </si>
  <si>
    <t>Profit</t>
  </si>
  <si>
    <t>paid</t>
  </si>
  <si>
    <t>Balance</t>
  </si>
  <si>
    <t>Products</t>
  </si>
  <si>
    <t>Lana</t>
  </si>
  <si>
    <t>Nicola Hardy</t>
  </si>
  <si>
    <t>Lisa Scott</t>
  </si>
  <si>
    <t>Karen McP</t>
  </si>
  <si>
    <t>Susan Faure</t>
  </si>
  <si>
    <t>Karina Gunn</t>
  </si>
  <si>
    <t xml:space="preserve">Monday </t>
  </si>
  <si>
    <t>Hunter</t>
  </si>
  <si>
    <t>Josh Sincliar</t>
  </si>
  <si>
    <t>Dianna Lacy</t>
  </si>
  <si>
    <t>inv wkly</t>
  </si>
  <si>
    <t>Karen Gunn</t>
  </si>
  <si>
    <t>weekly</t>
  </si>
  <si>
    <t>Date Paid</t>
  </si>
  <si>
    <t>Linda</t>
  </si>
  <si>
    <t>Katrina Wood</t>
  </si>
  <si>
    <t>do 1st</t>
  </si>
  <si>
    <t>Rebeckah</t>
  </si>
  <si>
    <t>Jen</t>
  </si>
  <si>
    <t>Linda P</t>
  </si>
  <si>
    <t>Joshua Candish</t>
  </si>
  <si>
    <t>joy</t>
  </si>
  <si>
    <t>Donna G</t>
  </si>
  <si>
    <t>Sue I</t>
  </si>
  <si>
    <t>Jules</t>
  </si>
  <si>
    <t>fortnightly housekeeping</t>
  </si>
  <si>
    <t>Emmerson</t>
  </si>
  <si>
    <t>Michael and Natalie</t>
  </si>
  <si>
    <t>Para</t>
  </si>
  <si>
    <t>Raj</t>
  </si>
  <si>
    <t>Helen s</t>
  </si>
  <si>
    <t>c</t>
  </si>
  <si>
    <t>Waihoroi</t>
  </si>
  <si>
    <t>Marion</t>
  </si>
  <si>
    <t>Donna S</t>
  </si>
  <si>
    <t>Sarah B</t>
  </si>
  <si>
    <t>Mo</t>
  </si>
  <si>
    <t>Julie Nixon</t>
  </si>
  <si>
    <t>Tania mckenzie</t>
  </si>
  <si>
    <t>Marie</t>
  </si>
  <si>
    <t>Beth</t>
  </si>
  <si>
    <t>Tini</t>
  </si>
  <si>
    <t>Elyse</t>
  </si>
  <si>
    <t>Chantelle &amp; Luaan</t>
  </si>
  <si>
    <t>Ronit &amp; Nemo</t>
  </si>
  <si>
    <t>with tina</t>
  </si>
  <si>
    <t>Irena</t>
  </si>
  <si>
    <t>Lynn and Melcom</t>
  </si>
  <si>
    <t>Wednsday</t>
  </si>
  <si>
    <t>Sally Toon</t>
  </si>
  <si>
    <t xml:space="preserve">fortnightly </t>
  </si>
  <si>
    <t>Louise</t>
  </si>
  <si>
    <t>do first</t>
  </si>
  <si>
    <t>Anne W</t>
  </si>
  <si>
    <t>Cherrie Bartham</t>
  </si>
  <si>
    <t>Olivia</t>
  </si>
  <si>
    <t>Fern</t>
  </si>
  <si>
    <t>Marlia</t>
  </si>
  <si>
    <t>Xuan</t>
  </si>
  <si>
    <t>Sarah M</t>
  </si>
  <si>
    <t>Anya</t>
  </si>
  <si>
    <t>Trish L2</t>
  </si>
  <si>
    <t>Trish L</t>
  </si>
  <si>
    <t>Tina</t>
  </si>
  <si>
    <t>Michelle Sharp</t>
  </si>
  <si>
    <t>with tini</t>
  </si>
  <si>
    <t>Shelly and Mark</t>
  </si>
  <si>
    <t>Kerry Small</t>
  </si>
  <si>
    <t>Naomi</t>
  </si>
  <si>
    <t>Jennie M</t>
  </si>
  <si>
    <t>Erin</t>
  </si>
  <si>
    <t>pay</t>
  </si>
  <si>
    <t>Kass</t>
  </si>
  <si>
    <t>Malia</t>
  </si>
  <si>
    <t>hours3</t>
  </si>
  <si>
    <t>pay3</t>
  </si>
  <si>
    <t>helen</t>
  </si>
  <si>
    <t>tax etc</t>
  </si>
  <si>
    <t>Casuals</t>
  </si>
  <si>
    <t xml:space="preserve">hours </t>
  </si>
  <si>
    <t xml:space="preserve">pay </t>
  </si>
  <si>
    <t xml:space="preserve">hours  </t>
  </si>
  <si>
    <t xml:space="preserve">hours            </t>
  </si>
  <si>
    <t xml:space="preserve">pay          </t>
  </si>
  <si>
    <t xml:space="preserve">hours      </t>
  </si>
  <si>
    <t xml:space="preserve">pay                </t>
  </si>
  <si>
    <t>hours            2</t>
  </si>
  <si>
    <t xml:space="preserve">pay                                </t>
  </si>
  <si>
    <t xml:space="preserve">hours                                      </t>
  </si>
  <si>
    <t xml:space="preserve">pay                            </t>
  </si>
  <si>
    <t xml:space="preserve">hours                           </t>
  </si>
  <si>
    <t xml:space="preserve">pay                          </t>
  </si>
  <si>
    <t xml:space="preserve">hours                                 </t>
  </si>
  <si>
    <t xml:space="preserve">pay                              </t>
  </si>
  <si>
    <t xml:space="preserve">hours                      </t>
  </si>
  <si>
    <t>pay                              2</t>
  </si>
  <si>
    <t>Totals</t>
  </si>
  <si>
    <t>APRIL</t>
  </si>
  <si>
    <t>UDC</t>
  </si>
  <si>
    <t>WEEKLY OR</t>
  </si>
  <si>
    <t xml:space="preserve"> FORTNIGHTLY </t>
  </si>
  <si>
    <t>Client</t>
  </si>
  <si>
    <t>Rate</t>
  </si>
  <si>
    <t>2 Hour Clean</t>
  </si>
  <si>
    <t>2.5 Hour Clean</t>
  </si>
  <si>
    <t>3 Hour Clean</t>
  </si>
  <si>
    <t>3.5 Hour clean</t>
  </si>
  <si>
    <t>4 Hour clean</t>
  </si>
  <si>
    <t>4.5 Hour Clean</t>
  </si>
  <si>
    <t>5 Hour Clean</t>
  </si>
  <si>
    <t>Molly's</t>
  </si>
  <si>
    <t>HOUSEKEEPER</t>
  </si>
  <si>
    <t>Part</t>
  </si>
  <si>
    <t>Housekeeping</t>
  </si>
  <si>
    <t xml:space="preserve">2 Hours </t>
  </si>
  <si>
    <t>2.5 Hours</t>
  </si>
  <si>
    <t>3 Hours</t>
  </si>
  <si>
    <t>3.5 Hours</t>
  </si>
  <si>
    <t>4 Hours</t>
  </si>
  <si>
    <t>4.5 Hours</t>
  </si>
  <si>
    <t>5 Hours</t>
  </si>
  <si>
    <t>Full</t>
  </si>
  <si>
    <t>EXTRAS</t>
  </si>
  <si>
    <t>Window</t>
  </si>
  <si>
    <t>Cleans</t>
  </si>
  <si>
    <t>1-2 Bedroom Home</t>
  </si>
  <si>
    <t>2-4 Bedroom Home</t>
  </si>
  <si>
    <t>5 Bedroom + Home</t>
  </si>
  <si>
    <t xml:space="preserve">  With Package</t>
  </si>
  <si>
    <t>Ovens</t>
  </si>
  <si>
    <t>Fridge</t>
  </si>
  <si>
    <t>Freezer</t>
  </si>
  <si>
    <t>Carpets</t>
  </si>
  <si>
    <t>Packages Ex GST</t>
  </si>
  <si>
    <t>EXTRAS Ex GST</t>
  </si>
  <si>
    <t>Single Unit</t>
  </si>
  <si>
    <t xml:space="preserve">Built-in </t>
  </si>
  <si>
    <t>Large/double</t>
  </si>
  <si>
    <t>2-4 Rooms</t>
  </si>
  <si>
    <t>4-6 Rooms</t>
  </si>
  <si>
    <t>Landlord Clean</t>
  </si>
  <si>
    <t>Windows</t>
  </si>
  <si>
    <t>Carpet Cleaning</t>
  </si>
  <si>
    <t>1-2 Bedroom</t>
  </si>
  <si>
    <t>2-4 Bedroom</t>
  </si>
  <si>
    <t>4 Bedroom +</t>
  </si>
  <si>
    <t>POA</t>
  </si>
  <si>
    <t>Moving Out/In</t>
  </si>
  <si>
    <t>Spring Cleans</t>
  </si>
  <si>
    <t>Mini Fresh 1-2 Bedroom</t>
  </si>
  <si>
    <t>Standard Fresh 2-4 Bedroom</t>
  </si>
  <si>
    <t>Super Fresh 4 Bedroom</t>
  </si>
  <si>
    <t>Ava</t>
  </si>
  <si>
    <t>NOT AVAILABLE</t>
  </si>
  <si>
    <t>NOT AM</t>
  </si>
  <si>
    <t>Jacki Cole</t>
  </si>
  <si>
    <t>Lexie</t>
  </si>
  <si>
    <t>Tina 2</t>
  </si>
  <si>
    <t>with Lexie</t>
  </si>
  <si>
    <t>Tanya S</t>
  </si>
  <si>
    <t xml:space="preserve"> </t>
  </si>
  <si>
    <t>Katie F</t>
  </si>
  <si>
    <t>with tina 2</t>
  </si>
  <si>
    <t>Nicki Wallace</t>
  </si>
  <si>
    <t>with lexie</t>
  </si>
  <si>
    <t>with kass</t>
  </si>
  <si>
    <t>Sonjya</t>
  </si>
  <si>
    <t>standard fresh</t>
  </si>
  <si>
    <t>Felecity</t>
  </si>
  <si>
    <t>Tina 3</t>
  </si>
  <si>
    <t>SR</t>
  </si>
  <si>
    <t>Training Felecity</t>
  </si>
  <si>
    <t>Karina Best</t>
  </si>
  <si>
    <t>unavailable</t>
  </si>
  <si>
    <t>with em</t>
  </si>
  <si>
    <t>Interview</t>
  </si>
  <si>
    <t>4pm</t>
  </si>
  <si>
    <t>hours2</t>
  </si>
  <si>
    <t>pay2</t>
  </si>
  <si>
    <t>hours4</t>
  </si>
  <si>
    <t>pay4</t>
  </si>
  <si>
    <t xml:space="preserve">hours           </t>
  </si>
  <si>
    <t xml:space="preserve">pay                  </t>
  </si>
  <si>
    <t>Clean date</t>
  </si>
  <si>
    <t>Amount</t>
  </si>
  <si>
    <t>Payment date</t>
  </si>
  <si>
    <t>gst inc</t>
  </si>
  <si>
    <t>Chantelle &amp; Luanna</t>
  </si>
  <si>
    <t>Hambrook</t>
  </si>
  <si>
    <t>GST: 61873627</t>
  </si>
  <si>
    <t>client cancelled</t>
  </si>
  <si>
    <t>A</t>
  </si>
  <si>
    <t>3/4/119</t>
  </si>
  <si>
    <t>3 held cleans at 50%</t>
  </si>
  <si>
    <r>
      <t xml:space="preserve">24/12/19  31/12/18  </t>
    </r>
    <r>
      <rPr>
        <sz val="11"/>
        <color rgb="FFFF0000"/>
        <rFont val="Calibri Light"/>
        <family val="2"/>
        <scheme val="major"/>
      </rPr>
      <t>7/1/19  14/1/19  21/1/19</t>
    </r>
  </si>
  <si>
    <t>WE missed this clean</t>
  </si>
  <si>
    <t>missed this clean</t>
  </si>
  <si>
    <t>B</t>
  </si>
  <si>
    <t>chantella &amp; Luaan</t>
  </si>
  <si>
    <t>Cherie Bartham</t>
  </si>
  <si>
    <t>D</t>
  </si>
  <si>
    <t>Donna Gray</t>
  </si>
  <si>
    <t>Amount Due</t>
  </si>
  <si>
    <t>Payment Date</t>
  </si>
  <si>
    <t>Donna Sampson</t>
  </si>
  <si>
    <t>Dianna Lacey</t>
  </si>
  <si>
    <t>E</t>
  </si>
  <si>
    <t>client cancelled on day</t>
  </si>
  <si>
    <t>Joel</t>
  </si>
  <si>
    <t>J L &amp; H T Paul - BILL PAYMENT</t>
  </si>
  <si>
    <t>Helen Dixon</t>
  </si>
  <si>
    <t>K</t>
  </si>
  <si>
    <t>Kim Rousell</t>
  </si>
  <si>
    <t>Kim R</t>
  </si>
  <si>
    <t>L</t>
  </si>
  <si>
    <t>Louise Delany</t>
  </si>
  <si>
    <t>Amount due</t>
  </si>
  <si>
    <t>mark and mel</t>
  </si>
  <si>
    <t>30/082018</t>
  </si>
  <si>
    <t>Megan and Raj</t>
  </si>
  <si>
    <t>Ministry of Justice - DIRECT CREDIT</t>
  </si>
  <si>
    <t>Mae</t>
  </si>
  <si>
    <t>Westpac Everyday - DIRECT CREDIT</t>
  </si>
  <si>
    <t>N</t>
  </si>
  <si>
    <t>R</t>
  </si>
  <si>
    <t>Rachel</t>
  </si>
  <si>
    <t>gst component</t>
  </si>
  <si>
    <t>clean moved as one off</t>
  </si>
  <si>
    <t>Client cancelled clean</t>
  </si>
  <si>
    <t>19/101/18</t>
  </si>
  <si>
    <t>5/101/18</t>
  </si>
  <si>
    <t>17/818</t>
  </si>
  <si>
    <t>S</t>
  </si>
  <si>
    <t>Sue Ingham</t>
  </si>
  <si>
    <t>clean cancelled</t>
  </si>
  <si>
    <t>FOC</t>
  </si>
  <si>
    <t>Tania</t>
  </si>
  <si>
    <t>T</t>
  </si>
  <si>
    <t>Item</t>
  </si>
  <si>
    <t>Cleaner</t>
  </si>
  <si>
    <t>Quantity</t>
  </si>
  <si>
    <t>Date given</t>
  </si>
  <si>
    <t>Date back</t>
  </si>
  <si>
    <t>Faults</t>
  </si>
  <si>
    <t>Suzie</t>
  </si>
  <si>
    <t>Jacki</t>
  </si>
  <si>
    <t>Bonny</t>
  </si>
  <si>
    <t>Vacuum</t>
  </si>
  <si>
    <t>Miele gold</t>
  </si>
  <si>
    <t>Nilfisk gold</t>
  </si>
  <si>
    <t>Toilet Cleaner</t>
  </si>
  <si>
    <t>Glass Cleaner</t>
  </si>
  <si>
    <t>Jaffa</t>
  </si>
  <si>
    <t>Multi</t>
  </si>
  <si>
    <t>Lond duster</t>
  </si>
  <si>
    <t>Long duster</t>
  </si>
  <si>
    <t>Feather duster</t>
  </si>
  <si>
    <t>short duster</t>
  </si>
  <si>
    <t>Squeegie</t>
  </si>
  <si>
    <t>Mop</t>
  </si>
  <si>
    <t>Mop head</t>
  </si>
  <si>
    <t>Gloves</t>
  </si>
  <si>
    <t>Hand sanitiser</t>
  </si>
  <si>
    <t>Glass cloth</t>
  </si>
  <si>
    <t>Cloths</t>
  </si>
  <si>
    <t>Magic cloth</t>
  </si>
  <si>
    <t>Scrubber cloth</t>
  </si>
  <si>
    <t>Bucket</t>
  </si>
  <si>
    <t>T-shirt</t>
  </si>
  <si>
    <t>emmerson</t>
  </si>
  <si>
    <t>Magic sponge</t>
  </si>
  <si>
    <t>Magic Sponge</t>
  </si>
  <si>
    <t>Tara</t>
  </si>
  <si>
    <t>tini</t>
  </si>
  <si>
    <t>paid twice</t>
  </si>
  <si>
    <t xml:space="preserve">with felicity oven </t>
  </si>
  <si>
    <t>Amy McGaskill</t>
  </si>
  <si>
    <t>with malia</t>
  </si>
  <si>
    <t>Amy McGagill</t>
  </si>
  <si>
    <t>prepaid</t>
  </si>
  <si>
    <t>Karena Fellowes</t>
  </si>
  <si>
    <t>one off</t>
  </si>
  <si>
    <t>Tina 4</t>
  </si>
  <si>
    <t>with felicity</t>
  </si>
  <si>
    <t>Andrew</t>
  </si>
  <si>
    <t>invd</t>
  </si>
  <si>
    <t>INV</t>
  </si>
  <si>
    <t>2degrees</t>
  </si>
  <si>
    <t>mobile</t>
  </si>
  <si>
    <t>Alice</t>
  </si>
  <si>
    <t>Induction</t>
  </si>
  <si>
    <t>with Malia</t>
  </si>
  <si>
    <t>HK</t>
  </si>
  <si>
    <t>bp</t>
  </si>
  <si>
    <t>fuel</t>
  </si>
  <si>
    <t>Training with Em</t>
  </si>
  <si>
    <t>Training Alice</t>
  </si>
  <si>
    <t>Good Friday</t>
  </si>
  <si>
    <t>training Alice</t>
  </si>
  <si>
    <t>interviews</t>
  </si>
  <si>
    <t>lawyer</t>
  </si>
  <si>
    <t>Training with Malia</t>
  </si>
  <si>
    <t>checks</t>
  </si>
  <si>
    <t>Elaina</t>
  </si>
  <si>
    <t>standard fresh with oven</t>
  </si>
  <si>
    <t>not master and ensuite</t>
  </si>
  <si>
    <t>post office</t>
  </si>
  <si>
    <t>stationary</t>
  </si>
  <si>
    <t>where</t>
  </si>
  <si>
    <t>what</t>
  </si>
  <si>
    <t>when</t>
  </si>
  <si>
    <t>cost</t>
  </si>
  <si>
    <t>laminating</t>
  </si>
  <si>
    <t>kmart</t>
  </si>
  <si>
    <t>irons law</t>
  </si>
  <si>
    <t>mops, brushes, vaccum parts</t>
  </si>
  <si>
    <t>crackerjack</t>
  </si>
  <si>
    <t>mop heads, products, cloths</t>
  </si>
  <si>
    <t>Cover for Shontelle</t>
  </si>
  <si>
    <t>OFF</t>
  </si>
  <si>
    <t>Training with Em and Malia</t>
  </si>
  <si>
    <t>Easter Monday</t>
  </si>
  <si>
    <t>ANZAC day</t>
  </si>
  <si>
    <t>with Eva</t>
  </si>
  <si>
    <t>canclled clean</t>
  </si>
  <si>
    <t>moved as easter Monday</t>
  </si>
  <si>
    <t>to fern</t>
  </si>
  <si>
    <t>martin</t>
  </si>
  <si>
    <t>katrina wood</t>
  </si>
  <si>
    <t>Hours5</t>
  </si>
  <si>
    <t>pay5</t>
  </si>
  <si>
    <t xml:space="preserve">Pay    </t>
  </si>
  <si>
    <t>pay    2</t>
  </si>
  <si>
    <t xml:space="preserve">Hours    </t>
  </si>
  <si>
    <t>off</t>
  </si>
  <si>
    <t>19 mercury way</t>
  </si>
  <si>
    <t>freshen</t>
  </si>
  <si>
    <t>H&amp;S compliance</t>
  </si>
  <si>
    <t>9.30am</t>
  </si>
  <si>
    <t>moved to Thursday as easter</t>
  </si>
  <si>
    <t xml:space="preserve">Saturday </t>
  </si>
  <si>
    <t>moved due to ANZAC</t>
  </si>
  <si>
    <t>moved due to anzac</t>
  </si>
  <si>
    <t>with kayla then go solo</t>
  </si>
  <si>
    <t>with lexie then solo</t>
  </si>
  <si>
    <t>moved from Easter Friday</t>
  </si>
  <si>
    <t>Trish L whitby</t>
  </si>
  <si>
    <t>Trish L2 belmont ttbo</t>
  </si>
  <si>
    <t>moved as carpets done</t>
  </si>
  <si>
    <t>moved due to Easter Friday</t>
  </si>
  <si>
    <t>Saturday</t>
  </si>
  <si>
    <t>instead of next week - anzac</t>
  </si>
  <si>
    <t>with alice</t>
  </si>
  <si>
    <t>moved from easter Monday</t>
  </si>
  <si>
    <t>moved due to easter fri</t>
  </si>
  <si>
    <t>moved from ANZAC day</t>
  </si>
  <si>
    <t>with Tini</t>
  </si>
  <si>
    <t>Trish L belmont</t>
  </si>
  <si>
    <t>mitre10</t>
  </si>
  <si>
    <t>vacuum bags, window cleaner</t>
  </si>
  <si>
    <t>products</t>
  </si>
  <si>
    <t>cpc</t>
  </si>
  <si>
    <t>WS</t>
  </si>
  <si>
    <t>account payment</t>
  </si>
  <si>
    <t>internet security software</t>
  </si>
  <si>
    <t>computermate</t>
  </si>
  <si>
    <t>sick</t>
  </si>
  <si>
    <t xml:space="preserve">OLD CLIENTS </t>
  </si>
  <si>
    <t>ACCOUNTS CLOSED</t>
  </si>
  <si>
    <t>Amy Toomath</t>
  </si>
  <si>
    <t>airport preparking</t>
  </si>
  <si>
    <t>wgtn airport</t>
  </si>
  <si>
    <t>google</t>
  </si>
  <si>
    <t>google ads</t>
  </si>
  <si>
    <t>facebook</t>
  </si>
  <si>
    <t>ads</t>
  </si>
  <si>
    <t>cybercity</t>
  </si>
  <si>
    <t>software update</t>
  </si>
  <si>
    <t>with lexie and alice</t>
  </si>
  <si>
    <t>with alice and felicity</t>
  </si>
  <si>
    <t>with lexie and felicity</t>
  </si>
  <si>
    <t>THERESA GIFT CARD</t>
  </si>
  <si>
    <t>LEAH - AUSTRALIA</t>
  </si>
  <si>
    <t>last clean - leave keys behind</t>
  </si>
  <si>
    <t>last clean</t>
  </si>
  <si>
    <t>admin</t>
  </si>
  <si>
    <t xml:space="preserve">standard fresh  </t>
  </si>
  <si>
    <t>extra hour due to easter</t>
  </si>
  <si>
    <t>moved due to easter</t>
  </si>
  <si>
    <t>with eva</t>
  </si>
  <si>
    <t>with lexia and alice</t>
  </si>
  <si>
    <t xml:space="preserve">with alice   </t>
  </si>
  <si>
    <t>Tina 5</t>
  </si>
  <si>
    <t>do oven</t>
  </si>
  <si>
    <t>weekly clean and OVEN</t>
  </si>
  <si>
    <t xml:space="preserve">weekly </t>
  </si>
  <si>
    <t>fortnightly</t>
  </si>
  <si>
    <t>do 1st please</t>
  </si>
  <si>
    <t>covering for eva</t>
  </si>
  <si>
    <t>UNAVAILABLE</t>
  </si>
  <si>
    <t>DO 1ST PLEASE</t>
  </si>
  <si>
    <t>do 2nd please</t>
  </si>
  <si>
    <t>Paul</t>
  </si>
  <si>
    <t>cover for Lexie</t>
  </si>
  <si>
    <t>cover for lexie</t>
  </si>
  <si>
    <t>julia - meeting</t>
  </si>
  <si>
    <t>chewie walk</t>
  </si>
  <si>
    <t>house sitting</t>
  </si>
  <si>
    <t>rebecca sinclair</t>
  </si>
  <si>
    <t>redo</t>
  </si>
  <si>
    <t>no work</t>
  </si>
  <si>
    <t>new shed</t>
  </si>
  <si>
    <t>cloths, sotirage</t>
  </si>
  <si>
    <t>storage</t>
  </si>
  <si>
    <t>warehouse</t>
  </si>
  <si>
    <t>mooi</t>
  </si>
  <si>
    <t>bag</t>
  </si>
  <si>
    <t>gloves</t>
  </si>
  <si>
    <t>battereis</t>
  </si>
  <si>
    <t>mirrou</t>
  </si>
  <si>
    <t>suit</t>
  </si>
  <si>
    <t>ink</t>
  </si>
  <si>
    <t>warehouse stationery</t>
  </si>
  <si>
    <t>Gull</t>
  </si>
  <si>
    <t>new world</t>
  </si>
  <si>
    <t>flowers</t>
  </si>
  <si>
    <t>post supplies</t>
  </si>
  <si>
    <t>shed flooring</t>
  </si>
  <si>
    <t>Lexie to help</t>
  </si>
  <si>
    <t>Fendelton construction</t>
  </si>
  <si>
    <t>Shuana</t>
  </si>
  <si>
    <t>Stpehen Berry</t>
  </si>
  <si>
    <t>landlord 1-2</t>
  </si>
  <si>
    <t>Jolene</t>
  </si>
  <si>
    <t>with alice do fisrt please</t>
  </si>
  <si>
    <t>oven clean</t>
  </si>
  <si>
    <t>inter teraza</t>
  </si>
  <si>
    <t>3pm interview</t>
  </si>
  <si>
    <t>Meeting</t>
  </si>
  <si>
    <t>9am</t>
  </si>
  <si>
    <t>SICK</t>
  </si>
  <si>
    <t>Imelda</t>
  </si>
  <si>
    <t>NEW</t>
  </si>
  <si>
    <t>vistaprint</t>
  </si>
  <si>
    <t>business cards</t>
  </si>
  <si>
    <t>wish</t>
  </si>
  <si>
    <t>cleaning brushes, cloths, etc</t>
  </si>
  <si>
    <t>software</t>
  </si>
  <si>
    <t>avg</t>
  </si>
  <si>
    <t>onedrive</t>
  </si>
  <si>
    <t>microsoft</t>
  </si>
  <si>
    <t>cloud storgae</t>
  </si>
  <si>
    <t>dropbox</t>
  </si>
  <si>
    <t>re-do</t>
  </si>
  <si>
    <t>Sharleen</t>
  </si>
  <si>
    <t xml:space="preserve">Paul </t>
  </si>
  <si>
    <t>Elaiana</t>
  </si>
  <si>
    <t>Thereze</t>
  </si>
  <si>
    <t>Anderson, J L - AUTOMATIC PAYMENT</t>
  </si>
  <si>
    <t>J</t>
  </si>
  <si>
    <t>Jen Anderson</t>
  </si>
  <si>
    <t>sarah Blundell</t>
  </si>
  <si>
    <t>paypal</t>
  </si>
  <si>
    <t>training</t>
  </si>
  <si>
    <r>
      <t>GST</t>
    </r>
    <r>
      <rPr>
        <sz val="11"/>
        <rFont val="Calibri"/>
        <family val="2"/>
        <scheme val="minor"/>
      </rPr>
      <t>:  61873627</t>
    </r>
  </si>
  <si>
    <t>Brian Barker</t>
  </si>
  <si>
    <t>80 Chesterton St</t>
  </si>
  <si>
    <t>Johnsonville</t>
  </si>
  <si>
    <t>Cat</t>
  </si>
  <si>
    <t>Headquarters</t>
  </si>
  <si>
    <t>oven clean with malia</t>
  </si>
  <si>
    <t>wasn’t meant to be done</t>
  </si>
  <si>
    <t>away</t>
  </si>
  <si>
    <t>Tereza</t>
  </si>
  <si>
    <t>training Tereza</t>
  </si>
  <si>
    <t>Stephen Berry</t>
  </si>
  <si>
    <t>carpets am</t>
  </si>
  <si>
    <t>away pm</t>
  </si>
  <si>
    <t>Joelene</t>
  </si>
  <si>
    <t>Hours6</t>
  </si>
  <si>
    <t>Pay6</t>
  </si>
  <si>
    <t>left clients door unlocked</t>
  </si>
  <si>
    <t>am only</t>
  </si>
  <si>
    <t>helping Tina2</t>
  </si>
  <si>
    <t>Sharleem</t>
  </si>
  <si>
    <t>reduced to clear</t>
  </si>
  <si>
    <t>floor cleaners</t>
  </si>
  <si>
    <t>vacuum parts</t>
  </si>
  <si>
    <t>godfreys</t>
  </si>
  <si>
    <t>noel leeming</t>
  </si>
  <si>
    <t>2 vacuums</t>
  </si>
  <si>
    <t>car</t>
  </si>
  <si>
    <t>udc</t>
  </si>
  <si>
    <t>bunnings</t>
  </si>
  <si>
    <t>shelving for shed</t>
  </si>
  <si>
    <t>mobil</t>
  </si>
  <si>
    <t>voucher/gift card</t>
  </si>
  <si>
    <t>alice birthday</t>
  </si>
  <si>
    <t>bizcard payment</t>
  </si>
  <si>
    <t>biz card - products</t>
  </si>
  <si>
    <t>sharleen</t>
  </si>
  <si>
    <t xml:space="preserve">one off </t>
  </si>
  <si>
    <t>helping lexie</t>
  </si>
  <si>
    <t>client meetings</t>
  </si>
  <si>
    <t>Leilani</t>
  </si>
  <si>
    <t>briscoies</t>
  </si>
  <si>
    <t>vac filter</t>
  </si>
  <si>
    <t>bags and vac foot</t>
  </si>
  <si>
    <t>NEW do 1st please</t>
  </si>
  <si>
    <t>clean fridge</t>
  </si>
  <si>
    <t>Helen to go with &amp; introduce</t>
  </si>
  <si>
    <t>AM Unavailable</t>
  </si>
  <si>
    <t>AM please - do not swap cleaner</t>
  </si>
  <si>
    <t xml:space="preserve">AM Only </t>
  </si>
  <si>
    <t>with tina2</t>
  </si>
  <si>
    <t xml:space="preserve">am please  </t>
  </si>
  <si>
    <t>chocolates for clients, cloths</t>
  </si>
  <si>
    <t>David Chin</t>
  </si>
  <si>
    <t>Wendy</t>
  </si>
  <si>
    <t>Kristen - oven</t>
  </si>
  <si>
    <t>oven</t>
  </si>
  <si>
    <t>AWAY</t>
  </si>
  <si>
    <t>Week 2</t>
  </si>
  <si>
    <t>do first please</t>
  </si>
  <si>
    <t>Jamie</t>
  </si>
  <si>
    <t>elaina away 7-21 june - no cleans</t>
  </si>
  <si>
    <t>Rachael Heslop</t>
  </si>
  <si>
    <t xml:space="preserve">Rebecca </t>
  </si>
  <si>
    <t>with trereza</t>
  </si>
  <si>
    <t>Julie</t>
  </si>
  <si>
    <t>sick daughter</t>
  </si>
  <si>
    <t>hunter</t>
  </si>
  <si>
    <t>pay                              5</t>
  </si>
  <si>
    <t>Stepehen</t>
  </si>
  <si>
    <t>hours7</t>
  </si>
  <si>
    <t>towles, mops</t>
  </si>
  <si>
    <t>warehouse stationary</t>
  </si>
  <si>
    <t>steam cleaner pads</t>
  </si>
  <si>
    <t>interview</t>
  </si>
  <si>
    <t>marie 10am</t>
  </si>
  <si>
    <t>vacuum at cindy's</t>
  </si>
  <si>
    <t>Suzie Pinguet</t>
  </si>
  <si>
    <t>steam mop pads</t>
  </si>
  <si>
    <t>floors, bathrooms, kitchen only</t>
  </si>
  <si>
    <t>with alicce</t>
  </si>
  <si>
    <t>cancelled as sick child</t>
  </si>
  <si>
    <t>Tina 1</t>
  </si>
  <si>
    <t>moved due to queens birthd</t>
  </si>
  <si>
    <t>moved due to queens birthday</t>
  </si>
  <si>
    <t>QUEENS BIRTHDAY</t>
  </si>
  <si>
    <t>file dividers</t>
  </si>
  <si>
    <t>Katherine Reinhold</t>
  </si>
  <si>
    <t>spring clean</t>
  </si>
  <si>
    <t>spring clean, oven, windows</t>
  </si>
  <si>
    <t>cover for linda</t>
  </si>
  <si>
    <t>not available pm</t>
  </si>
  <si>
    <t>not available AM</t>
  </si>
  <si>
    <t>Irina</t>
  </si>
  <si>
    <t>carpets, upholstery</t>
  </si>
  <si>
    <t>with tini - use steam mop</t>
  </si>
  <si>
    <t xml:space="preserve">with tini  </t>
  </si>
  <si>
    <t>take chocolates to her on table</t>
  </si>
  <si>
    <t>do first please NEW</t>
  </si>
  <si>
    <t>take envelope to her - on table</t>
  </si>
  <si>
    <t>last clean - do oven</t>
  </si>
  <si>
    <t>staff Friday yummies</t>
  </si>
  <si>
    <t>Janet</t>
  </si>
  <si>
    <t>Chris</t>
  </si>
  <si>
    <t>with Em</t>
  </si>
  <si>
    <t>expenses</t>
  </si>
  <si>
    <t>no ensuite</t>
  </si>
  <si>
    <t>brisbane</t>
  </si>
  <si>
    <t>24/5/1/9</t>
  </si>
  <si>
    <t>briscoes</t>
  </si>
  <si>
    <t>dusters</t>
  </si>
  <si>
    <t>with fern</t>
  </si>
  <si>
    <t>do first with tina2</t>
  </si>
  <si>
    <t>do second with felicity</t>
  </si>
  <si>
    <t>do first with fern</t>
  </si>
  <si>
    <t>do OVEN</t>
  </si>
  <si>
    <t>cover for alice</t>
  </si>
  <si>
    <t>AM Only cover for alice</t>
  </si>
  <si>
    <t>only this week</t>
  </si>
  <si>
    <t>with linda do first</t>
  </si>
  <si>
    <t>with fern do first</t>
  </si>
  <si>
    <t xml:space="preserve">with shontelle  </t>
  </si>
  <si>
    <t>with tereza</t>
  </si>
  <si>
    <t>with tereza 12.45 meet at HQ</t>
  </si>
  <si>
    <t>parking</t>
  </si>
  <si>
    <t>for Shontelle moved from Q BD</t>
  </si>
  <si>
    <t>inv</t>
  </si>
  <si>
    <t>Rachael Glass</t>
  </si>
  <si>
    <t>Julian Shawe</t>
  </si>
  <si>
    <t>TBC</t>
  </si>
  <si>
    <t>Rachel Lee</t>
  </si>
  <si>
    <t>cover for eva</t>
  </si>
  <si>
    <t>with tini cover for eva</t>
  </si>
  <si>
    <t>Cover for eva</t>
  </si>
  <si>
    <t>cover for eva/malia</t>
  </si>
  <si>
    <t>Client away</t>
  </si>
  <si>
    <t>AWAY ALL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</si>
</sst>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;[Red]\-&quot;$&quot;#,##0"/>
    <numFmt numFmtId="165" formatCode="&quot;$&quot;#,##0.00;\-&quot;$&quot;#,##0.00"/>
    <numFmt numFmtId="166" formatCode="&quot;$&quot;#,##0.00;[Red]\-&quot;$&quot;#,##0.00"/>
    <numFmt numFmtId="167" formatCode="_-&quot;$&quot;* #,##0.00_-;\-&quot;$&quot;* #,##0.00_-;_-&quot;$&quot;* &quot;-&quot;??_-;_-@_-"/>
    <numFmt numFmtId="168" formatCode="&quot;$&quot;#,##0.00"/>
    <numFmt numFmtId="169" formatCode="d/mm/yyyy;@"/>
  </numFmts>
  <fonts count="7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FF0000"/>
      <name val="Calibri Light"/>
      <family val="2"/>
      <scheme val="major"/>
    </font>
    <font>
      <sz val="12"/>
      <name val="Calibri Light"/>
      <family val="2"/>
      <scheme val="major"/>
    </font>
    <font>
      <sz val="12"/>
      <color theme="0"/>
      <name val="Calibri Light"/>
      <family val="2"/>
      <scheme val="major"/>
    </font>
    <font>
      <strike/>
      <sz val="12"/>
      <color rgb="FFFF0000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b/>
      <sz val="12"/>
      <name val="Calibri Light"/>
      <family val="2"/>
      <scheme val="major"/>
    </font>
    <font>
      <sz val="11"/>
      <name val="Calibri"/>
      <family val="2"/>
      <scheme val="minor"/>
    </font>
    <font>
      <b/>
      <sz val="14"/>
      <color theme="0"/>
      <name val="Calibri Light"/>
      <family val="2"/>
      <scheme val="major"/>
    </font>
    <font>
      <b/>
      <sz val="14"/>
      <name val="Calibri Light"/>
      <family val="2"/>
      <scheme val="maj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BFBAC8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000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1"/>
      <color rgb="FFFFFFFF"/>
      <name val="Calibri Light"/>
      <family val="2"/>
      <scheme val="major"/>
    </font>
    <font>
      <b/>
      <sz val="10"/>
      <color rgb="FFFFFFFF"/>
      <name val="Calibri Light"/>
      <family val="2"/>
      <scheme val="major"/>
    </font>
    <font>
      <sz val="10"/>
      <color rgb="FFFFFFFF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4A4A4A"/>
      <name val="Calibri Light"/>
      <family val="2"/>
      <scheme val="major"/>
    </font>
    <font>
      <sz val="14"/>
      <color theme="1"/>
      <name val="Calibri Light"/>
      <family val="2"/>
      <scheme val="major"/>
    </font>
    <font>
      <i/>
      <sz val="11"/>
      <color rgb="FF4A4A4A"/>
      <name val="Calibri Light"/>
      <family val="2"/>
      <scheme val="major"/>
    </font>
    <font>
      <sz val="10"/>
      <name val="Calibri Light"/>
      <family val="2"/>
      <scheme val="major"/>
    </font>
    <font>
      <b/>
      <sz val="12"/>
      <color rgb="FFFF0000"/>
      <name val="Calibri Light"/>
      <family val="2"/>
      <scheme val="major"/>
    </font>
    <font>
      <b/>
      <sz val="10"/>
      <name val="Calibri Light"/>
      <family val="2"/>
      <scheme val="major"/>
    </font>
    <font>
      <i/>
      <sz val="5"/>
      <color rgb="FF4A4A4A"/>
      <name val="Inherit"/>
    </font>
    <font>
      <sz val="5"/>
      <color rgb="FF4A4A4A"/>
      <name val="Arial"/>
      <family val="2"/>
    </font>
    <font>
      <sz val="12"/>
      <color rgb="FFFFFFFF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8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rgb="FFFFFFFF"/>
      <name val="Calibri Light"/>
      <family val="2"/>
      <scheme val="major"/>
    </font>
    <font>
      <b/>
      <sz val="14"/>
      <color rgb="FF4A4A4A"/>
      <name val="Calibri Light"/>
      <family val="2"/>
      <scheme val="major"/>
    </font>
    <font>
      <b/>
      <sz val="14"/>
      <color rgb="FFFFFFFF"/>
      <name val="Calibri Light"/>
      <family val="2"/>
      <scheme val="major"/>
    </font>
    <font>
      <sz val="11"/>
      <color rgb="FF4A4A4A"/>
      <name val="Arial"/>
      <family val="2"/>
    </font>
    <font>
      <i/>
      <sz val="11"/>
      <color rgb="FF4A4A4A"/>
      <name val="Inherit"/>
    </font>
    <font>
      <sz val="14"/>
      <name val="Calibri Light"/>
      <family val="2"/>
      <scheme val="major"/>
    </font>
    <font>
      <sz val="11"/>
      <name val="Inherit"/>
    </font>
    <font>
      <i/>
      <sz val="11"/>
      <name val="Inherit"/>
    </font>
    <font>
      <sz val="11"/>
      <color rgb="FF00000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rgb="FF585858"/>
      <name val="Calibri"/>
      <family val="2"/>
      <scheme val="minor"/>
    </font>
    <font>
      <b/>
      <sz val="14"/>
      <color rgb="FFFF0000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trike/>
      <sz val="12"/>
      <color theme="1"/>
      <name val="Calibri Light"/>
      <family val="2"/>
      <scheme val="major"/>
    </font>
    <font>
      <b/>
      <sz val="18"/>
      <color theme="0"/>
      <name val="Calibri Light"/>
      <family val="2"/>
      <scheme val="major"/>
    </font>
    <font>
      <b/>
      <sz val="20"/>
      <color theme="0"/>
      <name val="Calibri Light"/>
      <family val="2"/>
      <scheme val="major"/>
    </font>
    <font>
      <b/>
      <sz val="22"/>
      <color theme="0"/>
      <name val="Calibri Light"/>
      <family val="2"/>
      <scheme val="major"/>
    </font>
    <font>
      <strike/>
      <sz val="12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theme="0"/>
      <name val="Calibri Light"/>
      <family val="2"/>
      <scheme val="major"/>
    </font>
    <font>
      <strike/>
      <sz val="12"/>
      <color theme="0" tint="-0.249977111117893"/>
      <name val="Calibri Light"/>
      <family val="2"/>
      <scheme val="major"/>
    </font>
    <font>
      <sz val="12"/>
      <color theme="0" tint="-0.249977111117893"/>
      <name val="Calibri Light"/>
      <family val="2"/>
      <scheme val="major"/>
    </font>
    <font>
      <b/>
      <strike/>
      <sz val="12"/>
      <color theme="0" tint="-0.249977111117893"/>
      <name val="Calibri Light"/>
      <family val="2"/>
      <scheme val="major"/>
    </font>
    <font>
      <b/>
      <sz val="18"/>
      <color rgb="FF002060"/>
      <name val="Calibri Light"/>
      <family val="2"/>
      <scheme val="major"/>
    </font>
    <font>
      <b/>
      <u val="singleAccounting"/>
      <sz val="11"/>
      <color theme="1"/>
      <name val="Calibri Light"/>
      <family val="2"/>
      <scheme val="major"/>
    </font>
    <font>
      <sz val="20"/>
      <color theme="0"/>
      <name val="Calibri Light"/>
      <family val="2"/>
      <scheme val="major"/>
    </font>
    <font>
      <sz val="11"/>
      <color rgb="FFFF0000"/>
      <name val="Calibri"/>
      <family val="2"/>
      <scheme val="minor"/>
    </font>
    <font>
      <b/>
      <sz val="16"/>
      <color theme="0"/>
      <name val="Calibri Light"/>
      <family val="2"/>
      <scheme val="major"/>
    </font>
    <font>
      <i/>
      <sz val="5"/>
      <color rgb="FF4A4A4A"/>
      <name val="Inherit"/>
    </font>
    <font>
      <sz val="10"/>
      <color rgb="FF4A4A4A"/>
      <name val="Arial"/>
      <family val="2"/>
    </font>
    <font>
      <strike/>
      <sz val="11"/>
      <color theme="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AC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FBDE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0F6BA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DBFE3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4AC0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3F6F8"/>
        <bgColor indexed="64"/>
      </patternFill>
    </fill>
    <fill>
      <patternFill patternType="solid">
        <fgColor rgb="FFF4F4F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7" fontId="1" fillId="0" borderId="0" applyFont="0" applyFill="0" applyBorder="0" applyAlignment="0" applyProtection="0"/>
  </cellStyleXfs>
  <cellXfs count="807">
    <xf numFmtId="0" fontId="0" fillId="0" borderId="0" xfId="0"/>
    <xf numFmtId="14" fontId="6" fillId="8" borderId="1" xfId="0" applyNumberFormat="1" applyFont="1" applyFill="1" applyBorder="1"/>
    <xf numFmtId="0" fontId="4" fillId="8" borderId="1" xfId="0" applyFont="1" applyFill="1" applyBorder="1" applyAlignment="1">
      <alignment horizontal="left" vertical="top"/>
    </xf>
    <xf numFmtId="0" fontId="6" fillId="8" borderId="1" xfId="0" applyFont="1" applyFill="1" applyBorder="1" applyAlignment="1">
      <alignment horizontal="left" vertical="top"/>
    </xf>
    <xf numFmtId="167" fontId="6" fillId="3" borderId="1" xfId="1" applyFont="1" applyFill="1" applyBorder="1" applyAlignment="1">
      <alignment horizontal="left" vertical="top"/>
    </xf>
    <xf numFmtId="167" fontId="4" fillId="8" borderId="1" xfId="1" applyFont="1" applyFill="1" applyBorder="1" applyAlignment="1">
      <alignment horizontal="left" vertical="top"/>
    </xf>
    <xf numFmtId="40" fontId="4" fillId="8" borderId="1" xfId="0" applyNumberFormat="1" applyFont="1" applyFill="1" applyBorder="1" applyAlignment="1">
      <alignment horizontal="left" vertical="top"/>
    </xf>
    <xf numFmtId="0" fontId="14" fillId="31" borderId="0" xfId="0" applyFont="1" applyFill="1" applyAlignment="1">
      <alignment horizontal="center"/>
    </xf>
    <xf numFmtId="0" fontId="0" fillId="19" borderId="0" xfId="0" applyFill="1"/>
    <xf numFmtId="0" fontId="16" fillId="34" borderId="0" xfId="0" applyFont="1" applyFill="1" applyAlignment="1">
      <alignment horizontal="left" vertical="top"/>
    </xf>
    <xf numFmtId="0" fontId="17" fillId="34" borderId="0" xfId="0" applyFont="1" applyFill="1" applyAlignment="1">
      <alignment horizontal="left" vertical="top"/>
    </xf>
    <xf numFmtId="167" fontId="17" fillId="34" borderId="0" xfId="1" applyFont="1" applyFill="1" applyAlignment="1">
      <alignment horizontal="left" vertical="top"/>
    </xf>
    <xf numFmtId="0" fontId="2" fillId="35" borderId="0" xfId="0" applyFont="1" applyFill="1"/>
    <xf numFmtId="0" fontId="0" fillId="31" borderId="0" xfId="0" applyFill="1" applyAlignment="1">
      <alignment horizontal="center"/>
    </xf>
    <xf numFmtId="0" fontId="15" fillId="3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1" borderId="3" xfId="0" applyFill="1" applyBorder="1" applyAlignment="1">
      <alignment horizontal="center"/>
    </xf>
    <xf numFmtId="0" fontId="0" fillId="31" borderId="4" xfId="0" applyFill="1" applyBorder="1" applyAlignment="1">
      <alignment horizontal="center"/>
    </xf>
    <xf numFmtId="0" fontId="14" fillId="31" borderId="4" xfId="0" applyFont="1" applyFill="1" applyBorder="1" applyAlignment="1">
      <alignment horizontal="center"/>
    </xf>
    <xf numFmtId="0" fontId="0" fillId="31" borderId="5" xfId="0" applyFill="1" applyBorder="1" applyAlignment="1">
      <alignment horizontal="center"/>
    </xf>
    <xf numFmtId="0" fontId="18" fillId="31" borderId="6" xfId="0" applyFont="1" applyFill="1" applyBorder="1" applyAlignment="1">
      <alignment horizontal="center"/>
    </xf>
    <xf numFmtId="0" fontId="18" fillId="31" borderId="0" xfId="0" applyFont="1" applyFill="1" applyAlignment="1">
      <alignment horizontal="center"/>
    </xf>
    <xf numFmtId="0" fontId="18" fillId="31" borderId="7" xfId="0" applyFont="1" applyFill="1" applyBorder="1" applyAlignment="1">
      <alignment horizontal="center"/>
    </xf>
    <xf numFmtId="167" fontId="18" fillId="0" borderId="6" xfId="1" applyFont="1" applyBorder="1" applyAlignment="1">
      <alignment horizontal="center"/>
    </xf>
    <xf numFmtId="167" fontId="0" fillId="0" borderId="0" xfId="1" applyFont="1" applyAlignment="1">
      <alignment horizontal="center"/>
    </xf>
    <xf numFmtId="167" fontId="0" fillId="0" borderId="7" xfId="0" applyNumberFormat="1" applyBorder="1" applyAlignment="1">
      <alignment horizontal="center"/>
    </xf>
    <xf numFmtId="0" fontId="3" fillId="31" borderId="0" xfId="0" applyFont="1" applyFill="1" applyAlignment="1">
      <alignment horizontal="center"/>
    </xf>
    <xf numFmtId="0" fontId="3" fillId="31" borderId="7" xfId="0" applyFont="1" applyFill="1" applyBorder="1" applyAlignment="1">
      <alignment horizontal="center"/>
    </xf>
    <xf numFmtId="167" fontId="0" fillId="0" borderId="7" xfId="1" applyFont="1" applyBorder="1" applyAlignment="1">
      <alignment horizontal="center"/>
    </xf>
    <xf numFmtId="167" fontId="19" fillId="31" borderId="6" xfId="1" applyFont="1" applyFill="1" applyBorder="1" applyAlignment="1">
      <alignment horizontal="center"/>
    </xf>
    <xf numFmtId="167" fontId="11" fillId="31" borderId="0" xfId="1" applyFont="1" applyFill="1" applyAlignment="1">
      <alignment horizontal="center"/>
    </xf>
    <xf numFmtId="167" fontId="15" fillId="31" borderId="0" xfId="1" applyFont="1" applyFill="1" applyAlignment="1">
      <alignment horizontal="center"/>
    </xf>
    <xf numFmtId="167" fontId="11" fillId="31" borderId="7" xfId="1" applyFont="1" applyFill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7" xfId="1" applyNumberFormat="1" applyFont="1" applyBorder="1" applyAlignment="1">
      <alignment horizontal="center"/>
    </xf>
    <xf numFmtId="167" fontId="20" fillId="8" borderId="6" xfId="0" applyNumberFormat="1" applyFont="1" applyFill="1" applyBorder="1" applyAlignment="1">
      <alignment horizontal="center"/>
    </xf>
    <xf numFmtId="167" fontId="11" fillId="8" borderId="0" xfId="0" applyNumberFormat="1" applyFont="1" applyFill="1" applyAlignment="1">
      <alignment horizontal="center"/>
    </xf>
    <xf numFmtId="167" fontId="11" fillId="8" borderId="7" xfId="0" applyNumberFormat="1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31" borderId="7" xfId="0" applyFill="1" applyBorder="1" applyAlignment="1">
      <alignment horizontal="center"/>
    </xf>
    <xf numFmtId="0" fontId="21" fillId="31" borderId="0" xfId="0" applyFont="1" applyFill="1" applyAlignment="1">
      <alignment horizontal="center"/>
    </xf>
    <xf numFmtId="0" fontId="18" fillId="31" borderId="0" xfId="0" applyFont="1" applyFill="1" applyAlignment="1">
      <alignment horizontal="right"/>
    </xf>
    <xf numFmtId="167" fontId="0" fillId="0" borderId="0" xfId="1" applyFont="1" applyAlignment="1">
      <alignment horizontal="right"/>
    </xf>
    <xf numFmtId="0" fontId="14" fillId="31" borderId="7" xfId="0" applyFont="1" applyFill="1" applyBorder="1" applyAlignment="1">
      <alignment horizontal="center"/>
    </xf>
    <xf numFmtId="0" fontId="0" fillId="36" borderId="0" xfId="0" applyFill="1" applyAlignment="1">
      <alignment horizontal="center"/>
    </xf>
    <xf numFmtId="0" fontId="15" fillId="36" borderId="0" xfId="0" applyFont="1" applyFill="1" applyAlignment="1">
      <alignment horizontal="center"/>
    </xf>
    <xf numFmtId="167" fontId="15" fillId="37" borderId="0" xfId="1" applyFont="1" applyFill="1" applyAlignment="1">
      <alignment horizontal="center"/>
    </xf>
    <xf numFmtId="0" fontId="15" fillId="37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0" fontId="21" fillId="31" borderId="7" xfId="0" applyFont="1" applyFill="1" applyBorder="1" applyAlignment="1">
      <alignment horizontal="center"/>
    </xf>
    <xf numFmtId="0" fontId="2" fillId="36" borderId="0" xfId="0" applyFont="1" applyFill="1" applyAlignment="1">
      <alignment horizontal="center" vertical="center" wrapText="1"/>
    </xf>
    <xf numFmtId="0" fontId="14" fillId="36" borderId="0" xfId="0" applyFont="1" applyFill="1" applyAlignment="1">
      <alignment horizontal="center"/>
    </xf>
    <xf numFmtId="0" fontId="22" fillId="37" borderId="0" xfId="0" applyFont="1" applyFill="1" applyAlignment="1">
      <alignment horizontal="center"/>
    </xf>
    <xf numFmtId="167" fontId="0" fillId="0" borderId="6" xfId="1" applyFont="1" applyBorder="1" applyAlignment="1">
      <alignment horizontal="center"/>
    </xf>
    <xf numFmtId="164" fontId="23" fillId="0" borderId="0" xfId="0" applyNumberFormat="1" applyFont="1" applyAlignment="1">
      <alignment horizontal="center" vertical="center" wrapText="1"/>
    </xf>
    <xf numFmtId="0" fontId="3" fillId="36" borderId="0" xfId="0" applyFont="1" applyFill="1" applyAlignment="1">
      <alignment horizontal="center"/>
    </xf>
    <xf numFmtId="0" fontId="2" fillId="37" borderId="0" xfId="0" applyFont="1" applyFill="1" applyAlignment="1">
      <alignment horizontal="center"/>
    </xf>
    <xf numFmtId="0" fontId="3" fillId="31" borderId="8" xfId="0" applyFont="1" applyFill="1" applyBorder="1" applyAlignment="1">
      <alignment horizontal="center"/>
    </xf>
    <xf numFmtId="0" fontId="3" fillId="31" borderId="9" xfId="0" applyFont="1" applyFill="1" applyBorder="1" applyAlignment="1">
      <alignment horizontal="center"/>
    </xf>
    <xf numFmtId="0" fontId="2" fillId="31" borderId="9" xfId="0" applyFont="1" applyFill="1" applyBorder="1" applyAlignment="1">
      <alignment horizontal="center"/>
    </xf>
    <xf numFmtId="0" fontId="3" fillId="31" borderId="10" xfId="0" applyFont="1" applyFill="1" applyBorder="1" applyAlignment="1">
      <alignment horizontal="center"/>
    </xf>
    <xf numFmtId="168" fontId="22" fillId="0" borderId="0" xfId="1" applyNumberFormat="1" applyFont="1" applyAlignment="1">
      <alignment horizontal="center"/>
    </xf>
    <xf numFmtId="167" fontId="22" fillId="0" borderId="0" xfId="1" applyFont="1" applyAlignment="1">
      <alignment horizontal="center"/>
    </xf>
    <xf numFmtId="167" fontId="0" fillId="0" borderId="0" xfId="0" applyNumberFormat="1" applyAlignment="1">
      <alignment horizontal="center"/>
    </xf>
    <xf numFmtId="0" fontId="2" fillId="18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0" fontId="14" fillId="18" borderId="0" xfId="0" applyFont="1" applyFill="1" applyAlignment="1">
      <alignment horizontal="center"/>
    </xf>
    <xf numFmtId="0" fontId="3" fillId="37" borderId="0" xfId="0" applyFont="1" applyFill="1" applyAlignment="1">
      <alignment horizontal="center"/>
    </xf>
    <xf numFmtId="0" fontId="18" fillId="37" borderId="0" xfId="0" applyFont="1" applyFill="1" applyAlignment="1">
      <alignment horizontal="center"/>
    </xf>
    <xf numFmtId="167" fontId="0" fillId="8" borderId="0" xfId="1" applyFont="1" applyFill="1" applyAlignment="1">
      <alignment horizontal="center"/>
    </xf>
    <xf numFmtId="167" fontId="2" fillId="18" borderId="0" xfId="1" applyFont="1" applyFill="1" applyAlignment="1">
      <alignment horizontal="center"/>
    </xf>
    <xf numFmtId="167" fontId="11" fillId="18" borderId="0" xfId="1" applyFont="1" applyFill="1" applyAlignment="1">
      <alignment horizontal="center"/>
    </xf>
    <xf numFmtId="167" fontId="11" fillId="37" borderId="0" xfId="1" applyFont="1" applyFill="1" applyAlignment="1">
      <alignment horizontal="center"/>
    </xf>
    <xf numFmtId="164" fontId="22" fillId="8" borderId="0" xfId="0" applyNumberFormat="1" applyFont="1" applyFill="1" applyAlignment="1">
      <alignment horizontal="center"/>
    </xf>
    <xf numFmtId="168" fontId="22" fillId="8" borderId="0" xfId="1" applyNumberFormat="1" applyFont="1" applyFill="1" applyAlignment="1">
      <alignment horizontal="center"/>
    </xf>
    <xf numFmtId="0" fontId="22" fillId="8" borderId="0" xfId="0" applyFont="1" applyFill="1" applyAlignment="1">
      <alignment horizontal="center"/>
    </xf>
    <xf numFmtId="167" fontId="18" fillId="0" borderId="0" xfId="1" applyFont="1" applyAlignment="1">
      <alignment horizontal="center"/>
    </xf>
    <xf numFmtId="0" fontId="18" fillId="37" borderId="0" xfId="0" applyFont="1" applyFill="1" applyAlignment="1">
      <alignment horizontal="right"/>
    </xf>
    <xf numFmtId="0" fontId="2" fillId="31" borderId="0" xfId="0" applyFont="1" applyFill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2" fontId="4" fillId="2" borderId="1" xfId="0" applyNumberFormat="1" applyFont="1" applyFill="1" applyBorder="1" applyAlignment="1">
      <alignment horizontal="left" vertical="center"/>
    </xf>
    <xf numFmtId="167" fontId="4" fillId="2" borderId="1" xfId="1" applyFont="1" applyFill="1" applyBorder="1" applyAlignment="1">
      <alignment horizontal="left" vertical="center"/>
    </xf>
    <xf numFmtId="167" fontId="6" fillId="3" borderId="1" xfId="1" applyFont="1" applyFill="1" applyBorder="1" applyAlignment="1">
      <alignment horizontal="left" vertical="center"/>
    </xf>
    <xf numFmtId="40" fontId="4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167" fontId="6" fillId="2" borderId="1" xfId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4" fillId="3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2" fontId="4" fillId="8" borderId="1" xfId="0" applyNumberFormat="1" applyFont="1" applyFill="1" applyBorder="1" applyAlignment="1">
      <alignment horizontal="left" vertical="center"/>
    </xf>
    <xf numFmtId="167" fontId="4" fillId="8" borderId="1" xfId="1" applyFont="1" applyFill="1" applyBorder="1" applyAlignment="1">
      <alignment horizontal="left" vertical="center"/>
    </xf>
    <xf numFmtId="40" fontId="4" fillId="8" borderId="1" xfId="0" applyNumberFormat="1" applyFont="1" applyFill="1" applyBorder="1" applyAlignment="1">
      <alignment horizontal="left" vertical="center"/>
    </xf>
    <xf numFmtId="40" fontId="4" fillId="6" borderId="1" xfId="0" applyNumberFormat="1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167" fontId="6" fillId="8" borderId="1" xfId="1" applyFont="1" applyFill="1" applyBorder="1" applyAlignment="1">
      <alignment horizontal="left" vertical="center"/>
    </xf>
    <xf numFmtId="14" fontId="6" fillId="8" borderId="1" xfId="0" applyNumberFormat="1" applyFont="1" applyFill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/>
    </xf>
    <xf numFmtId="14" fontId="5" fillId="8" borderId="1" xfId="0" applyNumberFormat="1" applyFont="1" applyFill="1" applyBorder="1" applyAlignment="1">
      <alignment horizontal="left" vertical="center"/>
    </xf>
    <xf numFmtId="2" fontId="6" fillId="8" borderId="1" xfId="0" applyNumberFormat="1" applyFont="1" applyFill="1" applyBorder="1" applyAlignment="1">
      <alignment horizontal="left" vertical="center"/>
    </xf>
    <xf numFmtId="0" fontId="4" fillId="20" borderId="1" xfId="0" applyFont="1" applyFill="1" applyBorder="1" applyAlignment="1">
      <alignment horizontal="left" vertical="center"/>
    </xf>
    <xf numFmtId="0" fontId="5" fillId="20" borderId="1" xfId="0" applyFont="1" applyFill="1" applyBorder="1" applyAlignment="1">
      <alignment horizontal="left" vertical="center"/>
    </xf>
    <xf numFmtId="2" fontId="4" fillId="20" borderId="1" xfId="0" applyNumberFormat="1" applyFont="1" applyFill="1" applyBorder="1" applyAlignment="1">
      <alignment horizontal="left" vertical="center"/>
    </xf>
    <xf numFmtId="167" fontId="4" fillId="20" borderId="1" xfId="1" applyFont="1" applyFill="1" applyBorder="1" applyAlignment="1">
      <alignment horizontal="left" vertical="center"/>
    </xf>
    <xf numFmtId="40" fontId="4" fillId="20" borderId="1" xfId="0" applyNumberFormat="1" applyFont="1" applyFill="1" applyBorder="1" applyAlignment="1">
      <alignment horizontal="left" vertical="center"/>
    </xf>
    <xf numFmtId="0" fontId="6" fillId="20" borderId="1" xfId="0" applyFont="1" applyFill="1" applyBorder="1" applyAlignment="1">
      <alignment horizontal="left" vertical="center"/>
    </xf>
    <xf numFmtId="167" fontId="6" fillId="20" borderId="1" xfId="1" applyFont="1" applyFill="1" applyBorder="1" applyAlignment="1">
      <alignment horizontal="left" vertical="center"/>
    </xf>
    <xf numFmtId="0" fontId="4" fillId="30" borderId="1" xfId="0" applyFont="1" applyFill="1" applyBorder="1" applyAlignment="1">
      <alignment horizontal="left" vertical="center"/>
    </xf>
    <xf numFmtId="0" fontId="4" fillId="23" borderId="1" xfId="0" applyFont="1" applyFill="1" applyBorder="1" applyAlignment="1">
      <alignment horizontal="left" vertical="center"/>
    </xf>
    <xf numFmtId="0" fontId="7" fillId="23" borderId="1" xfId="0" applyFont="1" applyFill="1" applyBorder="1" applyAlignment="1">
      <alignment horizontal="left" vertical="center"/>
    </xf>
    <xf numFmtId="2" fontId="4" fillId="23" borderId="1" xfId="0" applyNumberFormat="1" applyFont="1" applyFill="1" applyBorder="1" applyAlignment="1">
      <alignment horizontal="left" vertical="center"/>
    </xf>
    <xf numFmtId="0" fontId="9" fillId="23" borderId="1" xfId="0" applyFont="1" applyFill="1" applyBorder="1" applyAlignment="1">
      <alignment horizontal="left" vertical="center"/>
    </xf>
    <xf numFmtId="0" fontId="5" fillId="23" borderId="1" xfId="0" applyFont="1" applyFill="1" applyBorder="1" applyAlignment="1">
      <alignment horizontal="left" vertical="center"/>
    </xf>
    <xf numFmtId="167" fontId="4" fillId="23" borderId="1" xfId="1" applyFont="1" applyFill="1" applyBorder="1" applyAlignment="1">
      <alignment horizontal="left" vertical="center"/>
    </xf>
    <xf numFmtId="40" fontId="4" fillId="23" borderId="1" xfId="0" applyNumberFormat="1" applyFont="1" applyFill="1" applyBorder="1" applyAlignment="1">
      <alignment horizontal="left" vertical="center"/>
    </xf>
    <xf numFmtId="0" fontId="4" fillId="8" borderId="1" xfId="1" applyNumberFormat="1" applyFont="1" applyFill="1" applyBorder="1" applyAlignment="1">
      <alignment horizontal="left" vertical="center"/>
    </xf>
    <xf numFmtId="167" fontId="4" fillId="3" borderId="1" xfId="1" applyFont="1" applyFill="1" applyBorder="1" applyAlignment="1">
      <alignment horizontal="left" vertical="center"/>
    </xf>
    <xf numFmtId="167" fontId="4" fillId="0" borderId="1" xfId="1" applyFont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2" fontId="4" fillId="5" borderId="1" xfId="0" applyNumberFormat="1" applyFont="1" applyFill="1" applyBorder="1" applyAlignment="1">
      <alignment horizontal="left" vertical="center"/>
    </xf>
    <xf numFmtId="167" fontId="4" fillId="5" borderId="1" xfId="1" applyFont="1" applyFill="1" applyBorder="1" applyAlignment="1">
      <alignment horizontal="left" vertical="center"/>
    </xf>
    <xf numFmtId="40" fontId="4" fillId="5" borderId="1" xfId="0" applyNumberFormat="1" applyFont="1" applyFill="1" applyBorder="1" applyAlignment="1">
      <alignment horizontal="left" vertical="center"/>
    </xf>
    <xf numFmtId="0" fontId="17" fillId="39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6" fillId="8" borderId="1" xfId="1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4" fillId="40" borderId="1" xfId="0" applyFont="1" applyFill="1" applyBorder="1" applyAlignment="1">
      <alignment horizontal="left" vertical="center"/>
    </xf>
    <xf numFmtId="2" fontId="7" fillId="23" borderId="1" xfId="0" applyNumberFormat="1" applyFont="1" applyFill="1" applyBorder="1" applyAlignment="1">
      <alignment horizontal="left" vertical="center"/>
    </xf>
    <xf numFmtId="167" fontId="7" fillId="23" borderId="1" xfId="1" applyFont="1" applyFill="1" applyBorder="1" applyAlignment="1">
      <alignment horizontal="left" vertical="center"/>
    </xf>
    <xf numFmtId="40" fontId="7" fillId="23" borderId="1" xfId="0" applyNumberFormat="1" applyFont="1" applyFill="1" applyBorder="1" applyAlignment="1">
      <alignment horizontal="left" vertical="center"/>
    </xf>
    <xf numFmtId="0" fontId="4" fillId="41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2" fontId="4" fillId="11" borderId="1" xfId="0" applyNumberFormat="1" applyFont="1" applyFill="1" applyBorder="1" applyAlignment="1">
      <alignment horizontal="left" vertical="center"/>
    </xf>
    <xf numFmtId="167" fontId="4" fillId="11" borderId="1" xfId="1" applyFont="1" applyFill="1" applyBorder="1" applyAlignment="1">
      <alignment horizontal="left" vertical="center"/>
    </xf>
    <xf numFmtId="40" fontId="4" fillId="11" borderId="1" xfId="0" applyNumberFormat="1" applyFont="1" applyFill="1" applyBorder="1" applyAlignment="1">
      <alignment horizontal="left" vertical="center"/>
    </xf>
    <xf numFmtId="14" fontId="6" fillId="5" borderId="1" xfId="0" applyNumberFormat="1" applyFont="1" applyFill="1" applyBorder="1" applyAlignment="1">
      <alignment horizontal="left" vertical="center"/>
    </xf>
    <xf numFmtId="2" fontId="6" fillId="5" borderId="1" xfId="0" applyNumberFormat="1" applyFont="1" applyFill="1" applyBorder="1" applyAlignment="1">
      <alignment horizontal="left" vertical="center"/>
    </xf>
    <xf numFmtId="0" fontId="7" fillId="13" borderId="1" xfId="0" applyFont="1" applyFill="1" applyBorder="1" applyAlignment="1">
      <alignment horizontal="left" vertical="center"/>
    </xf>
    <xf numFmtId="40" fontId="4" fillId="8" borderId="1" xfId="1" applyNumberFormat="1" applyFont="1" applyFill="1" applyBorder="1" applyAlignment="1">
      <alignment horizontal="left" vertical="center"/>
    </xf>
    <xf numFmtId="14" fontId="4" fillId="8" borderId="1" xfId="0" applyNumberFormat="1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40" fontId="4" fillId="5" borderId="1" xfId="1" applyNumberFormat="1" applyFont="1" applyFill="1" applyBorder="1" applyAlignment="1">
      <alignment horizontal="left" vertical="center"/>
    </xf>
    <xf numFmtId="0" fontId="4" fillId="16" borderId="1" xfId="0" applyFont="1" applyFill="1" applyBorder="1" applyAlignment="1">
      <alignment horizontal="left" vertical="center"/>
    </xf>
    <xf numFmtId="2" fontId="4" fillId="16" borderId="1" xfId="0" applyNumberFormat="1" applyFont="1" applyFill="1" applyBorder="1" applyAlignment="1">
      <alignment horizontal="left" vertical="center"/>
    </xf>
    <xf numFmtId="167" fontId="4" fillId="16" borderId="1" xfId="1" applyFont="1" applyFill="1" applyBorder="1" applyAlignment="1">
      <alignment horizontal="left" vertical="center"/>
    </xf>
    <xf numFmtId="40" fontId="4" fillId="16" borderId="1" xfId="0" applyNumberFormat="1" applyFont="1" applyFill="1" applyBorder="1" applyAlignment="1">
      <alignment horizontal="left" vertical="center"/>
    </xf>
    <xf numFmtId="40" fontId="4" fillId="17" borderId="1" xfId="0" applyNumberFormat="1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left" vertical="center"/>
    </xf>
    <xf numFmtId="0" fontId="4" fillId="2" borderId="1" xfId="1" applyNumberFormat="1" applyFont="1" applyFill="1" applyBorder="1" applyAlignment="1">
      <alignment horizontal="left" vertical="center"/>
    </xf>
    <xf numFmtId="0" fontId="7" fillId="15" borderId="1" xfId="0" applyFont="1" applyFill="1" applyBorder="1" applyAlignment="1">
      <alignment horizontal="left" vertical="center"/>
    </xf>
    <xf numFmtId="2" fontId="6" fillId="15" borderId="1" xfId="0" applyNumberFormat="1" applyFont="1" applyFill="1" applyBorder="1" applyAlignment="1">
      <alignment horizontal="left" vertical="center"/>
    </xf>
    <xf numFmtId="167" fontId="7" fillId="15" borderId="1" xfId="1" applyFont="1" applyFill="1" applyBorder="1" applyAlignment="1">
      <alignment horizontal="left" vertical="center"/>
    </xf>
    <xf numFmtId="167" fontId="6" fillId="15" borderId="1" xfId="1" applyFont="1" applyFill="1" applyBorder="1" applyAlignment="1">
      <alignment horizontal="left" vertical="center"/>
    </xf>
    <xf numFmtId="40" fontId="6" fillId="15" borderId="1" xfId="0" applyNumberFormat="1" applyFont="1" applyFill="1" applyBorder="1" applyAlignment="1">
      <alignment horizontal="left" vertical="center"/>
    </xf>
    <xf numFmtId="166" fontId="6" fillId="15" borderId="1" xfId="0" applyNumberFormat="1" applyFont="1" applyFill="1" applyBorder="1" applyAlignment="1">
      <alignment horizontal="left" vertical="center"/>
    </xf>
    <xf numFmtId="0" fontId="4" fillId="18" borderId="1" xfId="0" applyFont="1" applyFill="1" applyBorder="1" applyAlignment="1">
      <alignment horizontal="left" vertical="center"/>
    </xf>
    <xf numFmtId="14" fontId="7" fillId="23" borderId="1" xfId="0" applyNumberFormat="1" applyFont="1" applyFill="1" applyBorder="1" applyAlignment="1">
      <alignment horizontal="left" vertical="center"/>
    </xf>
    <xf numFmtId="14" fontId="5" fillId="2" borderId="1" xfId="0" applyNumberFormat="1" applyFont="1" applyFill="1" applyBorder="1" applyAlignment="1">
      <alignment horizontal="left" vertical="center"/>
    </xf>
    <xf numFmtId="167" fontId="6" fillId="5" borderId="1" xfId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1" applyNumberFormat="1" applyFont="1" applyFill="1" applyBorder="1" applyAlignment="1">
      <alignment horizontal="left" vertical="center"/>
    </xf>
    <xf numFmtId="2" fontId="4" fillId="6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7" fontId="4" fillId="6" borderId="1" xfId="1" applyFont="1" applyFill="1" applyBorder="1" applyAlignment="1">
      <alignment horizontal="left" vertical="center"/>
    </xf>
    <xf numFmtId="167" fontId="4" fillId="19" borderId="1" xfId="1" applyFont="1" applyFill="1" applyBorder="1" applyAlignment="1">
      <alignment horizontal="left" vertical="center"/>
    </xf>
    <xf numFmtId="167" fontId="5" fillId="20" borderId="1" xfId="1" applyFont="1" applyFill="1" applyBorder="1" applyAlignment="1">
      <alignment horizontal="left" vertical="center"/>
    </xf>
    <xf numFmtId="40" fontId="5" fillId="20" borderId="1" xfId="0" applyNumberFormat="1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7" fillId="21" borderId="1" xfId="0" applyFont="1" applyFill="1" applyBorder="1" applyAlignment="1">
      <alignment horizontal="left" vertical="center"/>
    </xf>
    <xf numFmtId="40" fontId="7" fillId="8" borderId="1" xfId="0" applyNumberFormat="1" applyFont="1" applyFill="1" applyBorder="1" applyAlignment="1">
      <alignment horizontal="left" vertical="center"/>
    </xf>
    <xf numFmtId="0" fontId="7" fillId="22" borderId="1" xfId="0" applyFont="1" applyFill="1" applyBorder="1" applyAlignment="1">
      <alignment horizontal="left" vertical="center"/>
    </xf>
    <xf numFmtId="14" fontId="4" fillId="23" borderId="1" xfId="0" applyNumberFormat="1" applyFont="1" applyFill="1" applyBorder="1" applyAlignment="1">
      <alignment horizontal="left" vertical="center"/>
    </xf>
    <xf numFmtId="14" fontId="7" fillId="8" borderId="1" xfId="0" applyNumberFormat="1" applyFont="1" applyFill="1" applyBorder="1" applyAlignment="1">
      <alignment horizontal="left" vertical="center"/>
    </xf>
    <xf numFmtId="14" fontId="5" fillId="20" borderId="1" xfId="0" applyNumberFormat="1" applyFont="1" applyFill="1" applyBorder="1" applyAlignment="1">
      <alignment horizontal="left" vertical="center"/>
    </xf>
    <xf numFmtId="0" fontId="4" fillId="20" borderId="1" xfId="1" applyNumberFormat="1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4" fillId="24" borderId="1" xfId="0" applyFont="1" applyFill="1" applyBorder="1" applyAlignment="1">
      <alignment horizontal="left" vertical="center"/>
    </xf>
    <xf numFmtId="40" fontId="7" fillId="6" borderId="1" xfId="0" applyNumberFormat="1" applyFont="1" applyFill="1" applyBorder="1" applyAlignment="1">
      <alignment horizontal="left" vertical="center"/>
    </xf>
    <xf numFmtId="2" fontId="4" fillId="0" borderId="1" xfId="1" applyNumberFormat="1" applyFont="1" applyBorder="1" applyAlignment="1">
      <alignment horizontal="left" vertical="center"/>
    </xf>
    <xf numFmtId="40" fontId="4" fillId="0" borderId="1" xfId="0" applyNumberFormat="1" applyFont="1" applyBorder="1" applyAlignment="1">
      <alignment horizontal="left" vertical="center"/>
    </xf>
    <xf numFmtId="14" fontId="5" fillId="6" borderId="1" xfId="0" applyNumberFormat="1" applyFont="1" applyFill="1" applyBorder="1" applyAlignment="1">
      <alignment horizontal="left" vertical="center"/>
    </xf>
    <xf numFmtId="0" fontId="7" fillId="25" borderId="1" xfId="0" applyFont="1" applyFill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167" fontId="17" fillId="0" borderId="1" xfId="1" applyFont="1" applyBorder="1" applyAlignment="1">
      <alignment horizontal="left" vertical="center"/>
    </xf>
    <xf numFmtId="40" fontId="4" fillId="0" borderId="1" xfId="1" applyNumberFormat="1" applyFont="1" applyBorder="1" applyAlignment="1">
      <alignment horizontal="left" vertical="center"/>
    </xf>
    <xf numFmtId="0" fontId="7" fillId="11" borderId="1" xfId="0" applyFont="1" applyFill="1" applyBorder="1" applyAlignment="1">
      <alignment horizontal="left" vertical="center"/>
    </xf>
    <xf numFmtId="0" fontId="4" fillId="26" borderId="1" xfId="0" applyFont="1" applyFill="1" applyBorder="1" applyAlignment="1">
      <alignment horizontal="left" vertical="center"/>
    </xf>
    <xf numFmtId="0" fontId="7" fillId="27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4" fillId="28" borderId="1" xfId="0" applyFont="1" applyFill="1" applyBorder="1" applyAlignment="1">
      <alignment horizontal="left" vertical="center"/>
    </xf>
    <xf numFmtId="14" fontId="6" fillId="28" borderId="1" xfId="0" applyNumberFormat="1" applyFont="1" applyFill="1" applyBorder="1" applyAlignment="1">
      <alignment horizontal="left" vertical="center"/>
    </xf>
    <xf numFmtId="2" fontId="4" fillId="28" borderId="1" xfId="0" applyNumberFormat="1" applyFont="1" applyFill="1" applyBorder="1" applyAlignment="1">
      <alignment horizontal="left" vertical="center"/>
    </xf>
    <xf numFmtId="167" fontId="4" fillId="28" borderId="1" xfId="1" applyFont="1" applyFill="1" applyBorder="1" applyAlignment="1">
      <alignment horizontal="left" vertical="center"/>
    </xf>
    <xf numFmtId="40" fontId="4" fillId="28" borderId="1" xfId="0" applyNumberFormat="1" applyFont="1" applyFill="1" applyBorder="1" applyAlignment="1">
      <alignment horizontal="left" vertical="center"/>
    </xf>
    <xf numFmtId="2" fontId="6" fillId="20" borderId="1" xfId="0" applyNumberFormat="1" applyFont="1" applyFill="1" applyBorder="1" applyAlignment="1">
      <alignment horizontal="left" vertical="center"/>
    </xf>
    <xf numFmtId="40" fontId="6" fillId="20" borderId="1" xfId="1" applyNumberFormat="1" applyFont="1" applyFill="1" applyBorder="1" applyAlignment="1">
      <alignment horizontal="left" vertical="center"/>
    </xf>
    <xf numFmtId="2" fontId="6" fillId="20" borderId="1" xfId="1" applyNumberFormat="1" applyFont="1" applyFill="1" applyBorder="1" applyAlignment="1">
      <alignment horizontal="left" vertical="center"/>
    </xf>
    <xf numFmtId="167" fontId="6" fillId="11" borderId="1" xfId="1" applyFont="1" applyFill="1" applyBorder="1" applyAlignment="1">
      <alignment horizontal="left" vertical="center"/>
    </xf>
    <xf numFmtId="40" fontId="6" fillId="11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10" fillId="20" borderId="1" xfId="0" applyFont="1" applyFill="1" applyBorder="1" applyAlignment="1">
      <alignment horizontal="left" vertical="center"/>
    </xf>
    <xf numFmtId="14" fontId="10" fillId="20" borderId="1" xfId="0" applyNumberFormat="1" applyFont="1" applyFill="1" applyBorder="1" applyAlignment="1">
      <alignment horizontal="left" vertical="center"/>
    </xf>
    <xf numFmtId="2" fontId="10" fillId="20" borderId="1" xfId="0" applyNumberFormat="1" applyFont="1" applyFill="1" applyBorder="1" applyAlignment="1">
      <alignment horizontal="left" vertical="center"/>
    </xf>
    <xf numFmtId="0" fontId="10" fillId="20" borderId="1" xfId="1" applyNumberFormat="1" applyFont="1" applyFill="1" applyBorder="1" applyAlignment="1">
      <alignment horizontal="left" vertical="center"/>
    </xf>
    <xf numFmtId="167" fontId="10" fillId="20" borderId="1" xfId="1" applyFont="1" applyFill="1" applyBorder="1" applyAlignment="1">
      <alignment horizontal="left" vertical="center"/>
    </xf>
    <xf numFmtId="167" fontId="10" fillId="3" borderId="1" xfId="1" applyFont="1" applyFill="1" applyBorder="1" applyAlignment="1">
      <alignment horizontal="left" vertical="center"/>
    </xf>
    <xf numFmtId="40" fontId="10" fillId="20" borderId="1" xfId="0" applyNumberFormat="1" applyFont="1" applyFill="1" applyBorder="1" applyAlignment="1">
      <alignment horizontal="left" vertical="center"/>
    </xf>
    <xf numFmtId="40" fontId="4" fillId="2" borderId="1" xfId="1" applyNumberFormat="1" applyFont="1" applyFill="1" applyBorder="1" applyAlignment="1">
      <alignment horizontal="left" vertical="center"/>
    </xf>
    <xf numFmtId="40" fontId="4" fillId="7" borderId="1" xfId="0" applyNumberFormat="1" applyFont="1" applyFill="1" applyBorder="1" applyAlignment="1">
      <alignment horizontal="left" vertical="center"/>
    </xf>
    <xf numFmtId="40" fontId="4" fillId="39" borderId="1" xfId="0" applyNumberFormat="1" applyFont="1" applyFill="1" applyBorder="1" applyAlignment="1">
      <alignment horizontal="left" vertical="center"/>
    </xf>
    <xf numFmtId="14" fontId="4" fillId="5" borderId="1" xfId="0" applyNumberFormat="1" applyFont="1" applyFill="1" applyBorder="1" applyAlignment="1">
      <alignment horizontal="left" vertical="center"/>
    </xf>
    <xf numFmtId="14" fontId="4" fillId="39" borderId="1" xfId="0" applyNumberFormat="1" applyFont="1" applyFill="1" applyBorder="1" applyAlignment="1">
      <alignment horizontal="left" vertical="center"/>
    </xf>
    <xf numFmtId="14" fontId="4" fillId="20" borderId="1" xfId="0" applyNumberFormat="1" applyFont="1" applyFill="1" applyBorder="1" applyAlignment="1">
      <alignment horizontal="left" vertical="center"/>
    </xf>
    <xf numFmtId="14" fontId="4" fillId="28" borderId="1" xfId="0" applyNumberFormat="1" applyFont="1" applyFill="1" applyBorder="1" applyAlignment="1">
      <alignment horizontal="left" vertical="center"/>
    </xf>
    <xf numFmtId="14" fontId="6" fillId="20" borderId="1" xfId="1" applyNumberFormat="1" applyFont="1" applyFill="1" applyBorder="1" applyAlignment="1">
      <alignment horizontal="left" vertical="center"/>
    </xf>
    <xf numFmtId="0" fontId="4" fillId="42" borderId="1" xfId="0" applyFont="1" applyFill="1" applyBorder="1" applyAlignment="1">
      <alignment horizontal="left" vertical="center"/>
    </xf>
    <xf numFmtId="2" fontId="4" fillId="8" borderId="1" xfId="0" applyNumberFormat="1" applyFont="1" applyFill="1" applyBorder="1" applyAlignment="1">
      <alignment horizontal="left" vertical="top"/>
    </xf>
    <xf numFmtId="169" fontId="4" fillId="39" borderId="1" xfId="0" applyNumberFormat="1" applyFont="1" applyFill="1" applyBorder="1" applyAlignment="1">
      <alignment horizontal="left" vertical="center"/>
    </xf>
    <xf numFmtId="14" fontId="6" fillId="8" borderId="1" xfId="0" applyNumberFormat="1" applyFont="1" applyFill="1" applyBorder="1" applyAlignment="1">
      <alignment horizontal="left"/>
    </xf>
    <xf numFmtId="167" fontId="17" fillId="0" borderId="1" xfId="1" applyFont="1" applyBorder="1" applyAlignment="1">
      <alignment horizontal="left" vertical="top"/>
    </xf>
    <xf numFmtId="169" fontId="17" fillId="39" borderId="1" xfId="0" applyNumberFormat="1" applyFont="1" applyFill="1" applyBorder="1" applyAlignment="1">
      <alignment horizontal="left" vertical="top"/>
    </xf>
    <xf numFmtId="0" fontId="5" fillId="28" borderId="1" xfId="0" applyFont="1" applyFill="1" applyBorder="1" applyAlignment="1">
      <alignment horizontal="left" vertical="center"/>
    </xf>
    <xf numFmtId="0" fontId="6" fillId="28" borderId="1" xfId="0" applyFont="1" applyFill="1" applyBorder="1" applyAlignment="1">
      <alignment horizontal="left" vertical="center"/>
    </xf>
    <xf numFmtId="167" fontId="6" fillId="28" borderId="1" xfId="1" applyFont="1" applyFill="1" applyBorder="1" applyAlignment="1">
      <alignment horizontal="left" vertical="center"/>
    </xf>
    <xf numFmtId="0" fontId="4" fillId="19" borderId="1" xfId="0" applyFont="1" applyFill="1" applyBorder="1" applyAlignment="1">
      <alignment horizontal="left" vertical="center"/>
    </xf>
    <xf numFmtId="0" fontId="0" fillId="8" borderId="1" xfId="0" applyFill="1" applyBorder="1"/>
    <xf numFmtId="2" fontId="4" fillId="19" borderId="1" xfId="0" applyNumberFormat="1" applyFont="1" applyFill="1" applyBorder="1" applyAlignment="1">
      <alignment horizontal="left" vertical="center"/>
    </xf>
    <xf numFmtId="40" fontId="4" fillId="3" borderId="1" xfId="0" applyNumberFormat="1" applyFont="1" applyFill="1" applyBorder="1" applyAlignment="1">
      <alignment horizontal="left" vertical="center"/>
    </xf>
    <xf numFmtId="169" fontId="4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69" fontId="17" fillId="3" borderId="1" xfId="0" applyNumberFormat="1" applyFont="1" applyFill="1" applyBorder="1" applyAlignment="1">
      <alignment horizontal="left" vertical="top"/>
    </xf>
    <xf numFmtId="40" fontId="7" fillId="3" borderId="1" xfId="0" applyNumberFormat="1" applyFont="1" applyFill="1" applyBorder="1" applyAlignment="1">
      <alignment horizontal="left" vertical="center"/>
    </xf>
    <xf numFmtId="166" fontId="6" fillId="3" borderId="1" xfId="0" applyNumberFormat="1" applyFont="1" applyFill="1" applyBorder="1" applyAlignment="1">
      <alignment horizontal="left" vertical="center"/>
    </xf>
    <xf numFmtId="40" fontId="5" fillId="3" borderId="1" xfId="0" applyNumberFormat="1" applyFont="1" applyFill="1" applyBorder="1" applyAlignment="1">
      <alignment horizontal="left" vertical="center"/>
    </xf>
    <xf numFmtId="40" fontId="10" fillId="3" borderId="1" xfId="0" applyNumberFormat="1" applyFont="1" applyFill="1" applyBorder="1" applyAlignment="1">
      <alignment horizontal="left" vertical="center"/>
    </xf>
    <xf numFmtId="14" fontId="17" fillId="6" borderId="1" xfId="0" applyNumberFormat="1" applyFont="1" applyFill="1" applyBorder="1" applyAlignment="1">
      <alignment horizontal="left" vertical="top"/>
    </xf>
    <xf numFmtId="14" fontId="4" fillId="17" borderId="1" xfId="0" applyNumberFormat="1" applyFont="1" applyFill="1" applyBorder="1" applyAlignment="1">
      <alignment horizontal="left" vertical="center"/>
    </xf>
    <xf numFmtId="14" fontId="4" fillId="19" borderId="1" xfId="0" applyNumberFormat="1" applyFont="1" applyFill="1" applyBorder="1" applyAlignment="1">
      <alignment horizontal="left" vertical="center"/>
    </xf>
    <xf numFmtId="0" fontId="4" fillId="28" borderId="1" xfId="0" applyFont="1" applyFill="1" applyBorder="1" applyAlignment="1">
      <alignment horizontal="left"/>
    </xf>
    <xf numFmtId="14" fontId="4" fillId="28" borderId="1" xfId="0" applyNumberFormat="1" applyFont="1" applyFill="1" applyBorder="1" applyAlignment="1">
      <alignment horizontal="left"/>
    </xf>
    <xf numFmtId="167" fontId="0" fillId="0" borderId="0" xfId="1" applyFont="1"/>
    <xf numFmtId="14" fontId="0" fillId="0" borderId="0" xfId="0" applyNumberFormat="1"/>
    <xf numFmtId="0" fontId="26" fillId="0" borderId="1" xfId="0" applyFont="1" applyBorder="1"/>
    <xf numFmtId="0" fontId="27" fillId="31" borderId="1" xfId="0" applyFont="1" applyFill="1" applyBorder="1"/>
    <xf numFmtId="0" fontId="27" fillId="31" borderId="1" xfId="0" applyFont="1" applyFill="1" applyBorder="1" applyAlignment="1">
      <alignment horizontal="right"/>
    </xf>
    <xf numFmtId="0" fontId="17" fillId="0" borderId="1" xfId="0" applyFont="1" applyBorder="1"/>
    <xf numFmtId="0" fontId="28" fillId="31" borderId="1" xfId="0" applyFont="1" applyFill="1" applyBorder="1" applyAlignment="1">
      <alignment horizontal="right"/>
    </xf>
    <xf numFmtId="0" fontId="29" fillId="31" borderId="1" xfId="0" applyFont="1" applyFill="1" applyBorder="1" applyAlignment="1">
      <alignment horizontal="right"/>
    </xf>
    <xf numFmtId="167" fontId="28" fillId="31" borderId="1" xfId="1" applyFont="1" applyFill="1" applyBorder="1" applyAlignment="1">
      <alignment horizontal="right" vertical="center"/>
    </xf>
    <xf numFmtId="0" fontId="4" fillId="10" borderId="1" xfId="0" applyFont="1" applyFill="1" applyBorder="1" applyAlignment="1">
      <alignment horizontal="left" vertical="top"/>
    </xf>
    <xf numFmtId="0" fontId="0" fillId="12" borderId="1" xfId="0" applyFill="1" applyBorder="1"/>
    <xf numFmtId="167" fontId="17" fillId="0" borderId="1" xfId="1" applyFont="1" applyBorder="1" applyAlignment="1">
      <alignment horizontal="right"/>
    </xf>
    <xf numFmtId="167" fontId="30" fillId="0" borderId="1" xfId="1" applyFont="1" applyBorder="1"/>
    <xf numFmtId="0" fontId="31" fillId="8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17" fillId="8" borderId="1" xfId="0" applyFont="1" applyFill="1" applyBorder="1"/>
    <xf numFmtId="167" fontId="17" fillId="0" borderId="1" xfId="1" applyFont="1" applyBorder="1"/>
    <xf numFmtId="14" fontId="17" fillId="0" borderId="1" xfId="1" applyNumberFormat="1" applyFont="1" applyBorder="1" applyAlignment="1">
      <alignment horizontal="right"/>
    </xf>
    <xf numFmtId="14" fontId="32" fillId="0" borderId="1" xfId="1" applyNumberFormat="1" applyFont="1" applyBorder="1"/>
    <xf numFmtId="0" fontId="33" fillId="8" borderId="1" xfId="0" applyFont="1" applyFill="1" applyBorder="1" applyAlignment="1">
      <alignment horizontal="right" vertical="center" wrapText="1"/>
    </xf>
    <xf numFmtId="0" fontId="34" fillId="8" borderId="1" xfId="0" applyFont="1" applyFill="1" applyBorder="1" applyAlignment="1">
      <alignment horizontal="left"/>
    </xf>
    <xf numFmtId="14" fontId="4" fillId="0" borderId="1" xfId="0" applyNumberFormat="1" applyFont="1" applyBorder="1"/>
    <xf numFmtId="167" fontId="6" fillId="8" borderId="1" xfId="1" applyFont="1" applyFill="1" applyBorder="1" applyAlignment="1">
      <alignment horizontal="left"/>
    </xf>
    <xf numFmtId="14" fontId="17" fillId="8" borderId="1" xfId="0" applyNumberFormat="1" applyFont="1" applyFill="1" applyBorder="1"/>
    <xf numFmtId="15" fontId="35" fillId="8" borderId="1" xfId="0" applyNumberFormat="1" applyFont="1" applyFill="1" applyBorder="1" applyAlignment="1">
      <alignment vertical="center" wrapText="1"/>
    </xf>
    <xf numFmtId="14" fontId="31" fillId="8" borderId="1" xfId="0" applyNumberFormat="1" applyFont="1" applyFill="1" applyBorder="1" applyAlignment="1">
      <alignment horizontal="left" vertical="top"/>
    </xf>
    <xf numFmtId="14" fontId="0" fillId="12" borderId="1" xfId="0" applyNumberFormat="1" applyFill="1" applyBorder="1"/>
    <xf numFmtId="0" fontId="35" fillId="8" borderId="1" xfId="0" applyFont="1" applyFill="1" applyBorder="1" applyAlignment="1">
      <alignment horizontal="right" vertical="center" wrapText="1"/>
    </xf>
    <xf numFmtId="14" fontId="6" fillId="8" borderId="1" xfId="0" applyNumberFormat="1" applyFont="1" applyFill="1" applyBorder="1" applyAlignment="1">
      <alignment vertical="top"/>
    </xf>
    <xf numFmtId="167" fontId="6" fillId="8" borderId="1" xfId="1" applyFont="1" applyFill="1" applyBorder="1" applyAlignment="1">
      <alignment horizontal="left" vertical="top"/>
    </xf>
    <xf numFmtId="14" fontId="31" fillId="8" borderId="1" xfId="0" applyNumberFormat="1" applyFont="1" applyFill="1" applyBorder="1" applyAlignment="1">
      <alignment horizontal="left" vertical="center"/>
    </xf>
    <xf numFmtId="167" fontId="4" fillId="0" borderId="1" xfId="1" applyFont="1" applyBorder="1"/>
    <xf numFmtId="14" fontId="36" fillId="8" borderId="1" xfId="0" applyNumberFormat="1" applyFont="1" applyFill="1" applyBorder="1" applyAlignment="1">
      <alignment horizontal="left" vertical="top"/>
    </xf>
    <xf numFmtId="15" fontId="33" fillId="8" borderId="1" xfId="0" applyNumberFormat="1" applyFont="1" applyFill="1" applyBorder="1" applyAlignment="1">
      <alignment vertical="center" wrapText="1"/>
    </xf>
    <xf numFmtId="166" fontId="33" fillId="8" borderId="1" xfId="0" applyNumberFormat="1" applyFont="1" applyFill="1" applyBorder="1" applyAlignment="1">
      <alignment horizontal="right" vertical="center" wrapText="1"/>
    </xf>
    <xf numFmtId="2" fontId="6" fillId="8" borderId="1" xfId="0" applyNumberFormat="1" applyFont="1" applyFill="1" applyBorder="1" applyAlignment="1">
      <alignment horizontal="left" vertical="top"/>
    </xf>
    <xf numFmtId="167" fontId="4" fillId="0" borderId="1" xfId="1" applyFont="1" applyBorder="1" applyAlignment="1">
      <alignment horizontal="left" vertical="top"/>
    </xf>
    <xf numFmtId="167" fontId="37" fillId="8" borderId="1" xfId="0" applyNumberFormat="1" applyFont="1" applyFill="1" applyBorder="1" applyAlignment="1">
      <alignment horizontal="left" vertical="top"/>
    </xf>
    <xf numFmtId="14" fontId="36" fillId="8" borderId="1" xfId="0" applyNumberFormat="1" applyFont="1" applyFill="1" applyBorder="1" applyAlignment="1">
      <alignment horizontal="left"/>
    </xf>
    <xf numFmtId="0" fontId="24" fillId="8" borderId="1" xfId="0" applyFont="1" applyFill="1" applyBorder="1" applyAlignment="1">
      <alignment horizontal="left" vertical="center"/>
    </xf>
    <xf numFmtId="2" fontId="24" fillId="8" borderId="1" xfId="0" applyNumberFormat="1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/>
    </xf>
    <xf numFmtId="2" fontId="6" fillId="8" borderId="1" xfId="0" applyNumberFormat="1" applyFont="1" applyFill="1" applyBorder="1" applyAlignment="1">
      <alignment horizontal="left"/>
    </xf>
    <xf numFmtId="14" fontId="36" fillId="8" borderId="1" xfId="0" applyNumberFormat="1" applyFont="1" applyFill="1" applyBorder="1" applyAlignment="1">
      <alignment horizontal="left" vertical="center"/>
    </xf>
    <xf numFmtId="167" fontId="31" fillId="0" borderId="1" xfId="1" applyFont="1" applyBorder="1" applyAlignment="1">
      <alignment horizontal="left" vertical="center"/>
    </xf>
    <xf numFmtId="167" fontId="17" fillId="8" borderId="1" xfId="0" applyNumberFormat="1" applyFont="1" applyFill="1" applyBorder="1"/>
    <xf numFmtId="0" fontId="35" fillId="8" borderId="1" xfId="0" applyFont="1" applyFill="1" applyBorder="1" applyAlignment="1">
      <alignment vertical="center"/>
    </xf>
    <xf numFmtId="0" fontId="31" fillId="0" borderId="1" xfId="0" applyFont="1" applyBorder="1" applyAlignment="1">
      <alignment horizontal="right"/>
    </xf>
    <xf numFmtId="0" fontId="17" fillId="8" borderId="1" xfId="0" applyFont="1" applyFill="1" applyBorder="1" applyAlignment="1">
      <alignment horizontal="right"/>
    </xf>
    <xf numFmtId="167" fontId="17" fillId="8" borderId="1" xfId="1" applyFont="1" applyFill="1" applyBorder="1"/>
    <xf numFmtId="0" fontId="38" fillId="8" borderId="1" xfId="0" applyFont="1" applyFill="1" applyBorder="1" applyAlignment="1">
      <alignment horizontal="right"/>
    </xf>
    <xf numFmtId="167" fontId="38" fillId="8" borderId="1" xfId="1" applyFont="1" applyFill="1" applyBorder="1" applyAlignment="1">
      <alignment horizontal="right"/>
    </xf>
    <xf numFmtId="167" fontId="38" fillId="8" borderId="1" xfId="1" applyFont="1" applyFill="1" applyBorder="1" applyAlignment="1">
      <alignment horizontal="right" vertical="center"/>
    </xf>
    <xf numFmtId="0" fontId="17" fillId="8" borderId="0" xfId="0" applyFont="1" applyFill="1" applyAlignment="1">
      <alignment horizontal="right"/>
    </xf>
    <xf numFmtId="167" fontId="31" fillId="0" borderId="1" xfId="1" applyFont="1" applyBorder="1" applyAlignment="1">
      <alignment horizontal="right" vertical="top"/>
    </xf>
    <xf numFmtId="167" fontId="36" fillId="8" borderId="1" xfId="1" applyFont="1" applyFill="1" applyBorder="1" applyAlignment="1">
      <alignment horizontal="right"/>
    </xf>
    <xf numFmtId="167" fontId="36" fillId="8" borderId="1" xfId="1" applyFont="1" applyFill="1" applyBorder="1" applyAlignment="1">
      <alignment horizontal="right" vertical="top"/>
    </xf>
    <xf numFmtId="14" fontId="17" fillId="8" borderId="1" xfId="0" applyNumberFormat="1" applyFont="1" applyFill="1" applyBorder="1" applyAlignment="1">
      <alignment horizontal="right"/>
    </xf>
    <xf numFmtId="14" fontId="30" fillId="0" borderId="1" xfId="1" applyNumberFormat="1" applyFont="1" applyBorder="1"/>
    <xf numFmtId="14" fontId="4" fillId="0" borderId="1" xfId="0" applyNumberFormat="1" applyFont="1" applyBorder="1" applyAlignment="1">
      <alignment horizontal="left"/>
    </xf>
    <xf numFmtId="167" fontId="33" fillId="8" borderId="1" xfId="1" applyFont="1" applyFill="1" applyBorder="1" applyAlignment="1">
      <alignment vertical="center" wrapText="1"/>
    </xf>
    <xf numFmtId="0" fontId="0" fillId="12" borderId="0" xfId="0" applyFill="1"/>
    <xf numFmtId="14" fontId="6" fillId="8" borderId="1" xfId="0" applyNumberFormat="1" applyFont="1" applyFill="1" applyBorder="1" applyAlignment="1">
      <alignment horizontal="right" vertical="top"/>
    </xf>
    <xf numFmtId="0" fontId="39" fillId="8" borderId="2" xfId="0" applyFont="1" applyFill="1" applyBorder="1" applyAlignment="1">
      <alignment horizontal="right" vertical="center" wrapText="1"/>
    </xf>
    <xf numFmtId="0" fontId="40" fillId="8" borderId="2" xfId="0" applyFont="1" applyFill="1" applyBorder="1" applyAlignment="1">
      <alignment horizontal="right" vertical="center" wrapText="1"/>
    </xf>
    <xf numFmtId="14" fontId="32" fillId="8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14" fontId="32" fillId="8" borderId="1" xfId="0" applyNumberFormat="1" applyFont="1" applyFill="1" applyBorder="1" applyAlignment="1">
      <alignment horizontal="right" vertical="center"/>
    </xf>
    <xf numFmtId="167" fontId="17" fillId="8" borderId="1" xfId="1" applyFont="1" applyFill="1" applyBorder="1" applyAlignment="1">
      <alignment vertical="top"/>
    </xf>
    <xf numFmtId="14" fontId="36" fillId="8" borderId="1" xfId="0" applyNumberFormat="1" applyFont="1" applyFill="1" applyBorder="1" applyAlignment="1">
      <alignment horizontal="right"/>
    </xf>
    <xf numFmtId="14" fontId="17" fillId="12" borderId="1" xfId="0" applyNumberFormat="1" applyFont="1" applyFill="1" applyBorder="1"/>
    <xf numFmtId="0" fontId="33" fillId="8" borderId="2" xfId="0" applyFont="1" applyFill="1" applyBorder="1" applyAlignment="1">
      <alignment horizontal="right" vertical="center" wrapText="1"/>
    </xf>
    <xf numFmtId="15" fontId="39" fillId="8" borderId="1" xfId="0" applyNumberFormat="1" applyFont="1" applyFill="1" applyBorder="1" applyAlignment="1">
      <alignment vertical="center" wrapText="1"/>
    </xf>
    <xf numFmtId="14" fontId="33" fillId="8" borderId="1" xfId="0" applyNumberFormat="1" applyFont="1" applyFill="1" applyBorder="1" applyAlignment="1">
      <alignment vertical="center" wrapText="1"/>
    </xf>
    <xf numFmtId="14" fontId="4" fillId="12" borderId="1" xfId="0" applyNumberFormat="1" applyFont="1" applyFill="1" applyBorder="1" applyAlignment="1">
      <alignment horizontal="left" vertical="center"/>
    </xf>
    <xf numFmtId="15" fontId="40" fillId="8" borderId="1" xfId="0" applyNumberFormat="1" applyFont="1" applyFill="1" applyBorder="1" applyAlignment="1">
      <alignment vertical="center" wrapText="1"/>
    </xf>
    <xf numFmtId="14" fontId="6" fillId="8" borderId="1" xfId="0" applyNumberFormat="1" applyFont="1" applyFill="1" applyBorder="1" applyAlignment="1">
      <alignment horizontal="left" vertical="top"/>
    </xf>
    <xf numFmtId="169" fontId="6" fillId="8" borderId="1" xfId="0" applyNumberFormat="1" applyFont="1" applyFill="1" applyBorder="1" applyAlignment="1">
      <alignment horizontal="left"/>
    </xf>
    <xf numFmtId="15" fontId="26" fillId="0" borderId="1" xfId="0" applyNumberFormat="1" applyFont="1" applyBorder="1"/>
    <xf numFmtId="14" fontId="32" fillId="8" borderId="1" xfId="0" applyNumberFormat="1" applyFont="1" applyFill="1" applyBorder="1" applyAlignment="1">
      <alignment horizontal="right" vertical="top"/>
    </xf>
    <xf numFmtId="0" fontId="6" fillId="8" borderId="1" xfId="0" applyFont="1" applyFill="1" applyBorder="1" applyAlignment="1">
      <alignment horizontal="left"/>
    </xf>
    <xf numFmtId="167" fontId="6" fillId="6" borderId="1" xfId="1" applyFont="1" applyFill="1" applyBorder="1" applyAlignment="1">
      <alignment horizontal="left"/>
    </xf>
    <xf numFmtId="0" fontId="41" fillId="8" borderId="1" xfId="0" applyFont="1" applyFill="1" applyBorder="1" applyAlignment="1">
      <alignment horizontal="left"/>
    </xf>
    <xf numFmtId="15" fontId="40" fillId="12" borderId="1" xfId="0" applyNumberFormat="1" applyFont="1" applyFill="1" applyBorder="1" applyAlignment="1">
      <alignment vertical="center" wrapText="1"/>
    </xf>
    <xf numFmtId="14" fontId="33" fillId="12" borderId="1" xfId="0" applyNumberFormat="1" applyFont="1" applyFill="1" applyBorder="1" applyAlignment="1">
      <alignment vertical="center" wrapText="1"/>
    </xf>
    <xf numFmtId="0" fontId="28" fillId="8" borderId="1" xfId="0" applyFont="1" applyFill="1" applyBorder="1" applyAlignment="1">
      <alignment horizontal="right"/>
    </xf>
    <xf numFmtId="15" fontId="33" fillId="8" borderId="1" xfId="0" applyNumberFormat="1" applyFont="1" applyFill="1" applyBorder="1" applyAlignment="1">
      <alignment horizontal="right" vertical="center" wrapText="1"/>
    </xf>
    <xf numFmtId="14" fontId="17" fillId="0" borderId="1" xfId="0" applyNumberFormat="1" applyFont="1" applyBorder="1" applyAlignment="1">
      <alignment horizontal="right"/>
    </xf>
    <xf numFmtId="14" fontId="17" fillId="8" borderId="1" xfId="0" applyNumberFormat="1" applyFont="1" applyFill="1" applyBorder="1" applyAlignment="1">
      <alignment horizontal="right" vertical="top"/>
    </xf>
    <xf numFmtId="15" fontId="17" fillId="8" borderId="1" xfId="0" applyNumberFormat="1" applyFont="1" applyFill="1" applyBorder="1" applyAlignment="1">
      <alignment horizontal="right"/>
    </xf>
    <xf numFmtId="15" fontId="17" fillId="8" borderId="1" xfId="0" applyNumberFormat="1" applyFont="1" applyFill="1" applyBorder="1"/>
    <xf numFmtId="167" fontId="42" fillId="8" borderId="1" xfId="1" applyFont="1" applyFill="1" applyBorder="1"/>
    <xf numFmtId="14" fontId="4" fillId="8" borderId="1" xfId="0" applyNumberFormat="1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167" fontId="5" fillId="0" borderId="1" xfId="1" applyFont="1" applyBorder="1" applyAlignment="1">
      <alignment horizontal="left"/>
    </xf>
    <xf numFmtId="14" fontId="17" fillId="8" borderId="1" xfId="0" applyNumberFormat="1" applyFont="1" applyFill="1" applyBorder="1" applyAlignment="1">
      <alignment horizontal="left"/>
    </xf>
    <xf numFmtId="0" fontId="43" fillId="8" borderId="1" xfId="0" applyFont="1" applyFill="1" applyBorder="1" applyAlignment="1">
      <alignment horizontal="right"/>
    </xf>
    <xf numFmtId="167" fontId="4" fillId="0" borderId="1" xfId="1" applyFont="1" applyBorder="1" applyAlignment="1">
      <alignment horizontal="left"/>
    </xf>
    <xf numFmtId="167" fontId="6" fillId="0" borderId="1" xfId="1" applyFont="1" applyBorder="1" applyAlignment="1">
      <alignment horizontal="left"/>
    </xf>
    <xf numFmtId="14" fontId="42" fillId="8" borderId="1" xfId="1" applyNumberFormat="1" applyFont="1" applyFill="1" applyBorder="1"/>
    <xf numFmtId="0" fontId="43" fillId="0" borderId="1" xfId="0" applyFont="1" applyBorder="1" applyAlignment="1">
      <alignment horizontal="right"/>
    </xf>
    <xf numFmtId="166" fontId="42" fillId="8" borderId="1" xfId="1" applyNumberFormat="1" applyFont="1" applyFill="1" applyBorder="1"/>
    <xf numFmtId="167" fontId="4" fillId="8" borderId="1" xfId="1" applyFont="1" applyFill="1" applyBorder="1" applyAlignment="1">
      <alignment horizontal="left"/>
    </xf>
    <xf numFmtId="14" fontId="6" fillId="0" borderId="1" xfId="1" applyNumberFormat="1" applyFont="1" applyBorder="1" applyAlignment="1">
      <alignment horizontal="left"/>
    </xf>
    <xf numFmtId="166" fontId="43" fillId="0" borderId="1" xfId="0" applyNumberFormat="1" applyFont="1" applyBorder="1" applyAlignment="1">
      <alignment horizontal="right"/>
    </xf>
    <xf numFmtId="15" fontId="17" fillId="0" borderId="1" xfId="0" applyNumberFormat="1" applyFont="1" applyBorder="1"/>
    <xf numFmtId="166" fontId="30" fillId="0" borderId="1" xfId="1" applyNumberFormat="1" applyFont="1" applyBorder="1"/>
    <xf numFmtId="0" fontId="44" fillId="0" borderId="1" xfId="0" applyFont="1" applyBorder="1"/>
    <xf numFmtId="167" fontId="32" fillId="0" borderId="1" xfId="1" applyFont="1" applyBorder="1"/>
    <xf numFmtId="167" fontId="17" fillId="0" borderId="1" xfId="0" applyNumberFormat="1" applyFont="1" applyBorder="1"/>
    <xf numFmtId="0" fontId="7" fillId="31" borderId="1" xfId="0" applyFont="1" applyFill="1" applyBorder="1" applyAlignment="1">
      <alignment horizontal="left"/>
    </xf>
    <xf numFmtId="167" fontId="7" fillId="31" borderId="1" xfId="0" applyNumberFormat="1" applyFont="1" applyFill="1" applyBorder="1" applyAlignment="1">
      <alignment horizontal="left"/>
    </xf>
    <xf numFmtId="166" fontId="7" fillId="31" borderId="1" xfId="1" applyNumberFormat="1" applyFont="1" applyFill="1" applyBorder="1" applyAlignment="1">
      <alignment horizontal="left"/>
    </xf>
    <xf numFmtId="0" fontId="27" fillId="8" borderId="1" xfId="0" applyFont="1" applyFill="1" applyBorder="1"/>
    <xf numFmtId="0" fontId="27" fillId="8" borderId="1" xfId="0" applyFont="1" applyFill="1" applyBorder="1" applyAlignment="1">
      <alignment horizontal="right"/>
    </xf>
    <xf numFmtId="167" fontId="32" fillId="8" borderId="1" xfId="1" applyFont="1" applyFill="1" applyBorder="1"/>
    <xf numFmtId="14" fontId="32" fillId="8" borderId="1" xfId="0" applyNumberFormat="1" applyFont="1" applyFill="1" applyBorder="1"/>
    <xf numFmtId="0" fontId="45" fillId="8" borderId="1" xfId="0" applyFont="1" applyFill="1" applyBorder="1"/>
    <xf numFmtId="14" fontId="6" fillId="8" borderId="1" xfId="0" applyNumberFormat="1" applyFont="1" applyFill="1" applyBorder="1" applyAlignment="1">
      <alignment horizontal="right"/>
    </xf>
    <xf numFmtId="0" fontId="32" fillId="8" borderId="1" xfId="0" applyFont="1" applyFill="1" applyBorder="1"/>
    <xf numFmtId="0" fontId="46" fillId="31" borderId="1" xfId="0" applyFont="1" applyFill="1" applyBorder="1" applyAlignment="1">
      <alignment vertical="center"/>
    </xf>
    <xf numFmtId="167" fontId="46" fillId="31" borderId="1" xfId="1" applyFont="1" applyFill="1" applyBorder="1" applyAlignment="1">
      <alignment vertical="center"/>
    </xf>
    <xf numFmtId="168" fontId="17" fillId="0" borderId="1" xfId="1" applyNumberFormat="1" applyFont="1" applyBorder="1"/>
    <xf numFmtId="14" fontId="17" fillId="0" borderId="1" xfId="1" applyNumberFormat="1" applyFont="1" applyBorder="1"/>
    <xf numFmtId="14" fontId="17" fillId="0" borderId="1" xfId="0" applyNumberFormat="1" applyFont="1" applyBorder="1"/>
    <xf numFmtId="15" fontId="32" fillId="8" borderId="1" xfId="0" applyNumberFormat="1" applyFont="1" applyFill="1" applyBorder="1"/>
    <xf numFmtId="166" fontId="17" fillId="8" borderId="1" xfId="0" applyNumberFormat="1" applyFont="1" applyFill="1" applyBorder="1"/>
    <xf numFmtId="14" fontId="36" fillId="8" borderId="1" xfId="0" applyNumberFormat="1" applyFont="1" applyFill="1" applyBorder="1" applyAlignment="1">
      <alignment horizontal="right" vertical="center"/>
    </xf>
    <xf numFmtId="15" fontId="17" fillId="8" borderId="1" xfId="1" applyNumberFormat="1" applyFont="1" applyFill="1" applyBorder="1"/>
    <xf numFmtId="166" fontId="17" fillId="0" borderId="1" xfId="0" applyNumberFormat="1" applyFont="1" applyBorder="1"/>
    <xf numFmtId="15" fontId="17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right"/>
    </xf>
    <xf numFmtId="168" fontId="17" fillId="0" borderId="1" xfId="0" applyNumberFormat="1" applyFont="1" applyBorder="1"/>
    <xf numFmtId="0" fontId="17" fillId="0" borderId="1" xfId="1" applyNumberFormat="1" applyFont="1" applyBorder="1"/>
    <xf numFmtId="14" fontId="32" fillId="0" borderId="1" xfId="0" applyNumberFormat="1" applyFont="1" applyBorder="1" applyAlignment="1">
      <alignment horizontal="right"/>
    </xf>
    <xf numFmtId="14" fontId="17" fillId="0" borderId="1" xfId="0" applyNumberFormat="1" applyFont="1" applyBorder="1" applyAlignment="1">
      <alignment horizontal="right" vertical="top"/>
    </xf>
    <xf numFmtId="168" fontId="17" fillId="8" borderId="1" xfId="1" applyNumberFormat="1" applyFont="1" applyFill="1" applyBorder="1"/>
    <xf numFmtId="0" fontId="46" fillId="31" borderId="1" xfId="0" applyFont="1" applyFill="1" applyBorder="1" applyAlignment="1">
      <alignment horizontal="right" vertical="center"/>
    </xf>
    <xf numFmtId="0" fontId="46" fillId="31" borderId="1" xfId="0" applyFont="1" applyFill="1" applyBorder="1"/>
    <xf numFmtId="15" fontId="47" fillId="8" borderId="1" xfId="0" applyNumberFormat="1" applyFont="1" applyFill="1" applyBorder="1" applyAlignment="1">
      <alignment vertical="center" wrapText="1"/>
    </xf>
    <xf numFmtId="15" fontId="26" fillId="8" borderId="1" xfId="0" applyNumberFormat="1" applyFont="1" applyFill="1" applyBorder="1"/>
    <xf numFmtId="0" fontId="32" fillId="0" borderId="1" xfId="0" applyFont="1" applyBorder="1" applyAlignment="1">
      <alignment vertical="center"/>
    </xf>
    <xf numFmtId="0" fontId="32" fillId="8" borderId="1" xfId="0" applyFont="1" applyFill="1" applyBorder="1" applyAlignment="1">
      <alignment horizontal="right" vertical="center"/>
    </xf>
    <xf numFmtId="0" fontId="32" fillId="8" borderId="1" xfId="0" applyFont="1" applyFill="1" applyBorder="1" applyAlignment="1">
      <alignment vertical="center"/>
    </xf>
    <xf numFmtId="14" fontId="32" fillId="8" borderId="1" xfId="0" applyNumberFormat="1" applyFont="1" applyFill="1" applyBorder="1" applyAlignment="1">
      <alignment vertical="center"/>
    </xf>
    <xf numFmtId="14" fontId="32" fillId="8" borderId="1" xfId="1" applyNumberFormat="1" applyFont="1" applyFill="1" applyBorder="1" applyAlignment="1">
      <alignment vertical="center"/>
    </xf>
    <xf numFmtId="0" fontId="32" fillId="8" borderId="1" xfId="0" applyFont="1" applyFill="1" applyBorder="1" applyAlignment="1">
      <alignment horizontal="right"/>
    </xf>
    <xf numFmtId="14" fontId="32" fillId="8" borderId="1" xfId="1" applyNumberFormat="1" applyFont="1" applyFill="1" applyBorder="1"/>
    <xf numFmtId="14" fontId="32" fillId="0" borderId="1" xfId="0" applyNumberFormat="1" applyFont="1" applyBorder="1"/>
    <xf numFmtId="0" fontId="48" fillId="8" borderId="1" xfId="0" applyFont="1" applyFill="1" applyBorder="1" applyAlignment="1">
      <alignment vertical="center"/>
    </xf>
    <xf numFmtId="15" fontId="17" fillId="0" borderId="1" xfId="1" applyNumberFormat="1" applyFont="1" applyBorder="1"/>
    <xf numFmtId="15" fontId="49" fillId="8" borderId="1" xfId="0" applyNumberFormat="1" applyFont="1" applyFill="1" applyBorder="1" applyAlignment="1">
      <alignment vertical="center" wrapText="1"/>
    </xf>
    <xf numFmtId="14" fontId="32" fillId="0" borderId="1" xfId="1" applyNumberFormat="1" applyFont="1" applyBorder="1" applyAlignment="1">
      <alignment horizontal="right"/>
    </xf>
    <xf numFmtId="14" fontId="17" fillId="0" borderId="1" xfId="0" applyNumberFormat="1" applyFont="1" applyBorder="1" applyAlignment="1">
      <alignment horizontal="left"/>
    </xf>
    <xf numFmtId="15" fontId="50" fillId="8" borderId="1" xfId="0" applyNumberFormat="1" applyFont="1" applyFill="1" applyBorder="1" applyAlignment="1">
      <alignment vertical="center" wrapText="1"/>
    </xf>
    <xf numFmtId="14" fontId="32" fillId="8" borderId="1" xfId="0" applyNumberFormat="1" applyFont="1" applyFill="1" applyBorder="1" applyAlignment="1">
      <alignment vertical="center" wrapText="1"/>
    </xf>
    <xf numFmtId="14" fontId="51" fillId="8" borderId="1" xfId="0" applyNumberFormat="1" applyFont="1" applyFill="1" applyBorder="1" applyAlignment="1">
      <alignment horizontal="left"/>
    </xf>
    <xf numFmtId="167" fontId="49" fillId="8" borderId="1" xfId="1" applyFont="1" applyFill="1" applyBorder="1" applyAlignment="1">
      <alignment horizontal="left" vertical="center" wrapText="1"/>
    </xf>
    <xf numFmtId="167" fontId="50" fillId="8" borderId="1" xfId="1" applyFont="1" applyFill="1" applyBorder="1" applyAlignment="1">
      <alignment horizontal="left" vertical="center" wrapText="1"/>
    </xf>
    <xf numFmtId="166" fontId="17" fillId="8" borderId="1" xfId="1" applyNumberFormat="1" applyFont="1" applyFill="1" applyBorder="1"/>
    <xf numFmtId="15" fontId="6" fillId="8" borderId="1" xfId="0" applyNumberFormat="1" applyFont="1" applyFill="1" applyBorder="1" applyAlignment="1">
      <alignment horizontal="left" vertical="center" wrapText="1"/>
    </xf>
    <xf numFmtId="14" fontId="6" fillId="8" borderId="1" xfId="0" applyNumberFormat="1" applyFont="1" applyFill="1" applyBorder="1" applyAlignment="1">
      <alignment horizontal="left" vertical="center" wrapText="1"/>
    </xf>
    <xf numFmtId="14" fontId="32" fillId="8" borderId="1" xfId="0" applyNumberFormat="1" applyFont="1" applyFill="1" applyBorder="1" applyAlignment="1">
      <alignment horizontal="right" vertical="center" wrapText="1"/>
    </xf>
    <xf numFmtId="167" fontId="50" fillId="8" borderId="1" xfId="1" applyFont="1" applyFill="1" applyBorder="1" applyAlignment="1">
      <alignment horizontal="right" vertical="center" wrapText="1"/>
    </xf>
    <xf numFmtId="167" fontId="49" fillId="8" borderId="1" xfId="1" applyFont="1" applyFill="1" applyBorder="1" applyAlignment="1">
      <alignment horizontal="right" vertical="center" wrapText="1"/>
    </xf>
    <xf numFmtId="0" fontId="46" fillId="8" borderId="1" xfId="0" applyFont="1" applyFill="1" applyBorder="1" applyAlignment="1">
      <alignment vertical="center"/>
    </xf>
    <xf numFmtId="167" fontId="32" fillId="8" borderId="1" xfId="1" applyFont="1" applyFill="1" applyBorder="1" applyAlignment="1">
      <alignment vertical="center"/>
    </xf>
    <xf numFmtId="15" fontId="52" fillId="8" borderId="1" xfId="0" applyNumberFormat="1" applyFont="1" applyFill="1" applyBorder="1" applyAlignment="1">
      <alignment vertical="center" wrapText="1"/>
    </xf>
    <xf numFmtId="167" fontId="53" fillId="8" borderId="1" xfId="0" applyNumberFormat="1" applyFont="1" applyFill="1" applyBorder="1" applyAlignment="1">
      <alignment vertical="center"/>
    </xf>
    <xf numFmtId="167" fontId="49" fillId="8" borderId="1" xfId="0" applyNumberFormat="1" applyFont="1" applyFill="1" applyBorder="1" applyAlignment="1">
      <alignment horizontal="right" vertical="center" wrapText="1"/>
    </xf>
    <xf numFmtId="0" fontId="50" fillId="8" borderId="1" xfId="0" applyFont="1" applyFill="1" applyBorder="1" applyAlignment="1">
      <alignment horizontal="right" vertical="center" wrapText="1"/>
    </xf>
    <xf numFmtId="14" fontId="32" fillId="8" borderId="1" xfId="0" applyNumberFormat="1" applyFont="1" applyFill="1" applyBorder="1" applyAlignment="1">
      <alignment horizontal="left" vertical="top"/>
    </xf>
    <xf numFmtId="14" fontId="32" fillId="8" borderId="1" xfId="0" applyNumberFormat="1" applyFont="1" applyFill="1" applyBorder="1" applyAlignment="1">
      <alignment horizontal="left"/>
    </xf>
    <xf numFmtId="14" fontId="32" fillId="8" borderId="1" xfId="0" applyNumberFormat="1" applyFont="1" applyFill="1" applyBorder="1" applyAlignment="1">
      <alignment horizontal="left" vertical="center"/>
    </xf>
    <xf numFmtId="14" fontId="36" fillId="8" borderId="1" xfId="0" applyNumberFormat="1" applyFont="1" applyFill="1" applyBorder="1" applyAlignment="1">
      <alignment horizontal="right" vertical="top"/>
    </xf>
    <xf numFmtId="167" fontId="46" fillId="8" borderId="1" xfId="1" applyFont="1" applyFill="1" applyBorder="1" applyAlignment="1">
      <alignment horizontal="right" vertical="center"/>
    </xf>
    <xf numFmtId="167" fontId="45" fillId="8" borderId="1" xfId="1" applyFont="1" applyFill="1" applyBorder="1" applyAlignment="1">
      <alignment vertical="center"/>
    </xf>
    <xf numFmtId="167" fontId="42" fillId="8" borderId="1" xfId="0" applyNumberFormat="1" applyFont="1" applyFill="1" applyBorder="1"/>
    <xf numFmtId="15" fontId="17" fillId="8" borderId="1" xfId="0" applyNumberFormat="1" applyFont="1" applyFill="1" applyBorder="1" applyAlignment="1">
      <alignment vertical="top"/>
    </xf>
    <xf numFmtId="0" fontId="32" fillId="8" borderId="1" xfId="0" applyFont="1" applyFill="1" applyBorder="1" applyAlignment="1">
      <alignment vertical="top"/>
    </xf>
    <xf numFmtId="167" fontId="32" fillId="8" borderId="1" xfId="1" applyFont="1" applyFill="1" applyBorder="1" applyAlignment="1">
      <alignment vertical="top"/>
    </xf>
    <xf numFmtId="0" fontId="17" fillId="12" borderId="1" xfId="0" applyFont="1" applyFill="1" applyBorder="1"/>
    <xf numFmtId="169" fontId="33" fillId="8" borderId="1" xfId="0" applyNumberFormat="1" applyFont="1" applyFill="1" applyBorder="1" applyAlignment="1">
      <alignment vertical="center" wrapText="1"/>
    </xf>
    <xf numFmtId="0" fontId="26" fillId="8" borderId="1" xfId="0" applyFont="1" applyFill="1" applyBorder="1"/>
    <xf numFmtId="166" fontId="4" fillId="8" borderId="1" xfId="1" applyNumberFormat="1" applyFont="1" applyFill="1" applyBorder="1" applyAlignment="1">
      <alignment horizontal="right" vertical="top"/>
    </xf>
    <xf numFmtId="166" fontId="17" fillId="8" borderId="1" xfId="1" applyNumberFormat="1" applyFont="1" applyFill="1" applyBorder="1" applyAlignment="1">
      <alignment horizontal="right"/>
    </xf>
    <xf numFmtId="166" fontId="32" fillId="8" borderId="1" xfId="1" applyNumberFormat="1" applyFont="1" applyFill="1" applyBorder="1" applyAlignment="1">
      <alignment vertical="top"/>
    </xf>
    <xf numFmtId="166" fontId="17" fillId="0" borderId="1" xfId="1" applyNumberFormat="1" applyFont="1" applyBorder="1"/>
    <xf numFmtId="14" fontId="31" fillId="8" borderId="1" xfId="0" applyNumberFormat="1" applyFont="1" applyFill="1" applyBorder="1" applyAlignment="1">
      <alignment horizontal="right"/>
    </xf>
    <xf numFmtId="14" fontId="31" fillId="8" borderId="1" xfId="0" applyNumberFormat="1" applyFont="1" applyFill="1" applyBorder="1" applyAlignment="1">
      <alignment horizontal="right" vertical="top"/>
    </xf>
    <xf numFmtId="167" fontId="31" fillId="0" borderId="1" xfId="0" applyNumberFormat="1" applyFont="1" applyBorder="1" applyAlignment="1">
      <alignment horizontal="left" vertical="top"/>
    </xf>
    <xf numFmtId="166" fontId="31" fillId="0" borderId="1" xfId="0" applyNumberFormat="1" applyFont="1" applyBorder="1" applyAlignment="1">
      <alignment horizontal="left" vertical="top"/>
    </xf>
    <xf numFmtId="15" fontId="54" fillId="8" borderId="1" xfId="0" applyNumberFormat="1" applyFont="1" applyFill="1" applyBorder="1" applyAlignment="1">
      <alignment vertical="center"/>
    </xf>
    <xf numFmtId="0" fontId="55" fillId="0" borderId="1" xfId="0" applyFont="1" applyBorder="1"/>
    <xf numFmtId="0" fontId="17" fillId="0" borderId="2" xfId="0" applyFont="1" applyBorder="1"/>
    <xf numFmtId="166" fontId="17" fillId="0" borderId="2" xfId="0" applyNumberFormat="1" applyFont="1" applyBorder="1"/>
    <xf numFmtId="0" fontId="32" fillId="8" borderId="1" xfId="0" applyFont="1" applyFill="1" applyBorder="1" applyAlignment="1">
      <alignment horizontal="right" vertical="top"/>
    </xf>
    <xf numFmtId="14" fontId="36" fillId="8" borderId="1" xfId="0" applyNumberFormat="1" applyFont="1" applyFill="1" applyBorder="1" applyAlignment="1">
      <alignment vertical="center"/>
    </xf>
    <xf numFmtId="166" fontId="30" fillId="8" borderId="1" xfId="1" applyNumberFormat="1" applyFont="1" applyFill="1" applyBorder="1"/>
    <xf numFmtId="166" fontId="55" fillId="8" borderId="1" xfId="1" applyNumberFormat="1" applyFont="1" applyFill="1" applyBorder="1"/>
    <xf numFmtId="166" fontId="42" fillId="0" borderId="1" xfId="1" applyNumberFormat="1" applyFont="1" applyBorder="1"/>
    <xf numFmtId="166" fontId="55" fillId="8" borderId="1" xfId="0" applyNumberFormat="1" applyFont="1" applyFill="1" applyBorder="1"/>
    <xf numFmtId="166" fontId="56" fillId="8" borderId="1" xfId="0" applyNumberFormat="1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/>
    </xf>
    <xf numFmtId="167" fontId="17" fillId="0" borderId="1" xfId="1" applyFont="1" applyBorder="1" applyAlignment="1">
      <alignment horizontal="left"/>
    </xf>
    <xf numFmtId="167" fontId="17" fillId="8" borderId="1" xfId="1" applyFont="1" applyFill="1" applyBorder="1" applyAlignment="1">
      <alignment horizontal="left" vertical="top"/>
    </xf>
    <xf numFmtId="165" fontId="17" fillId="8" borderId="1" xfId="1" applyNumberFormat="1" applyFont="1" applyFill="1" applyBorder="1" applyAlignment="1">
      <alignment horizontal="left" vertical="top"/>
    </xf>
    <xf numFmtId="14" fontId="56" fillId="8" borderId="1" xfId="0" applyNumberFormat="1" applyFont="1" applyFill="1" applyBorder="1" applyAlignment="1">
      <alignment horizontal="left" vertical="center" wrapText="1"/>
    </xf>
    <xf numFmtId="167" fontId="56" fillId="8" borderId="1" xfId="1" applyFont="1" applyFill="1" applyBorder="1" applyAlignment="1">
      <alignment horizontal="left" vertical="center" wrapText="1"/>
    </xf>
    <xf numFmtId="0" fontId="17" fillId="0" borderId="11" xfId="0" applyFont="1" applyBorder="1"/>
    <xf numFmtId="0" fontId="27" fillId="8" borderId="2" xfId="0" applyFont="1" applyFill="1" applyBorder="1"/>
    <xf numFmtId="167" fontId="30" fillId="0" borderId="1" xfId="0" applyNumberFormat="1" applyFont="1" applyBorder="1" applyAlignment="1">
      <alignment horizontal="left"/>
    </xf>
    <xf numFmtId="14" fontId="17" fillId="8" borderId="1" xfId="1" applyNumberFormat="1" applyFont="1" applyFill="1" applyBorder="1"/>
    <xf numFmtId="167" fontId="30" fillId="8" borderId="1" xfId="1" applyFont="1" applyFill="1" applyBorder="1"/>
    <xf numFmtId="15" fontId="13" fillId="0" borderId="1" xfId="0" applyNumberFormat="1" applyFont="1" applyBorder="1" applyAlignment="1">
      <alignment vertical="top"/>
    </xf>
    <xf numFmtId="0" fontId="48" fillId="8" borderId="1" xfId="0" applyFont="1" applyFill="1" applyBorder="1"/>
    <xf numFmtId="15" fontId="17" fillId="0" borderId="11" xfId="0" applyNumberFormat="1" applyFont="1" applyBorder="1"/>
    <xf numFmtId="14" fontId="31" fillId="0" borderId="1" xfId="0" applyNumberFormat="1" applyFont="1" applyBorder="1" applyAlignment="1">
      <alignment horizontal="right"/>
    </xf>
    <xf numFmtId="167" fontId="51" fillId="8" borderId="1" xfId="1" applyFont="1" applyFill="1" applyBorder="1" applyAlignment="1">
      <alignment horizontal="left"/>
    </xf>
    <xf numFmtId="15" fontId="17" fillId="0" borderId="1" xfId="1" applyNumberFormat="1" applyFont="1" applyBorder="1" applyAlignment="1">
      <alignment horizontal="right"/>
    </xf>
    <xf numFmtId="166" fontId="17" fillId="0" borderId="1" xfId="1" applyNumberFormat="1" applyFont="1" applyBorder="1" applyAlignment="1">
      <alignment horizontal="right"/>
    </xf>
    <xf numFmtId="14" fontId="32" fillId="8" borderId="1" xfId="0" applyNumberFormat="1" applyFont="1" applyFill="1" applyBorder="1" applyAlignment="1">
      <alignment vertical="top"/>
    </xf>
    <xf numFmtId="167" fontId="17" fillId="21" borderId="1" xfId="1" applyFont="1" applyFill="1" applyBorder="1"/>
    <xf numFmtId="14" fontId="17" fillId="0" borderId="1" xfId="0" applyNumberFormat="1" applyFont="1" applyBorder="1" applyAlignment="1">
      <alignment vertical="top"/>
    </xf>
    <xf numFmtId="0" fontId="32" fillId="0" borderId="1" xfId="0" applyFont="1" applyBorder="1"/>
    <xf numFmtId="0" fontId="17" fillId="0" borderId="1" xfId="0" applyFont="1" applyBorder="1" applyAlignment="1">
      <alignment vertical="top"/>
    </xf>
    <xf numFmtId="167" fontId="17" fillId="0" borderId="1" xfId="0" applyNumberFormat="1" applyFont="1" applyBorder="1" applyAlignment="1">
      <alignment horizontal="right"/>
    </xf>
    <xf numFmtId="167" fontId="42" fillId="0" borderId="1" xfId="0" applyNumberFormat="1" applyFont="1" applyBorder="1"/>
    <xf numFmtId="169" fontId="17" fillId="0" borderId="1" xfId="0" applyNumberFormat="1" applyFont="1" applyBorder="1"/>
    <xf numFmtId="0" fontId="34" fillId="8" borderId="1" xfId="0" applyFont="1" applyFill="1" applyBorder="1"/>
    <xf numFmtId="169" fontId="4" fillId="8" borderId="1" xfId="0" applyNumberFormat="1" applyFont="1" applyFill="1" applyBorder="1" applyAlignment="1">
      <alignment horizontal="left" vertical="top"/>
    </xf>
    <xf numFmtId="0" fontId="51" fillId="8" borderId="1" xfId="0" applyFont="1" applyFill="1" applyBorder="1" applyAlignment="1">
      <alignment horizontal="left"/>
    </xf>
    <xf numFmtId="166" fontId="34" fillId="8" borderId="1" xfId="1" applyNumberFormat="1" applyFont="1" applyFill="1" applyBorder="1" applyAlignment="1">
      <alignment horizontal="left"/>
    </xf>
    <xf numFmtId="166" fontId="34" fillId="8" borderId="1" xfId="0" applyNumberFormat="1" applyFont="1" applyFill="1" applyBorder="1" applyAlignment="1">
      <alignment horizontal="left"/>
    </xf>
    <xf numFmtId="167" fontId="34" fillId="8" borderId="1" xfId="1" applyFont="1" applyFill="1" applyBorder="1" applyAlignment="1">
      <alignment horizontal="left"/>
    </xf>
    <xf numFmtId="40" fontId="34" fillId="8" borderId="1" xfId="1" applyNumberFormat="1" applyFont="1" applyFill="1" applyBorder="1" applyAlignment="1">
      <alignment horizontal="left"/>
    </xf>
    <xf numFmtId="14" fontId="51" fillId="8" borderId="1" xfId="0" applyNumberFormat="1" applyFont="1" applyFill="1" applyBorder="1" applyAlignment="1">
      <alignment horizontal="right"/>
    </xf>
    <xf numFmtId="0" fontId="57" fillId="8" borderId="1" xfId="0" applyFont="1" applyFill="1" applyBorder="1" applyAlignment="1">
      <alignment horizontal="left"/>
    </xf>
    <xf numFmtId="0" fontId="11" fillId="8" borderId="0" xfId="0" applyFont="1" applyFill="1"/>
    <xf numFmtId="0" fontId="3" fillId="43" borderId="0" xfId="0" applyFont="1" applyFill="1"/>
    <xf numFmtId="0" fontId="19" fillId="8" borderId="0" xfId="0" applyFont="1" applyFill="1"/>
    <xf numFmtId="14" fontId="11" fillId="8" borderId="0" xfId="0" applyNumberFormat="1" applyFont="1" applyFill="1"/>
    <xf numFmtId="0" fontId="25" fillId="19" borderId="0" xfId="0" applyFont="1" applyFill="1"/>
    <xf numFmtId="0" fontId="0" fillId="18" borderId="0" xfId="0" applyFill="1"/>
    <xf numFmtId="14" fontId="0" fillId="18" borderId="0" xfId="0" applyNumberFormat="1" applyFill="1"/>
    <xf numFmtId="0" fontId="0" fillId="26" borderId="0" xfId="0" applyFill="1"/>
    <xf numFmtId="14" fontId="0" fillId="26" borderId="0" xfId="0" applyNumberFormat="1" applyFill="1"/>
    <xf numFmtId="0" fontId="0" fillId="44" borderId="0" xfId="0" applyFill="1"/>
    <xf numFmtId="14" fontId="0" fillId="44" borderId="0" xfId="0" applyNumberFormat="1" applyFill="1"/>
    <xf numFmtId="0" fontId="0" fillId="21" borderId="0" xfId="0" applyFill="1"/>
    <xf numFmtId="14" fontId="0" fillId="21" borderId="0" xfId="0" applyNumberFormat="1" applyFill="1"/>
    <xf numFmtId="0" fontId="0" fillId="22" borderId="0" xfId="0" applyFill="1"/>
    <xf numFmtId="14" fontId="0" fillId="22" borderId="0" xfId="0" applyNumberFormat="1" applyFill="1"/>
    <xf numFmtId="0" fontId="0" fillId="45" borderId="0" xfId="0" applyFill="1"/>
    <xf numFmtId="14" fontId="0" fillId="45" borderId="0" xfId="0" applyNumberFormat="1" applyFill="1"/>
    <xf numFmtId="0" fontId="0" fillId="30" borderId="0" xfId="0" applyFill="1"/>
    <xf numFmtId="14" fontId="0" fillId="30" borderId="0" xfId="0" applyNumberFormat="1" applyFill="1"/>
    <xf numFmtId="0" fontId="0" fillId="46" borderId="0" xfId="0" applyFill="1"/>
    <xf numFmtId="14" fontId="0" fillId="46" borderId="0" xfId="0" applyNumberFormat="1" applyFill="1"/>
    <xf numFmtId="0" fontId="0" fillId="31" borderId="0" xfId="0" applyFill="1"/>
    <xf numFmtId="14" fontId="0" fillId="31" borderId="0" xfId="0" applyNumberFormat="1" applyFill="1"/>
    <xf numFmtId="0" fontId="0" fillId="29" borderId="0" xfId="0" applyFill="1"/>
    <xf numFmtId="14" fontId="0" fillId="29" borderId="0" xfId="0" applyNumberFormat="1" applyFill="1"/>
    <xf numFmtId="167" fontId="7" fillId="8" borderId="1" xfId="1" applyFont="1" applyFill="1" applyBorder="1" applyAlignment="1">
      <alignment horizontal="left" vertical="center"/>
    </xf>
    <xf numFmtId="0" fontId="4" fillId="5" borderId="1" xfId="1" applyNumberFormat="1" applyFont="1" applyFill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center"/>
    </xf>
    <xf numFmtId="167" fontId="6" fillId="6" borderId="1" xfId="1" applyFont="1" applyFill="1" applyBorder="1" applyAlignment="1">
      <alignment horizontal="left" vertical="center"/>
    </xf>
    <xf numFmtId="2" fontId="58" fillId="20" borderId="1" xfId="0" applyNumberFormat="1" applyFont="1" applyFill="1" applyBorder="1" applyAlignment="1">
      <alignment horizontal="left" vertical="center"/>
    </xf>
    <xf numFmtId="0" fontId="61" fillId="2" borderId="1" xfId="0" applyFont="1" applyFill="1" applyBorder="1" applyAlignment="1">
      <alignment horizontal="left" vertical="center"/>
    </xf>
    <xf numFmtId="0" fontId="60" fillId="2" borderId="1" xfId="0" applyFont="1" applyFill="1" applyBorder="1" applyAlignment="1">
      <alignment horizontal="left" vertical="center"/>
    </xf>
    <xf numFmtId="0" fontId="62" fillId="2" borderId="1" xfId="0" applyFont="1" applyFill="1" applyBorder="1" applyAlignment="1">
      <alignment horizontal="left" vertical="center"/>
    </xf>
    <xf numFmtId="166" fontId="6" fillId="8" borderId="1" xfId="0" applyNumberFormat="1" applyFont="1" applyFill="1" applyBorder="1" applyAlignment="1">
      <alignment horizontal="left" vertical="center"/>
    </xf>
    <xf numFmtId="40" fontId="5" fillId="8" borderId="1" xfId="0" applyNumberFormat="1" applyFont="1" applyFill="1" applyBorder="1" applyAlignment="1">
      <alignment horizontal="left" vertical="center"/>
    </xf>
    <xf numFmtId="0" fontId="4" fillId="28" borderId="1" xfId="1" applyNumberFormat="1" applyFont="1" applyFill="1" applyBorder="1" applyAlignment="1">
      <alignment horizontal="left" vertical="center"/>
    </xf>
    <xf numFmtId="40" fontId="4" fillId="28" borderId="1" xfId="1" applyNumberFormat="1" applyFont="1" applyFill="1" applyBorder="1" applyAlignment="1">
      <alignment horizontal="left" vertical="center"/>
    </xf>
    <xf numFmtId="0" fontId="4" fillId="46" borderId="1" xfId="0" applyFont="1" applyFill="1" applyBorder="1" applyAlignment="1">
      <alignment horizontal="left" vertical="center"/>
    </xf>
    <xf numFmtId="0" fontId="6" fillId="46" borderId="1" xfId="0" applyFont="1" applyFill="1" applyBorder="1" applyAlignment="1">
      <alignment horizontal="left" vertical="center"/>
    </xf>
    <xf numFmtId="14" fontId="6" fillId="46" borderId="1" xfId="0" applyNumberFormat="1" applyFont="1" applyFill="1" applyBorder="1" applyAlignment="1">
      <alignment horizontal="left" vertical="center"/>
    </xf>
    <xf numFmtId="2" fontId="6" fillId="46" borderId="1" xfId="0" applyNumberFormat="1" applyFont="1" applyFill="1" applyBorder="1" applyAlignment="1">
      <alignment horizontal="left" vertical="center"/>
    </xf>
    <xf numFmtId="167" fontId="4" fillId="46" borderId="1" xfId="1" applyFont="1" applyFill="1" applyBorder="1" applyAlignment="1">
      <alignment horizontal="left" vertical="center"/>
    </xf>
    <xf numFmtId="14" fontId="7" fillId="46" borderId="1" xfId="0" applyNumberFormat="1" applyFont="1" applyFill="1" applyBorder="1" applyAlignment="1">
      <alignment horizontal="left" vertical="center"/>
    </xf>
    <xf numFmtId="2" fontId="4" fillId="46" borderId="1" xfId="0" applyNumberFormat="1" applyFont="1" applyFill="1" applyBorder="1" applyAlignment="1">
      <alignment horizontal="left" vertical="center"/>
    </xf>
    <xf numFmtId="40" fontId="4" fillId="46" borderId="1" xfId="0" applyNumberFormat="1" applyFont="1" applyFill="1" applyBorder="1" applyAlignment="1">
      <alignment horizontal="left" vertical="center"/>
    </xf>
    <xf numFmtId="0" fontId="7" fillId="46" borderId="1" xfId="0" applyFont="1" applyFill="1" applyBorder="1" applyAlignment="1">
      <alignment horizontal="left" vertical="center"/>
    </xf>
    <xf numFmtId="0" fontId="9" fillId="46" borderId="1" xfId="0" applyFont="1" applyFill="1" applyBorder="1" applyAlignment="1">
      <alignment horizontal="left" vertical="center"/>
    </xf>
    <xf numFmtId="0" fontId="6" fillId="28" borderId="1" xfId="1" applyNumberFormat="1" applyFont="1" applyFill="1" applyBorder="1" applyAlignment="1">
      <alignment horizontal="left" vertical="center"/>
    </xf>
    <xf numFmtId="167" fontId="6" fillId="46" borderId="1" xfId="1" applyFont="1" applyFill="1" applyBorder="1" applyAlignment="1">
      <alignment horizontal="left" vertical="center"/>
    </xf>
    <xf numFmtId="40" fontId="4" fillId="46" borderId="1" xfId="1" applyNumberFormat="1" applyFont="1" applyFill="1" applyBorder="1" applyAlignment="1">
      <alignment horizontal="left" vertical="center"/>
    </xf>
    <xf numFmtId="14" fontId="4" fillId="46" borderId="1" xfId="0" applyNumberFormat="1" applyFont="1" applyFill="1" applyBorder="1" applyAlignment="1">
      <alignment horizontal="left" vertical="center"/>
    </xf>
    <xf numFmtId="14" fontId="5" fillId="46" borderId="1" xfId="0" applyNumberFormat="1" applyFont="1" applyFill="1" applyBorder="1" applyAlignment="1">
      <alignment horizontal="left" vertical="center"/>
    </xf>
    <xf numFmtId="0" fontId="30" fillId="0" borderId="1" xfId="0" applyFont="1" applyBorder="1" applyAlignment="1">
      <alignment horizontal="left"/>
    </xf>
    <xf numFmtId="2" fontId="17" fillId="0" borderId="1" xfId="0" applyNumberFormat="1" applyFont="1" applyBorder="1" applyAlignment="1">
      <alignment horizontal="left"/>
    </xf>
    <xf numFmtId="14" fontId="17" fillId="39" borderId="1" xfId="0" applyNumberFormat="1" applyFont="1" applyFill="1" applyBorder="1" applyAlignment="1">
      <alignment horizontal="left"/>
    </xf>
    <xf numFmtId="0" fontId="17" fillId="28" borderId="1" xfId="0" applyFont="1" applyFill="1" applyBorder="1" applyAlignment="1">
      <alignment horizontal="left"/>
    </xf>
    <xf numFmtId="167" fontId="17" fillId="28" borderId="1" xfId="1" applyFont="1" applyFill="1" applyBorder="1" applyAlignment="1">
      <alignment horizontal="left"/>
    </xf>
    <xf numFmtId="0" fontId="17" fillId="8" borderId="1" xfId="0" applyFont="1" applyFill="1" applyBorder="1" applyAlignment="1">
      <alignment horizontal="left"/>
    </xf>
    <xf numFmtId="0" fontId="17" fillId="42" borderId="1" xfId="0" applyFont="1" applyFill="1" applyBorder="1" applyAlignment="1">
      <alignment horizontal="left"/>
    </xf>
    <xf numFmtId="2" fontId="4" fillId="28" borderId="1" xfId="0" applyNumberFormat="1" applyFont="1" applyFill="1" applyBorder="1" applyAlignment="1">
      <alignment horizontal="left"/>
    </xf>
    <xf numFmtId="2" fontId="7" fillId="11" borderId="1" xfId="0" applyNumberFormat="1" applyFont="1" applyFill="1" applyBorder="1" applyAlignment="1">
      <alignment horizontal="left" vertical="center"/>
    </xf>
    <xf numFmtId="2" fontId="17" fillId="8" borderId="1" xfId="0" applyNumberFormat="1" applyFont="1" applyFill="1" applyBorder="1" applyAlignment="1">
      <alignment horizontal="left"/>
    </xf>
    <xf numFmtId="2" fontId="17" fillId="28" borderId="1" xfId="0" applyNumberFormat="1" applyFont="1" applyFill="1" applyBorder="1" applyAlignment="1">
      <alignment horizontal="left"/>
    </xf>
    <xf numFmtId="167" fontId="7" fillId="11" borderId="1" xfId="1" applyFont="1" applyFill="1" applyBorder="1" applyAlignment="1">
      <alignment horizontal="left" vertical="center"/>
    </xf>
    <xf numFmtId="167" fontId="17" fillId="8" borderId="1" xfId="1" applyFont="1" applyFill="1" applyBorder="1" applyAlignment="1">
      <alignment horizontal="left"/>
    </xf>
    <xf numFmtId="40" fontId="6" fillId="6" borderId="1" xfId="0" applyNumberFormat="1" applyFont="1" applyFill="1" applyBorder="1" applyAlignment="1">
      <alignment horizontal="left" vertical="center"/>
    </xf>
    <xf numFmtId="167" fontId="63" fillId="3" borderId="1" xfId="1" applyFont="1" applyFill="1" applyBorder="1" applyAlignment="1">
      <alignment horizontal="left" vertical="center"/>
    </xf>
    <xf numFmtId="0" fontId="0" fillId="6" borderId="0" xfId="0" applyFill="1"/>
    <xf numFmtId="0" fontId="25" fillId="6" borderId="0" xfId="0" applyFont="1" applyFill="1" applyAlignment="1">
      <alignment horizontal="center"/>
    </xf>
    <xf numFmtId="167" fontId="0" fillId="6" borderId="0" xfId="1" applyFont="1" applyFill="1"/>
    <xf numFmtId="0" fontId="59" fillId="47" borderId="1" xfId="0" applyFont="1" applyFill="1" applyBorder="1" applyAlignment="1">
      <alignment horizontal="left" vertical="center"/>
    </xf>
    <xf numFmtId="14" fontId="59" fillId="47" borderId="1" xfId="0" applyNumberFormat="1" applyFont="1" applyFill="1" applyBorder="1" applyAlignment="1">
      <alignment horizontal="left" vertical="center"/>
    </xf>
    <xf numFmtId="2" fontId="59" fillId="47" borderId="1" xfId="0" applyNumberFormat="1" applyFont="1" applyFill="1" applyBorder="1" applyAlignment="1">
      <alignment horizontal="left" vertical="center"/>
    </xf>
    <xf numFmtId="0" fontId="63" fillId="47" borderId="1" xfId="0" applyFont="1" applyFill="1" applyBorder="1" applyAlignment="1">
      <alignment horizontal="left" vertical="center"/>
    </xf>
    <xf numFmtId="167" fontId="59" fillId="47" borderId="1" xfId="1" applyFont="1" applyFill="1" applyBorder="1" applyAlignment="1">
      <alignment horizontal="left" vertical="center"/>
    </xf>
    <xf numFmtId="167" fontId="63" fillId="47" borderId="1" xfId="1" applyFont="1" applyFill="1" applyBorder="1" applyAlignment="1">
      <alignment horizontal="left" vertical="center"/>
    </xf>
    <xf numFmtId="40" fontId="59" fillId="47" borderId="1" xfId="0" applyNumberFormat="1" applyFont="1" applyFill="1" applyBorder="1" applyAlignment="1">
      <alignment horizontal="left" vertical="center"/>
    </xf>
    <xf numFmtId="0" fontId="9" fillId="47" borderId="1" xfId="0" applyFont="1" applyFill="1" applyBorder="1" applyAlignment="1">
      <alignment horizontal="left" vertical="center"/>
    </xf>
    <xf numFmtId="0" fontId="7" fillId="47" borderId="1" xfId="0" applyFont="1" applyFill="1" applyBorder="1" applyAlignment="1">
      <alignment horizontal="left" vertical="center"/>
    </xf>
    <xf numFmtId="14" fontId="7" fillId="47" borderId="1" xfId="0" applyNumberFormat="1" applyFont="1" applyFill="1" applyBorder="1" applyAlignment="1">
      <alignment horizontal="left" vertical="center"/>
    </xf>
    <xf numFmtId="0" fontId="6" fillId="23" borderId="1" xfId="0" applyFont="1" applyFill="1" applyBorder="1" applyAlignment="1">
      <alignment horizontal="left" vertical="center"/>
    </xf>
    <xf numFmtId="0" fontId="17" fillId="23" borderId="1" xfId="0" applyFont="1" applyFill="1" applyBorder="1" applyAlignment="1">
      <alignment horizontal="left"/>
    </xf>
    <xf numFmtId="2" fontId="17" fillId="23" borderId="1" xfId="0" applyNumberFormat="1" applyFont="1" applyFill="1" applyBorder="1" applyAlignment="1">
      <alignment horizontal="left"/>
    </xf>
    <xf numFmtId="167" fontId="17" fillId="23" borderId="1" xfId="1" applyFont="1" applyFill="1" applyBorder="1" applyAlignment="1">
      <alignment horizontal="left"/>
    </xf>
    <xf numFmtId="0" fontId="4" fillId="39" borderId="1" xfId="0" applyFont="1" applyFill="1" applyBorder="1" applyAlignment="1">
      <alignment horizontal="left" vertical="center"/>
    </xf>
    <xf numFmtId="2" fontId="4" fillId="39" borderId="1" xfId="0" applyNumberFormat="1" applyFont="1" applyFill="1" applyBorder="1" applyAlignment="1">
      <alignment horizontal="left" vertical="center"/>
    </xf>
    <xf numFmtId="0" fontId="5" fillId="39" borderId="1" xfId="0" applyFont="1" applyFill="1" applyBorder="1" applyAlignment="1">
      <alignment horizontal="left" vertical="center"/>
    </xf>
    <xf numFmtId="167" fontId="4" fillId="39" borderId="1" xfId="1" applyFont="1" applyFill="1" applyBorder="1" applyAlignment="1">
      <alignment horizontal="left" vertical="center"/>
    </xf>
    <xf numFmtId="2" fontId="58" fillId="6" borderId="1" xfId="0" applyNumberFormat="1" applyFont="1" applyFill="1" applyBorder="1" applyAlignment="1">
      <alignment horizontal="left" vertical="center"/>
    </xf>
    <xf numFmtId="2" fontId="58" fillId="16" borderId="1" xfId="0" applyNumberFormat="1" applyFont="1" applyFill="1" applyBorder="1" applyAlignment="1">
      <alignment horizontal="left" vertical="center"/>
    </xf>
    <xf numFmtId="0" fontId="64" fillId="39" borderId="1" xfId="0" applyFont="1" applyFill="1" applyBorder="1" applyAlignment="1">
      <alignment horizontal="left" vertical="center"/>
    </xf>
    <xf numFmtId="167" fontId="4" fillId="40" borderId="1" xfId="1" applyFont="1" applyFill="1" applyBorder="1" applyAlignment="1">
      <alignment horizontal="left" vertical="center"/>
    </xf>
    <xf numFmtId="167" fontId="4" fillId="41" borderId="1" xfId="1" applyFont="1" applyFill="1" applyBorder="1" applyAlignment="1">
      <alignment horizontal="left" vertical="center"/>
    </xf>
    <xf numFmtId="167" fontId="17" fillId="0" borderId="1" xfId="0" applyNumberFormat="1" applyFont="1" applyBorder="1" applyAlignment="1">
      <alignment horizontal="left"/>
    </xf>
    <xf numFmtId="0" fontId="65" fillId="23" borderId="1" xfId="0" applyFont="1" applyFill="1" applyBorder="1" applyAlignment="1">
      <alignment horizontal="left"/>
    </xf>
    <xf numFmtId="2" fontId="15" fillId="39" borderId="0" xfId="0" applyNumberFormat="1" applyFont="1" applyFill="1" applyAlignment="1">
      <alignment horizontal="left"/>
    </xf>
    <xf numFmtId="167" fontId="15" fillId="39" borderId="0" xfId="1" applyFont="1" applyFill="1" applyAlignment="1">
      <alignment horizontal="left"/>
    </xf>
    <xf numFmtId="0" fontId="14" fillId="4" borderId="0" xfId="0" applyFont="1" applyFill="1" applyAlignment="1">
      <alignment horizontal="left"/>
    </xf>
    <xf numFmtId="167" fontId="14" fillId="4" borderId="0" xfId="1" applyFont="1" applyFill="1" applyAlignment="1">
      <alignment horizontal="left"/>
    </xf>
    <xf numFmtId="0" fontId="0" fillId="48" borderId="0" xfId="0" applyFill="1" applyAlignment="1">
      <alignment horizontal="left"/>
    </xf>
    <xf numFmtId="167" fontId="0" fillId="48" borderId="0" xfId="1" applyFont="1" applyFill="1" applyAlignment="1">
      <alignment horizontal="left"/>
    </xf>
    <xf numFmtId="0" fontId="12" fillId="13" borderId="1" xfId="0" applyFont="1" applyFill="1" applyBorder="1" applyAlignment="1">
      <alignment horizontal="left" vertical="top"/>
    </xf>
    <xf numFmtId="0" fontId="12" fillId="13" borderId="2" xfId="0" applyFont="1" applyFill="1" applyBorder="1" applyAlignment="1">
      <alignment horizontal="left" vertical="center"/>
    </xf>
    <xf numFmtId="0" fontId="13" fillId="26" borderId="2" xfId="0" applyFont="1" applyFill="1" applyBorder="1" applyAlignment="1">
      <alignment horizontal="left" vertical="center"/>
    </xf>
    <xf numFmtId="167" fontId="13" fillId="26" borderId="2" xfId="1" applyFont="1" applyFill="1" applyBorder="1" applyAlignment="1">
      <alignment horizontal="left" vertical="center"/>
    </xf>
    <xf numFmtId="0" fontId="12" fillId="21" borderId="2" xfId="0" applyFont="1" applyFill="1" applyBorder="1" applyAlignment="1">
      <alignment horizontal="left" vertical="center"/>
    </xf>
    <xf numFmtId="167" fontId="12" fillId="21" borderId="2" xfId="1" applyFont="1" applyFill="1" applyBorder="1" applyAlignment="1">
      <alignment horizontal="left" vertical="center"/>
    </xf>
    <xf numFmtId="0" fontId="12" fillId="25" borderId="2" xfId="0" applyFont="1" applyFill="1" applyBorder="1" applyAlignment="1">
      <alignment horizontal="left" vertical="center"/>
    </xf>
    <xf numFmtId="167" fontId="12" fillId="25" borderId="2" xfId="1" applyFont="1" applyFill="1" applyBorder="1" applyAlignment="1">
      <alignment horizontal="left" vertical="center"/>
    </xf>
    <xf numFmtId="0" fontId="14" fillId="25" borderId="0" xfId="0" applyFont="1" applyFill="1" applyAlignment="1">
      <alignment horizontal="left"/>
    </xf>
    <xf numFmtId="167" fontId="14" fillId="25" borderId="0" xfId="1" applyFont="1" applyFill="1" applyAlignment="1">
      <alignment horizontal="left"/>
    </xf>
    <xf numFmtId="0" fontId="14" fillId="22" borderId="0" xfId="0" applyFont="1" applyFill="1" applyAlignment="1">
      <alignment horizontal="left"/>
    </xf>
    <xf numFmtId="167" fontId="14" fillId="22" borderId="0" xfId="1" applyFont="1" applyFill="1" applyAlignment="1">
      <alignment horizontal="left"/>
    </xf>
    <xf numFmtId="0" fontId="14" fillId="32" borderId="0" xfId="0" applyFont="1" applyFill="1" applyAlignment="1">
      <alignment horizontal="left"/>
    </xf>
    <xf numFmtId="0" fontId="14" fillId="29" borderId="0" xfId="0" applyFont="1" applyFill="1" applyAlignment="1">
      <alignment horizontal="left"/>
    </xf>
    <xf numFmtId="0" fontId="14" fillId="29" borderId="0" xfId="1" applyNumberFormat="1" applyFont="1" applyFill="1" applyAlignment="1">
      <alignment horizontal="left"/>
    </xf>
    <xf numFmtId="0" fontId="14" fillId="24" borderId="0" xfId="0" applyFont="1" applyFill="1" applyAlignment="1">
      <alignment horizontal="left"/>
    </xf>
    <xf numFmtId="0" fontId="14" fillId="33" borderId="0" xfId="1" applyNumberFormat="1" applyFont="1" applyFill="1" applyAlignment="1">
      <alignment horizontal="left"/>
    </xf>
    <xf numFmtId="0" fontId="0" fillId="19" borderId="0" xfId="0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0" xfId="1" applyFont="1" applyAlignment="1">
      <alignment horizontal="left"/>
    </xf>
    <xf numFmtId="167" fontId="0" fillId="19" borderId="0" xfId="0" applyNumberFormat="1" applyFill="1" applyAlignment="1">
      <alignment horizontal="left"/>
    </xf>
    <xf numFmtId="14" fontId="17" fillId="28" borderId="1" xfId="0" applyNumberFormat="1" applyFont="1" applyFill="1" applyBorder="1" applyAlignment="1">
      <alignment horizontal="left"/>
    </xf>
    <xf numFmtId="0" fontId="17" fillId="46" borderId="1" xfId="0" applyFont="1" applyFill="1" applyBorder="1" applyAlignment="1">
      <alignment horizontal="left"/>
    </xf>
    <xf numFmtId="2" fontId="17" fillId="46" borderId="1" xfId="0" applyNumberFormat="1" applyFont="1" applyFill="1" applyBorder="1" applyAlignment="1">
      <alignment horizontal="left"/>
    </xf>
    <xf numFmtId="167" fontId="17" fillId="46" borderId="1" xfId="1" applyFont="1" applyFill="1" applyBorder="1" applyAlignment="1">
      <alignment horizontal="left"/>
    </xf>
    <xf numFmtId="14" fontId="17" fillId="46" borderId="1" xfId="0" applyNumberFormat="1" applyFont="1" applyFill="1" applyBorder="1" applyAlignment="1">
      <alignment horizontal="left"/>
    </xf>
    <xf numFmtId="0" fontId="10" fillId="8" borderId="1" xfId="0" applyFont="1" applyFill="1" applyBorder="1" applyAlignment="1">
      <alignment horizontal="left" vertical="center"/>
    </xf>
    <xf numFmtId="0" fontId="4" fillId="49" borderId="1" xfId="0" applyFont="1" applyFill="1" applyBorder="1" applyAlignment="1">
      <alignment horizontal="left" vertical="center"/>
    </xf>
    <xf numFmtId="14" fontId="6" fillId="49" borderId="1" xfId="0" applyNumberFormat="1" applyFont="1" applyFill="1" applyBorder="1" applyAlignment="1">
      <alignment horizontal="left" vertical="center"/>
    </xf>
    <xf numFmtId="2" fontId="4" fillId="49" borderId="1" xfId="0" applyNumberFormat="1" applyFont="1" applyFill="1" applyBorder="1" applyAlignment="1">
      <alignment horizontal="left" vertical="center"/>
    </xf>
    <xf numFmtId="0" fontId="5" fillId="49" borderId="1" xfId="0" applyFont="1" applyFill="1" applyBorder="1" applyAlignment="1">
      <alignment horizontal="left" vertical="center"/>
    </xf>
    <xf numFmtId="167" fontId="4" fillId="49" borderId="1" xfId="1" applyFont="1" applyFill="1" applyBorder="1" applyAlignment="1">
      <alignment horizontal="left" vertical="center"/>
    </xf>
    <xf numFmtId="167" fontId="6" fillId="49" borderId="1" xfId="1" applyFont="1" applyFill="1" applyBorder="1" applyAlignment="1">
      <alignment horizontal="left" vertical="center"/>
    </xf>
    <xf numFmtId="40" fontId="4" fillId="49" borderId="1" xfId="0" applyNumberFormat="1" applyFont="1" applyFill="1" applyBorder="1" applyAlignment="1">
      <alignment horizontal="left" vertical="center"/>
    </xf>
    <xf numFmtId="0" fontId="6" fillId="49" borderId="1" xfId="0" applyFont="1" applyFill="1" applyBorder="1" applyAlignment="1">
      <alignment horizontal="left" vertical="center"/>
    </xf>
    <xf numFmtId="40" fontId="4" fillId="49" borderId="1" xfId="1" applyNumberFormat="1" applyFont="1" applyFill="1" applyBorder="1" applyAlignment="1">
      <alignment horizontal="left" vertical="center"/>
    </xf>
    <xf numFmtId="0" fontId="66" fillId="46" borderId="1" xfId="0" applyFont="1" applyFill="1" applyBorder="1" applyAlignment="1">
      <alignment horizontal="left" vertical="center"/>
    </xf>
    <xf numFmtId="14" fontId="67" fillId="46" borderId="1" xfId="0" applyNumberFormat="1" applyFont="1" applyFill="1" applyBorder="1" applyAlignment="1">
      <alignment horizontal="left" vertical="center"/>
    </xf>
    <xf numFmtId="2" fontId="66" fillId="46" borderId="1" xfId="0" applyNumberFormat="1" applyFont="1" applyFill="1" applyBorder="1" applyAlignment="1">
      <alignment horizontal="left" vertical="center"/>
    </xf>
    <xf numFmtId="167" fontId="66" fillId="46" borderId="1" xfId="1" applyFont="1" applyFill="1" applyBorder="1" applyAlignment="1">
      <alignment horizontal="left" vertical="center"/>
    </xf>
    <xf numFmtId="40" fontId="66" fillId="46" borderId="1" xfId="0" applyNumberFormat="1" applyFont="1" applyFill="1" applyBorder="1" applyAlignment="1">
      <alignment horizontal="left" vertical="center"/>
    </xf>
    <xf numFmtId="167" fontId="66" fillId="3" borderId="1" xfId="1" applyFont="1" applyFill="1" applyBorder="1" applyAlignment="1">
      <alignment horizontal="left" vertical="center"/>
    </xf>
    <xf numFmtId="0" fontId="68" fillId="46" borderId="1" xfId="0" applyFont="1" applyFill="1" applyBorder="1" applyAlignment="1">
      <alignment horizontal="left" vertical="center"/>
    </xf>
    <xf numFmtId="14" fontId="4" fillId="11" borderId="1" xfId="0" applyNumberFormat="1" applyFont="1" applyFill="1" applyBorder="1" applyAlignment="1">
      <alignment horizontal="left" vertical="center"/>
    </xf>
    <xf numFmtId="14" fontId="59" fillId="6" borderId="1" xfId="0" applyNumberFormat="1" applyFont="1" applyFill="1" applyBorder="1" applyAlignment="1">
      <alignment horizontal="left" vertical="center"/>
    </xf>
    <xf numFmtId="14" fontId="6" fillId="15" borderId="1" xfId="0" applyNumberFormat="1" applyFont="1" applyFill="1" applyBorder="1" applyAlignment="1">
      <alignment horizontal="left" vertical="center"/>
    </xf>
    <xf numFmtId="14" fontId="7" fillId="6" borderId="1" xfId="0" applyNumberFormat="1" applyFont="1" applyFill="1" applyBorder="1" applyAlignment="1">
      <alignment horizontal="left" vertical="center"/>
    </xf>
    <xf numFmtId="14" fontId="59" fillId="20" borderId="1" xfId="0" applyNumberFormat="1" applyFont="1" applyFill="1" applyBorder="1" applyAlignment="1">
      <alignment horizontal="left" vertical="center"/>
    </xf>
    <xf numFmtId="14" fontId="4" fillId="6" borderId="1" xfId="1" applyNumberFormat="1" applyFont="1" applyFill="1" applyBorder="1" applyAlignment="1">
      <alignment horizontal="left" vertical="center"/>
    </xf>
    <xf numFmtId="14" fontId="17" fillId="0" borderId="1" xfId="1" applyNumberFormat="1" applyFont="1" applyBorder="1" applyAlignment="1">
      <alignment horizontal="left"/>
    </xf>
    <xf numFmtId="40" fontId="6" fillId="8" borderId="1" xfId="0" applyNumberFormat="1" applyFont="1" applyFill="1" applyBorder="1" applyAlignment="1">
      <alignment horizontal="left" vertical="center"/>
    </xf>
    <xf numFmtId="14" fontId="17" fillId="6" borderId="1" xfId="0" applyNumberFormat="1" applyFont="1" applyFill="1" applyBorder="1" applyAlignment="1">
      <alignment horizontal="left"/>
    </xf>
    <xf numFmtId="2" fontId="65" fillId="23" borderId="1" xfId="0" applyNumberFormat="1" applyFont="1" applyFill="1" applyBorder="1" applyAlignment="1">
      <alignment horizontal="left"/>
    </xf>
    <xf numFmtId="167" fontId="65" fillId="23" borderId="1" xfId="1" applyFont="1" applyFill="1" applyBorder="1" applyAlignment="1">
      <alignment horizontal="left"/>
    </xf>
    <xf numFmtId="167" fontId="69" fillId="19" borderId="1" xfId="1" applyFont="1" applyFill="1" applyBorder="1" applyAlignment="1">
      <alignment horizontal="right"/>
    </xf>
    <xf numFmtId="167" fontId="44" fillId="19" borderId="1" xfId="1" applyFont="1" applyFill="1" applyBorder="1"/>
    <xf numFmtId="167" fontId="30" fillId="19" borderId="1" xfId="1" applyFont="1" applyFill="1" applyBorder="1"/>
    <xf numFmtId="167" fontId="70" fillId="0" borderId="1" xfId="0" applyNumberFormat="1" applyFont="1" applyBorder="1"/>
    <xf numFmtId="167" fontId="45" fillId="0" borderId="1" xfId="1" applyFont="1" applyBorder="1"/>
    <xf numFmtId="14" fontId="6" fillId="20" borderId="1" xfId="0" applyNumberFormat="1" applyFont="1" applyFill="1" applyBorder="1" applyAlignment="1">
      <alignment horizontal="left" vertical="center"/>
    </xf>
    <xf numFmtId="0" fontId="6" fillId="39" borderId="1" xfId="0" applyFont="1" applyFill="1" applyBorder="1" applyAlignment="1">
      <alignment horizontal="left" vertical="center"/>
    </xf>
    <xf numFmtId="0" fontId="17" fillId="49" borderId="1" xfId="0" applyFont="1" applyFill="1" applyBorder="1" applyAlignment="1">
      <alignment horizontal="left"/>
    </xf>
    <xf numFmtId="2" fontId="17" fillId="49" borderId="1" xfId="0" applyNumberFormat="1" applyFont="1" applyFill="1" applyBorder="1" applyAlignment="1">
      <alignment horizontal="left"/>
    </xf>
    <xf numFmtId="167" fontId="17" fillId="49" borderId="1" xfId="1" applyFont="1" applyFill="1" applyBorder="1" applyAlignment="1">
      <alignment horizontal="left"/>
    </xf>
    <xf numFmtId="0" fontId="30" fillId="8" borderId="1" xfId="0" applyFont="1" applyFill="1" applyBorder="1" applyAlignment="1">
      <alignment horizontal="left"/>
    </xf>
    <xf numFmtId="167" fontId="4" fillId="30" borderId="1" xfId="1" applyFont="1" applyFill="1" applyBorder="1" applyAlignment="1">
      <alignment horizontal="left" vertical="center"/>
    </xf>
    <xf numFmtId="167" fontId="12" fillId="13" borderId="2" xfId="1" applyFont="1" applyFill="1" applyBorder="1" applyAlignment="1">
      <alignment horizontal="left" vertical="center"/>
    </xf>
    <xf numFmtId="167" fontId="14" fillId="32" borderId="0" xfId="1" applyFont="1" applyFill="1" applyAlignment="1">
      <alignment horizontal="left"/>
    </xf>
    <xf numFmtId="14" fontId="5" fillId="49" borderId="1" xfId="0" applyNumberFormat="1" applyFont="1" applyFill="1" applyBorder="1" applyAlignment="1">
      <alignment horizontal="left" vertical="center"/>
    </xf>
    <xf numFmtId="2" fontId="6" fillId="49" borderId="1" xfId="0" applyNumberFormat="1" applyFont="1" applyFill="1" applyBorder="1" applyAlignment="1">
      <alignment horizontal="left" vertical="center"/>
    </xf>
    <xf numFmtId="14" fontId="6" fillId="49" borderId="1" xfId="0" applyNumberFormat="1" applyFont="1" applyFill="1" applyBorder="1" applyAlignment="1">
      <alignment horizontal="left"/>
    </xf>
    <xf numFmtId="14" fontId="4" fillId="49" borderId="1" xfId="0" applyNumberFormat="1" applyFont="1" applyFill="1" applyBorder="1" applyAlignment="1">
      <alignment horizontal="left" vertical="center"/>
    </xf>
    <xf numFmtId="40" fontId="7" fillId="49" borderId="1" xfId="0" applyNumberFormat="1" applyFont="1" applyFill="1" applyBorder="1" applyAlignment="1">
      <alignment horizontal="left" vertical="center"/>
    </xf>
    <xf numFmtId="0" fontId="4" fillId="49" borderId="1" xfId="1" applyNumberFormat="1" applyFont="1" applyFill="1" applyBorder="1" applyAlignment="1">
      <alignment horizontal="left" vertical="center"/>
    </xf>
    <xf numFmtId="169" fontId="4" fillId="28" borderId="1" xfId="0" applyNumberFormat="1" applyFont="1" applyFill="1" applyBorder="1" applyAlignment="1">
      <alignment horizontal="left" vertical="center"/>
    </xf>
    <xf numFmtId="0" fontId="37" fillId="8" borderId="1" xfId="0" applyFont="1" applyFill="1" applyBorder="1" applyAlignment="1">
      <alignment horizontal="left" vertical="center"/>
    </xf>
    <xf numFmtId="0" fontId="6" fillId="49" borderId="1" xfId="1" applyNumberFormat="1" applyFont="1" applyFill="1" applyBorder="1" applyAlignment="1">
      <alignment horizontal="left" vertical="center"/>
    </xf>
    <xf numFmtId="14" fontId="6" fillId="23" borderId="1" xfId="0" applyNumberFormat="1" applyFont="1" applyFill="1" applyBorder="1" applyAlignment="1">
      <alignment horizontal="left" vertical="center"/>
    </xf>
    <xf numFmtId="0" fontId="16" fillId="23" borderId="1" xfId="0" applyFont="1" applyFill="1" applyBorder="1" applyAlignment="1">
      <alignment horizontal="left"/>
    </xf>
    <xf numFmtId="0" fontId="62" fillId="2" borderId="1" xfId="0" applyFont="1" applyFill="1" applyBorder="1" applyAlignment="1">
      <alignment horizontal="center" vertical="center"/>
    </xf>
    <xf numFmtId="0" fontId="6" fillId="5" borderId="1" xfId="1" applyNumberFormat="1" applyFont="1" applyFill="1" applyBorder="1" applyAlignment="1">
      <alignment horizontal="left" vertical="center"/>
    </xf>
    <xf numFmtId="14" fontId="6" fillId="50" borderId="1" xfId="0" applyNumberFormat="1" applyFont="1" applyFill="1" applyBorder="1" applyAlignment="1">
      <alignment horizontal="left" vertical="center"/>
    </xf>
    <xf numFmtId="167" fontId="14" fillId="24" borderId="0" xfId="1" applyFont="1" applyFill="1" applyAlignment="1">
      <alignment horizontal="left"/>
    </xf>
    <xf numFmtId="0" fontId="9" fillId="8" borderId="1" xfId="0" applyFont="1" applyFill="1" applyBorder="1" applyAlignment="1">
      <alignment horizontal="left" vertical="center"/>
    </xf>
    <xf numFmtId="14" fontId="6" fillId="39" borderId="1" xfId="0" applyNumberFormat="1" applyFont="1" applyFill="1" applyBorder="1" applyAlignment="1">
      <alignment horizontal="left" vertical="center"/>
    </xf>
    <xf numFmtId="2" fontId="6" fillId="39" borderId="1" xfId="0" applyNumberFormat="1" applyFont="1" applyFill="1" applyBorder="1" applyAlignment="1">
      <alignment horizontal="left" vertical="center"/>
    </xf>
    <xf numFmtId="14" fontId="17" fillId="23" borderId="1" xfId="0" applyNumberFormat="1" applyFont="1" applyFill="1" applyBorder="1" applyAlignment="1">
      <alignment horizontal="left"/>
    </xf>
    <xf numFmtId="167" fontId="27" fillId="8" borderId="1" xfId="1" applyFont="1" applyFill="1" applyBorder="1"/>
    <xf numFmtId="15" fontId="32" fillId="0" borderId="1" xfId="0" applyNumberFormat="1" applyFont="1" applyBorder="1"/>
    <xf numFmtId="40" fontId="6" fillId="20" borderId="1" xfId="0" applyNumberFormat="1" applyFont="1" applyFill="1" applyBorder="1" applyAlignment="1">
      <alignment horizontal="left" vertical="center"/>
    </xf>
    <xf numFmtId="167" fontId="46" fillId="8" borderId="1" xfId="1" applyFont="1" applyFill="1" applyBorder="1" applyAlignment="1">
      <alignment vertical="center"/>
    </xf>
    <xf numFmtId="2" fontId="6" fillId="23" borderId="1" xfId="0" applyNumberFormat="1" applyFont="1" applyFill="1" applyBorder="1" applyAlignment="1">
      <alignment horizontal="left" vertical="center"/>
    </xf>
    <xf numFmtId="167" fontId="6" fillId="23" borderId="1" xfId="1" applyFont="1" applyFill="1" applyBorder="1" applyAlignment="1">
      <alignment horizontal="left" vertical="center"/>
    </xf>
    <xf numFmtId="167" fontId="30" fillId="8" borderId="1" xfId="0" applyNumberFormat="1" applyFont="1" applyFill="1" applyBorder="1"/>
    <xf numFmtId="14" fontId="4" fillId="0" borderId="1" xfId="1" applyNumberFormat="1" applyFont="1" applyBorder="1" applyAlignment="1">
      <alignment horizontal="left" vertical="center"/>
    </xf>
    <xf numFmtId="0" fontId="19" fillId="0" borderId="0" xfId="0" applyFont="1"/>
    <xf numFmtId="15" fontId="55" fillId="8" borderId="1" xfId="0" applyNumberFormat="1" applyFont="1" applyFill="1" applyBorder="1" applyAlignment="1">
      <alignment horizontal="right"/>
    </xf>
    <xf numFmtId="2" fontId="4" fillId="42" borderId="1" xfId="0" applyNumberFormat="1" applyFont="1" applyFill="1" applyBorder="1" applyAlignment="1">
      <alignment horizontal="left" vertical="center"/>
    </xf>
    <xf numFmtId="14" fontId="4" fillId="8" borderId="1" xfId="0" applyNumberFormat="1" applyFont="1" applyFill="1" applyBorder="1" applyAlignment="1">
      <alignment horizontal="right" vertical="center"/>
    </xf>
    <xf numFmtId="14" fontId="6" fillId="8" borderId="1" xfId="0" applyNumberFormat="1" applyFont="1" applyFill="1" applyBorder="1" applyAlignment="1">
      <alignment horizontal="right" vertical="center"/>
    </xf>
    <xf numFmtId="0" fontId="0" fillId="49" borderId="1" xfId="0" applyFill="1" applyBorder="1"/>
    <xf numFmtId="0" fontId="0" fillId="0" borderId="1" xfId="0" applyBorder="1"/>
    <xf numFmtId="169" fontId="4" fillId="23" borderId="1" xfId="0" applyNumberFormat="1" applyFont="1" applyFill="1" applyBorder="1" applyAlignment="1">
      <alignment horizontal="left" vertical="center"/>
    </xf>
    <xf numFmtId="2" fontId="4" fillId="42" borderId="1" xfId="0" applyNumberFormat="1" applyFont="1" applyFill="1" applyBorder="1" applyAlignment="1">
      <alignment vertical="center"/>
    </xf>
    <xf numFmtId="0" fontId="0" fillId="51" borderId="1" xfId="0" applyFill="1" applyBorder="1"/>
    <xf numFmtId="0" fontId="2" fillId="51" borderId="1" xfId="0" applyFont="1" applyFill="1" applyBorder="1"/>
    <xf numFmtId="2" fontId="4" fillId="0" borderId="1" xfId="0" applyNumberFormat="1" applyFont="1" applyBorder="1" applyAlignment="1">
      <alignment horizontal="left"/>
    </xf>
    <xf numFmtId="0" fontId="0" fillId="28" borderId="1" xfId="0" applyFill="1" applyBorder="1"/>
    <xf numFmtId="0" fontId="0" fillId="23" borderId="1" xfId="0" applyFill="1" applyBorder="1"/>
    <xf numFmtId="0" fontId="3" fillId="23" borderId="1" xfId="0" applyFont="1" applyFill="1" applyBorder="1"/>
    <xf numFmtId="14" fontId="0" fillId="23" borderId="1" xfId="0" applyNumberFormat="1" applyFill="1" applyBorder="1"/>
    <xf numFmtId="167" fontId="15" fillId="52" borderId="0" xfId="1" applyFont="1" applyFill="1" applyAlignment="1">
      <alignment horizontal="left"/>
    </xf>
    <xf numFmtId="14" fontId="0" fillId="0" borderId="0" xfId="1" applyNumberFormat="1" applyFont="1" applyAlignment="1">
      <alignment horizontal="left"/>
    </xf>
    <xf numFmtId="167" fontId="25" fillId="6" borderId="0" xfId="1" applyFont="1" applyFill="1" applyAlignment="1">
      <alignment horizontal="center"/>
    </xf>
    <xf numFmtId="167" fontId="41" fillId="8" borderId="1" xfId="1" applyFont="1" applyFill="1" applyBorder="1" applyAlignment="1">
      <alignment horizontal="left" vertical="center"/>
    </xf>
    <xf numFmtId="0" fontId="71" fillId="2" borderId="1" xfId="0" applyFont="1" applyFill="1" applyBorder="1" applyAlignment="1">
      <alignment horizontal="left" vertical="center"/>
    </xf>
    <xf numFmtId="167" fontId="3" fillId="53" borderId="0" xfId="1" applyFont="1" applyFill="1"/>
    <xf numFmtId="0" fontId="4" fillId="0" borderId="1" xfId="0" applyFont="1" applyBorder="1"/>
    <xf numFmtId="169" fontId="17" fillId="49" borderId="1" xfId="0" applyNumberFormat="1" applyFont="1" applyFill="1" applyBorder="1" applyAlignment="1">
      <alignment horizontal="left" vertical="top"/>
    </xf>
    <xf numFmtId="0" fontId="72" fillId="0" borderId="1" xfId="0" applyFont="1" applyBorder="1"/>
    <xf numFmtId="0" fontId="30" fillId="0" borderId="1" xfId="0" applyFont="1" applyBorder="1"/>
    <xf numFmtId="169" fontId="4" fillId="49" borderId="1" xfId="0" applyNumberFormat="1" applyFont="1" applyFill="1" applyBorder="1" applyAlignment="1">
      <alignment horizontal="left" vertical="center"/>
    </xf>
    <xf numFmtId="167" fontId="14" fillId="49" borderId="0" xfId="1" applyFont="1" applyFill="1" applyAlignment="1">
      <alignment horizontal="left"/>
    </xf>
    <xf numFmtId="14" fontId="4" fillId="51" borderId="1" xfId="0" applyNumberFormat="1" applyFont="1" applyFill="1" applyBorder="1" applyAlignment="1">
      <alignment horizontal="left" vertical="center"/>
    </xf>
    <xf numFmtId="14" fontId="6" fillId="49" borderId="1" xfId="1" applyNumberFormat="1" applyFont="1" applyFill="1" applyBorder="1" applyAlignment="1">
      <alignment horizontal="left" vertical="center"/>
    </xf>
    <xf numFmtId="14" fontId="0" fillId="0" borderId="1" xfId="0" applyNumberFormat="1" applyBorder="1"/>
    <xf numFmtId="14" fontId="0" fillId="49" borderId="1" xfId="0" applyNumberFormat="1" applyFill="1" applyBorder="1"/>
    <xf numFmtId="14" fontId="17" fillId="49" borderId="1" xfId="0" applyNumberFormat="1" applyFont="1" applyFill="1" applyBorder="1" applyAlignment="1">
      <alignment horizontal="left" vertical="top"/>
    </xf>
    <xf numFmtId="14" fontId="0" fillId="28" borderId="1" xfId="0" applyNumberFormat="1" applyFill="1" applyBorder="1"/>
    <xf numFmtId="40" fontId="6" fillId="49" borderId="1" xfId="0" applyNumberFormat="1" applyFont="1" applyFill="1" applyBorder="1" applyAlignment="1">
      <alignment horizontal="left" vertical="center"/>
    </xf>
    <xf numFmtId="0" fontId="73" fillId="2" borderId="1" xfId="0" applyFont="1" applyFill="1" applyBorder="1" applyAlignment="1">
      <alignment horizontal="left" vertical="center"/>
    </xf>
    <xf numFmtId="0" fontId="40" fillId="54" borderId="0" xfId="0" applyFont="1" applyFill="1" applyAlignment="1">
      <alignment vertical="center"/>
    </xf>
    <xf numFmtId="0" fontId="40" fillId="54" borderId="0" xfId="0" applyFont="1" applyFill="1" applyAlignment="1">
      <alignment horizontal="right" vertical="center" wrapText="1"/>
    </xf>
    <xf numFmtId="15" fontId="74" fillId="55" borderId="0" xfId="0" applyNumberFormat="1" applyFont="1" applyFill="1" applyAlignment="1">
      <alignment vertical="center" wrapText="1"/>
    </xf>
    <xf numFmtId="0" fontId="74" fillId="55" borderId="0" xfId="0" applyFont="1" applyFill="1" applyAlignment="1">
      <alignment vertical="center" wrapText="1"/>
    </xf>
    <xf numFmtId="0" fontId="74" fillId="55" borderId="0" xfId="0" applyFont="1" applyFill="1" applyAlignment="1">
      <alignment vertical="center"/>
    </xf>
    <xf numFmtId="0" fontId="74" fillId="55" borderId="0" xfId="0" applyFont="1" applyFill="1" applyAlignment="1">
      <alignment horizontal="right" vertical="center" wrapText="1"/>
    </xf>
    <xf numFmtId="15" fontId="40" fillId="12" borderId="0" xfId="0" applyNumberFormat="1" applyFont="1" applyFill="1" applyAlignment="1">
      <alignment vertical="center" wrapText="1"/>
    </xf>
    <xf numFmtId="0" fontId="40" fillId="12" borderId="0" xfId="0" applyFont="1" applyFill="1" applyAlignment="1">
      <alignment vertical="center"/>
    </xf>
    <xf numFmtId="0" fontId="40" fillId="12" borderId="0" xfId="0" applyFont="1" applyFill="1" applyAlignment="1">
      <alignment horizontal="right" vertical="center" wrapText="1"/>
    </xf>
    <xf numFmtId="166" fontId="40" fillId="12" borderId="0" xfId="0" applyNumberFormat="1" applyFont="1" applyFill="1" applyAlignment="1">
      <alignment horizontal="right" vertical="center" wrapText="1"/>
    </xf>
    <xf numFmtId="15" fontId="75" fillId="12" borderId="1" xfId="0" applyNumberFormat="1" applyFont="1" applyFill="1" applyBorder="1" applyAlignment="1">
      <alignment vertical="center" wrapText="1"/>
    </xf>
    <xf numFmtId="166" fontId="75" fillId="12" borderId="1" xfId="0" applyNumberFormat="1" applyFont="1" applyFill="1" applyBorder="1" applyAlignment="1">
      <alignment horizontal="right" vertical="center" wrapText="1"/>
    </xf>
    <xf numFmtId="15" fontId="75" fillId="8" borderId="1" xfId="0" applyNumberFormat="1" applyFont="1" applyFill="1" applyBorder="1" applyAlignment="1">
      <alignment vertical="center" wrapText="1"/>
    </xf>
    <xf numFmtId="166" fontId="75" fillId="8" borderId="1" xfId="0" applyNumberFormat="1" applyFont="1" applyFill="1" applyBorder="1" applyAlignment="1">
      <alignment horizontal="right" vertical="center" wrapText="1"/>
    </xf>
    <xf numFmtId="0" fontId="0" fillId="0" borderId="1" xfId="0" applyFont="1" applyBorder="1"/>
    <xf numFmtId="167" fontId="0" fillId="0" borderId="1" xfId="1" applyFont="1" applyBorder="1" applyAlignment="1">
      <alignment horizontal="right"/>
    </xf>
    <xf numFmtId="167" fontId="0" fillId="0" borderId="1" xfId="1" applyFont="1" applyBorder="1"/>
    <xf numFmtId="14" fontId="11" fillId="0" borderId="1" xfId="1" applyNumberFormat="1" applyFont="1" applyBorder="1"/>
    <xf numFmtId="14" fontId="0" fillId="0" borderId="1" xfId="1" applyNumberFormat="1" applyFont="1" applyBorder="1" applyAlignment="1">
      <alignment horizontal="left"/>
    </xf>
    <xf numFmtId="166" fontId="0" fillId="0" borderId="1" xfId="0" applyNumberFormat="1" applyFont="1" applyBorder="1"/>
    <xf numFmtId="15" fontId="0" fillId="0" borderId="1" xfId="0" applyNumberFormat="1" applyFont="1" applyBorder="1"/>
    <xf numFmtId="167" fontId="0" fillId="0" borderId="1" xfId="1" applyNumberFormat="1" applyFont="1" applyBorder="1"/>
    <xf numFmtId="166" fontId="72" fillId="0" borderId="1" xfId="1" applyNumberFormat="1" applyFont="1" applyBorder="1"/>
    <xf numFmtId="167" fontId="0" fillId="0" borderId="1" xfId="0" applyNumberFormat="1" applyFont="1" applyBorder="1"/>
    <xf numFmtId="14" fontId="11" fillId="8" borderId="1" xfId="0" applyNumberFormat="1" applyFont="1" applyFill="1" applyBorder="1" applyAlignment="1">
      <alignment horizontal="left" vertical="center"/>
    </xf>
    <xf numFmtId="14" fontId="0" fillId="8" borderId="1" xfId="0" applyNumberFormat="1" applyFont="1" applyFill="1" applyBorder="1" applyAlignment="1">
      <alignment horizontal="left" vertical="center"/>
    </xf>
    <xf numFmtId="14" fontId="11" fillId="8" borderId="1" xfId="0" applyNumberFormat="1" applyFont="1" applyFill="1" applyBorder="1" applyAlignment="1">
      <alignment horizontal="left"/>
    </xf>
    <xf numFmtId="14" fontId="11" fillId="8" borderId="1" xfId="0" applyNumberFormat="1" applyFont="1" applyFill="1" applyBorder="1" applyAlignment="1">
      <alignment horizontal="left" vertical="top"/>
    </xf>
    <xf numFmtId="14" fontId="0" fillId="0" borderId="1" xfId="0" applyNumberFormat="1" applyFont="1" applyBorder="1" applyAlignment="1">
      <alignment horizontal="left"/>
    </xf>
    <xf numFmtId="0" fontId="72" fillId="28" borderId="1" xfId="0" applyFont="1" applyFill="1" applyBorder="1"/>
    <xf numFmtId="169" fontId="4" fillId="8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14" fontId="6" fillId="2" borderId="1" xfId="0" applyNumberFormat="1" applyFont="1" applyFill="1" applyBorder="1" applyAlignment="1">
      <alignment horizontal="left" vertical="center"/>
    </xf>
    <xf numFmtId="14" fontId="6" fillId="11" borderId="1" xfId="0" applyNumberFormat="1" applyFont="1" applyFill="1" applyBorder="1" applyAlignment="1">
      <alignment horizontal="left" vertical="center"/>
    </xf>
    <xf numFmtId="14" fontId="6" fillId="6" borderId="1" xfId="1" applyNumberFormat="1" applyFont="1" applyFill="1" applyBorder="1" applyAlignment="1">
      <alignment horizontal="left" vertical="center"/>
    </xf>
    <xf numFmtId="14" fontId="6" fillId="6" borderId="1" xfId="0" applyNumberFormat="1" applyFont="1" applyFill="1" applyBorder="1" applyAlignment="1">
      <alignment horizontal="left" vertical="center"/>
    </xf>
    <xf numFmtId="14" fontId="6" fillId="16" borderId="1" xfId="0" applyNumberFormat="1" applyFont="1" applyFill="1" applyBorder="1" applyAlignment="1">
      <alignment horizontal="left" vertical="center"/>
    </xf>
    <xf numFmtId="14" fontId="6" fillId="19" borderId="1" xfId="0" applyNumberFormat="1" applyFont="1" applyFill="1" applyBorder="1" applyAlignment="1">
      <alignment horizontal="left" vertical="center"/>
    </xf>
    <xf numFmtId="0" fontId="5" fillId="0" borderId="1" xfId="0" applyFont="1" applyBorder="1"/>
    <xf numFmtId="0" fontId="46" fillId="8" borderId="1" xfId="0" applyFont="1" applyFill="1" applyBorder="1" applyAlignment="1">
      <alignment horizontal="right" vertical="center"/>
    </xf>
    <xf numFmtId="167" fontId="7" fillId="49" borderId="1" xfId="1" applyFont="1" applyFill="1" applyBorder="1" applyAlignment="1">
      <alignment horizontal="left" vertical="center"/>
    </xf>
    <xf numFmtId="0" fontId="6" fillId="6" borderId="1" xfId="1" applyNumberFormat="1" applyFont="1" applyFill="1" applyBorder="1" applyAlignment="1">
      <alignment horizontal="left" vertical="center"/>
    </xf>
    <xf numFmtId="0" fontId="5" fillId="46" borderId="1" xfId="0" applyFont="1" applyFill="1" applyBorder="1" applyAlignment="1">
      <alignment horizontal="left" vertical="center"/>
    </xf>
    <xf numFmtId="167" fontId="5" fillId="3" borderId="1" xfId="1" applyFont="1" applyFill="1" applyBorder="1" applyAlignment="1">
      <alignment horizontal="left" vertical="center"/>
    </xf>
    <xf numFmtId="167" fontId="6" fillId="0" borderId="1" xfId="1" applyFont="1" applyBorder="1" applyAlignment="1">
      <alignment horizontal="left" vertical="center"/>
    </xf>
    <xf numFmtId="169" fontId="6" fillId="39" borderId="1" xfId="0" applyNumberFormat="1" applyFont="1" applyFill="1" applyBorder="1" applyAlignment="1">
      <alignment horizontal="left" vertical="center"/>
    </xf>
    <xf numFmtId="0" fontId="4" fillId="28" borderId="1" xfId="0" applyFont="1" applyFill="1" applyBorder="1"/>
    <xf numFmtId="0" fontId="5" fillId="28" borderId="1" xfId="0" applyFont="1" applyFill="1" applyBorder="1"/>
    <xf numFmtId="0" fontId="58" fillId="46" borderId="1" xfId="0" applyFont="1" applyFill="1" applyBorder="1" applyAlignment="1">
      <alignment horizontal="left" vertical="center"/>
    </xf>
    <xf numFmtId="2" fontId="6" fillId="28" borderId="1" xfId="0" applyNumberFormat="1" applyFont="1" applyFill="1" applyBorder="1" applyAlignment="1">
      <alignment horizontal="left" vertical="center"/>
    </xf>
    <xf numFmtId="0" fontId="0" fillId="47" borderId="1" xfId="0" applyFill="1" applyBorder="1"/>
    <xf numFmtId="14" fontId="4" fillId="47" borderId="1" xfId="0" applyNumberFormat="1" applyFont="1" applyFill="1" applyBorder="1" applyAlignment="1">
      <alignment horizontal="left" vertical="center"/>
    </xf>
    <xf numFmtId="0" fontId="2" fillId="47" borderId="1" xfId="0" applyFont="1" applyFill="1" applyBorder="1"/>
    <xf numFmtId="0" fontId="3" fillId="47" borderId="1" xfId="0" applyFont="1" applyFill="1" applyBorder="1"/>
    <xf numFmtId="14" fontId="3" fillId="47" borderId="1" xfId="0" applyNumberFormat="1" applyFont="1" applyFill="1" applyBorder="1"/>
    <xf numFmtId="0" fontId="5" fillId="0" borderId="1" xfId="0" applyFont="1" applyFill="1" applyBorder="1" applyAlignment="1">
      <alignment horizontal="left" vertical="center"/>
    </xf>
    <xf numFmtId="167" fontId="4" fillId="28" borderId="1" xfId="1" applyFont="1" applyFill="1" applyBorder="1"/>
    <xf numFmtId="0" fontId="59" fillId="18" borderId="1" xfId="0" applyFont="1" applyFill="1" applyBorder="1" applyAlignment="1">
      <alignment horizontal="left" vertical="center"/>
    </xf>
    <xf numFmtId="0" fontId="76" fillId="0" borderId="1" xfId="0" applyFont="1" applyBorder="1"/>
    <xf numFmtId="0" fontId="76" fillId="23" borderId="1" xfId="0" applyFont="1" applyFill="1" applyBorder="1"/>
    <xf numFmtId="0" fontId="2" fillId="23" borderId="1" xfId="0" applyFont="1" applyFill="1" applyBorder="1"/>
    <xf numFmtId="167" fontId="0" fillId="39" borderId="0" xfId="1" applyFont="1" applyFill="1" applyAlignment="1">
      <alignment horizontal="left"/>
    </xf>
    <xf numFmtId="0" fontId="9" fillId="28" borderId="1" xfId="0" applyFont="1" applyFill="1" applyBorder="1" applyAlignment="1">
      <alignment horizontal="left" vertical="center"/>
    </xf>
    <xf numFmtId="169" fontId="4" fillId="6" borderId="1" xfId="0" applyNumberFormat="1" applyFont="1" applyFill="1" applyBorder="1" applyAlignment="1">
      <alignment horizontal="left" vertical="center"/>
    </xf>
    <xf numFmtId="169" fontId="17" fillId="6" borderId="1" xfId="0" applyNumberFormat="1" applyFont="1" applyFill="1" applyBorder="1" applyAlignment="1">
      <alignment horizontal="left" vertical="top"/>
    </xf>
    <xf numFmtId="14" fontId="38" fillId="8" borderId="1" xfId="0" applyNumberFormat="1" applyFont="1" applyFill="1" applyBorder="1" applyAlignment="1">
      <alignment horizontal="right"/>
    </xf>
    <xf numFmtId="0" fontId="17" fillId="8" borderId="0" xfId="0" applyFont="1" applyFill="1" applyBorder="1" applyAlignment="1">
      <alignment horizontal="right"/>
    </xf>
    <xf numFmtId="2" fontId="0" fillId="51" borderId="1" xfId="0" applyNumberFormat="1" applyFill="1" applyBorder="1"/>
    <xf numFmtId="2" fontId="0" fillId="0" borderId="1" xfId="0" applyNumberFormat="1" applyBorder="1"/>
    <xf numFmtId="2" fontId="0" fillId="49" borderId="1" xfId="0" applyNumberFormat="1" applyFill="1" applyBorder="1"/>
    <xf numFmtId="2" fontId="0" fillId="23" borderId="1" xfId="0" applyNumberFormat="1" applyFill="1" applyBorder="1"/>
    <xf numFmtId="2" fontId="0" fillId="47" borderId="1" xfId="0" applyNumberFormat="1" applyFill="1" applyBorder="1"/>
    <xf numFmtId="2" fontId="3" fillId="47" borderId="1" xfId="0" applyNumberFormat="1" applyFont="1" applyFill="1" applyBorder="1"/>
    <xf numFmtId="2" fontId="76" fillId="23" borderId="1" xfId="0" applyNumberFormat="1" applyFont="1" applyFill="1" applyBorder="1"/>
    <xf numFmtId="167" fontId="4" fillId="8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49" borderId="1" xfId="0" applyFill="1" applyBorder="1" applyAlignment="1">
      <alignment horizontal="left"/>
    </xf>
    <xf numFmtId="0" fontId="0" fillId="39" borderId="1" xfId="0" applyFill="1" applyBorder="1" applyAlignment="1">
      <alignment horizontal="left"/>
    </xf>
    <xf numFmtId="167" fontId="4" fillId="39" borderId="1" xfId="1" applyFont="1" applyFill="1" applyBorder="1" applyAlignment="1">
      <alignment horizontal="left"/>
    </xf>
    <xf numFmtId="14" fontId="4" fillId="23" borderId="1" xfId="0" applyNumberFormat="1" applyFont="1" applyFill="1" applyBorder="1" applyAlignment="1">
      <alignment horizontal="left"/>
    </xf>
    <xf numFmtId="14" fontId="4" fillId="49" borderId="1" xfId="0" applyNumberFormat="1" applyFont="1" applyFill="1" applyBorder="1" applyAlignment="1">
      <alignment horizontal="left"/>
    </xf>
    <xf numFmtId="0" fontId="0" fillId="28" borderId="1" xfId="0" applyFill="1" applyBorder="1" applyAlignment="1">
      <alignment horizontal="left"/>
    </xf>
    <xf numFmtId="14" fontId="6" fillId="28" borderId="1" xfId="0" applyNumberFormat="1" applyFont="1" applyFill="1" applyBorder="1" applyAlignment="1">
      <alignment horizontal="left"/>
    </xf>
    <xf numFmtId="2" fontId="0" fillId="28" borderId="1" xfId="0" applyNumberForma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58">
    <dxf>
      <numFmt numFmtId="167" formatCode="_-&quot;$&quot;* #,##0.00_-;\-&quot;$&quot;* #,##0.00_-;_-&quot;$&quot;* &quot;-&quot;??_-;_-@_-"/>
      <fill>
        <patternFill patternType="solid">
          <fgColor indexed="64"/>
          <bgColor theme="2" tint="-9.9978637043366805E-2"/>
        </patternFill>
      </fill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2" formatCode="0.00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</dxfs>
  <tableStyles count="0" defaultTableStyle="TableStyleMedium2" defaultPivotStyle="PivotStyleLight16"/>
  <colors>
    <mruColors>
      <color rgb="FF66FF33"/>
      <color rgb="FFFF7C80"/>
      <color rgb="FF99FF33"/>
      <color rgb="FFFF99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len cousins" id="{EBB75335-BF8D-464B-8494-EE25E3E569C4}" userId="af3f264cadc7287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EA7ED5-2BCA-4BAD-8F06-E38A0C3049C5}" name="Table1" displayName="Table1" ref="A1:BD87" totalsRowShown="0" headerRowDxfId="57" dataDxfId="56">
  <autoFilter ref="A1:BD87" xr:uid="{EA2BBB4C-7D6D-4320-B440-F83F5A702442}"/>
  <tableColumns count="56">
    <tableColumn id="19" xr3:uid="{3F0C86B9-194B-4380-8AA5-F060E8670BF7}" name="Lexie" dataDxfId="55"/>
    <tableColumn id="20" xr3:uid="{A410536B-3903-4365-92CE-F41A22B39CDD}" name="Hours" dataDxfId="54"/>
    <tableColumn id="21" xr3:uid="{B04C5A5C-3453-4308-B4B7-DCD2526EEF46}" name="pay" dataDxfId="53" dataCellStyle="Currency"/>
    <tableColumn id="28" xr3:uid="{42733AC8-D167-4284-BAE1-0D75F79D0925}" name="Tereza" dataDxfId="52" dataCellStyle="Currency"/>
    <tableColumn id="29" xr3:uid="{248A9886-F82A-4491-8AC5-BD379BAAB573}" name="Hours6" dataDxfId="51" dataCellStyle="Currency"/>
    <tableColumn id="30" xr3:uid="{79974C35-E321-40FB-9175-D6CAC70964F8}" name="Pay6" dataDxfId="50" dataCellStyle="Currency"/>
    <tableColumn id="1" xr3:uid="{52AD7FDE-A6B7-4FE2-BF7A-AC5A5C1BE063}" name="Kayla" dataDxfId="49"/>
    <tableColumn id="2" xr3:uid="{D6F26C02-B4D5-4DB5-9AAE-2BC5864B27C7}" name="Hours5" dataDxfId="48"/>
    <tableColumn id="3" xr3:uid="{2A0230C6-6A51-47F0-A523-073F4D6474E1}" name="pay5" dataDxfId="47" dataCellStyle="Currency"/>
    <tableColumn id="31" xr3:uid="{0081BD3B-C419-4AB2-B1E8-1BE5A0A70B49}" name="Alice" dataDxfId="46"/>
    <tableColumn id="32" xr3:uid="{610B997F-D04D-413B-95A8-1758716A4875}" name="Hours    " dataDxfId="45"/>
    <tableColumn id="33" xr3:uid="{1F8430B1-81FD-4E7E-A49E-635778A3F24C}" name="Pay    " dataDxfId="44" dataCellStyle="Currency"/>
    <tableColumn id="4" xr3:uid="{0D949718-2532-4F16-B104-36BBE463C946}" name="Shontelle" dataDxfId="43"/>
    <tableColumn id="5" xr3:uid="{BD63655E-0C86-47B4-A26A-90CD988674B6}" name="hours " dataDxfId="42"/>
    <tableColumn id="6" xr3:uid="{47B9AC20-8218-4D8A-BBDF-C3106BDDA1B7}" name="pay " dataDxfId="41" dataCellStyle="Currency"/>
    <tableColumn id="7" xr3:uid="{A4A77BD5-F10D-4051-8D4E-B51B3705E32E}" name="Tina 2" dataDxfId="40"/>
    <tableColumn id="8" xr3:uid="{5E31A1C6-B39F-4894-959B-8FEC36C049AD}" name="hours2" dataDxfId="39"/>
    <tableColumn id="9" xr3:uid="{93B617C3-82A4-4E5C-853F-5073A37777BC}" name="pay2" dataDxfId="38" dataCellStyle="Currency"/>
    <tableColumn id="10" xr3:uid="{16FC5619-D11A-4F1F-9A87-6B67648DFFD5}" name="Fern" dataDxfId="37"/>
    <tableColumn id="11" xr3:uid="{2EBE7E0D-D7EE-45B1-A9A0-AC03A8D46F0B}" name="hours  " dataDxfId="36"/>
    <tableColumn id="12" xr3:uid="{7D5EFBAB-A215-49D8-9167-1EB22B1F3843}" name="pay    2" dataDxfId="35" dataCellStyle="Currency"/>
    <tableColumn id="13" xr3:uid="{45A2D048-DB07-4DEF-B16D-EB6167621E5B}" name="Felecity" dataDxfId="34"/>
    <tableColumn id="14" xr3:uid="{DF751E8C-FF9E-4B19-81EE-1417175A1D81}" name="hours4" dataDxfId="33"/>
    <tableColumn id="15" xr3:uid="{BC048D88-106F-4D5F-8431-E1BF75ADCE1D}" name="pay4" dataDxfId="32" dataCellStyle="Currency"/>
    <tableColumn id="16" xr3:uid="{26474D5F-4FAF-4A79-8909-125E7EBD6E09}" name="Linda" dataDxfId="31"/>
    <tableColumn id="17" xr3:uid="{C273FF05-302E-4E1E-A269-6EE9152189BE}" name="hours            " dataDxfId="30"/>
    <tableColumn id="18" xr3:uid="{31B32C7A-A330-425F-8F55-8A74410E64CF}" name="pay          " dataDxfId="29" dataCellStyle="Currency"/>
    <tableColumn id="22" xr3:uid="{C717FF15-DE78-4FB9-9556-12351B4328FD}" name="Kass" dataDxfId="28"/>
    <tableColumn id="23" xr3:uid="{4853FEB5-40B4-4913-8FF5-C6463E7101EB}" name="hours      " dataDxfId="27"/>
    <tableColumn id="24" xr3:uid="{43376B86-E814-4455-90C0-C9DF33791B52}" name="pay                " dataDxfId="26" dataCellStyle="Currency"/>
    <tableColumn id="25" xr3:uid="{A7E4AF1B-91E1-418B-A7DB-73D8BF900F0A}" name="Ava" dataDxfId="25"/>
    <tableColumn id="26" xr3:uid="{485357D0-BD79-4DC3-B120-2338C112A60C}" name="hours           " dataDxfId="24"/>
    <tableColumn id="27" xr3:uid="{1950AB99-0BDB-420C-8F7E-263D3E8738A4}" name="pay                  " dataDxfId="23" dataCellStyle="Currency"/>
    <tableColumn id="37" xr3:uid="{3F68F1F4-E959-4EA7-8F5B-393BFD390828}" name="Tini" dataDxfId="22"/>
    <tableColumn id="38" xr3:uid="{93B3E485-F632-4E55-9456-87AA227D4FE0}" name="hours            2" dataDxfId="21"/>
    <tableColumn id="39" xr3:uid="{2845FE8B-0B0E-4C27-BD8F-65603A3C3E2A}" name="pay                                " dataDxfId="20" dataCellStyle="Currency"/>
    <tableColumn id="40" xr3:uid="{ADA47B8B-7A53-4C4F-A6B0-E9A86FEE7194}" name="Emmerson" dataDxfId="19"/>
    <tableColumn id="41" xr3:uid="{F24B9726-491A-4C59-A805-CF9C11E75D37}" name="hours                                      " dataDxfId="18"/>
    <tableColumn id="42" xr3:uid="{2961E447-07FC-460B-8681-C4036E73D9B9}" name="pay                            " dataDxfId="17" dataCellStyle="Currency"/>
    <tableColumn id="43" xr3:uid="{17EC6901-A1FE-4B82-9ADE-F538C9DC4A3B}" name="Malia" dataDxfId="16"/>
    <tableColumn id="44" xr3:uid="{C39E2137-B2D9-4C9E-85BC-F7BA719E1F34}" name="hours                           " dataDxfId="15"/>
    <tableColumn id="45" xr3:uid="{E5C05A59-DC84-4214-A7B0-521DFBAA5360}" name="pay                          " dataDxfId="14" dataCellStyle="Currency"/>
    <tableColumn id="49" xr3:uid="{86A865BF-E45A-4615-B035-C838B86648D4}" name="helen" dataDxfId="13"/>
    <tableColumn id="50" xr3:uid="{3285FA36-CB16-4563-A00C-5D34317CAF98}" name="hours                                 " dataDxfId="12"/>
    <tableColumn id="51" xr3:uid="{40EFF5D3-22CE-4DC0-8732-9BA45E5A249D}" name="pay                              " dataDxfId="11"/>
    <tableColumn id="52" xr3:uid="{51DF816E-1ABE-4015-9AD3-F35FCD856433}" name="tax etc" dataDxfId="10"/>
    <tableColumn id="56" xr3:uid="{B7727F88-627C-41E1-80C9-649CD26C3E7C}" name="Marie" dataDxfId="9"/>
    <tableColumn id="57" xr3:uid="{272AD83C-9094-4E7B-92D5-E8E5F2188730}" name="hours                      " dataDxfId="8"/>
    <tableColumn id="58" xr3:uid="{0C108BC0-DDFA-488B-A410-42BBF4D9F504}" name="pay                              2" dataDxfId="7" dataCellStyle="Currency"/>
    <tableColumn id="34" xr3:uid="{E4B68828-9A2E-4A56-AE83-2B4330F1E57E}" name="Stepehen" dataDxfId="6" dataCellStyle="Currency"/>
    <tableColumn id="35" xr3:uid="{7857B9C1-8FDD-4258-AB4F-208DD3E9F845}" name="hours7" dataDxfId="5" dataCellStyle="Currency"/>
    <tableColumn id="36" xr3:uid="{5FD7DE1F-ADDD-4929-BB3D-1BC53C2A2BFB}" name="pay                              5" dataDxfId="4" dataCellStyle="Currency"/>
    <tableColumn id="77" xr3:uid="{FD2A76E0-ACFF-4461-872D-509E31C6DC64}" name="Casuals" dataDxfId="3"/>
    <tableColumn id="78" xr3:uid="{C431B726-1D31-46B2-9EA3-3CA43A223751}" name="hours3" dataDxfId="2"/>
    <tableColumn id="79" xr3:uid="{6B78E0BC-3E5E-4CD2-9897-C99BB2364CBA}" name="pay3" dataDxfId="1"/>
    <tableColumn id="89" xr3:uid="{90700A1C-569E-4417-8391-F9A7DBE6A14E}" name="Totals" dataDxfId="0">
      <calculatedColumnFormula>SUM(BC2,AW2,AS2,AP2,AM2,AJ2,AG2,AD2,AA2,X2,U2,R2,O2,L2,I2,C2)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493" dT="2019-05-27T04:42:10.46" personId="{EBB75335-BF8D-464B-8494-EE25E3E569C4}" id="{D1290CB0-DBB1-47F7-B7EF-58CE8B620859}">
    <text>$20 fuel costs included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D2" dT="2019-04-08T03:55:06.84" personId="{EBB75335-BF8D-464B-8494-EE25E3E569C4}" id="{A3867A49-B222-48CC-83BC-38E6DC9E6CFB}">
    <text>$100 nilfish vacuum ourchase</text>
  </threadedComment>
  <threadedComment ref="AP3" dT="2019-04-14T08:28:23.33" personId="{EBB75335-BF8D-464B-8494-EE25E3E569C4}" id="{772BB44D-33B0-4B3D-A205-FDE2CE986BFB}">
    <text xml:space="preserve">$95 for passport
</text>
  </threadedComment>
  <threadedComment ref="AP6" dT="2019-05-05T22:35:01.36" personId="{EBB75335-BF8D-464B-8494-EE25E3E569C4}" id="{56F544C9-B746-4FC9-BD9E-FB9BF22AE39E}">
    <text>$85 taken out for loan to mollys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A02C-8FFC-4F4F-9602-1119706BCEA8}">
  <sheetPr>
    <pageSetUpPr fitToPage="1"/>
  </sheetPr>
  <dimension ref="A1:AI671"/>
  <sheetViews>
    <sheetView topLeftCell="A367" zoomScale="80" zoomScaleNormal="80" workbookViewId="0">
      <selection activeCell="B377" sqref="B377"/>
    </sheetView>
  </sheetViews>
  <sheetFormatPr baseColWidth="10" defaultColWidth="9" defaultRowHeight="15"/>
  <cols>
    <col min="1" max="1" width="10.5" style="452" bestFit="1" customWidth="1"/>
    <col min="2" max="2" width="20.33203125" style="452" bestFit="1" customWidth="1"/>
    <col min="3" max="3" width="11.33203125" style="452" bestFit="1" customWidth="1"/>
    <col min="4" max="4" width="12.5" style="452" bestFit="1" customWidth="1"/>
    <col min="5" max="5" width="7.33203125" style="540" bestFit="1" customWidth="1"/>
    <col min="6" max="6" width="23.33203125" style="452" bestFit="1" customWidth="1"/>
    <col min="7" max="7" width="29" style="452" bestFit="1" customWidth="1"/>
    <col min="8" max="8" width="8.6640625" style="452" bestFit="1" customWidth="1"/>
    <col min="9" max="9" width="12.6640625" style="452" bestFit="1" customWidth="1"/>
    <col min="10" max="10" width="9" style="452"/>
    <col min="11" max="11" width="11.6640625" style="453" bestFit="1" customWidth="1"/>
    <col min="12" max="12" width="13" style="453" bestFit="1" customWidth="1"/>
    <col min="13" max="15" width="11.6640625" style="453" bestFit="1" customWidth="1"/>
    <col min="16" max="16" width="11.6640625" style="452" bestFit="1" customWidth="1"/>
    <col min="17" max="17" width="9.83203125" style="452" bestFit="1" customWidth="1"/>
    <col min="18" max="18" width="11" style="541" bestFit="1" customWidth="1"/>
    <col min="19" max="19" width="8.6640625" style="452" bestFit="1" customWidth="1"/>
    <col min="20" max="20" width="10.5" style="452" bestFit="1" customWidth="1"/>
    <col min="21" max="21" width="18.6640625" style="452" bestFit="1" customWidth="1"/>
    <col min="22" max="22" width="11.33203125" style="452" bestFit="1" customWidth="1"/>
    <col min="23" max="23" width="10" style="452" bestFit="1" customWidth="1"/>
    <col min="24" max="24" width="7.33203125" style="452" bestFit="1" customWidth="1"/>
    <col min="25" max="25" width="23.33203125" style="452" bestFit="1" customWidth="1"/>
    <col min="26" max="26" width="16.6640625" style="452" bestFit="1" customWidth="1"/>
    <col min="27" max="27" width="8.6640625" style="452" bestFit="1" customWidth="1"/>
    <col min="28" max="28" width="12.6640625" style="452" bestFit="1" customWidth="1"/>
    <col min="29" max="29" width="9" style="452"/>
    <col min="30" max="31" width="11.6640625" style="452" bestFit="1" customWidth="1"/>
    <col min="32" max="32" width="10" style="452" bestFit="1" customWidth="1"/>
    <col min="33" max="34" width="11.6640625" style="452" bestFit="1" customWidth="1"/>
    <col min="35" max="35" width="10" style="452" bestFit="1" customWidth="1"/>
    <col min="36" max="36" width="9.83203125" style="452" bestFit="1" customWidth="1"/>
    <col min="37" max="37" width="11" style="452" bestFit="1" customWidth="1"/>
    <col min="38" max="38" width="8.6640625" style="452" bestFit="1" customWidth="1"/>
    <col min="39" max="16384" width="9" style="452"/>
  </cols>
  <sheetData>
    <row r="1" spans="1:18" ht="26">
      <c r="A1" s="79"/>
      <c r="B1" s="79"/>
      <c r="C1" s="79"/>
      <c r="D1" s="79"/>
      <c r="E1" s="81"/>
      <c r="F1" s="79"/>
      <c r="G1" s="517" t="s">
        <v>1</v>
      </c>
      <c r="H1" s="79"/>
      <c r="I1" s="86"/>
      <c r="J1" s="82"/>
      <c r="K1" s="82"/>
      <c r="L1" s="82"/>
      <c r="M1" s="82"/>
      <c r="N1" s="82"/>
      <c r="O1" s="82"/>
      <c r="P1" s="82"/>
      <c r="Q1" s="84"/>
      <c r="R1" s="155"/>
    </row>
    <row r="2" spans="1:18" ht="16">
      <c r="A2" s="88" t="s">
        <v>145</v>
      </c>
      <c r="B2" s="89" t="s">
        <v>18</v>
      </c>
      <c r="C2" s="89" t="s">
        <v>19</v>
      </c>
      <c r="D2" s="145">
        <v>43556</v>
      </c>
      <c r="E2" s="91">
        <v>1.25</v>
      </c>
      <c r="F2" s="125" t="s">
        <v>14</v>
      </c>
      <c r="G2" s="90" t="s">
        <v>237</v>
      </c>
      <c r="H2" s="95" t="s">
        <v>20</v>
      </c>
      <c r="I2" s="96"/>
      <c r="J2" s="117"/>
      <c r="K2" s="118"/>
      <c r="L2" s="118">
        <f>SUM(K2*1.15)</f>
        <v>0</v>
      </c>
      <c r="M2" s="118">
        <f>SUM(L2-K2)</f>
        <v>0</v>
      </c>
      <c r="N2" s="92">
        <f>SUM(E2*25)</f>
        <v>31.25</v>
      </c>
      <c r="O2" s="92">
        <f>SUM(K2-N2)</f>
        <v>-31.25</v>
      </c>
      <c r="P2" s="92"/>
      <c r="Q2" s="93">
        <f>+SUM(P2-L2)</f>
        <v>0</v>
      </c>
      <c r="R2" s="183"/>
    </row>
    <row r="3" spans="1:18" ht="16">
      <c r="A3" s="88" t="s">
        <v>145</v>
      </c>
      <c r="B3" s="89" t="s">
        <v>21</v>
      </c>
      <c r="C3" s="89" t="s">
        <v>19</v>
      </c>
      <c r="D3" s="145">
        <v>43556</v>
      </c>
      <c r="E3" s="91">
        <v>1.5</v>
      </c>
      <c r="F3" s="125" t="s">
        <v>14</v>
      </c>
      <c r="G3" s="90" t="s">
        <v>237</v>
      </c>
      <c r="H3" s="87" t="s">
        <v>15</v>
      </c>
      <c r="I3" s="96"/>
      <c r="J3" s="83"/>
      <c r="K3" s="92"/>
      <c r="L3" s="92"/>
      <c r="M3" s="92"/>
      <c r="N3" s="118">
        <f>SUM(E3*25)</f>
        <v>37.5</v>
      </c>
      <c r="O3" s="92"/>
      <c r="P3" s="92"/>
      <c r="Q3" s="93">
        <f>+SUM(P3-L3)</f>
        <v>0</v>
      </c>
      <c r="R3" s="183"/>
    </row>
    <row r="4" spans="1:18" ht="16">
      <c r="A4" s="88" t="s">
        <v>145</v>
      </c>
      <c r="B4" s="89" t="s">
        <v>22</v>
      </c>
      <c r="C4" s="87" t="s">
        <v>19</v>
      </c>
      <c r="D4" s="145">
        <v>43556</v>
      </c>
      <c r="E4" s="91">
        <v>1.25</v>
      </c>
      <c r="F4" s="89" t="s">
        <v>8</v>
      </c>
      <c r="G4" s="90" t="s">
        <v>237</v>
      </c>
      <c r="H4" s="87" t="s">
        <v>15</v>
      </c>
      <c r="I4" s="96"/>
      <c r="J4" s="83"/>
      <c r="K4" s="92"/>
      <c r="L4" s="92"/>
      <c r="M4" s="92"/>
      <c r="N4" s="118">
        <f>SUM(E4*20)</f>
        <v>25</v>
      </c>
      <c r="O4" s="118"/>
      <c r="P4" s="92"/>
      <c r="Q4" s="93">
        <f>+SUM(P4-L4)</f>
        <v>0</v>
      </c>
      <c r="R4" s="183"/>
    </row>
    <row r="5" spans="1:18" ht="16">
      <c r="A5" s="88" t="s">
        <v>145</v>
      </c>
      <c r="B5" s="571" t="s">
        <v>132</v>
      </c>
      <c r="C5" s="571" t="s">
        <v>24</v>
      </c>
      <c r="D5" s="220">
        <v>43557</v>
      </c>
      <c r="E5" s="572"/>
      <c r="F5" s="571"/>
      <c r="G5" s="573" t="s">
        <v>235</v>
      </c>
      <c r="H5" s="571"/>
      <c r="I5" s="574"/>
      <c r="J5" s="117"/>
      <c r="K5" s="92"/>
      <c r="L5" s="92"/>
      <c r="M5" s="92"/>
      <c r="N5" s="92">
        <f>SUM(E5*20)</f>
        <v>0</v>
      </c>
      <c r="O5" s="92"/>
      <c r="P5" s="92"/>
      <c r="Q5" s="93">
        <f>+SUM(P5-L5)</f>
        <v>0</v>
      </c>
      <c r="R5" s="183"/>
    </row>
    <row r="6" spans="1:18" ht="16">
      <c r="A6" s="88" t="s">
        <v>145</v>
      </c>
      <c r="B6" s="89" t="s">
        <v>73</v>
      </c>
      <c r="C6" s="89" t="s">
        <v>24</v>
      </c>
      <c r="D6" s="145">
        <v>43557</v>
      </c>
      <c r="E6" s="91">
        <v>1</v>
      </c>
      <c r="F6" s="208" t="s">
        <v>246</v>
      </c>
      <c r="G6" s="90" t="s">
        <v>235</v>
      </c>
      <c r="H6" s="89"/>
      <c r="I6" s="96"/>
      <c r="J6" s="117"/>
      <c r="K6" s="92"/>
      <c r="L6" s="92"/>
      <c r="M6" s="92"/>
      <c r="N6" s="92">
        <f>SUM(E6*20)</f>
        <v>20</v>
      </c>
      <c r="O6" s="92"/>
      <c r="P6" s="92"/>
      <c r="Q6" s="93"/>
      <c r="R6" s="183"/>
    </row>
    <row r="7" spans="1:18" ht="16">
      <c r="A7" s="88" t="s">
        <v>145</v>
      </c>
      <c r="B7" s="87" t="s">
        <v>139</v>
      </c>
      <c r="C7" s="89" t="s">
        <v>29</v>
      </c>
      <c r="D7" s="145">
        <v>43558</v>
      </c>
      <c r="E7" s="98">
        <v>1</v>
      </c>
      <c r="F7" s="87" t="s">
        <v>8</v>
      </c>
      <c r="G7" s="90" t="s">
        <v>247</v>
      </c>
      <c r="H7" s="87"/>
      <c r="I7" s="96"/>
      <c r="J7" s="83"/>
      <c r="K7" s="96"/>
      <c r="L7" s="96"/>
      <c r="M7" s="96"/>
      <c r="N7" s="118">
        <f>SUM(E7*17.7)</f>
        <v>17.7</v>
      </c>
      <c r="O7" s="96"/>
      <c r="P7" s="92"/>
      <c r="Q7" s="93"/>
      <c r="R7" s="183"/>
    </row>
    <row r="8" spans="1:18" ht="16">
      <c r="A8" s="88" t="s">
        <v>145</v>
      </c>
      <c r="B8" s="95" t="s">
        <v>106</v>
      </c>
      <c r="C8" s="95" t="s">
        <v>29</v>
      </c>
      <c r="D8" s="145">
        <v>43558</v>
      </c>
      <c r="E8" s="91">
        <v>1.25</v>
      </c>
      <c r="F8" s="126" t="s">
        <v>5</v>
      </c>
      <c r="G8" s="90" t="s">
        <v>247</v>
      </c>
      <c r="H8" s="87"/>
      <c r="I8" s="96"/>
      <c r="J8" s="83"/>
      <c r="K8" s="96"/>
      <c r="L8" s="96"/>
      <c r="M8" s="96"/>
      <c r="N8" s="118">
        <f>SUM(E8*17.7)</f>
        <v>22.125</v>
      </c>
      <c r="O8" s="96"/>
      <c r="P8" s="92"/>
      <c r="Q8" s="93"/>
      <c r="R8" s="183"/>
    </row>
    <row r="9" spans="1:18" ht="16">
      <c r="A9" s="88" t="s">
        <v>145</v>
      </c>
      <c r="B9" s="95" t="s">
        <v>107</v>
      </c>
      <c r="C9" s="95" t="s">
        <v>29</v>
      </c>
      <c r="D9" s="145">
        <v>43558</v>
      </c>
      <c r="E9" s="100">
        <v>1</v>
      </c>
      <c r="G9" s="90" t="s">
        <v>247</v>
      </c>
      <c r="H9" s="89"/>
      <c r="I9" s="92"/>
      <c r="J9" s="83"/>
      <c r="K9" s="92"/>
      <c r="L9" s="92"/>
      <c r="M9" s="92"/>
      <c r="N9" s="118">
        <f>SUM(E9*17.7)</f>
        <v>17.7</v>
      </c>
      <c r="O9" s="92"/>
      <c r="P9" s="92"/>
      <c r="Q9" s="93"/>
      <c r="R9" s="183"/>
    </row>
    <row r="10" spans="1:18" ht="16">
      <c r="A10" s="88" t="s">
        <v>145</v>
      </c>
      <c r="B10" s="119"/>
      <c r="C10" s="128" t="s">
        <v>10</v>
      </c>
      <c r="D10" s="219">
        <v>43560</v>
      </c>
      <c r="E10" s="121"/>
      <c r="F10" s="119"/>
      <c r="G10" s="128"/>
      <c r="H10" s="119"/>
      <c r="I10" s="166"/>
      <c r="J10" s="83"/>
      <c r="K10" s="122"/>
      <c r="L10" s="122"/>
      <c r="M10" s="122"/>
      <c r="N10" s="122">
        <f>SUM(E10*20)</f>
        <v>0</v>
      </c>
      <c r="O10" s="122"/>
      <c r="P10" s="122"/>
      <c r="Q10" s="123"/>
      <c r="R10" s="183"/>
    </row>
    <row r="11" spans="1:18" ht="16">
      <c r="A11" s="88" t="s">
        <v>145</v>
      </c>
      <c r="B11" s="119"/>
      <c r="C11" s="128" t="s">
        <v>10</v>
      </c>
      <c r="D11" s="219">
        <v>43560</v>
      </c>
      <c r="E11" s="121"/>
      <c r="F11" s="119"/>
      <c r="G11" s="128"/>
      <c r="H11" s="119"/>
      <c r="I11" s="166"/>
      <c r="J11" s="83"/>
      <c r="K11" s="122"/>
      <c r="L11" s="122"/>
      <c r="M11" s="122"/>
      <c r="N11" s="122">
        <f>SUM(E11*20)</f>
        <v>0</v>
      </c>
      <c r="O11" s="122"/>
      <c r="P11" s="122"/>
      <c r="Q11" s="123"/>
      <c r="R11" s="183"/>
    </row>
    <row r="12" spans="1:18" ht="16">
      <c r="A12" s="101"/>
      <c r="B12" s="101"/>
      <c r="C12" s="101"/>
      <c r="D12" s="101"/>
      <c r="E12" s="103">
        <f>SUM(E2:E11)</f>
        <v>8.25</v>
      </c>
      <c r="F12" s="101"/>
      <c r="G12" s="106"/>
      <c r="H12" s="101"/>
      <c r="I12" s="107"/>
      <c r="J12" s="83"/>
      <c r="K12" s="104">
        <f t="shared" ref="K12:Q12" si="0">SUM(K2:K11)</f>
        <v>0</v>
      </c>
      <c r="L12" s="104">
        <f t="shared" si="0"/>
        <v>0</v>
      </c>
      <c r="M12" s="104">
        <f t="shared" si="0"/>
        <v>0</v>
      </c>
      <c r="N12" s="104">
        <f>SUM(N2:N11)</f>
        <v>171.27499999999998</v>
      </c>
      <c r="O12" s="104">
        <f t="shared" si="0"/>
        <v>-31.25</v>
      </c>
      <c r="P12" s="104">
        <f>SUM(P2:P11)</f>
        <v>0</v>
      </c>
      <c r="Q12" s="105">
        <f t="shared" si="0"/>
        <v>0</v>
      </c>
      <c r="R12" s="183"/>
    </row>
    <row r="13" spans="1:18" ht="16">
      <c r="A13" s="108" t="s">
        <v>225</v>
      </c>
      <c r="B13" s="109"/>
      <c r="C13" s="110" t="s">
        <v>19</v>
      </c>
      <c r="D13" s="110"/>
      <c r="E13" s="111"/>
      <c r="F13" s="112" t="s">
        <v>226</v>
      </c>
      <c r="G13" s="113"/>
      <c r="H13" s="109"/>
      <c r="I13" s="114"/>
      <c r="J13" s="83"/>
      <c r="K13" s="114"/>
      <c r="L13" s="114"/>
      <c r="M13" s="114"/>
      <c r="N13" s="114"/>
      <c r="O13" s="114"/>
      <c r="P13" s="114"/>
      <c r="Q13" s="115"/>
      <c r="R13" s="179"/>
    </row>
    <row r="14" spans="1:18" ht="16">
      <c r="A14" s="108" t="s">
        <v>225</v>
      </c>
      <c r="B14" s="89" t="s">
        <v>117</v>
      </c>
      <c r="C14" s="89" t="s">
        <v>24</v>
      </c>
      <c r="D14" s="145">
        <v>43557</v>
      </c>
      <c r="E14" s="100">
        <v>2</v>
      </c>
      <c r="F14" s="89" t="s">
        <v>8</v>
      </c>
      <c r="G14" s="90" t="s">
        <v>138</v>
      </c>
      <c r="H14" s="116" t="s">
        <v>15</v>
      </c>
      <c r="I14" s="92"/>
      <c r="J14" s="117"/>
      <c r="K14" s="92"/>
      <c r="L14" s="92"/>
      <c r="M14" s="92"/>
      <c r="N14" s="118">
        <f>SUM(E14*20)</f>
        <v>40</v>
      </c>
      <c r="O14" s="92"/>
      <c r="P14" s="92"/>
      <c r="Q14" s="93"/>
      <c r="R14" s="183"/>
    </row>
    <row r="15" spans="1:18" ht="16">
      <c r="A15" s="108" t="s">
        <v>225</v>
      </c>
      <c r="B15" s="89" t="s">
        <v>119</v>
      </c>
      <c r="C15" s="89" t="s">
        <v>24</v>
      </c>
      <c r="D15" s="145">
        <v>43557</v>
      </c>
      <c r="E15" s="91">
        <v>2.5</v>
      </c>
      <c r="F15" s="89" t="s">
        <v>8</v>
      </c>
      <c r="G15" s="90" t="s">
        <v>138</v>
      </c>
      <c r="H15" s="116" t="s">
        <v>15</v>
      </c>
      <c r="I15" s="96"/>
      <c r="J15" s="117"/>
      <c r="K15" s="92"/>
      <c r="L15" s="92"/>
      <c r="M15" s="92"/>
      <c r="N15" s="118">
        <f>SUM(E15*20)</f>
        <v>50</v>
      </c>
      <c r="O15" s="92"/>
      <c r="P15" s="92"/>
      <c r="Q15" s="93"/>
      <c r="R15" s="183"/>
    </row>
    <row r="16" spans="1:18" ht="16">
      <c r="A16" s="108" t="s">
        <v>225</v>
      </c>
      <c r="B16" s="109"/>
      <c r="C16" s="109" t="s">
        <v>29</v>
      </c>
      <c r="D16" s="179">
        <v>43558</v>
      </c>
      <c r="E16" s="111"/>
      <c r="F16" s="112" t="s">
        <v>227</v>
      </c>
      <c r="G16" s="113"/>
      <c r="H16" s="109"/>
      <c r="I16" s="114"/>
      <c r="J16" s="83"/>
      <c r="K16" s="114"/>
      <c r="L16" s="114"/>
      <c r="M16" s="114"/>
      <c r="N16" s="114">
        <f>SUM(E16*20)</f>
        <v>0</v>
      </c>
      <c r="O16" s="114"/>
      <c r="P16" s="114"/>
      <c r="Q16" s="115"/>
      <c r="R16" s="179"/>
    </row>
    <row r="17" spans="1:19" ht="16">
      <c r="A17" s="108" t="s">
        <v>225</v>
      </c>
      <c r="B17" s="89" t="s">
        <v>228</v>
      </c>
      <c r="C17" s="89" t="s">
        <v>29</v>
      </c>
      <c r="D17" s="145">
        <v>43558</v>
      </c>
      <c r="E17" s="91">
        <v>2</v>
      </c>
      <c r="F17" s="89" t="s">
        <v>8</v>
      </c>
      <c r="G17" s="90"/>
      <c r="H17" s="89" t="s">
        <v>17</v>
      </c>
      <c r="I17" s="92">
        <v>30</v>
      </c>
      <c r="J17" s="83"/>
      <c r="K17" s="92">
        <v>60</v>
      </c>
      <c r="L17" s="92">
        <f>SUM(K17*1.15)</f>
        <v>69</v>
      </c>
      <c r="M17" s="92">
        <f>SUM(L17-K17)</f>
        <v>9</v>
      </c>
      <c r="N17" s="92">
        <f>SUM(E17*20)</f>
        <v>40</v>
      </c>
      <c r="O17" s="92">
        <f>SUM(K17-N17)</f>
        <v>20</v>
      </c>
      <c r="P17" s="92">
        <v>69</v>
      </c>
      <c r="Q17" s="93">
        <f>+SUM(P17-L17)</f>
        <v>0</v>
      </c>
      <c r="R17" s="183">
        <v>43559</v>
      </c>
    </row>
    <row r="18" spans="1:19" ht="16">
      <c r="A18" s="108" t="s">
        <v>225</v>
      </c>
      <c r="B18" s="89" t="s">
        <v>239</v>
      </c>
      <c r="C18" s="89" t="s">
        <v>3</v>
      </c>
      <c r="D18" s="145">
        <v>43559</v>
      </c>
      <c r="E18" s="91">
        <v>2.5</v>
      </c>
      <c r="F18" s="224" t="s">
        <v>240</v>
      </c>
      <c r="G18" s="90"/>
      <c r="H18" s="89"/>
      <c r="I18" s="89"/>
      <c r="J18" s="117"/>
      <c r="K18" s="92"/>
      <c r="L18" s="92"/>
      <c r="M18" s="92"/>
      <c r="N18" s="92">
        <f>SUM(E18*25)</f>
        <v>62.5</v>
      </c>
      <c r="O18" s="92"/>
      <c r="P18" s="89"/>
      <c r="Q18" s="89"/>
      <c r="R18" s="183"/>
    </row>
    <row r="19" spans="1:19" ht="16">
      <c r="A19" s="108" t="s">
        <v>225</v>
      </c>
      <c r="B19" s="89" t="s">
        <v>82</v>
      </c>
      <c r="C19" s="95" t="s">
        <v>10</v>
      </c>
      <c r="D19" s="145">
        <v>43560</v>
      </c>
      <c r="E19" s="91">
        <v>3</v>
      </c>
      <c r="F19" s="89" t="s">
        <v>8</v>
      </c>
      <c r="G19" s="90"/>
      <c r="H19" s="95" t="s">
        <v>17</v>
      </c>
      <c r="I19" s="96">
        <v>30</v>
      </c>
      <c r="J19" s="83"/>
      <c r="K19" s="92">
        <v>90</v>
      </c>
      <c r="L19" s="92">
        <f>SUM(K19*1.15)</f>
        <v>103.49999999999999</v>
      </c>
      <c r="M19" s="92">
        <f>SUM(L19-K19)</f>
        <v>13.499999999999986</v>
      </c>
      <c r="N19" s="92">
        <f>SUM(E19*20)</f>
        <v>60</v>
      </c>
      <c r="O19" s="92">
        <f>SUM(K19-N19)</f>
        <v>30</v>
      </c>
      <c r="P19" s="92">
        <v>103.5</v>
      </c>
      <c r="Q19" s="93">
        <f>+SUM(P19-L19)</f>
        <v>1.4210854715202004E-14</v>
      </c>
      <c r="R19" s="183">
        <v>43563</v>
      </c>
    </row>
    <row r="20" spans="1:19" ht="16">
      <c r="A20" s="108" t="s">
        <v>225</v>
      </c>
      <c r="B20" s="109"/>
      <c r="C20" s="109" t="s">
        <v>10</v>
      </c>
      <c r="D20" s="179">
        <v>43560</v>
      </c>
      <c r="E20" s="111"/>
      <c r="F20" s="109"/>
      <c r="G20" s="113"/>
      <c r="H20" s="109"/>
      <c r="I20" s="114"/>
      <c r="J20" s="83"/>
      <c r="K20" s="114"/>
      <c r="L20" s="114"/>
      <c r="M20" s="114"/>
      <c r="N20" s="114"/>
      <c r="O20" s="114"/>
      <c r="P20" s="114"/>
      <c r="Q20" s="115"/>
      <c r="R20" s="179"/>
    </row>
    <row r="21" spans="1:19" ht="16">
      <c r="A21" s="101"/>
      <c r="B21" s="101"/>
      <c r="C21" s="101"/>
      <c r="D21" s="102"/>
      <c r="E21" s="103">
        <f>SUM(E13:E20)</f>
        <v>12</v>
      </c>
      <c r="F21" s="101"/>
      <c r="G21" s="102"/>
      <c r="H21" s="101"/>
      <c r="I21" s="104"/>
      <c r="J21" s="83"/>
      <c r="K21" s="104">
        <f t="shared" ref="K21:Q21" si="1">SUM(K13:K20)</f>
        <v>150</v>
      </c>
      <c r="L21" s="104">
        <f t="shared" si="1"/>
        <v>172.5</v>
      </c>
      <c r="M21" s="104">
        <f t="shared" si="1"/>
        <v>22.499999999999986</v>
      </c>
      <c r="N21" s="104">
        <f>SUM(N13:N20)</f>
        <v>252.5</v>
      </c>
      <c r="O21" s="104">
        <f t="shared" si="1"/>
        <v>50</v>
      </c>
      <c r="P21" s="104">
        <f>SUM(P13:P20)</f>
        <v>172.5</v>
      </c>
      <c r="Q21" s="105">
        <f t="shared" si="1"/>
        <v>1.4210854715202004E-14</v>
      </c>
      <c r="R21" s="221"/>
    </row>
    <row r="22" spans="1:19" ht="16">
      <c r="A22" s="124" t="s">
        <v>229</v>
      </c>
      <c r="B22" s="89" t="s">
        <v>22</v>
      </c>
      <c r="C22" s="87" t="s">
        <v>19</v>
      </c>
      <c r="D22" s="145">
        <v>43556</v>
      </c>
      <c r="E22" s="91">
        <v>1.25</v>
      </c>
      <c r="F22" s="89" t="s">
        <v>8</v>
      </c>
      <c r="G22" s="90" t="s">
        <v>238</v>
      </c>
      <c r="H22" s="87" t="s">
        <v>6</v>
      </c>
      <c r="I22" s="96">
        <v>35</v>
      </c>
      <c r="J22" s="83"/>
      <c r="K22" s="92">
        <v>87.5</v>
      </c>
      <c r="L22" s="92">
        <f>SUM(K22*1.15)</f>
        <v>100.62499999999999</v>
      </c>
      <c r="M22" s="92">
        <f>SUM(L22-K22)</f>
        <v>13.124999999999986</v>
      </c>
      <c r="N22" s="118">
        <f>SUM(E22*20)</f>
        <v>25</v>
      </c>
      <c r="O22" s="118">
        <f>SUM(K22-N22)</f>
        <v>62.5</v>
      </c>
      <c r="P22" s="92">
        <v>100.63</v>
      </c>
      <c r="Q22" s="93">
        <f>+SUM(P22-L22)</f>
        <v>5.0000000000096634E-3</v>
      </c>
      <c r="R22" s="244">
        <v>43556</v>
      </c>
      <c r="S22" s="452" t="s">
        <v>347</v>
      </c>
    </row>
    <row r="23" spans="1:19" ht="16">
      <c r="A23" s="124" t="s">
        <v>229</v>
      </c>
      <c r="B23" s="89" t="s">
        <v>18</v>
      </c>
      <c r="C23" s="89" t="s">
        <v>19</v>
      </c>
      <c r="D23" s="145">
        <v>43556</v>
      </c>
      <c r="E23" s="91">
        <v>1.25</v>
      </c>
      <c r="F23" s="125" t="s">
        <v>14</v>
      </c>
      <c r="G23" s="90" t="s">
        <v>238</v>
      </c>
      <c r="H23" s="95" t="s">
        <v>20</v>
      </c>
      <c r="I23" s="96">
        <v>38</v>
      </c>
      <c r="J23" s="117"/>
      <c r="K23" s="118">
        <v>114</v>
      </c>
      <c r="L23" s="118">
        <f>SUM(K23*1.15)</f>
        <v>131.1</v>
      </c>
      <c r="M23" s="118">
        <f>SUM(L23-K23)</f>
        <v>17.099999999999994</v>
      </c>
      <c r="N23" s="92">
        <f>SUM(E23*25)</f>
        <v>31.25</v>
      </c>
      <c r="O23" s="92">
        <f>SUM(K23-N23)</f>
        <v>82.75</v>
      </c>
      <c r="P23" s="92">
        <v>131.1</v>
      </c>
      <c r="Q23" s="93">
        <f>+SUM(P23-L23)</f>
        <v>0</v>
      </c>
      <c r="R23" s="244">
        <v>43557</v>
      </c>
    </row>
    <row r="24" spans="1:19" ht="16">
      <c r="A24" s="124" t="s">
        <v>229</v>
      </c>
      <c r="B24" s="89" t="s">
        <v>21</v>
      </c>
      <c r="C24" s="89" t="s">
        <v>19</v>
      </c>
      <c r="D24" s="145">
        <v>43556</v>
      </c>
      <c r="E24" s="91">
        <v>1.5</v>
      </c>
      <c r="F24" s="125" t="s">
        <v>14</v>
      </c>
      <c r="G24" s="90" t="s">
        <v>238</v>
      </c>
      <c r="H24" s="87" t="s">
        <v>15</v>
      </c>
      <c r="I24" s="96"/>
      <c r="J24" s="83"/>
      <c r="K24" s="92"/>
      <c r="L24" s="92"/>
      <c r="M24" s="92"/>
      <c r="N24" s="118">
        <f>SUM(E24*25)</f>
        <v>37.5</v>
      </c>
      <c r="O24" s="92"/>
      <c r="P24" s="92"/>
      <c r="Q24" s="93">
        <f>+SUM(P24-L24)</f>
        <v>0</v>
      </c>
      <c r="R24" s="244"/>
    </row>
    <row r="25" spans="1:19" ht="16">
      <c r="A25" s="124" t="s">
        <v>229</v>
      </c>
      <c r="B25" s="109"/>
      <c r="C25" s="109" t="s">
        <v>24</v>
      </c>
      <c r="D25" s="113"/>
      <c r="E25" s="111"/>
      <c r="F25" s="112" t="s">
        <v>226</v>
      </c>
      <c r="G25" s="113"/>
      <c r="H25" s="109"/>
      <c r="I25" s="114"/>
      <c r="J25" s="83"/>
      <c r="K25" s="114"/>
      <c r="L25" s="114"/>
      <c r="M25" s="114"/>
      <c r="N25" s="114"/>
      <c r="O25" s="114"/>
      <c r="P25" s="114"/>
      <c r="Q25" s="115"/>
      <c r="R25" s="179"/>
    </row>
    <row r="26" spans="1:19" ht="16">
      <c r="A26" s="124" t="s">
        <v>229</v>
      </c>
      <c r="B26" s="109"/>
      <c r="C26" s="109" t="s">
        <v>29</v>
      </c>
      <c r="D26" s="113"/>
      <c r="E26" s="111"/>
      <c r="F26" s="112" t="s">
        <v>226</v>
      </c>
      <c r="G26" s="113"/>
      <c r="H26" s="109"/>
      <c r="I26" s="114"/>
      <c r="J26" s="83"/>
      <c r="K26" s="114"/>
      <c r="L26" s="114"/>
      <c r="M26" s="114"/>
      <c r="N26" s="114"/>
      <c r="O26" s="114"/>
      <c r="P26" s="114"/>
      <c r="Q26" s="115"/>
      <c r="R26" s="179"/>
    </row>
    <row r="27" spans="1:19" ht="16">
      <c r="A27" s="124" t="s">
        <v>229</v>
      </c>
      <c r="B27" s="89" t="s">
        <v>141</v>
      </c>
      <c r="C27" s="89" t="s">
        <v>3</v>
      </c>
      <c r="D27" s="145">
        <v>43559</v>
      </c>
      <c r="E27" s="91">
        <v>2</v>
      </c>
      <c r="F27" s="89" t="s">
        <v>8</v>
      </c>
      <c r="G27" s="90"/>
      <c r="H27" s="116" t="s">
        <v>6</v>
      </c>
      <c r="I27" s="96">
        <v>35</v>
      </c>
      <c r="J27" s="117"/>
      <c r="K27" s="92">
        <v>70</v>
      </c>
      <c r="L27" s="92">
        <f>SUM(K27*1.15)</f>
        <v>80.5</v>
      </c>
      <c r="M27" s="92">
        <f>SUM(L27-K27)</f>
        <v>10.5</v>
      </c>
      <c r="N27" s="118">
        <f>SUM(E27*20)</f>
        <v>40</v>
      </c>
      <c r="O27" s="118">
        <f>SUM(K27-N27)</f>
        <v>30</v>
      </c>
      <c r="P27" s="92">
        <v>80.5</v>
      </c>
      <c r="Q27" s="93">
        <f>+SUM(P27-L27)</f>
        <v>0</v>
      </c>
      <c r="R27" s="244">
        <v>43558</v>
      </c>
    </row>
    <row r="28" spans="1:19" ht="16">
      <c r="A28" s="124" t="s">
        <v>229</v>
      </c>
      <c r="B28" s="87" t="s">
        <v>11</v>
      </c>
      <c r="C28" s="87" t="s">
        <v>10</v>
      </c>
      <c r="D28" s="145">
        <v>43560</v>
      </c>
      <c r="E28" s="98">
        <v>1.25</v>
      </c>
      <c r="F28" s="126" t="s">
        <v>5</v>
      </c>
      <c r="G28" s="90" t="s">
        <v>38</v>
      </c>
      <c r="H28" s="87" t="s">
        <v>15</v>
      </c>
      <c r="I28" s="92"/>
      <c r="J28" s="117"/>
      <c r="K28" s="92"/>
      <c r="L28" s="92"/>
      <c r="M28" s="92"/>
      <c r="N28" s="92">
        <f>SUM(E28*20)</f>
        <v>25</v>
      </c>
      <c r="O28" s="92"/>
      <c r="P28" s="92"/>
      <c r="Q28" s="93"/>
      <c r="R28" s="244"/>
    </row>
    <row r="29" spans="1:19" ht="16">
      <c r="A29" s="124" t="s">
        <v>229</v>
      </c>
      <c r="B29" s="87" t="s">
        <v>13</v>
      </c>
      <c r="C29" s="95" t="s">
        <v>10</v>
      </c>
      <c r="D29" s="145">
        <v>43560</v>
      </c>
      <c r="E29" s="572">
        <v>2</v>
      </c>
      <c r="F29" s="125" t="s">
        <v>14</v>
      </c>
      <c r="G29" s="90" t="s">
        <v>38</v>
      </c>
      <c r="H29" s="87" t="s">
        <v>15</v>
      </c>
      <c r="I29" s="92"/>
      <c r="J29" s="83"/>
      <c r="K29" s="92"/>
      <c r="L29" s="92"/>
      <c r="M29" s="92"/>
      <c r="N29" s="92">
        <f>SUM(E29*25)</f>
        <v>50</v>
      </c>
      <c r="O29" s="92"/>
      <c r="P29" s="92"/>
      <c r="Q29" s="93"/>
      <c r="R29" s="244"/>
    </row>
    <row r="30" spans="1:19" ht="16">
      <c r="A30" s="124" t="s">
        <v>229</v>
      </c>
      <c r="B30" s="2" t="s">
        <v>349</v>
      </c>
      <c r="C30" s="2" t="s">
        <v>39</v>
      </c>
      <c r="D30" s="145">
        <v>43560</v>
      </c>
      <c r="E30" s="225">
        <v>1.75</v>
      </c>
      <c r="F30" s="126" t="s">
        <v>5</v>
      </c>
      <c r="G30" s="90" t="s">
        <v>38</v>
      </c>
      <c r="H30" s="3"/>
      <c r="I30" s="5"/>
      <c r="J30" s="4"/>
      <c r="K30" s="5"/>
      <c r="L30" s="5">
        <f>SUM(K30*1.15)</f>
        <v>0</v>
      </c>
      <c r="M30" s="5">
        <f>SUM(L30-K30)</f>
        <v>0</v>
      </c>
      <c r="N30" s="5">
        <f>SUM(E30*20)</f>
        <v>35</v>
      </c>
      <c r="O30" s="5">
        <f>SUM(K30-N30)</f>
        <v>-35</v>
      </c>
      <c r="P30" s="5"/>
      <c r="Q30" s="6">
        <f>+SUM(P30-L30)</f>
        <v>0</v>
      </c>
      <c r="R30" s="244"/>
      <c r="S30" s="452" t="s">
        <v>358</v>
      </c>
    </row>
    <row r="31" spans="1:19" ht="16">
      <c r="A31" s="101"/>
      <c r="B31" s="101"/>
      <c r="C31" s="101"/>
      <c r="D31" s="101"/>
      <c r="E31" s="103">
        <f>SUM(E22:E30)</f>
        <v>11</v>
      </c>
      <c r="F31" s="101"/>
      <c r="G31" s="106"/>
      <c r="H31" s="101"/>
      <c r="I31" s="107"/>
      <c r="J31" s="83"/>
      <c r="K31" s="104">
        <f t="shared" ref="K31:Q31" si="2">SUM(K22:K30)</f>
        <v>271.5</v>
      </c>
      <c r="L31" s="104">
        <f t="shared" si="2"/>
        <v>312.22499999999997</v>
      </c>
      <c r="M31" s="104">
        <f t="shared" si="2"/>
        <v>40.72499999999998</v>
      </c>
      <c r="N31" s="104">
        <f t="shared" si="2"/>
        <v>243.75</v>
      </c>
      <c r="O31" s="104">
        <f t="shared" si="2"/>
        <v>140.25</v>
      </c>
      <c r="P31" s="104">
        <f t="shared" si="2"/>
        <v>312.23</v>
      </c>
      <c r="Q31" s="105">
        <f t="shared" si="2"/>
        <v>5.0000000000096634E-3</v>
      </c>
      <c r="R31" s="183"/>
    </row>
    <row r="32" spans="1:19" ht="16">
      <c r="A32" s="129" t="s">
        <v>230</v>
      </c>
      <c r="B32" s="109"/>
      <c r="C32" s="110" t="s">
        <v>19</v>
      </c>
      <c r="D32" s="110"/>
      <c r="E32" s="111"/>
      <c r="F32" s="112" t="s">
        <v>226</v>
      </c>
      <c r="G32" s="113"/>
      <c r="H32" s="109"/>
      <c r="I32" s="114"/>
      <c r="J32" s="83"/>
      <c r="K32" s="114"/>
      <c r="L32" s="114"/>
      <c r="M32" s="114"/>
      <c r="N32" s="114"/>
      <c r="O32" s="114"/>
      <c r="P32" s="114"/>
      <c r="Q32" s="115"/>
      <c r="R32" s="179"/>
    </row>
    <row r="33" spans="1:18" ht="16">
      <c r="A33" s="129" t="s">
        <v>230</v>
      </c>
      <c r="B33" s="89" t="s">
        <v>132</v>
      </c>
      <c r="C33" s="89" t="s">
        <v>24</v>
      </c>
      <c r="D33" s="145">
        <v>43557</v>
      </c>
      <c r="E33" s="91">
        <v>0</v>
      </c>
      <c r="F33" s="126" t="s">
        <v>5</v>
      </c>
      <c r="G33" s="90" t="s">
        <v>238</v>
      </c>
      <c r="H33" s="116" t="s">
        <v>17</v>
      </c>
      <c r="I33" s="92">
        <v>30</v>
      </c>
      <c r="J33" s="83"/>
      <c r="K33" s="92">
        <v>60</v>
      </c>
      <c r="L33" s="92">
        <f>SUM(K33*1.15)</f>
        <v>69</v>
      </c>
      <c r="M33" s="92">
        <f>SUM(L33-K33)</f>
        <v>9</v>
      </c>
      <c r="N33" s="92">
        <f>SUM(E33*17.7)</f>
        <v>0</v>
      </c>
      <c r="O33" s="92">
        <f>SUM(K33-N33)</f>
        <v>60</v>
      </c>
      <c r="P33" s="92">
        <v>69</v>
      </c>
      <c r="Q33" s="93">
        <f>+SUM(P33-L33)</f>
        <v>0</v>
      </c>
      <c r="R33" s="183">
        <v>43553</v>
      </c>
    </row>
    <row r="34" spans="1:18" ht="16">
      <c r="A34" s="129" t="s">
        <v>230</v>
      </c>
      <c r="B34" s="89" t="s">
        <v>73</v>
      </c>
      <c r="C34" s="89" t="s">
        <v>24</v>
      </c>
      <c r="D34" s="145">
        <v>43557</v>
      </c>
      <c r="E34" s="91">
        <v>1</v>
      </c>
      <c r="F34" s="89" t="s">
        <v>8</v>
      </c>
      <c r="G34" s="90" t="s">
        <v>238</v>
      </c>
      <c r="H34" s="95" t="s">
        <v>6</v>
      </c>
      <c r="I34" s="96">
        <v>35</v>
      </c>
      <c r="J34" s="83"/>
      <c r="K34" s="118">
        <v>70</v>
      </c>
      <c r="L34" s="92">
        <f>SUM(K34*1.15)</f>
        <v>80.5</v>
      </c>
      <c r="M34" s="92">
        <f>SUM(L34-K34)</f>
        <v>10.5</v>
      </c>
      <c r="N34" s="118">
        <f t="shared" ref="N34:N39" si="3">SUM(E34*17.7)</f>
        <v>17.7</v>
      </c>
      <c r="O34" s="118">
        <f>SUM(K34-N34)</f>
        <v>52.3</v>
      </c>
      <c r="P34" s="118">
        <v>80.5</v>
      </c>
      <c r="Q34" s="93">
        <f>+SUM(P34-L34)</f>
        <v>0</v>
      </c>
      <c r="R34" s="183">
        <v>43557</v>
      </c>
    </row>
    <row r="35" spans="1:18" ht="16">
      <c r="A35" s="129" t="s">
        <v>230</v>
      </c>
      <c r="B35" s="109"/>
      <c r="C35" s="110" t="s">
        <v>29</v>
      </c>
      <c r="D35" s="110"/>
      <c r="E35" s="130"/>
      <c r="F35" s="112" t="s">
        <v>226</v>
      </c>
      <c r="G35" s="112"/>
      <c r="H35" s="110"/>
      <c r="I35" s="131"/>
      <c r="J35" s="83"/>
      <c r="K35" s="131"/>
      <c r="L35" s="131"/>
      <c r="M35" s="131"/>
      <c r="N35" s="131">
        <f t="shared" si="3"/>
        <v>0</v>
      </c>
      <c r="O35" s="131"/>
      <c r="P35" s="131"/>
      <c r="Q35" s="132"/>
      <c r="R35" s="164"/>
    </row>
    <row r="36" spans="1:18" ht="16">
      <c r="A36" s="129" t="s">
        <v>230</v>
      </c>
      <c r="B36" s="119"/>
      <c r="C36" s="119" t="s">
        <v>3</v>
      </c>
      <c r="D36" s="119"/>
      <c r="E36" s="121"/>
      <c r="F36" s="119"/>
      <c r="G36" s="119"/>
      <c r="H36" s="119"/>
      <c r="I36" s="119"/>
      <c r="J36" s="83"/>
      <c r="K36" s="122"/>
      <c r="L36" s="122"/>
      <c r="M36" s="122"/>
      <c r="N36" s="122">
        <f t="shared" si="3"/>
        <v>0</v>
      </c>
      <c r="O36" s="122"/>
      <c r="P36" s="119"/>
      <c r="Q36" s="119"/>
      <c r="R36" s="183"/>
    </row>
    <row r="37" spans="1:18" ht="16">
      <c r="A37" s="129" t="s">
        <v>242</v>
      </c>
      <c r="B37" s="89" t="s">
        <v>239</v>
      </c>
      <c r="C37" s="89" t="s">
        <v>3</v>
      </c>
      <c r="D37" s="145">
        <v>43559</v>
      </c>
      <c r="E37" s="91">
        <v>2.75</v>
      </c>
      <c r="F37" s="224" t="s">
        <v>240</v>
      </c>
      <c r="G37" s="89"/>
      <c r="H37" s="89"/>
      <c r="I37" s="89"/>
      <c r="J37" s="83"/>
      <c r="K37" s="92"/>
      <c r="L37" s="92"/>
      <c r="M37" s="92"/>
      <c r="N37" s="92">
        <f t="shared" si="3"/>
        <v>48.674999999999997</v>
      </c>
      <c r="O37" s="92"/>
      <c r="P37" s="89"/>
      <c r="Q37" s="89"/>
      <c r="R37" s="183"/>
    </row>
    <row r="38" spans="1:18" ht="16">
      <c r="A38" s="129" t="s">
        <v>230</v>
      </c>
      <c r="B38" s="89" t="s">
        <v>110</v>
      </c>
      <c r="C38" s="95" t="s">
        <v>10</v>
      </c>
      <c r="D38" s="145">
        <v>43560</v>
      </c>
      <c r="E38" s="100">
        <v>1</v>
      </c>
      <c r="F38" s="95" t="s">
        <v>8</v>
      </c>
      <c r="G38" s="90" t="s">
        <v>247</v>
      </c>
      <c r="J38" s="83"/>
      <c r="N38" s="92">
        <f t="shared" si="3"/>
        <v>17.7</v>
      </c>
      <c r="R38" s="183"/>
    </row>
    <row r="39" spans="1:18" ht="16">
      <c r="A39" s="129" t="s">
        <v>230</v>
      </c>
      <c r="B39" s="87" t="s">
        <v>111</v>
      </c>
      <c r="C39" s="89" t="s">
        <v>10</v>
      </c>
      <c r="D39" s="145">
        <v>43560</v>
      </c>
      <c r="E39" s="98">
        <v>1.25</v>
      </c>
      <c r="F39" s="87" t="s">
        <v>8</v>
      </c>
      <c r="G39" s="90" t="s">
        <v>247</v>
      </c>
      <c r="J39" s="83"/>
      <c r="N39" s="92">
        <f t="shared" si="3"/>
        <v>22.125</v>
      </c>
      <c r="R39" s="183"/>
    </row>
    <row r="40" spans="1:18" ht="16">
      <c r="A40" s="101"/>
      <c r="B40" s="101"/>
      <c r="C40" s="101"/>
      <c r="D40" s="101"/>
      <c r="E40" s="516">
        <f>SUM(E33:E39)</f>
        <v>6</v>
      </c>
      <c r="F40" s="101"/>
      <c r="G40" s="106"/>
      <c r="H40" s="101"/>
      <c r="I40" s="107"/>
      <c r="J40" s="83"/>
      <c r="K40" s="104">
        <f ca="1">SUM(K32:K82)</f>
        <v>212.5</v>
      </c>
      <c r="L40" s="104">
        <f ca="1">SUM(L32:L82)</f>
        <v>244.375</v>
      </c>
      <c r="M40" s="104">
        <f ca="1">SUM(M32:M82)</f>
        <v>31.874999999999986</v>
      </c>
      <c r="N40" s="104">
        <f>SUM(N33:N39)</f>
        <v>106.2</v>
      </c>
      <c r="O40" s="104">
        <f ca="1">SUM(O32:O82)</f>
        <v>154.97499999999999</v>
      </c>
      <c r="P40" s="104">
        <f>SUM(P33:P39)</f>
        <v>149.5</v>
      </c>
      <c r="Q40" s="105">
        <f ca="1">SUM(Q32:Q82)</f>
        <v>5.0000000000096634E-3</v>
      </c>
      <c r="R40" s="183"/>
    </row>
    <row r="41" spans="1:18" ht="16">
      <c r="A41" s="133" t="s">
        <v>241</v>
      </c>
      <c r="B41" s="89" t="s">
        <v>100</v>
      </c>
      <c r="C41" s="89" t="s">
        <v>19</v>
      </c>
      <c r="D41" s="145">
        <v>43556</v>
      </c>
      <c r="E41" s="91">
        <v>1.25</v>
      </c>
      <c r="F41" s="89" t="s">
        <v>8</v>
      </c>
      <c r="G41" s="90" t="s">
        <v>247</v>
      </c>
      <c r="H41" s="116"/>
      <c r="I41" s="92"/>
      <c r="J41" s="117"/>
      <c r="K41" s="92"/>
      <c r="L41" s="92">
        <f>SUM(K41*1.15)</f>
        <v>0</v>
      </c>
      <c r="M41" s="92">
        <f>SUM(L41-K41)</f>
        <v>0</v>
      </c>
      <c r="N41" s="92">
        <f>SUM(E41*17.7)</f>
        <v>22.125</v>
      </c>
      <c r="O41" s="92">
        <f>SUM(K41-N41)</f>
        <v>-22.125</v>
      </c>
      <c r="P41" s="92"/>
      <c r="Q41" s="93">
        <f>+SUM(P41-L41)</f>
        <v>0</v>
      </c>
      <c r="R41" s="183"/>
    </row>
    <row r="42" spans="1:18" ht="16">
      <c r="A42" s="133" t="s">
        <v>241</v>
      </c>
      <c r="B42" s="89" t="s">
        <v>101</v>
      </c>
      <c r="C42" s="89" t="s">
        <v>19</v>
      </c>
      <c r="D42" s="145">
        <v>43556</v>
      </c>
      <c r="E42" s="91">
        <v>1</v>
      </c>
      <c r="F42" s="126" t="s">
        <v>5</v>
      </c>
      <c r="G42" s="90" t="s">
        <v>247</v>
      </c>
      <c r="H42" s="116"/>
      <c r="I42" s="92"/>
      <c r="J42" s="117"/>
      <c r="K42" s="92"/>
      <c r="L42" s="92"/>
      <c r="M42" s="92"/>
      <c r="N42" s="92">
        <f>SUM(E42*17.7)</f>
        <v>17.7</v>
      </c>
      <c r="O42" s="92"/>
      <c r="P42" s="92"/>
      <c r="Q42" s="93"/>
      <c r="R42" s="183"/>
    </row>
    <row r="43" spans="1:18" ht="16">
      <c r="A43" s="133" t="s">
        <v>241</v>
      </c>
      <c r="B43" s="89" t="s">
        <v>102</v>
      </c>
      <c r="C43" s="89" t="s">
        <v>19</v>
      </c>
      <c r="D43" s="145">
        <v>43556</v>
      </c>
      <c r="E43" s="91">
        <v>1.5</v>
      </c>
      <c r="F43" s="89" t="s">
        <v>8</v>
      </c>
      <c r="G43" s="90" t="s">
        <v>247</v>
      </c>
      <c r="H43" s="89"/>
      <c r="I43" s="92"/>
      <c r="J43" s="83"/>
      <c r="K43" s="92"/>
      <c r="L43" s="92"/>
      <c r="M43" s="92"/>
      <c r="N43" s="92">
        <f>SUM(E43*17.7)</f>
        <v>26.549999999999997</v>
      </c>
      <c r="O43" s="92"/>
      <c r="P43" s="92"/>
      <c r="Q43" s="93"/>
      <c r="R43" s="183"/>
    </row>
    <row r="44" spans="1:18" ht="16">
      <c r="A44" s="133" t="s">
        <v>241</v>
      </c>
      <c r="B44" s="89" t="s">
        <v>26</v>
      </c>
      <c r="C44" s="89" t="s">
        <v>24</v>
      </c>
      <c r="D44" s="145">
        <v>43556</v>
      </c>
      <c r="E44" s="91">
        <v>1</v>
      </c>
      <c r="F44" s="175" t="s">
        <v>27</v>
      </c>
      <c r="G44" s="90" t="s">
        <v>247</v>
      </c>
      <c r="H44" s="95" t="s">
        <v>6</v>
      </c>
      <c r="I44" s="96">
        <v>35</v>
      </c>
      <c r="J44" s="117"/>
      <c r="K44" s="92">
        <v>70</v>
      </c>
      <c r="L44" s="92">
        <f t="shared" ref="L44:L49" si="4">SUM(K44*1.15)</f>
        <v>80.5</v>
      </c>
      <c r="M44" s="92">
        <f t="shared" ref="M44:M49" si="5">SUM(L44-K44)</f>
        <v>10.5</v>
      </c>
      <c r="N44" s="118">
        <f>SUM(E44*17.7)</f>
        <v>17.7</v>
      </c>
      <c r="O44" s="92">
        <f t="shared" ref="O44:O49" si="6">SUM(K44-N44)</f>
        <v>52.3</v>
      </c>
      <c r="P44" s="92">
        <v>80.5</v>
      </c>
      <c r="Q44" s="93">
        <f t="shared" ref="Q44:Q49" si="7">+SUM(P44-L44)</f>
        <v>0</v>
      </c>
      <c r="R44" s="183">
        <v>43557</v>
      </c>
    </row>
    <row r="45" spans="1:18" ht="16">
      <c r="A45" s="133" t="s">
        <v>241</v>
      </c>
      <c r="B45" s="87" t="s">
        <v>74</v>
      </c>
      <c r="C45" s="95" t="s">
        <v>24</v>
      </c>
      <c r="D45" s="145">
        <v>43557</v>
      </c>
      <c r="E45" s="98">
        <v>1.5</v>
      </c>
      <c r="F45" s="89" t="s">
        <v>8</v>
      </c>
      <c r="G45" s="90" t="s">
        <v>247</v>
      </c>
      <c r="H45" s="95" t="s">
        <v>6</v>
      </c>
      <c r="I45" s="96">
        <v>35</v>
      </c>
      <c r="J45" s="83"/>
      <c r="K45" s="96">
        <v>105</v>
      </c>
      <c r="L45" s="92">
        <f t="shared" si="4"/>
        <v>120.74999999999999</v>
      </c>
      <c r="M45" s="92">
        <f t="shared" si="5"/>
        <v>15.749999999999986</v>
      </c>
      <c r="N45" s="118">
        <f>SUM(E45*17.7)</f>
        <v>26.549999999999997</v>
      </c>
      <c r="O45" s="118">
        <f t="shared" si="6"/>
        <v>78.45</v>
      </c>
      <c r="P45" s="118">
        <v>120.75</v>
      </c>
      <c r="Q45" s="93">
        <f t="shared" si="7"/>
        <v>1.4210854715202004E-14</v>
      </c>
      <c r="R45" s="183">
        <v>43556</v>
      </c>
    </row>
    <row r="46" spans="1:18" ht="16">
      <c r="A46" s="133" t="s">
        <v>241</v>
      </c>
      <c r="B46" s="95" t="s">
        <v>32</v>
      </c>
      <c r="C46" s="87" t="s">
        <v>29</v>
      </c>
      <c r="D46" s="145">
        <v>43558</v>
      </c>
      <c r="E46" s="91">
        <v>3</v>
      </c>
      <c r="F46" s="126" t="s">
        <v>5</v>
      </c>
      <c r="G46" s="90" t="s">
        <v>42</v>
      </c>
      <c r="H46" s="116" t="s">
        <v>6</v>
      </c>
      <c r="I46" s="96">
        <v>35</v>
      </c>
      <c r="J46" s="83"/>
      <c r="K46" s="96">
        <v>105</v>
      </c>
      <c r="L46" s="96">
        <f t="shared" si="4"/>
        <v>120.74999999999999</v>
      </c>
      <c r="M46" s="96">
        <f t="shared" si="5"/>
        <v>15.749999999999986</v>
      </c>
      <c r="N46" s="118">
        <f>SUM(E46*20)</f>
        <v>60</v>
      </c>
      <c r="O46" s="96">
        <f t="shared" si="6"/>
        <v>45</v>
      </c>
      <c r="P46" s="92">
        <v>120.75</v>
      </c>
      <c r="Q46" s="93">
        <f t="shared" si="7"/>
        <v>1.4210854715202004E-14</v>
      </c>
      <c r="R46" s="183">
        <v>43558</v>
      </c>
    </row>
    <row r="47" spans="1:18" ht="16">
      <c r="A47" s="133" t="s">
        <v>241</v>
      </c>
      <c r="B47" s="89" t="s">
        <v>108</v>
      </c>
      <c r="C47" s="89" t="s">
        <v>3</v>
      </c>
      <c r="D47" s="145">
        <v>43559</v>
      </c>
      <c r="E47" s="91">
        <v>2.5</v>
      </c>
      <c r="F47" s="89" t="s">
        <v>8</v>
      </c>
      <c r="G47" s="90" t="s">
        <v>42</v>
      </c>
      <c r="H47" s="95" t="s">
        <v>6</v>
      </c>
      <c r="I47" s="96">
        <v>35</v>
      </c>
      <c r="J47" s="117"/>
      <c r="K47" s="92">
        <f>SUM(E47*I47)</f>
        <v>87.5</v>
      </c>
      <c r="L47" s="92">
        <f t="shared" si="4"/>
        <v>100.62499999999999</v>
      </c>
      <c r="M47" s="92">
        <f t="shared" si="5"/>
        <v>13.124999999999986</v>
      </c>
      <c r="N47" s="118">
        <f>SUM(E47*20)</f>
        <v>50</v>
      </c>
      <c r="O47" s="92">
        <f t="shared" si="6"/>
        <v>37.5</v>
      </c>
      <c r="P47" s="92">
        <v>100.63</v>
      </c>
      <c r="Q47" s="93">
        <f t="shared" si="7"/>
        <v>5.0000000000096634E-3</v>
      </c>
      <c r="R47" s="183">
        <v>43557</v>
      </c>
    </row>
    <row r="48" spans="1:18" ht="16">
      <c r="A48" s="133" t="s">
        <v>241</v>
      </c>
      <c r="B48" s="89" t="s">
        <v>353</v>
      </c>
      <c r="C48" s="89" t="s">
        <v>3</v>
      </c>
      <c r="D48" s="145">
        <v>43559</v>
      </c>
      <c r="E48" s="91">
        <v>2.5</v>
      </c>
      <c r="F48" s="89" t="s">
        <v>354</v>
      </c>
      <c r="G48" s="90" t="s">
        <v>42</v>
      </c>
      <c r="H48" s="89" t="s">
        <v>17</v>
      </c>
      <c r="I48" s="92">
        <v>35</v>
      </c>
      <c r="J48" s="117"/>
      <c r="K48" s="92">
        <v>71</v>
      </c>
      <c r="L48" s="92">
        <f t="shared" si="4"/>
        <v>81.649999999999991</v>
      </c>
      <c r="M48" s="92">
        <f t="shared" si="5"/>
        <v>10.649999999999991</v>
      </c>
      <c r="N48" s="92">
        <f>SUM(E48*20)</f>
        <v>50</v>
      </c>
      <c r="O48" s="92">
        <f t="shared" si="6"/>
        <v>21</v>
      </c>
      <c r="P48" s="92">
        <v>81.650000000000006</v>
      </c>
      <c r="Q48" s="93">
        <f t="shared" si="7"/>
        <v>1.4210854715202004E-14</v>
      </c>
      <c r="R48" s="183">
        <v>43560</v>
      </c>
    </row>
    <row r="49" spans="1:19" ht="16">
      <c r="A49" s="133" t="s">
        <v>241</v>
      </c>
      <c r="B49" s="89" t="s">
        <v>77</v>
      </c>
      <c r="C49" s="89" t="s">
        <v>10</v>
      </c>
      <c r="D49" s="145">
        <v>43560</v>
      </c>
      <c r="E49" s="91">
        <v>2.5</v>
      </c>
      <c r="F49" s="89" t="s">
        <v>8</v>
      </c>
      <c r="G49" s="90" t="s">
        <v>42</v>
      </c>
      <c r="H49" s="87" t="s">
        <v>12</v>
      </c>
      <c r="I49" s="92">
        <v>30</v>
      </c>
      <c r="J49" s="83"/>
      <c r="K49" s="92">
        <v>75</v>
      </c>
      <c r="L49" s="92">
        <f t="shared" si="4"/>
        <v>86.25</v>
      </c>
      <c r="M49" s="92">
        <f t="shared" si="5"/>
        <v>11.25</v>
      </c>
      <c r="N49" s="92">
        <f>SUM(E49*20)</f>
        <v>50</v>
      </c>
      <c r="O49" s="92">
        <f t="shared" si="6"/>
        <v>25</v>
      </c>
      <c r="P49" s="92">
        <v>86.25</v>
      </c>
      <c r="Q49" s="93">
        <f t="shared" si="7"/>
        <v>0</v>
      </c>
      <c r="R49" s="183">
        <v>43559</v>
      </c>
    </row>
    <row r="50" spans="1:19" ht="16">
      <c r="A50" s="133" t="s">
        <v>241</v>
      </c>
      <c r="B50" s="452" t="s">
        <v>78</v>
      </c>
      <c r="C50" s="89" t="s">
        <v>10</v>
      </c>
      <c r="D50" s="145">
        <v>43560</v>
      </c>
      <c r="E50" s="548">
        <v>2.5</v>
      </c>
      <c r="G50" s="539" t="s">
        <v>350</v>
      </c>
      <c r="J50" s="83"/>
      <c r="N50" s="92">
        <f>SUM(E50*20)</f>
        <v>50</v>
      </c>
      <c r="R50" s="183"/>
    </row>
    <row r="51" spans="1:19" ht="16">
      <c r="A51" s="101"/>
      <c r="B51" s="101"/>
      <c r="C51" s="101"/>
      <c r="D51" s="102"/>
      <c r="E51" s="516">
        <f>SUM(E41:E50)</f>
        <v>19.25</v>
      </c>
      <c r="F51" s="101"/>
      <c r="G51" s="102"/>
      <c r="H51" s="101"/>
      <c r="I51" s="104"/>
      <c r="J51" s="83"/>
      <c r="K51" s="104">
        <f ca="1">SUM(K41:K138)</f>
        <v>529</v>
      </c>
      <c r="L51" s="104">
        <f ca="1">SUM(L41:L138)</f>
        <v>608.35</v>
      </c>
      <c r="M51" s="104">
        <f ca="1">SUM(M41:M138)</f>
        <v>79.349999999999937</v>
      </c>
      <c r="N51" s="104">
        <f>SUM(N41:N50)</f>
        <v>370.625</v>
      </c>
      <c r="O51" s="104">
        <f ca="1">SUM(O41:O138)</f>
        <v>289.625</v>
      </c>
      <c r="P51" s="104">
        <f ca="1">SUM(P41:P138)</f>
        <v>422.63</v>
      </c>
      <c r="Q51" s="105">
        <f>SUM(Q41:Q50)</f>
        <v>5.0000000000522959E-3</v>
      </c>
      <c r="R51" s="183"/>
    </row>
    <row r="52" spans="1:19" ht="16">
      <c r="A52" s="134" t="s">
        <v>2</v>
      </c>
      <c r="B52" s="89" t="s">
        <v>75</v>
      </c>
      <c r="C52" s="95" t="s">
        <v>3</v>
      </c>
      <c r="D52" s="145">
        <v>43559</v>
      </c>
      <c r="E52" s="91">
        <v>2.5</v>
      </c>
      <c r="F52" s="89" t="s">
        <v>8</v>
      </c>
      <c r="G52" s="90"/>
      <c r="H52" s="87" t="s">
        <v>15</v>
      </c>
      <c r="I52" s="96">
        <v>30</v>
      </c>
      <c r="J52" s="83"/>
      <c r="K52" s="96">
        <v>75</v>
      </c>
      <c r="L52" s="96">
        <f>SUM(K52*1.15)</f>
        <v>86.25</v>
      </c>
      <c r="M52" s="96">
        <f>SUM(L52-K52)</f>
        <v>11.25</v>
      </c>
      <c r="N52" s="118">
        <f>SUM(E52*20)</f>
        <v>50</v>
      </c>
      <c r="O52" s="96">
        <f>SUM(K52-N52)</f>
        <v>25</v>
      </c>
      <c r="P52" s="92">
        <v>86.25</v>
      </c>
      <c r="Q52" s="93">
        <f>+SUM(P52-L52)</f>
        <v>0</v>
      </c>
      <c r="R52" s="183">
        <v>43558</v>
      </c>
    </row>
    <row r="53" spans="1:19" ht="16">
      <c r="A53" s="134" t="s">
        <v>2</v>
      </c>
      <c r="B53" s="89" t="s">
        <v>7</v>
      </c>
      <c r="C53" s="95" t="s">
        <v>3</v>
      </c>
      <c r="D53" s="145">
        <v>43559</v>
      </c>
      <c r="E53" s="91">
        <v>2</v>
      </c>
      <c r="F53" s="89" t="s">
        <v>8</v>
      </c>
      <c r="G53" s="90"/>
      <c r="H53" s="95" t="s">
        <v>6</v>
      </c>
      <c r="I53" s="96">
        <v>35</v>
      </c>
      <c r="J53" s="83"/>
      <c r="K53" s="92">
        <v>70</v>
      </c>
      <c r="L53" s="92">
        <f>SUM(K53*1.15)</f>
        <v>80.5</v>
      </c>
      <c r="M53" s="92">
        <f>SUM(L53-K53)</f>
        <v>10.5</v>
      </c>
      <c r="N53" s="118">
        <f>SUM(E53*20)</f>
        <v>40</v>
      </c>
      <c r="O53" s="92">
        <f>SUM(K53-N53)</f>
        <v>30</v>
      </c>
      <c r="P53" s="92">
        <v>80.5</v>
      </c>
      <c r="Q53" s="93">
        <f>+SUM(P53-L53)</f>
        <v>0</v>
      </c>
      <c r="R53" s="183">
        <v>43559</v>
      </c>
    </row>
    <row r="54" spans="1:19" ht="16">
      <c r="A54" s="134" t="s">
        <v>2</v>
      </c>
      <c r="B54" s="87" t="s">
        <v>11</v>
      </c>
      <c r="C54" s="87" t="s">
        <v>10</v>
      </c>
      <c r="D54" s="145">
        <v>43560</v>
      </c>
      <c r="E54" s="98">
        <v>1.25</v>
      </c>
      <c r="F54" s="126" t="s">
        <v>5</v>
      </c>
      <c r="G54" s="90" t="s">
        <v>237</v>
      </c>
      <c r="H54" s="87" t="s">
        <v>12</v>
      </c>
      <c r="I54" s="92">
        <v>30</v>
      </c>
      <c r="J54" s="83"/>
      <c r="K54" s="92">
        <v>75</v>
      </c>
      <c r="L54" s="92">
        <f>SUM(K54*1.15)</f>
        <v>86.25</v>
      </c>
      <c r="M54" s="92">
        <f>SUM(L54-K54)</f>
        <v>11.25</v>
      </c>
      <c r="N54" s="118">
        <f>SUM(E54*20)</f>
        <v>25</v>
      </c>
      <c r="O54" s="118">
        <f>SUM(K54-N54)</f>
        <v>50</v>
      </c>
      <c r="P54" s="92">
        <v>86.25</v>
      </c>
      <c r="Q54" s="93">
        <f>+SUM(P54-L54)</f>
        <v>0</v>
      </c>
      <c r="R54" s="183">
        <v>43563</v>
      </c>
    </row>
    <row r="55" spans="1:19" ht="16">
      <c r="A55" s="134" t="s">
        <v>2</v>
      </c>
      <c r="B55" s="87" t="s">
        <v>13</v>
      </c>
      <c r="C55" s="95" t="s">
        <v>10</v>
      </c>
      <c r="D55" s="145">
        <v>43560</v>
      </c>
      <c r="E55" s="91">
        <v>2</v>
      </c>
      <c r="F55" s="125" t="s">
        <v>14</v>
      </c>
      <c r="G55" s="90" t="s">
        <v>237</v>
      </c>
      <c r="H55" s="95" t="s">
        <v>15</v>
      </c>
      <c r="I55" s="118">
        <v>38</v>
      </c>
      <c r="J55" s="83"/>
      <c r="K55" s="118">
        <v>152</v>
      </c>
      <c r="L55" s="92">
        <f>SUM(K55*1.15)</f>
        <v>174.79999999999998</v>
      </c>
      <c r="M55" s="92">
        <f>SUM(L55-K55)</f>
        <v>22.799999999999983</v>
      </c>
      <c r="N55" s="118">
        <f>SUM(E55*25)</f>
        <v>50</v>
      </c>
      <c r="O55" s="118">
        <f>SUM(K55-N55)</f>
        <v>102</v>
      </c>
      <c r="P55" s="118">
        <v>174.8</v>
      </c>
      <c r="Q55" s="93">
        <f>+SUM(P55-L55)</f>
        <v>2.8421709430404007E-14</v>
      </c>
      <c r="R55" s="183">
        <v>43559</v>
      </c>
    </row>
    <row r="56" spans="1:19" ht="16">
      <c r="A56" s="134" t="s">
        <v>2</v>
      </c>
      <c r="B56" s="2" t="s">
        <v>349</v>
      </c>
      <c r="C56" s="2" t="s">
        <v>39</v>
      </c>
      <c r="D56" s="145">
        <v>43560</v>
      </c>
      <c r="E56" s="225">
        <v>1.75</v>
      </c>
      <c r="F56" s="126" t="s">
        <v>5</v>
      </c>
      <c r="G56" s="90" t="s">
        <v>237</v>
      </c>
      <c r="H56" s="95" t="s">
        <v>15</v>
      </c>
      <c r="I56" s="5"/>
      <c r="J56" s="83"/>
      <c r="K56" s="5">
        <v>122.5</v>
      </c>
      <c r="L56" s="5">
        <f>SUM(K56*1.15)</f>
        <v>140.875</v>
      </c>
      <c r="M56" s="5">
        <f>SUM(L56-K56)</f>
        <v>18.375</v>
      </c>
      <c r="N56" s="5">
        <f>SUM(E56*20)</f>
        <v>35</v>
      </c>
      <c r="O56" s="5">
        <f>SUM(K56-N56)</f>
        <v>87.5</v>
      </c>
      <c r="P56" s="5">
        <v>140.88</v>
      </c>
      <c r="Q56" s="6">
        <f>+SUM(P56-L56)</f>
        <v>4.9999999999954525E-3</v>
      </c>
      <c r="R56" s="183">
        <v>43560</v>
      </c>
    </row>
    <row r="57" spans="1:19" ht="16">
      <c r="A57" s="136"/>
      <c r="B57" s="136"/>
      <c r="C57" s="136"/>
      <c r="D57" s="137"/>
      <c r="E57" s="138">
        <f>SUM(E52:E56)</f>
        <v>9.5</v>
      </c>
      <c r="F57" s="136"/>
      <c r="G57" s="137"/>
      <c r="H57" s="136"/>
      <c r="I57" s="139"/>
      <c r="J57" s="83"/>
      <c r="K57" s="139">
        <f t="shared" ref="K57:Q57" si="8">SUM(K52:K56)</f>
        <v>494.5</v>
      </c>
      <c r="L57" s="139">
        <f t="shared" si="8"/>
        <v>568.67499999999995</v>
      </c>
      <c r="M57" s="139">
        <f t="shared" si="8"/>
        <v>74.174999999999983</v>
      </c>
      <c r="N57" s="139">
        <f>SUM(N52:N56)</f>
        <v>200</v>
      </c>
      <c r="O57" s="139">
        <f t="shared" si="8"/>
        <v>294.5</v>
      </c>
      <c r="P57" s="139">
        <f>SUM(P52:P56)</f>
        <v>568.68000000000006</v>
      </c>
      <c r="Q57" s="140">
        <f t="shared" si="8"/>
        <v>5.0000000000238742E-3</v>
      </c>
      <c r="R57" s="183"/>
    </row>
    <row r="58" spans="1:19" ht="16">
      <c r="A58" s="143" t="s">
        <v>40</v>
      </c>
      <c r="B58" s="89" t="s">
        <v>401</v>
      </c>
      <c r="C58" s="87" t="s">
        <v>19</v>
      </c>
      <c r="D58" s="145">
        <v>43556</v>
      </c>
      <c r="E58" s="98">
        <v>2</v>
      </c>
      <c r="F58" s="126" t="s">
        <v>5</v>
      </c>
      <c r="G58" s="90"/>
      <c r="H58" s="95" t="s">
        <v>17</v>
      </c>
      <c r="I58" s="96">
        <v>30</v>
      </c>
      <c r="J58" s="83"/>
      <c r="K58" s="92">
        <v>60</v>
      </c>
      <c r="L58" s="92">
        <f t="shared" ref="L58:L63" si="9">SUM(K58*1.15)</f>
        <v>69</v>
      </c>
      <c r="M58" s="92">
        <f t="shared" ref="M58:M63" si="10">SUM(L58-K58)</f>
        <v>9</v>
      </c>
      <c r="N58" s="118">
        <f>SUM(E58*20)</f>
        <v>40</v>
      </c>
      <c r="O58" s="118">
        <f t="shared" ref="O58:O63" si="11">SUM(K58-N58)</f>
        <v>20</v>
      </c>
      <c r="P58" s="92">
        <v>69</v>
      </c>
      <c r="Q58" s="144">
        <f t="shared" ref="Q58:Q67" si="12">+SUM(P58-L58)</f>
        <v>0</v>
      </c>
      <c r="R58" s="183" t="s">
        <v>352</v>
      </c>
    </row>
    <row r="59" spans="1:19" ht="16">
      <c r="A59" s="143" t="s">
        <v>40</v>
      </c>
      <c r="B59" s="89" t="s">
        <v>41</v>
      </c>
      <c r="C59" s="89" t="s">
        <v>19</v>
      </c>
      <c r="D59" s="145">
        <v>43556</v>
      </c>
      <c r="E59" s="91">
        <v>2</v>
      </c>
      <c r="F59" s="89" t="s">
        <v>8</v>
      </c>
      <c r="G59" s="90"/>
      <c r="H59" s="95" t="s">
        <v>6</v>
      </c>
      <c r="I59" s="118"/>
      <c r="J59" s="83"/>
      <c r="K59" s="92">
        <v>70</v>
      </c>
      <c r="L59" s="92">
        <f t="shared" si="9"/>
        <v>80.5</v>
      </c>
      <c r="M59" s="92">
        <f t="shared" si="10"/>
        <v>10.5</v>
      </c>
      <c r="N59" s="118">
        <f>SUM(E59*20)</f>
        <v>40</v>
      </c>
      <c r="O59" s="118">
        <f t="shared" si="11"/>
        <v>30</v>
      </c>
      <c r="P59" s="346">
        <v>80.5</v>
      </c>
      <c r="Q59" s="144">
        <f t="shared" si="12"/>
        <v>0</v>
      </c>
      <c r="R59" s="638">
        <v>43556</v>
      </c>
    </row>
    <row r="60" spans="1:19" ht="16">
      <c r="A60" s="143" t="s">
        <v>40</v>
      </c>
      <c r="B60" s="89" t="s">
        <v>48</v>
      </c>
      <c r="C60" s="89" t="s">
        <v>24</v>
      </c>
      <c r="D60" s="145">
        <v>43557</v>
      </c>
      <c r="E60" s="91">
        <v>2</v>
      </c>
      <c r="F60" s="126" t="s">
        <v>5</v>
      </c>
      <c r="G60" s="90"/>
      <c r="H60" s="95" t="s">
        <v>6</v>
      </c>
      <c r="I60" s="96">
        <v>35</v>
      </c>
      <c r="J60" s="83"/>
      <c r="K60" s="118">
        <f>SUM(E60*I60)</f>
        <v>70</v>
      </c>
      <c r="L60" s="118">
        <f t="shared" si="9"/>
        <v>80.5</v>
      </c>
      <c r="M60" s="118">
        <f t="shared" si="10"/>
        <v>10.5</v>
      </c>
      <c r="N60" s="118">
        <f>SUM(E60*20)</f>
        <v>40</v>
      </c>
      <c r="O60" s="92">
        <f t="shared" si="11"/>
        <v>30</v>
      </c>
      <c r="P60" s="92">
        <v>80.5</v>
      </c>
      <c r="Q60" s="93">
        <f t="shared" si="12"/>
        <v>0</v>
      </c>
      <c r="R60" s="183">
        <v>43551</v>
      </c>
    </row>
    <row r="61" spans="1:19" ht="16">
      <c r="A61" s="143" t="s">
        <v>40</v>
      </c>
      <c r="B61" s="89" t="s">
        <v>50</v>
      </c>
      <c r="C61" s="95" t="s">
        <v>24</v>
      </c>
      <c r="D61" s="145">
        <v>43557</v>
      </c>
      <c r="E61" s="91">
        <v>2.5</v>
      </c>
      <c r="F61" s="126" t="s">
        <v>5</v>
      </c>
      <c r="G61" s="90"/>
      <c r="H61" s="89" t="s">
        <v>17</v>
      </c>
      <c r="I61" s="92">
        <v>30</v>
      </c>
      <c r="J61" s="83"/>
      <c r="K61" s="92">
        <v>75</v>
      </c>
      <c r="L61" s="92">
        <f t="shared" si="9"/>
        <v>86.25</v>
      </c>
      <c r="M61" s="92">
        <f t="shared" si="10"/>
        <v>11.25</v>
      </c>
      <c r="N61" s="118">
        <f>SUM(E61*20)</f>
        <v>50</v>
      </c>
      <c r="O61" s="92">
        <f t="shared" si="11"/>
        <v>25</v>
      </c>
      <c r="P61" s="92">
        <v>86.25</v>
      </c>
      <c r="Q61" s="93">
        <f t="shared" si="12"/>
        <v>0</v>
      </c>
      <c r="R61" s="183">
        <v>43559</v>
      </c>
    </row>
    <row r="62" spans="1:19" ht="16">
      <c r="A62" s="143" t="s">
        <v>40</v>
      </c>
      <c r="B62" s="95" t="s">
        <v>232</v>
      </c>
      <c r="C62" s="89" t="s">
        <v>29</v>
      </c>
      <c r="D62" s="145">
        <v>43558</v>
      </c>
      <c r="E62" s="91">
        <v>3.5</v>
      </c>
      <c r="F62" s="147" t="s">
        <v>98</v>
      </c>
      <c r="G62" s="90"/>
      <c r="H62" s="89" t="s">
        <v>6</v>
      </c>
      <c r="I62" s="92">
        <v>38</v>
      </c>
      <c r="J62" s="83"/>
      <c r="K62" s="92">
        <v>170</v>
      </c>
      <c r="L62" s="92">
        <f t="shared" si="9"/>
        <v>195.49999999999997</v>
      </c>
      <c r="M62" s="92">
        <f t="shared" si="10"/>
        <v>25.499999999999972</v>
      </c>
      <c r="N62" s="92">
        <f>SUM(E62*25)</f>
        <v>87.5</v>
      </c>
      <c r="O62" s="92">
        <f t="shared" si="11"/>
        <v>82.5</v>
      </c>
      <c r="P62" s="92">
        <v>195.5</v>
      </c>
      <c r="Q62" s="93">
        <f t="shared" si="12"/>
        <v>2.8421709430404007E-14</v>
      </c>
      <c r="R62" s="183">
        <v>43560</v>
      </c>
      <c r="S62" s="452" t="s">
        <v>358</v>
      </c>
    </row>
    <row r="63" spans="1:19" ht="16">
      <c r="A63" s="143" t="s">
        <v>40</v>
      </c>
      <c r="B63" s="95" t="s">
        <v>95</v>
      </c>
      <c r="C63" s="95" t="s">
        <v>29</v>
      </c>
      <c r="D63" s="145">
        <v>43558</v>
      </c>
      <c r="E63" s="100">
        <v>2.5</v>
      </c>
      <c r="F63" s="89" t="s">
        <v>8</v>
      </c>
      <c r="G63" s="148"/>
      <c r="H63" s="95" t="s">
        <v>17</v>
      </c>
      <c r="I63" s="96">
        <v>30</v>
      </c>
      <c r="J63" s="83"/>
      <c r="K63" s="96">
        <f>SUM(E63*I63)</f>
        <v>75</v>
      </c>
      <c r="L63" s="96">
        <f t="shared" si="9"/>
        <v>86.25</v>
      </c>
      <c r="M63" s="96">
        <f t="shared" si="10"/>
        <v>11.25</v>
      </c>
      <c r="N63" s="92">
        <f>SUM(E63*20)</f>
        <v>50</v>
      </c>
      <c r="O63" s="92">
        <f t="shared" si="11"/>
        <v>25</v>
      </c>
      <c r="P63" s="96">
        <v>86.25</v>
      </c>
      <c r="Q63" s="93">
        <f t="shared" si="12"/>
        <v>0</v>
      </c>
      <c r="R63" s="183">
        <v>43553</v>
      </c>
    </row>
    <row r="64" spans="1:19" ht="16">
      <c r="A64" s="143" t="s">
        <v>40</v>
      </c>
      <c r="B64" s="89" t="s">
        <v>37</v>
      </c>
      <c r="C64" s="89" t="s">
        <v>3</v>
      </c>
      <c r="D64" s="145">
        <v>43559</v>
      </c>
      <c r="E64" s="91">
        <v>4</v>
      </c>
      <c r="F64" s="89" t="s">
        <v>8</v>
      </c>
      <c r="G64" s="90"/>
      <c r="H64" s="89" t="s">
        <v>6</v>
      </c>
      <c r="I64" s="92">
        <v>35</v>
      </c>
      <c r="J64" s="83"/>
      <c r="K64" s="92">
        <v>120</v>
      </c>
      <c r="L64" s="92">
        <f>SUM(K64*1.15)</f>
        <v>138</v>
      </c>
      <c r="M64" s="92">
        <f>SUM(L64-K64)</f>
        <v>18</v>
      </c>
      <c r="N64" s="92">
        <f>SUM(E64*20)</f>
        <v>80</v>
      </c>
      <c r="O64" s="92">
        <f>SUM(K64-N64)</f>
        <v>40</v>
      </c>
      <c r="P64" s="92">
        <v>138</v>
      </c>
      <c r="Q64" s="93">
        <f>+SUM(P64-L64)</f>
        <v>0</v>
      </c>
      <c r="R64" s="183" t="s">
        <v>352</v>
      </c>
    </row>
    <row r="65" spans="1:18" ht="16">
      <c r="A65" s="143" t="s">
        <v>40</v>
      </c>
      <c r="B65" s="89" t="s">
        <v>245</v>
      </c>
      <c r="C65" s="89" t="s">
        <v>10</v>
      </c>
      <c r="D65" s="145">
        <v>43560</v>
      </c>
      <c r="E65" s="91">
        <v>1.5</v>
      </c>
      <c r="F65" s="89" t="s">
        <v>8</v>
      </c>
      <c r="G65" s="539" t="s">
        <v>54</v>
      </c>
      <c r="J65" s="83"/>
      <c r="N65" s="453">
        <f>SUM(E65*20)</f>
        <v>30</v>
      </c>
      <c r="O65" s="92">
        <f>SUM(K65-N65)</f>
        <v>-30</v>
      </c>
      <c r="R65" s="183"/>
    </row>
    <row r="66" spans="1:18" ht="16">
      <c r="A66" s="143" t="s">
        <v>40</v>
      </c>
      <c r="B66" s="87" t="s">
        <v>55</v>
      </c>
      <c r="C66" s="87" t="s">
        <v>10</v>
      </c>
      <c r="D66" s="145">
        <v>43560</v>
      </c>
      <c r="E66" s="98">
        <v>1.5</v>
      </c>
      <c r="F66" s="87" t="s">
        <v>8</v>
      </c>
      <c r="G66" s="539" t="s">
        <v>54</v>
      </c>
      <c r="H66" s="95" t="s">
        <v>17</v>
      </c>
      <c r="I66" s="96">
        <v>30</v>
      </c>
      <c r="J66" s="83"/>
      <c r="K66" s="96">
        <v>90</v>
      </c>
      <c r="L66" s="96">
        <f>SUM(K66*1.15)</f>
        <v>103.49999999999999</v>
      </c>
      <c r="M66" s="96">
        <f>SUM(L66-K66)</f>
        <v>13.499999999999986</v>
      </c>
      <c r="N66" s="92">
        <f>SUM(E66*20)</f>
        <v>30</v>
      </c>
      <c r="O66" s="92">
        <f>SUM(K66-N66)</f>
        <v>60</v>
      </c>
      <c r="P66" s="96">
        <v>103.5</v>
      </c>
      <c r="Q66" s="93">
        <f>+SUM(P66-L66)</f>
        <v>1.4210854715202004E-14</v>
      </c>
      <c r="R66" s="183">
        <v>43560</v>
      </c>
    </row>
    <row r="67" spans="1:18" ht="16">
      <c r="A67" s="143" t="s">
        <v>40</v>
      </c>
      <c r="B67" s="95" t="s">
        <v>56</v>
      </c>
      <c r="C67" s="89" t="s">
        <v>10</v>
      </c>
      <c r="D67" s="145">
        <v>43560</v>
      </c>
      <c r="E67" s="100">
        <v>1.25</v>
      </c>
      <c r="F67" s="89" t="s">
        <v>8</v>
      </c>
      <c r="G67" s="539" t="s">
        <v>54</v>
      </c>
      <c r="H67" s="95" t="s">
        <v>15</v>
      </c>
      <c r="I67" s="92"/>
      <c r="J67" s="83"/>
      <c r="K67" s="92"/>
      <c r="L67" s="92"/>
      <c r="M67" s="92"/>
      <c r="N67" s="92">
        <f>SUM(E67*20)</f>
        <v>25</v>
      </c>
      <c r="O67" s="92">
        <f>SUM(K67-N67)</f>
        <v>-25</v>
      </c>
      <c r="P67" s="96"/>
      <c r="Q67" s="93">
        <f t="shared" si="12"/>
        <v>0</v>
      </c>
      <c r="R67" s="183"/>
    </row>
    <row r="68" spans="1:18" ht="16">
      <c r="A68" s="150"/>
      <c r="B68" s="150"/>
      <c r="C68" s="150"/>
      <c r="D68" s="150"/>
      <c r="E68" s="576">
        <f>SUM(E58:E67)</f>
        <v>22.75</v>
      </c>
      <c r="F68" s="150"/>
      <c r="G68" s="150"/>
      <c r="H68" s="150"/>
      <c r="I68" s="152"/>
      <c r="J68" s="83"/>
      <c r="K68" s="152">
        <f t="shared" ref="K68:Q68" si="13">SUM(K58:K67)</f>
        <v>730</v>
      </c>
      <c r="L68" s="152">
        <f t="shared" si="13"/>
        <v>839.5</v>
      </c>
      <c r="M68" s="152">
        <f t="shared" si="13"/>
        <v>109.49999999999996</v>
      </c>
      <c r="N68" s="152">
        <f>SUM(N58:N67)</f>
        <v>472.5</v>
      </c>
      <c r="O68" s="152">
        <f t="shared" si="13"/>
        <v>257.5</v>
      </c>
      <c r="P68" s="152">
        <f>SUM(P58:P67)</f>
        <v>839.5</v>
      </c>
      <c r="Q68" s="153">
        <f t="shared" si="13"/>
        <v>4.2632564145606011E-14</v>
      </c>
      <c r="R68" s="245"/>
    </row>
    <row r="69" spans="1:18" ht="16">
      <c r="A69" s="79" t="s">
        <v>57</v>
      </c>
      <c r="B69" s="79" t="s">
        <v>58</v>
      </c>
      <c r="C69" s="79"/>
      <c r="D69" s="155" t="s">
        <v>59</v>
      </c>
      <c r="E69" s="81" t="s">
        <v>60</v>
      </c>
      <c r="F69" s="79" t="s">
        <v>61</v>
      </c>
      <c r="G69" s="85" t="s">
        <v>62</v>
      </c>
      <c r="H69" s="156" t="s">
        <v>72</v>
      </c>
      <c r="I69" s="82" t="s">
        <v>64</v>
      </c>
      <c r="J69" s="83"/>
      <c r="K69" s="82" t="s">
        <v>65</v>
      </c>
      <c r="L69" s="82" t="s">
        <v>66</v>
      </c>
      <c r="M69" s="82" t="s">
        <v>67</v>
      </c>
      <c r="N69" s="82" t="s">
        <v>68</v>
      </c>
      <c r="O69" s="82" t="s">
        <v>69</v>
      </c>
      <c r="P69" s="82" t="s">
        <v>70</v>
      </c>
      <c r="Q69" s="84" t="s">
        <v>71</v>
      </c>
      <c r="R69" s="183"/>
    </row>
    <row r="70" spans="1:18" ht="16">
      <c r="A70" s="163" t="s">
        <v>362</v>
      </c>
      <c r="B70" s="452" t="s">
        <v>363</v>
      </c>
      <c r="C70" s="89" t="s">
        <v>10</v>
      </c>
      <c r="D70" s="145">
        <v>43560</v>
      </c>
      <c r="E70" s="540">
        <v>1</v>
      </c>
      <c r="F70" s="452" t="s">
        <v>364</v>
      </c>
      <c r="G70" s="539" t="s">
        <v>350</v>
      </c>
      <c r="J70" s="83"/>
      <c r="N70" s="346">
        <f>SUM(E70*17.7)</f>
        <v>17.7</v>
      </c>
      <c r="R70" s="183"/>
    </row>
    <row r="71" spans="1:18" ht="16">
      <c r="A71" s="163" t="s">
        <v>362</v>
      </c>
      <c r="B71" s="89" t="s">
        <v>78</v>
      </c>
      <c r="C71" s="89" t="s">
        <v>10</v>
      </c>
      <c r="D71" s="145">
        <v>43560</v>
      </c>
      <c r="E71" s="91">
        <v>1.5</v>
      </c>
      <c r="F71" s="89" t="s">
        <v>8</v>
      </c>
      <c r="G71" s="539" t="s">
        <v>350</v>
      </c>
      <c r="J71" s="83"/>
      <c r="N71" s="346">
        <f>SUM(E71*17.7)</f>
        <v>26.549999999999997</v>
      </c>
      <c r="R71" s="183"/>
    </row>
    <row r="72" spans="1:18" ht="16">
      <c r="A72" s="163" t="s">
        <v>362</v>
      </c>
      <c r="B72" s="87" t="s">
        <v>135</v>
      </c>
      <c r="C72" s="89" t="s">
        <v>10</v>
      </c>
      <c r="D72" s="145">
        <v>43560</v>
      </c>
      <c r="E72" s="572">
        <v>1.5</v>
      </c>
      <c r="F72" s="87" t="s">
        <v>8</v>
      </c>
      <c r="G72" s="539" t="s">
        <v>350</v>
      </c>
      <c r="J72" s="83"/>
      <c r="N72" s="346">
        <f>SUM(E72*17.7)</f>
        <v>26.549999999999997</v>
      </c>
      <c r="R72" s="183"/>
    </row>
    <row r="73" spans="1:18" ht="16">
      <c r="A73" s="167"/>
      <c r="B73" s="167"/>
      <c r="C73" s="167"/>
      <c r="D73" s="167"/>
      <c r="E73" s="575">
        <f>SUM(E70:E72)</f>
        <v>4</v>
      </c>
      <c r="F73" s="167"/>
      <c r="G73" s="170"/>
      <c r="H73" s="168"/>
      <c r="I73" s="171"/>
      <c r="J73" s="83"/>
      <c r="K73" s="172">
        <f t="shared" ref="K73:Q73" si="14">SUM(K70:K70)</f>
        <v>0</v>
      </c>
      <c r="L73" s="172">
        <f t="shared" si="14"/>
        <v>0</v>
      </c>
      <c r="M73" s="172">
        <f t="shared" si="14"/>
        <v>0</v>
      </c>
      <c r="N73" s="172">
        <f>SUM(N70:N72)</f>
        <v>70.8</v>
      </c>
      <c r="O73" s="172">
        <f t="shared" si="14"/>
        <v>0</v>
      </c>
      <c r="P73" s="173">
        <f>SUM(P70:P72)</f>
        <v>0</v>
      </c>
      <c r="Q73" s="174">
        <f t="shared" si="14"/>
        <v>0</v>
      </c>
      <c r="R73" s="183"/>
    </row>
    <row r="74" spans="1:18" ht="16">
      <c r="A74" s="176" t="s">
        <v>87</v>
      </c>
      <c r="B74" s="89" t="s">
        <v>400</v>
      </c>
      <c r="C74" s="89" t="s">
        <v>19</v>
      </c>
      <c r="D74" s="145">
        <v>43556</v>
      </c>
      <c r="E74" s="91">
        <v>3</v>
      </c>
      <c r="F74" s="89" t="s">
        <v>5</v>
      </c>
      <c r="G74" s="90"/>
      <c r="H74" s="95" t="s">
        <v>17</v>
      </c>
      <c r="I74" s="96">
        <v>30</v>
      </c>
      <c r="J74" s="83"/>
      <c r="K74" s="92">
        <f>SUM(E74*I74)</f>
        <v>90</v>
      </c>
      <c r="L74" s="92">
        <f t="shared" ref="L74:L79" si="15">SUM(K74*1.15)</f>
        <v>103.49999999999999</v>
      </c>
      <c r="M74" s="92">
        <f t="shared" ref="M74:M79" si="16">SUM(L74-K74)</f>
        <v>13.499999999999986</v>
      </c>
      <c r="N74" s="92">
        <f t="shared" ref="N74:N84" si="17">SUM(E74*21)</f>
        <v>63</v>
      </c>
      <c r="O74" s="92">
        <f t="shared" ref="O74:O79" si="18">SUM(K74-N74)</f>
        <v>27</v>
      </c>
      <c r="P74" s="118">
        <v>103.5</v>
      </c>
      <c r="Q74" s="93">
        <f t="shared" ref="Q74:Q79" si="19">+SUM(P74-L74)</f>
        <v>1.4210854715202004E-14</v>
      </c>
      <c r="R74" s="183">
        <v>43557</v>
      </c>
    </row>
    <row r="75" spans="1:18" ht="16">
      <c r="A75" s="176" t="s">
        <v>87</v>
      </c>
      <c r="B75" s="89" t="s">
        <v>90</v>
      </c>
      <c r="C75" s="89" t="s">
        <v>19</v>
      </c>
      <c r="D75" s="145">
        <v>43556</v>
      </c>
      <c r="E75" s="91">
        <v>3</v>
      </c>
      <c r="F75" s="126" t="s">
        <v>5</v>
      </c>
      <c r="G75" s="90"/>
      <c r="H75" s="87" t="s">
        <v>17</v>
      </c>
      <c r="I75" s="92">
        <v>30</v>
      </c>
      <c r="J75" s="83"/>
      <c r="K75" s="92">
        <v>90</v>
      </c>
      <c r="L75" s="92">
        <f t="shared" si="15"/>
        <v>103.49999999999999</v>
      </c>
      <c r="M75" s="92">
        <f t="shared" si="16"/>
        <v>13.499999999999986</v>
      </c>
      <c r="N75" s="92">
        <f t="shared" si="17"/>
        <v>63</v>
      </c>
      <c r="O75" s="92">
        <f t="shared" si="18"/>
        <v>27</v>
      </c>
      <c r="P75" s="92">
        <v>103.5</v>
      </c>
      <c r="Q75" s="93">
        <f t="shared" si="19"/>
        <v>1.4210854715202004E-14</v>
      </c>
      <c r="R75" s="183">
        <v>43556</v>
      </c>
    </row>
    <row r="76" spans="1:18" ht="16">
      <c r="A76" s="176" t="s">
        <v>87</v>
      </c>
      <c r="B76" s="89" t="s">
        <v>92</v>
      </c>
      <c r="C76" s="95" t="s">
        <v>24</v>
      </c>
      <c r="D76" s="145">
        <v>43557</v>
      </c>
      <c r="E76" s="91">
        <v>3</v>
      </c>
      <c r="F76" s="89" t="s">
        <v>8</v>
      </c>
      <c r="G76" s="90"/>
      <c r="H76" s="127" t="s">
        <v>12</v>
      </c>
      <c r="I76" s="96">
        <v>30</v>
      </c>
      <c r="J76" s="83"/>
      <c r="K76" s="92">
        <f t="shared" ref="K76:K81" si="20">SUM(E76*I76)</f>
        <v>90</v>
      </c>
      <c r="L76" s="92">
        <f t="shared" si="15"/>
        <v>103.49999999999999</v>
      </c>
      <c r="M76" s="92">
        <f>SUM(L76-K76)</f>
        <v>13.499999999999986</v>
      </c>
      <c r="N76" s="92">
        <f t="shared" si="17"/>
        <v>63</v>
      </c>
      <c r="O76" s="92">
        <f>SUM(K76-N76)</f>
        <v>27</v>
      </c>
      <c r="P76" s="92">
        <v>103.5</v>
      </c>
      <c r="Q76" s="93">
        <f t="shared" si="19"/>
        <v>1.4210854715202004E-14</v>
      </c>
      <c r="R76" s="183">
        <v>43556</v>
      </c>
    </row>
    <row r="77" spans="1:18" ht="16">
      <c r="A77" s="176" t="s">
        <v>87</v>
      </c>
      <c r="B77" s="89" t="s">
        <v>93</v>
      </c>
      <c r="C77" s="95" t="s">
        <v>24</v>
      </c>
      <c r="D77" s="145">
        <v>43557</v>
      </c>
      <c r="E77" s="91">
        <v>2</v>
      </c>
      <c r="F77" s="126" t="s">
        <v>5</v>
      </c>
      <c r="G77" s="90"/>
      <c r="H77" s="95" t="s">
        <v>6</v>
      </c>
      <c r="I77" s="96">
        <v>35</v>
      </c>
      <c r="J77" s="83"/>
      <c r="K77" s="92">
        <f t="shared" si="20"/>
        <v>70</v>
      </c>
      <c r="L77" s="92">
        <f t="shared" si="15"/>
        <v>80.5</v>
      </c>
      <c r="M77" s="92">
        <f>SUM(L77-K77)</f>
        <v>10.5</v>
      </c>
      <c r="N77" s="92">
        <f t="shared" si="17"/>
        <v>42</v>
      </c>
      <c r="O77" s="92">
        <f>SUM(K77-N77)</f>
        <v>28</v>
      </c>
      <c r="P77" s="92">
        <v>80.5</v>
      </c>
      <c r="Q77" s="93">
        <f t="shared" si="19"/>
        <v>0</v>
      </c>
      <c r="R77" s="183">
        <v>43557</v>
      </c>
    </row>
    <row r="78" spans="1:18" ht="16">
      <c r="A78" s="176" t="s">
        <v>87</v>
      </c>
      <c r="B78" s="95" t="s">
        <v>81</v>
      </c>
      <c r="C78" s="95" t="s">
        <v>29</v>
      </c>
      <c r="D78" s="145">
        <v>43558</v>
      </c>
      <c r="E78" s="100">
        <v>2</v>
      </c>
      <c r="F78" s="126" t="s">
        <v>5</v>
      </c>
      <c r="G78" s="95"/>
      <c r="H78" s="95" t="s">
        <v>6</v>
      </c>
      <c r="I78" s="92">
        <v>35</v>
      </c>
      <c r="J78" s="83"/>
      <c r="K78" s="118">
        <f t="shared" si="20"/>
        <v>70</v>
      </c>
      <c r="L78" s="118">
        <f>SUM(K78*1.15)</f>
        <v>80.5</v>
      </c>
      <c r="M78" s="118">
        <f>SUM(L78-K78)</f>
        <v>10.5</v>
      </c>
      <c r="N78" s="92">
        <f>SUM(E78*21)</f>
        <v>42</v>
      </c>
      <c r="O78" s="92">
        <f>SUM(K78-N78)</f>
        <v>28</v>
      </c>
      <c r="P78" s="118">
        <v>80.5</v>
      </c>
      <c r="Q78" s="93">
        <f>+SUM(P78-L78)</f>
        <v>0</v>
      </c>
      <c r="R78" s="183">
        <v>43565</v>
      </c>
    </row>
    <row r="79" spans="1:18" ht="16">
      <c r="A79" s="176" t="s">
        <v>87</v>
      </c>
      <c r="B79" s="89" t="s">
        <v>96</v>
      </c>
      <c r="C79" s="95" t="s">
        <v>29</v>
      </c>
      <c r="D79" s="145">
        <v>43558</v>
      </c>
      <c r="E79" s="100">
        <v>2</v>
      </c>
      <c r="F79" s="126" t="s">
        <v>5</v>
      </c>
      <c r="G79" s="90"/>
      <c r="H79" s="116" t="s">
        <v>6</v>
      </c>
      <c r="I79" s="92">
        <v>35</v>
      </c>
      <c r="J79" s="83"/>
      <c r="K79" s="96">
        <f t="shared" si="20"/>
        <v>70</v>
      </c>
      <c r="L79" s="96">
        <f t="shared" si="15"/>
        <v>80.5</v>
      </c>
      <c r="M79" s="96">
        <f t="shared" si="16"/>
        <v>10.5</v>
      </c>
      <c r="N79" s="92">
        <f t="shared" si="17"/>
        <v>42</v>
      </c>
      <c r="O79" s="92">
        <f t="shared" si="18"/>
        <v>28</v>
      </c>
      <c r="P79" s="92">
        <v>80.5</v>
      </c>
      <c r="Q79" s="93">
        <f t="shared" si="19"/>
        <v>0</v>
      </c>
      <c r="R79" s="183">
        <v>43558</v>
      </c>
    </row>
    <row r="80" spans="1:18" ht="16">
      <c r="A80" s="176" t="s">
        <v>87</v>
      </c>
      <c r="B80" s="119"/>
      <c r="C80" s="128" t="s">
        <v>3</v>
      </c>
      <c r="D80" s="219">
        <v>43559</v>
      </c>
      <c r="E80" s="121"/>
      <c r="F80" s="121"/>
      <c r="G80" s="120"/>
      <c r="H80" s="128"/>
      <c r="I80" s="122"/>
      <c r="J80" s="83"/>
      <c r="K80" s="122">
        <f t="shared" si="20"/>
        <v>0</v>
      </c>
      <c r="L80" s="122">
        <f>SUM(K80*1.15)</f>
        <v>0</v>
      </c>
      <c r="M80" s="122">
        <f>SUM(L80-K80)</f>
        <v>0</v>
      </c>
      <c r="N80" s="122">
        <f t="shared" si="17"/>
        <v>0</v>
      </c>
      <c r="O80" s="122">
        <f>SUM(K80-N80)</f>
        <v>0</v>
      </c>
      <c r="P80" s="122"/>
      <c r="Q80" s="123">
        <f>+SUM(P80-L80)</f>
        <v>0</v>
      </c>
      <c r="R80" s="183"/>
    </row>
    <row r="81" spans="1:19" ht="16">
      <c r="A81" s="176" t="s">
        <v>87</v>
      </c>
      <c r="B81" s="89" t="s">
        <v>76</v>
      </c>
      <c r="C81" s="89" t="s">
        <v>3</v>
      </c>
      <c r="D81" s="145">
        <v>43559</v>
      </c>
      <c r="E81" s="91">
        <v>2</v>
      </c>
      <c r="F81" s="89" t="s">
        <v>8</v>
      </c>
      <c r="G81" s="90"/>
      <c r="H81" s="95" t="s">
        <v>12</v>
      </c>
      <c r="I81" s="96">
        <v>30</v>
      </c>
      <c r="J81" s="83"/>
      <c r="K81" s="92">
        <f t="shared" si="20"/>
        <v>60</v>
      </c>
      <c r="L81" s="92">
        <f>SUM(K81*1.15)</f>
        <v>69</v>
      </c>
      <c r="M81" s="92">
        <f>SUM(L81-K81)</f>
        <v>9</v>
      </c>
      <c r="N81" s="92">
        <f t="shared" si="17"/>
        <v>42</v>
      </c>
      <c r="O81" s="92">
        <f>SUM(K81-N81)</f>
        <v>18</v>
      </c>
      <c r="P81" s="92">
        <v>69</v>
      </c>
      <c r="Q81" s="93">
        <f>+SUM(P81-L81)</f>
        <v>0</v>
      </c>
      <c r="R81" s="183">
        <v>43558</v>
      </c>
    </row>
    <row r="82" spans="1:19" ht="16">
      <c r="A82" s="176" t="s">
        <v>87</v>
      </c>
      <c r="B82" s="95" t="s">
        <v>56</v>
      </c>
      <c r="C82" s="89" t="s">
        <v>10</v>
      </c>
      <c r="D82" s="145">
        <v>43560</v>
      </c>
      <c r="E82" s="100">
        <v>1.25</v>
      </c>
      <c r="F82" s="89" t="s">
        <v>8</v>
      </c>
      <c r="G82" s="90" t="s">
        <v>34</v>
      </c>
      <c r="H82" s="95" t="s">
        <v>17</v>
      </c>
      <c r="I82" s="92">
        <v>33</v>
      </c>
      <c r="J82" s="117"/>
      <c r="K82" s="92">
        <v>82.5</v>
      </c>
      <c r="L82" s="92">
        <f>SUM(K82*1.15)</f>
        <v>94.874999999999986</v>
      </c>
      <c r="M82" s="92">
        <f>SUM(L82-K82)</f>
        <v>12.374999999999986</v>
      </c>
      <c r="N82" s="92">
        <f t="shared" si="17"/>
        <v>26.25</v>
      </c>
      <c r="O82" s="92">
        <f>SUM(K82-N82)</f>
        <v>56.25</v>
      </c>
      <c r="P82" s="92">
        <v>94.88</v>
      </c>
      <c r="Q82" s="93">
        <f>+SUM(P82-L82)</f>
        <v>5.0000000000096634E-3</v>
      </c>
      <c r="R82" s="183">
        <v>43558</v>
      </c>
    </row>
    <row r="83" spans="1:19" ht="16">
      <c r="A83" s="176" t="s">
        <v>87</v>
      </c>
      <c r="B83" s="87" t="s">
        <v>55</v>
      </c>
      <c r="C83" s="87" t="s">
        <v>10</v>
      </c>
      <c r="D83" s="145">
        <v>43560</v>
      </c>
      <c r="E83" s="98">
        <v>1.5</v>
      </c>
      <c r="F83" s="87" t="s">
        <v>8</v>
      </c>
      <c r="G83" s="90" t="s">
        <v>34</v>
      </c>
      <c r="H83" s="95" t="s">
        <v>17</v>
      </c>
      <c r="I83" s="96">
        <v>30</v>
      </c>
      <c r="J83" s="117"/>
      <c r="K83" s="92"/>
      <c r="L83" s="92"/>
      <c r="M83" s="92"/>
      <c r="N83" s="92">
        <f t="shared" si="17"/>
        <v>31.5</v>
      </c>
      <c r="O83" s="92"/>
      <c r="P83" s="92"/>
      <c r="Q83" s="93"/>
      <c r="R83" s="183"/>
    </row>
    <row r="84" spans="1:19" ht="16">
      <c r="A84" s="176" t="s">
        <v>87</v>
      </c>
      <c r="B84" s="89" t="s">
        <v>245</v>
      </c>
      <c r="C84" s="89" t="s">
        <v>10</v>
      </c>
      <c r="D84" s="145">
        <v>43560</v>
      </c>
      <c r="E84" s="91">
        <v>3</v>
      </c>
      <c r="F84" s="89" t="s">
        <v>8</v>
      </c>
      <c r="G84" s="90" t="s">
        <v>34</v>
      </c>
      <c r="H84" s="95" t="s">
        <v>6</v>
      </c>
      <c r="I84" s="92">
        <v>35</v>
      </c>
      <c r="J84" s="83"/>
      <c r="K84" s="92">
        <f>SUM(E84*I84)</f>
        <v>105</v>
      </c>
      <c r="L84" s="92">
        <f>SUM(K84*1.15)</f>
        <v>120.74999999999999</v>
      </c>
      <c r="M84" s="92">
        <f>SUM(L84-K84)</f>
        <v>15.749999999999986</v>
      </c>
      <c r="N84" s="92">
        <f t="shared" si="17"/>
        <v>63</v>
      </c>
      <c r="O84" s="92">
        <f>SUM(K84-N84)</f>
        <v>42</v>
      </c>
      <c r="P84" s="92">
        <v>120.75</v>
      </c>
      <c r="Q84" s="96">
        <f>+SUM(P84-L84)</f>
        <v>1.4210854715202004E-14</v>
      </c>
      <c r="R84" s="183">
        <v>43559</v>
      </c>
    </row>
    <row r="85" spans="1:19" ht="16">
      <c r="A85" s="167"/>
      <c r="B85" s="167"/>
      <c r="C85" s="167"/>
      <c r="D85" s="167"/>
      <c r="E85" s="575">
        <f>SUM(E74:E84)</f>
        <v>22.75</v>
      </c>
      <c r="F85" s="167"/>
      <c r="G85" s="167"/>
      <c r="H85" s="167"/>
      <c r="I85" s="171"/>
      <c r="J85" s="83"/>
      <c r="K85" s="171">
        <f t="shared" ref="K85:Q85" si="21">SUM(K74:K84)</f>
        <v>727.5</v>
      </c>
      <c r="L85" s="171">
        <f t="shared" si="21"/>
        <v>836.625</v>
      </c>
      <c r="M85" s="171">
        <f t="shared" si="21"/>
        <v>109.12499999999993</v>
      </c>
      <c r="N85" s="171">
        <f>SUM(N74:N84)</f>
        <v>477.75</v>
      </c>
      <c r="O85" s="171">
        <f t="shared" si="21"/>
        <v>281.25</v>
      </c>
      <c r="P85" s="171">
        <f>SUM(P74:P84)</f>
        <v>836.63</v>
      </c>
      <c r="Q85" s="94">
        <f t="shared" si="21"/>
        <v>5.0000000000665068E-3</v>
      </c>
      <c r="R85" s="183"/>
    </row>
    <row r="86" spans="1:19" ht="16">
      <c r="A86" s="178" t="s">
        <v>99</v>
      </c>
      <c r="B86" s="89" t="s">
        <v>101</v>
      </c>
      <c r="C86" s="89" t="s">
        <v>19</v>
      </c>
      <c r="D86" s="145">
        <v>43556</v>
      </c>
      <c r="E86" s="91">
        <v>2</v>
      </c>
      <c r="F86" s="126" t="s">
        <v>5</v>
      </c>
      <c r="G86" s="90" t="s">
        <v>244</v>
      </c>
      <c r="H86" s="89" t="s">
        <v>17</v>
      </c>
      <c r="I86" s="92">
        <v>30</v>
      </c>
      <c r="J86" s="83"/>
      <c r="K86" s="92">
        <v>70</v>
      </c>
      <c r="L86" s="92">
        <f>SUM(K86*1.15)</f>
        <v>80.5</v>
      </c>
      <c r="M86" s="92">
        <f>SUM(L86-K86)</f>
        <v>10.5</v>
      </c>
      <c r="N86" s="92">
        <f t="shared" ref="N86:N95" si="22">SUM(E86*21)</f>
        <v>42</v>
      </c>
      <c r="O86" s="92">
        <f>SUM(K86-N86)</f>
        <v>28</v>
      </c>
      <c r="P86" s="89">
        <v>80.5</v>
      </c>
      <c r="Q86" s="93">
        <f>+SUM(P86-L86)</f>
        <v>0</v>
      </c>
      <c r="R86" s="183">
        <v>43560</v>
      </c>
      <c r="S86" s="452" t="s">
        <v>358</v>
      </c>
    </row>
    <row r="87" spans="1:19" ht="16">
      <c r="A87" s="178" t="s">
        <v>99</v>
      </c>
      <c r="B87" s="89" t="s">
        <v>102</v>
      </c>
      <c r="C87" s="89" t="s">
        <v>19</v>
      </c>
      <c r="D87" s="145">
        <v>43556</v>
      </c>
      <c r="E87" s="91">
        <v>3</v>
      </c>
      <c r="F87" s="89" t="s">
        <v>8</v>
      </c>
      <c r="G87" s="90" t="s">
        <v>244</v>
      </c>
      <c r="H87" s="127" t="s">
        <v>6</v>
      </c>
      <c r="I87" s="96">
        <v>30</v>
      </c>
      <c r="J87" s="83"/>
      <c r="K87" s="92">
        <f>SUM(E87*I87)</f>
        <v>90</v>
      </c>
      <c r="L87" s="92">
        <f>SUM(K87*1.15)</f>
        <v>103.49999999999999</v>
      </c>
      <c r="M87" s="92">
        <f>SUM(L87-K87)</f>
        <v>13.499999999999986</v>
      </c>
      <c r="N87" s="92">
        <f t="shared" si="22"/>
        <v>63</v>
      </c>
      <c r="O87" s="118">
        <f>SUM(K87-N87)</f>
        <v>27</v>
      </c>
      <c r="P87" s="92">
        <v>103.5</v>
      </c>
      <c r="Q87" s="93">
        <f>+SUM(P87-L87)</f>
        <v>1.4210854715202004E-14</v>
      </c>
      <c r="R87" s="183">
        <v>43556</v>
      </c>
    </row>
    <row r="88" spans="1:19" ht="16">
      <c r="A88" s="178" t="s">
        <v>99</v>
      </c>
      <c r="B88" s="89" t="s">
        <v>100</v>
      </c>
      <c r="C88" s="89" t="s">
        <v>19</v>
      </c>
      <c r="D88" s="145">
        <v>43556</v>
      </c>
      <c r="E88" s="91">
        <v>2</v>
      </c>
      <c r="F88" s="126" t="s">
        <v>5</v>
      </c>
      <c r="G88" s="90" t="s">
        <v>244</v>
      </c>
      <c r="H88" s="116" t="s">
        <v>6</v>
      </c>
      <c r="I88" s="92">
        <v>35</v>
      </c>
      <c r="J88" s="83"/>
      <c r="K88" s="92">
        <v>87.5</v>
      </c>
      <c r="L88" s="92">
        <f>SUM(K88*1.15)</f>
        <v>100.62499999999999</v>
      </c>
      <c r="M88" s="92">
        <f>SUM(L88-K88)</f>
        <v>13.124999999999986</v>
      </c>
      <c r="N88" s="92">
        <f t="shared" si="22"/>
        <v>42</v>
      </c>
      <c r="O88" s="92">
        <f>SUM(K88-N88)</f>
        <v>45.5</v>
      </c>
      <c r="P88" s="92">
        <v>100.63</v>
      </c>
      <c r="Q88" s="93">
        <f>+SUM(P88-L88)</f>
        <v>5.0000000000096634E-3</v>
      </c>
      <c r="R88" s="183"/>
    </row>
    <row r="89" spans="1:19" ht="16">
      <c r="A89" s="178" t="s">
        <v>99</v>
      </c>
      <c r="B89" s="542"/>
      <c r="C89" s="247" t="s">
        <v>19</v>
      </c>
      <c r="D89" s="248">
        <v>43556</v>
      </c>
      <c r="E89" s="546">
        <v>1</v>
      </c>
      <c r="F89" s="542" t="s">
        <v>243</v>
      </c>
      <c r="G89" s="542"/>
      <c r="H89" s="542"/>
      <c r="I89" s="542"/>
      <c r="J89" s="83"/>
      <c r="K89" s="543"/>
      <c r="L89" s="543"/>
      <c r="M89" s="543"/>
      <c r="N89" s="543">
        <f t="shared" si="22"/>
        <v>21</v>
      </c>
      <c r="O89" s="543"/>
      <c r="P89" s="542"/>
      <c r="Q89" s="542"/>
      <c r="R89" s="183"/>
    </row>
    <row r="90" spans="1:19" ht="16">
      <c r="A90" s="178" t="s">
        <v>99</v>
      </c>
      <c r="B90" s="89" t="s">
        <v>26</v>
      </c>
      <c r="C90" s="89" t="s">
        <v>24</v>
      </c>
      <c r="D90" s="145">
        <v>43556</v>
      </c>
      <c r="E90" s="91">
        <v>1</v>
      </c>
      <c r="F90" s="175" t="s">
        <v>27</v>
      </c>
      <c r="J90" s="83"/>
      <c r="N90" s="453">
        <f t="shared" si="22"/>
        <v>21</v>
      </c>
      <c r="R90" s="183"/>
    </row>
    <row r="91" spans="1:19" ht="16">
      <c r="A91" s="178" t="s">
        <v>99</v>
      </c>
      <c r="B91" s="87" t="s">
        <v>74</v>
      </c>
      <c r="C91" s="95" t="s">
        <v>24</v>
      </c>
      <c r="D91" s="145">
        <v>43557</v>
      </c>
      <c r="E91" s="98">
        <v>3.5</v>
      </c>
      <c r="F91" s="89" t="s">
        <v>8</v>
      </c>
      <c r="G91" s="90" t="s">
        <v>348</v>
      </c>
      <c r="H91" s="95" t="s">
        <v>6</v>
      </c>
      <c r="I91" s="96"/>
      <c r="J91" s="83"/>
      <c r="K91" s="96"/>
      <c r="L91" s="92">
        <f>SUM(K91*1.15)</f>
        <v>0</v>
      </c>
      <c r="M91" s="92">
        <f>SUM(L91-K91)</f>
        <v>0</v>
      </c>
      <c r="N91" s="118">
        <f t="shared" si="22"/>
        <v>73.5</v>
      </c>
      <c r="O91" s="118">
        <f>SUM(K91-N91)</f>
        <v>-73.5</v>
      </c>
      <c r="P91" s="118"/>
      <c r="Q91" s="93">
        <f>+SUM(P91-L91)</f>
        <v>0</v>
      </c>
      <c r="R91" s="183"/>
    </row>
    <row r="92" spans="1:19" ht="16">
      <c r="A92" s="178" t="s">
        <v>99</v>
      </c>
      <c r="B92" s="198"/>
      <c r="C92" s="231" t="s">
        <v>24</v>
      </c>
      <c r="D92" s="222">
        <v>43557</v>
      </c>
      <c r="E92" s="546">
        <v>1.5</v>
      </c>
      <c r="F92" s="542" t="s">
        <v>243</v>
      </c>
      <c r="G92" s="230"/>
      <c r="H92" s="231"/>
      <c r="I92" s="232"/>
      <c r="J92" s="83"/>
      <c r="K92" s="232"/>
      <c r="L92" s="201"/>
      <c r="M92" s="201"/>
      <c r="N92" s="201">
        <f t="shared" si="22"/>
        <v>31.5</v>
      </c>
      <c r="O92" s="201"/>
      <c r="P92" s="201"/>
      <c r="Q92" s="202"/>
      <c r="R92" s="183"/>
    </row>
    <row r="93" spans="1:19" ht="16">
      <c r="A93" s="178" t="s">
        <v>99</v>
      </c>
      <c r="B93" s="198"/>
      <c r="C93" s="231" t="s">
        <v>29</v>
      </c>
      <c r="D93" s="222">
        <v>43558</v>
      </c>
      <c r="E93" s="546">
        <v>1</v>
      </c>
      <c r="F93" s="542" t="s">
        <v>243</v>
      </c>
      <c r="G93" s="230"/>
      <c r="H93" s="231"/>
      <c r="I93" s="232"/>
      <c r="J93" s="83"/>
      <c r="K93" s="232"/>
      <c r="L93" s="201"/>
      <c r="M93" s="201"/>
      <c r="N93" s="201">
        <f t="shared" si="22"/>
        <v>21</v>
      </c>
      <c r="O93" s="201"/>
      <c r="P93" s="201"/>
      <c r="Q93" s="202"/>
      <c r="R93" s="183"/>
    </row>
    <row r="94" spans="1:19" ht="16">
      <c r="A94" s="178" t="s">
        <v>99</v>
      </c>
      <c r="B94" s="95" t="s">
        <v>106</v>
      </c>
      <c r="C94" s="95" t="s">
        <v>29</v>
      </c>
      <c r="D94" s="145">
        <v>43558</v>
      </c>
      <c r="E94" s="91">
        <v>1.25</v>
      </c>
      <c r="F94" s="126" t="s">
        <v>5</v>
      </c>
      <c r="G94" s="90"/>
      <c r="H94" s="87" t="s">
        <v>12</v>
      </c>
      <c r="I94" s="96">
        <v>30</v>
      </c>
      <c r="J94" s="117"/>
      <c r="K94" s="92">
        <v>75</v>
      </c>
      <c r="L94" s="92">
        <f t="shared" ref="L94:L100" si="23">SUM(K94*1.15)</f>
        <v>86.25</v>
      </c>
      <c r="M94" s="92">
        <f t="shared" ref="M94:M100" si="24">SUM(L94-K94)</f>
        <v>11.25</v>
      </c>
      <c r="N94" s="92">
        <f t="shared" si="22"/>
        <v>26.25</v>
      </c>
      <c r="O94" s="118">
        <f t="shared" ref="O94:O100" si="25">SUM(K94-N94)</f>
        <v>48.75</v>
      </c>
      <c r="P94" s="92">
        <v>86.25</v>
      </c>
      <c r="Q94" s="93">
        <f>+SUM(P94-L94)</f>
        <v>0</v>
      </c>
      <c r="R94" s="183">
        <v>43556</v>
      </c>
    </row>
    <row r="95" spans="1:19" ht="16">
      <c r="A95" s="178" t="s">
        <v>99</v>
      </c>
      <c r="B95" s="95" t="s">
        <v>107</v>
      </c>
      <c r="C95" s="95" t="s">
        <v>29</v>
      </c>
      <c r="D95" s="145">
        <v>43558</v>
      </c>
      <c r="E95" s="100">
        <v>1</v>
      </c>
      <c r="G95" s="90"/>
      <c r="H95" s="95" t="s">
        <v>6</v>
      </c>
      <c r="I95" s="92">
        <v>35</v>
      </c>
      <c r="J95" s="117"/>
      <c r="K95" s="92">
        <v>70</v>
      </c>
      <c r="L95" s="92">
        <f t="shared" si="23"/>
        <v>80.5</v>
      </c>
      <c r="M95" s="92">
        <f t="shared" si="24"/>
        <v>10.5</v>
      </c>
      <c r="N95" s="92">
        <f t="shared" si="22"/>
        <v>21</v>
      </c>
      <c r="O95" s="118">
        <f t="shared" si="25"/>
        <v>49</v>
      </c>
      <c r="P95" s="92">
        <v>80.5</v>
      </c>
      <c r="Q95" s="93">
        <f>+SUM(P95-L95)</f>
        <v>0</v>
      </c>
      <c r="R95" s="183">
        <v>43559</v>
      </c>
    </row>
    <row r="96" spans="1:19" ht="16">
      <c r="A96" s="178" t="s">
        <v>99</v>
      </c>
      <c r="B96" s="87" t="s">
        <v>139</v>
      </c>
      <c r="C96" s="89" t="s">
        <v>29</v>
      </c>
      <c r="D96" s="145">
        <v>43558</v>
      </c>
      <c r="E96" s="98">
        <v>1</v>
      </c>
      <c r="F96" s="87" t="s">
        <v>8</v>
      </c>
      <c r="G96" s="90" t="s">
        <v>238</v>
      </c>
      <c r="H96" s="116" t="s">
        <v>6</v>
      </c>
      <c r="I96" s="96">
        <v>35</v>
      </c>
      <c r="J96" s="117"/>
      <c r="K96" s="118">
        <v>70</v>
      </c>
      <c r="L96" s="118">
        <f>SUM(K96*1.15)</f>
        <v>80.5</v>
      </c>
      <c r="M96" s="118">
        <f>SUM(L96-K96)</f>
        <v>10.5</v>
      </c>
      <c r="N96" s="118">
        <f>SUM(E96*20)</f>
        <v>20</v>
      </c>
      <c r="O96" s="118">
        <f>SUM(K96-N96)</f>
        <v>50</v>
      </c>
      <c r="P96" s="118">
        <v>80.5</v>
      </c>
      <c r="Q96" s="93">
        <f>+SUM(P96-L96)</f>
        <v>0</v>
      </c>
      <c r="R96" s="183">
        <v>43559</v>
      </c>
    </row>
    <row r="97" spans="1:18" ht="16">
      <c r="A97" s="178" t="s">
        <v>99</v>
      </c>
      <c r="B97" s="89" t="s">
        <v>239</v>
      </c>
      <c r="C97" s="89" t="s">
        <v>3</v>
      </c>
      <c r="D97" s="145">
        <v>43559</v>
      </c>
      <c r="E97" s="91">
        <v>2.75</v>
      </c>
      <c r="F97" s="224" t="s">
        <v>240</v>
      </c>
      <c r="G97" s="90"/>
      <c r="H97" s="89"/>
      <c r="I97" s="89"/>
      <c r="J97" s="117"/>
      <c r="K97" s="92"/>
      <c r="L97" s="92"/>
      <c r="M97" s="92"/>
      <c r="N97" s="92">
        <f>SUM(E97*25)</f>
        <v>68.75</v>
      </c>
      <c r="O97" s="92"/>
      <c r="P97" s="89"/>
      <c r="Q97" s="89"/>
      <c r="R97" s="183"/>
    </row>
    <row r="98" spans="1:18" ht="16">
      <c r="A98" s="178" t="s">
        <v>99</v>
      </c>
      <c r="B98" s="198"/>
      <c r="C98" s="198" t="s">
        <v>3</v>
      </c>
      <c r="D98" s="199">
        <v>43559</v>
      </c>
      <c r="E98" s="200">
        <v>1</v>
      </c>
      <c r="F98" s="200" t="s">
        <v>243</v>
      </c>
      <c r="G98" s="230"/>
      <c r="H98" s="231"/>
      <c r="I98" s="232"/>
      <c r="J98" s="117"/>
      <c r="K98" s="201"/>
      <c r="L98" s="201"/>
      <c r="M98" s="201"/>
      <c r="N98" s="201">
        <f>SUM(E98*21)</f>
        <v>21</v>
      </c>
      <c r="O98" s="201"/>
      <c r="P98" s="201"/>
      <c r="Q98" s="202"/>
      <c r="R98" s="183"/>
    </row>
    <row r="99" spans="1:18" ht="16">
      <c r="A99" s="178" t="s">
        <v>99</v>
      </c>
      <c r="B99" s="89" t="s">
        <v>110</v>
      </c>
      <c r="C99" s="95" t="s">
        <v>10</v>
      </c>
      <c r="D99" s="145">
        <v>43560</v>
      </c>
      <c r="E99" s="100">
        <v>2</v>
      </c>
      <c r="F99" s="95" t="s">
        <v>8</v>
      </c>
      <c r="G99" s="90" t="s">
        <v>235</v>
      </c>
      <c r="H99" s="87" t="s">
        <v>12</v>
      </c>
      <c r="I99" s="92">
        <v>30</v>
      </c>
      <c r="J99" s="117"/>
      <c r="K99" s="92">
        <f>SUM(E99*I99)</f>
        <v>60</v>
      </c>
      <c r="L99" s="92">
        <f t="shared" si="23"/>
        <v>69</v>
      </c>
      <c r="M99" s="92">
        <f t="shared" si="24"/>
        <v>9</v>
      </c>
      <c r="N99" s="92">
        <f>SUM(E99*21)</f>
        <v>42</v>
      </c>
      <c r="O99" s="118">
        <f t="shared" si="25"/>
        <v>18</v>
      </c>
      <c r="P99" s="92">
        <v>69</v>
      </c>
      <c r="Q99" s="93">
        <f>+SUM(P99-L99)</f>
        <v>0</v>
      </c>
      <c r="R99" s="183">
        <v>43558</v>
      </c>
    </row>
    <row r="100" spans="1:18" ht="16">
      <c r="A100" s="178" t="s">
        <v>99</v>
      </c>
      <c r="B100" s="87" t="s">
        <v>111</v>
      </c>
      <c r="C100" s="89" t="s">
        <v>10</v>
      </c>
      <c r="D100" s="145">
        <v>43560</v>
      </c>
      <c r="E100" s="98">
        <v>2.5</v>
      </c>
      <c r="F100" s="87" t="s">
        <v>8</v>
      </c>
      <c r="G100" s="90" t="s">
        <v>235</v>
      </c>
      <c r="H100" s="87" t="s">
        <v>12</v>
      </c>
      <c r="I100" s="118">
        <v>30</v>
      </c>
      <c r="J100" s="117"/>
      <c r="K100" s="92">
        <f>SUM(E100*I100)</f>
        <v>75</v>
      </c>
      <c r="L100" s="92">
        <f t="shared" si="23"/>
        <v>86.25</v>
      </c>
      <c r="M100" s="92">
        <f t="shared" si="24"/>
        <v>11.25</v>
      </c>
      <c r="N100" s="92">
        <f>SUM(E100*21)</f>
        <v>52.5</v>
      </c>
      <c r="O100" s="118">
        <f t="shared" si="25"/>
        <v>22.5</v>
      </c>
      <c r="P100" s="92">
        <v>86.25</v>
      </c>
      <c r="Q100" s="93">
        <f>+SUM(P100-L100)</f>
        <v>0</v>
      </c>
      <c r="R100" s="183">
        <v>43556</v>
      </c>
    </row>
    <row r="101" spans="1:18" ht="16">
      <c r="A101" s="178" t="s">
        <v>99</v>
      </c>
      <c r="B101" s="198"/>
      <c r="C101" s="198" t="s">
        <v>10</v>
      </c>
      <c r="D101" s="222">
        <v>43560</v>
      </c>
      <c r="E101" s="200">
        <v>1</v>
      </c>
      <c r="F101" s="200" t="s">
        <v>243</v>
      </c>
      <c r="G101" s="230"/>
      <c r="H101" s="198"/>
      <c r="I101" s="201"/>
      <c r="J101" s="117"/>
      <c r="K101" s="201"/>
      <c r="L101" s="201"/>
      <c r="M101" s="201"/>
      <c r="N101" s="201">
        <f>SUM(E101*21)</f>
        <v>21</v>
      </c>
      <c r="O101" s="201"/>
      <c r="P101" s="201"/>
      <c r="Q101" s="202"/>
      <c r="R101" s="183"/>
    </row>
    <row r="102" spans="1:18" ht="16">
      <c r="A102" s="167"/>
      <c r="B102" s="167"/>
      <c r="C102" s="167"/>
      <c r="D102" s="183"/>
      <c r="E102" s="169">
        <f>SUM(E86:E101)</f>
        <v>27.5</v>
      </c>
      <c r="F102" s="167"/>
      <c r="G102" s="170"/>
      <c r="H102" s="168"/>
      <c r="I102" s="104"/>
      <c r="J102" s="117"/>
      <c r="K102" s="104">
        <f>SUM(K86:K100)</f>
        <v>597.5</v>
      </c>
      <c r="L102" s="104">
        <f>SUM(L86:L100)</f>
        <v>687.125</v>
      </c>
      <c r="M102" s="104">
        <f>SUM(M86:M100)</f>
        <v>89.624999999999972</v>
      </c>
      <c r="N102" s="104">
        <f>SUM(N86:N101)</f>
        <v>587.5</v>
      </c>
      <c r="O102" s="104">
        <f>SUM(O86:O100)</f>
        <v>215.25</v>
      </c>
      <c r="P102" s="171">
        <f>SUM(P86:P100)</f>
        <v>687.13</v>
      </c>
      <c r="Q102" s="174">
        <f>SUM(Q86:Q100)</f>
        <v>5.0000000000238742E-3</v>
      </c>
      <c r="R102" s="183"/>
    </row>
    <row r="103" spans="1:18" ht="16">
      <c r="A103" s="79" t="s">
        <v>57</v>
      </c>
      <c r="B103" s="79" t="s">
        <v>58</v>
      </c>
      <c r="C103" s="79"/>
      <c r="D103" s="155" t="s">
        <v>59</v>
      </c>
      <c r="E103" s="81" t="s">
        <v>60</v>
      </c>
      <c r="F103" s="79" t="s">
        <v>61</v>
      </c>
      <c r="G103" s="85" t="s">
        <v>62</v>
      </c>
      <c r="H103" s="156" t="s">
        <v>72</v>
      </c>
      <c r="I103" s="82" t="s">
        <v>64</v>
      </c>
      <c r="J103" s="117"/>
      <c r="K103" s="82" t="s">
        <v>65</v>
      </c>
      <c r="L103" s="82" t="s">
        <v>66</v>
      </c>
      <c r="M103" s="82" t="s">
        <v>67</v>
      </c>
      <c r="N103" s="82" t="s">
        <v>68</v>
      </c>
      <c r="O103" s="82" t="s">
        <v>69</v>
      </c>
      <c r="P103" s="82" t="s">
        <v>70</v>
      </c>
      <c r="Q103" s="84" t="s">
        <v>71</v>
      </c>
      <c r="R103" s="155" t="s">
        <v>86</v>
      </c>
    </row>
    <row r="104" spans="1:18" ht="16">
      <c r="A104" s="184" t="s">
        <v>112</v>
      </c>
      <c r="B104" s="118" t="s">
        <v>113</v>
      </c>
      <c r="C104" s="118" t="s">
        <v>3</v>
      </c>
      <c r="D104" s="145">
        <v>43559</v>
      </c>
      <c r="E104" s="186">
        <v>2</v>
      </c>
      <c r="F104" s="126" t="s">
        <v>5</v>
      </c>
      <c r="G104" s="87"/>
      <c r="H104" s="87" t="s">
        <v>17</v>
      </c>
      <c r="I104" s="92">
        <v>30</v>
      </c>
      <c r="J104" s="117"/>
      <c r="K104" s="92">
        <f>SUM(E104*I104)</f>
        <v>60</v>
      </c>
      <c r="L104" s="92">
        <f>SUM(K104*1.15)</f>
        <v>69</v>
      </c>
      <c r="M104" s="92">
        <f>SUM(L104-K104)</f>
        <v>9</v>
      </c>
      <c r="N104" s="118">
        <f>SUM(E104*20)</f>
        <v>40</v>
      </c>
      <c r="O104" s="92">
        <f>SUM(K104-N104)</f>
        <v>20</v>
      </c>
      <c r="P104" s="118">
        <v>69</v>
      </c>
      <c r="Q104" s="187">
        <f>+SUM(P104-L104)</f>
        <v>0</v>
      </c>
      <c r="R104" s="183">
        <v>43559</v>
      </c>
    </row>
    <row r="105" spans="1:18" ht="16">
      <c r="A105" s="167"/>
      <c r="B105" s="167"/>
      <c r="C105" s="167"/>
      <c r="D105" s="183"/>
      <c r="E105" s="169">
        <f>SUM(E104)</f>
        <v>2</v>
      </c>
      <c r="F105" s="167"/>
      <c r="G105" s="170"/>
      <c r="H105" s="168"/>
      <c r="I105" s="171"/>
      <c r="J105" s="117"/>
      <c r="K105" s="171">
        <f t="shared" ref="K105:Q105" si="26">SUM(K104)</f>
        <v>60</v>
      </c>
      <c r="L105" s="171">
        <f t="shared" si="26"/>
        <v>69</v>
      </c>
      <c r="M105" s="171">
        <f t="shared" si="26"/>
        <v>9</v>
      </c>
      <c r="N105" s="171">
        <f t="shared" si="26"/>
        <v>40</v>
      </c>
      <c r="O105" s="171">
        <f t="shared" si="26"/>
        <v>20</v>
      </c>
      <c r="P105" s="171">
        <f t="shared" si="26"/>
        <v>69</v>
      </c>
      <c r="Q105" s="105">
        <f t="shared" si="26"/>
        <v>0</v>
      </c>
      <c r="R105" s="183"/>
    </row>
    <row r="106" spans="1:18" ht="16">
      <c r="A106" s="189" t="s">
        <v>114</v>
      </c>
      <c r="B106" s="87" t="s">
        <v>115</v>
      </c>
      <c r="C106" s="87" t="s">
        <v>19</v>
      </c>
      <c r="D106" s="145">
        <v>43556</v>
      </c>
      <c r="E106" s="91">
        <v>2</v>
      </c>
      <c r="F106" s="89" t="s">
        <v>8</v>
      </c>
      <c r="G106" s="90"/>
      <c r="H106" s="95" t="s">
        <v>6</v>
      </c>
      <c r="I106" s="96">
        <v>35</v>
      </c>
      <c r="J106" s="117"/>
      <c r="K106" s="92">
        <f>SUM(E106*I106)</f>
        <v>70</v>
      </c>
      <c r="L106" s="92">
        <f t="shared" ref="L106:L115" si="27">SUM(K106*1.15)</f>
        <v>80.5</v>
      </c>
      <c r="M106" s="92">
        <f>SUM(L106-K106)</f>
        <v>10.5</v>
      </c>
      <c r="N106" s="92">
        <f>SUM(E106*21)</f>
        <v>42</v>
      </c>
      <c r="O106" s="92">
        <f>SUM(K106-N106)</f>
        <v>28</v>
      </c>
      <c r="P106" s="92">
        <v>80.5</v>
      </c>
      <c r="Q106" s="93">
        <f t="shared" ref="Q106:Q115" si="28">+SUM(P106-L106)</f>
        <v>0</v>
      </c>
      <c r="R106" s="183">
        <v>43584</v>
      </c>
    </row>
    <row r="107" spans="1:18" ht="16">
      <c r="A107" s="189" t="s">
        <v>114</v>
      </c>
      <c r="B107" s="89" t="s">
        <v>116</v>
      </c>
      <c r="C107" s="89" t="s">
        <v>19</v>
      </c>
      <c r="D107" s="145">
        <v>43556</v>
      </c>
      <c r="E107" s="186">
        <v>2</v>
      </c>
      <c r="F107" s="187"/>
      <c r="G107" s="87"/>
      <c r="H107" s="87" t="s">
        <v>6</v>
      </c>
      <c r="I107" s="118">
        <v>35</v>
      </c>
      <c r="J107" s="117"/>
      <c r="K107" s="118">
        <f>SUM(E107*I107)</f>
        <v>70</v>
      </c>
      <c r="L107" s="118">
        <f t="shared" si="27"/>
        <v>80.5</v>
      </c>
      <c r="M107" s="118">
        <f>SUM(L107-K107)</f>
        <v>10.5</v>
      </c>
      <c r="N107" s="92">
        <f t="shared" ref="N107:N115" si="29">SUM(E107*21)</f>
        <v>42</v>
      </c>
      <c r="O107" s="118">
        <f>SUM(K107-N107)</f>
        <v>28</v>
      </c>
      <c r="P107" s="118">
        <v>80.5</v>
      </c>
      <c r="Q107" s="187">
        <f t="shared" si="28"/>
        <v>0</v>
      </c>
      <c r="R107" s="183">
        <v>43553</v>
      </c>
    </row>
    <row r="108" spans="1:18" ht="16">
      <c r="A108" s="189" t="s">
        <v>114</v>
      </c>
      <c r="B108" s="89" t="s">
        <v>117</v>
      </c>
      <c r="C108" s="87" t="s">
        <v>24</v>
      </c>
      <c r="D108" s="145">
        <v>43556</v>
      </c>
      <c r="E108" s="91">
        <v>2</v>
      </c>
      <c r="F108" s="89" t="s">
        <v>8</v>
      </c>
      <c r="G108" s="90"/>
      <c r="H108" s="95" t="s">
        <v>6</v>
      </c>
      <c r="I108" s="92">
        <v>35</v>
      </c>
      <c r="J108" s="117"/>
      <c r="K108" s="92">
        <v>140</v>
      </c>
      <c r="L108" s="92">
        <f t="shared" si="27"/>
        <v>161</v>
      </c>
      <c r="M108" s="92">
        <f t="shared" ref="M108:M113" si="30">SUM(L108-K108)</f>
        <v>21</v>
      </c>
      <c r="N108" s="92">
        <f t="shared" si="29"/>
        <v>42</v>
      </c>
      <c r="O108" s="92">
        <f t="shared" ref="O108:O113" si="31">SUM(K108-N108)</f>
        <v>98</v>
      </c>
      <c r="P108" s="96">
        <v>161</v>
      </c>
      <c r="Q108" s="93">
        <f t="shared" si="28"/>
        <v>0</v>
      </c>
      <c r="R108" s="183">
        <v>43556</v>
      </c>
    </row>
    <row r="109" spans="1:18" ht="16">
      <c r="A109" s="189" t="s">
        <v>114</v>
      </c>
      <c r="B109" s="89" t="s">
        <v>119</v>
      </c>
      <c r="C109" s="89" t="s">
        <v>24</v>
      </c>
      <c r="D109" s="145">
        <v>43557</v>
      </c>
      <c r="E109" s="91">
        <v>2.5</v>
      </c>
      <c r="F109" s="89" t="s">
        <v>118</v>
      </c>
      <c r="G109" s="90"/>
      <c r="H109" s="116" t="s">
        <v>6</v>
      </c>
      <c r="I109" s="92">
        <v>35</v>
      </c>
      <c r="J109" s="117"/>
      <c r="K109" s="92">
        <v>175</v>
      </c>
      <c r="L109" s="92">
        <f t="shared" si="27"/>
        <v>201.24999999999997</v>
      </c>
      <c r="M109" s="92">
        <f t="shared" si="30"/>
        <v>26.249999999999972</v>
      </c>
      <c r="N109" s="92">
        <f t="shared" si="29"/>
        <v>52.5</v>
      </c>
      <c r="O109" s="92">
        <f t="shared" si="31"/>
        <v>122.5</v>
      </c>
      <c r="P109" s="92">
        <v>201.25</v>
      </c>
      <c r="Q109" s="93">
        <f t="shared" si="28"/>
        <v>2.8421709430404007E-14</v>
      </c>
      <c r="R109" s="183">
        <v>43556</v>
      </c>
    </row>
    <row r="110" spans="1:18" ht="16">
      <c r="A110" s="189" t="s">
        <v>114</v>
      </c>
      <c r="B110" s="89" t="s">
        <v>116</v>
      </c>
      <c r="C110" s="95" t="s">
        <v>29</v>
      </c>
      <c r="D110" s="145">
        <v>43558</v>
      </c>
      <c r="E110" s="100">
        <v>1</v>
      </c>
      <c r="F110" s="89"/>
      <c r="G110" s="148"/>
      <c r="H110" s="95" t="s">
        <v>6</v>
      </c>
      <c r="I110" s="92">
        <v>35</v>
      </c>
      <c r="J110" s="117"/>
      <c r="K110" s="118">
        <f t="shared" ref="K110:K115" si="32">SUM(E110*I110)</f>
        <v>35</v>
      </c>
      <c r="L110" s="118">
        <f t="shared" si="27"/>
        <v>40.25</v>
      </c>
      <c r="M110" s="118">
        <f>SUM(L110-K110)</f>
        <v>5.25</v>
      </c>
      <c r="N110" s="92">
        <f t="shared" si="29"/>
        <v>21</v>
      </c>
      <c r="O110" s="92">
        <f>SUM(K110-N110)</f>
        <v>14</v>
      </c>
      <c r="P110" s="118">
        <v>40.25</v>
      </c>
      <c r="Q110" s="144">
        <f t="shared" si="28"/>
        <v>0</v>
      </c>
      <c r="R110" s="183">
        <v>43553</v>
      </c>
    </row>
    <row r="111" spans="1:18" ht="16">
      <c r="A111" s="189" t="s">
        <v>114</v>
      </c>
      <c r="B111" s="89" t="s">
        <v>236</v>
      </c>
      <c r="C111" s="95" t="s">
        <v>29</v>
      </c>
      <c r="D111" s="145">
        <v>43558</v>
      </c>
      <c r="E111" s="91">
        <v>1</v>
      </c>
      <c r="F111" s="126" t="s">
        <v>5</v>
      </c>
      <c r="G111" s="90"/>
      <c r="H111" s="89" t="s">
        <v>6</v>
      </c>
      <c r="I111" s="92"/>
      <c r="J111" s="117"/>
      <c r="K111" s="92"/>
      <c r="L111" s="92">
        <f t="shared" si="27"/>
        <v>0</v>
      </c>
      <c r="M111" s="92">
        <f>SUM(L111-K111)</f>
        <v>0</v>
      </c>
      <c r="N111" s="92">
        <f t="shared" si="29"/>
        <v>21</v>
      </c>
      <c r="O111" s="92">
        <f>SUM(K111-N111)</f>
        <v>-21</v>
      </c>
      <c r="P111" s="191"/>
      <c r="Q111" s="93">
        <f t="shared" si="28"/>
        <v>0</v>
      </c>
      <c r="R111" s="183"/>
    </row>
    <row r="112" spans="1:18" ht="16">
      <c r="A112" s="189" t="s">
        <v>114</v>
      </c>
      <c r="B112" s="89" t="s">
        <v>124</v>
      </c>
      <c r="C112" s="95" t="s">
        <v>3</v>
      </c>
      <c r="D112" s="145">
        <v>43559</v>
      </c>
      <c r="E112" s="100">
        <v>2</v>
      </c>
      <c r="F112" s="126" t="s">
        <v>5</v>
      </c>
      <c r="G112" s="90" t="s">
        <v>125</v>
      </c>
      <c r="H112" s="95" t="s">
        <v>6</v>
      </c>
      <c r="I112" s="96">
        <v>35</v>
      </c>
      <c r="J112" s="117"/>
      <c r="K112" s="92">
        <f t="shared" si="32"/>
        <v>70</v>
      </c>
      <c r="L112" s="92">
        <f t="shared" si="27"/>
        <v>80.5</v>
      </c>
      <c r="M112" s="92">
        <f>SUM(L112-K112)</f>
        <v>10.5</v>
      </c>
      <c r="N112" s="92">
        <f t="shared" si="29"/>
        <v>42</v>
      </c>
      <c r="O112" s="92">
        <f>SUM(K112-N112)</f>
        <v>28</v>
      </c>
      <c r="P112" s="96">
        <v>80.5</v>
      </c>
      <c r="Q112" s="93">
        <f t="shared" si="28"/>
        <v>0</v>
      </c>
      <c r="R112" s="183">
        <v>43558</v>
      </c>
    </row>
    <row r="113" spans="1:18" ht="16">
      <c r="A113" s="189" t="s">
        <v>114</v>
      </c>
      <c r="B113" s="89" t="s">
        <v>127</v>
      </c>
      <c r="C113" s="95" t="s">
        <v>3</v>
      </c>
      <c r="D113" s="145">
        <v>43559</v>
      </c>
      <c r="E113" s="91">
        <v>2.5</v>
      </c>
      <c r="F113" s="89" t="s">
        <v>8</v>
      </c>
      <c r="G113" s="90"/>
      <c r="H113" s="95" t="s">
        <v>17</v>
      </c>
      <c r="I113" s="96">
        <v>30</v>
      </c>
      <c r="J113" s="117"/>
      <c r="K113" s="92">
        <f t="shared" si="32"/>
        <v>75</v>
      </c>
      <c r="L113" s="92">
        <f t="shared" si="27"/>
        <v>86.25</v>
      </c>
      <c r="M113" s="92">
        <f t="shared" si="30"/>
        <v>11.25</v>
      </c>
      <c r="N113" s="92">
        <f t="shared" si="29"/>
        <v>52.5</v>
      </c>
      <c r="O113" s="92">
        <f t="shared" si="31"/>
        <v>22.5</v>
      </c>
      <c r="P113" s="96">
        <v>86.25</v>
      </c>
      <c r="Q113" s="93">
        <f t="shared" si="28"/>
        <v>0</v>
      </c>
      <c r="R113" s="183">
        <v>43560</v>
      </c>
    </row>
    <row r="114" spans="1:18" ht="16">
      <c r="A114" s="189" t="s">
        <v>114</v>
      </c>
      <c r="B114" s="89" t="s">
        <v>128</v>
      </c>
      <c r="C114" s="89" t="s">
        <v>10</v>
      </c>
      <c r="D114" s="145">
        <v>43560</v>
      </c>
      <c r="E114" s="91">
        <v>3</v>
      </c>
      <c r="F114" s="89" t="s">
        <v>8</v>
      </c>
      <c r="G114" s="90"/>
      <c r="H114" s="95" t="s">
        <v>6</v>
      </c>
      <c r="I114" s="96">
        <v>35</v>
      </c>
      <c r="J114" s="117"/>
      <c r="K114" s="92">
        <f t="shared" si="32"/>
        <v>105</v>
      </c>
      <c r="L114" s="92">
        <f t="shared" si="27"/>
        <v>120.74999999999999</v>
      </c>
      <c r="M114" s="92">
        <f>SUM(L114-K114)</f>
        <v>15.749999999999986</v>
      </c>
      <c r="N114" s="92">
        <f t="shared" si="29"/>
        <v>63</v>
      </c>
      <c r="O114" s="92">
        <f>SUM(K114-N114)</f>
        <v>42</v>
      </c>
      <c r="P114" s="92">
        <v>120.75</v>
      </c>
      <c r="Q114" s="93">
        <f t="shared" si="28"/>
        <v>1.4210854715202004E-14</v>
      </c>
      <c r="R114" s="183">
        <v>43558</v>
      </c>
    </row>
    <row r="115" spans="1:18" ht="16">
      <c r="A115" s="189" t="s">
        <v>114</v>
      </c>
      <c r="B115" s="89" t="s">
        <v>116</v>
      </c>
      <c r="C115" s="95" t="s">
        <v>10</v>
      </c>
      <c r="D115" s="145">
        <v>43560</v>
      </c>
      <c r="E115" s="91">
        <v>2</v>
      </c>
      <c r="F115" s="89"/>
      <c r="G115" s="90"/>
      <c r="H115" s="95" t="s">
        <v>6</v>
      </c>
      <c r="I115" s="96">
        <v>35</v>
      </c>
      <c r="J115" s="117"/>
      <c r="K115" s="118">
        <f t="shared" si="32"/>
        <v>70</v>
      </c>
      <c r="L115" s="118">
        <f t="shared" si="27"/>
        <v>80.5</v>
      </c>
      <c r="M115" s="118">
        <f>SUM(L115-K115)</f>
        <v>10.5</v>
      </c>
      <c r="N115" s="92">
        <f t="shared" si="29"/>
        <v>42</v>
      </c>
      <c r="O115" s="96">
        <f>SUM(K115-N115)</f>
        <v>28</v>
      </c>
      <c r="P115" s="118">
        <v>80.5</v>
      </c>
      <c r="Q115" s="192">
        <f t="shared" si="28"/>
        <v>0</v>
      </c>
      <c r="R115" s="183">
        <v>43553</v>
      </c>
    </row>
    <row r="116" spans="1:18" ht="16">
      <c r="A116" s="189" t="s">
        <v>114</v>
      </c>
      <c r="B116" s="167"/>
      <c r="C116" s="167"/>
      <c r="D116" s="183"/>
      <c r="E116" s="169">
        <f>SUM(E106:E115)</f>
        <v>20</v>
      </c>
      <c r="F116" s="167"/>
      <c r="G116" s="170"/>
      <c r="H116" s="168"/>
      <c r="I116" s="171"/>
      <c r="J116" s="117"/>
      <c r="K116" s="171">
        <f t="shared" ref="K116:Q116" si="33">SUM(K106:K115)</f>
        <v>810</v>
      </c>
      <c r="L116" s="171">
        <f t="shared" si="33"/>
        <v>931.5</v>
      </c>
      <c r="M116" s="171">
        <f t="shared" si="33"/>
        <v>121.49999999999996</v>
      </c>
      <c r="N116" s="171">
        <f>SUM(N106:N115)</f>
        <v>420</v>
      </c>
      <c r="O116" s="171">
        <f t="shared" si="33"/>
        <v>390</v>
      </c>
      <c r="P116" s="171">
        <f>SUM(P106:P115)</f>
        <v>931.5</v>
      </c>
      <c r="Q116" s="171">
        <f t="shared" si="33"/>
        <v>4.2632564145606011E-14</v>
      </c>
      <c r="R116" s="183"/>
    </row>
    <row r="117" spans="1:18" ht="16">
      <c r="A117" s="193"/>
      <c r="B117" s="193"/>
      <c r="C117" s="193"/>
      <c r="D117" s="193"/>
      <c r="E117" s="547"/>
      <c r="F117" s="193"/>
      <c r="G117" s="193"/>
      <c r="H117" s="193"/>
      <c r="I117" s="193"/>
      <c r="J117" s="117"/>
      <c r="K117" s="550"/>
      <c r="L117" s="550"/>
      <c r="M117" s="550"/>
      <c r="N117" s="550"/>
      <c r="O117" s="550"/>
      <c r="P117" s="193"/>
      <c r="Q117" s="193"/>
      <c r="R117" s="183"/>
    </row>
    <row r="118" spans="1:18" ht="16">
      <c r="A118" s="194" t="s">
        <v>129</v>
      </c>
      <c r="B118" s="89" t="s">
        <v>137</v>
      </c>
      <c r="C118" s="89" t="s">
        <v>19</v>
      </c>
      <c r="D118" s="145">
        <v>43556</v>
      </c>
      <c r="E118" s="91">
        <v>2</v>
      </c>
      <c r="F118" s="89" t="s">
        <v>8</v>
      </c>
      <c r="G118" s="89"/>
      <c r="H118" s="89" t="s">
        <v>17</v>
      </c>
      <c r="I118" s="92">
        <v>30</v>
      </c>
      <c r="J118" s="117"/>
      <c r="K118" s="92">
        <v>60</v>
      </c>
      <c r="L118" s="92">
        <f>SUM(K118*1.15)</f>
        <v>69</v>
      </c>
      <c r="M118" s="92">
        <f>SUM(L118-K118)</f>
        <v>9</v>
      </c>
      <c r="N118" s="92">
        <f>SUM(E118*20)</f>
        <v>40</v>
      </c>
      <c r="O118" s="92">
        <f>SUM(K118-N118)</f>
        <v>20</v>
      </c>
      <c r="P118" s="92">
        <v>69</v>
      </c>
      <c r="Q118" s="93">
        <f>+SUM(P118-L118)</f>
        <v>0</v>
      </c>
      <c r="R118" s="183">
        <v>43556</v>
      </c>
    </row>
    <row r="119" spans="1:18" ht="16">
      <c r="A119" s="194" t="s">
        <v>129</v>
      </c>
      <c r="B119" s="95" t="s">
        <v>131</v>
      </c>
      <c r="C119" s="95" t="s">
        <v>19</v>
      </c>
      <c r="D119" s="145">
        <v>43556</v>
      </c>
      <c r="E119" s="100">
        <v>2</v>
      </c>
      <c r="F119" s="95" t="s">
        <v>5</v>
      </c>
      <c r="G119" s="95" t="s">
        <v>399</v>
      </c>
      <c r="H119" s="95" t="s">
        <v>6</v>
      </c>
      <c r="I119" s="96">
        <v>35</v>
      </c>
      <c r="J119" s="117"/>
      <c r="K119" s="92">
        <f>SUM(E119*I119)</f>
        <v>70</v>
      </c>
      <c r="L119" s="92">
        <f>SUM(K119*1.15)</f>
        <v>80.5</v>
      </c>
      <c r="M119" s="92">
        <f>SUM(L119-K119)</f>
        <v>10.5</v>
      </c>
      <c r="N119" s="92">
        <f>SUM(E119*20)</f>
        <v>40</v>
      </c>
      <c r="O119" s="92">
        <f>SUM(K119-N119)</f>
        <v>30</v>
      </c>
      <c r="P119" s="96">
        <v>80.5</v>
      </c>
      <c r="Q119" s="93">
        <f>+SUM(P119-L119)</f>
        <v>0</v>
      </c>
      <c r="R119" s="145">
        <v>43556</v>
      </c>
    </row>
    <row r="120" spans="1:18" ht="16">
      <c r="A120" s="194" t="s">
        <v>129</v>
      </c>
      <c r="B120" s="89" t="s">
        <v>25</v>
      </c>
      <c r="C120" s="89" t="s">
        <v>24</v>
      </c>
      <c r="D120" s="145">
        <v>43556</v>
      </c>
      <c r="E120" s="100">
        <v>2</v>
      </c>
      <c r="F120" s="89" t="s">
        <v>8</v>
      </c>
      <c r="G120" s="90"/>
      <c r="H120" s="87" t="s">
        <v>12</v>
      </c>
      <c r="I120" s="92">
        <v>30</v>
      </c>
      <c r="J120" s="117"/>
      <c r="K120" s="96">
        <v>60</v>
      </c>
      <c r="L120" s="96">
        <f t="shared" ref="L120:L127" si="34">SUM(K120*1.15)</f>
        <v>69</v>
      </c>
      <c r="M120" s="96">
        <f t="shared" ref="M120:M127" si="35">SUM(L120-K120)</f>
        <v>9</v>
      </c>
      <c r="N120" s="92">
        <f t="shared" ref="N120:N125" si="36">SUM(E120*20)</f>
        <v>40</v>
      </c>
      <c r="O120" s="96">
        <f t="shared" ref="O120:O127" si="37">SUM(K120-N120)</f>
        <v>20</v>
      </c>
      <c r="P120" s="96">
        <v>69</v>
      </c>
      <c r="Q120" s="93">
        <f>+SUM(P120-L120)</f>
        <v>0</v>
      </c>
      <c r="R120" s="183">
        <v>43556</v>
      </c>
    </row>
    <row r="121" spans="1:18" ht="16">
      <c r="A121" s="194" t="s">
        <v>129</v>
      </c>
      <c r="B121" s="89" t="s">
        <v>23</v>
      </c>
      <c r="C121" s="95" t="s">
        <v>24</v>
      </c>
      <c r="D121" s="145">
        <v>43557</v>
      </c>
      <c r="E121" s="91">
        <v>2</v>
      </c>
      <c r="F121" s="89" t="s">
        <v>8</v>
      </c>
      <c r="G121" s="90"/>
      <c r="H121" s="87" t="s">
        <v>12</v>
      </c>
      <c r="I121" s="92">
        <v>30</v>
      </c>
      <c r="J121" s="117"/>
      <c r="K121" s="92">
        <v>60</v>
      </c>
      <c r="L121" s="92">
        <f t="shared" si="34"/>
        <v>69</v>
      </c>
      <c r="M121" s="92">
        <f t="shared" si="35"/>
        <v>9</v>
      </c>
      <c r="N121" s="92">
        <f t="shared" si="36"/>
        <v>40</v>
      </c>
      <c r="O121" s="92">
        <f t="shared" si="37"/>
        <v>20</v>
      </c>
      <c r="P121" s="92">
        <v>69</v>
      </c>
      <c r="Q121" s="93">
        <f t="shared" ref="Q121:Q127" si="38">+SUM(P121-L121)</f>
        <v>0</v>
      </c>
      <c r="R121" s="183">
        <v>43558</v>
      </c>
    </row>
    <row r="122" spans="1:18" ht="16">
      <c r="A122" s="194" t="s">
        <v>129</v>
      </c>
      <c r="B122" s="89" t="s">
        <v>30</v>
      </c>
      <c r="C122" s="95" t="s">
        <v>29</v>
      </c>
      <c r="D122" s="145">
        <v>43558</v>
      </c>
      <c r="E122" s="100">
        <v>2.5</v>
      </c>
      <c r="F122" s="89" t="s">
        <v>8</v>
      </c>
      <c r="G122" s="90"/>
      <c r="H122" s="87" t="s">
        <v>17</v>
      </c>
      <c r="I122" s="118">
        <v>30</v>
      </c>
      <c r="J122" s="117"/>
      <c r="K122" s="118">
        <v>75</v>
      </c>
      <c r="L122" s="118">
        <f t="shared" si="34"/>
        <v>86.25</v>
      </c>
      <c r="M122" s="118">
        <f t="shared" si="35"/>
        <v>11.25</v>
      </c>
      <c r="N122" s="92">
        <f t="shared" si="36"/>
        <v>50</v>
      </c>
      <c r="O122" s="118">
        <f t="shared" si="37"/>
        <v>25</v>
      </c>
      <c r="P122" s="118">
        <v>86.25</v>
      </c>
      <c r="Q122" s="93">
        <f t="shared" si="38"/>
        <v>0</v>
      </c>
      <c r="R122" s="183">
        <v>43559</v>
      </c>
    </row>
    <row r="123" spans="1:18" ht="16">
      <c r="A123" s="194" t="s">
        <v>129</v>
      </c>
      <c r="B123" s="89" t="s">
        <v>31</v>
      </c>
      <c r="C123" s="87" t="s">
        <v>29</v>
      </c>
      <c r="D123" s="145">
        <v>43558</v>
      </c>
      <c r="E123" s="98">
        <v>3</v>
      </c>
      <c r="F123" s="87" t="s">
        <v>8</v>
      </c>
      <c r="G123" s="90"/>
      <c r="H123" s="87" t="s">
        <v>17</v>
      </c>
      <c r="I123" s="92">
        <v>30</v>
      </c>
      <c r="J123" s="117"/>
      <c r="K123" s="118">
        <v>90</v>
      </c>
      <c r="L123" s="92">
        <f t="shared" si="34"/>
        <v>103.49999999999999</v>
      </c>
      <c r="M123" s="92">
        <f t="shared" si="35"/>
        <v>13.499999999999986</v>
      </c>
      <c r="N123" s="92">
        <f t="shared" si="36"/>
        <v>60</v>
      </c>
      <c r="O123" s="118">
        <f t="shared" si="37"/>
        <v>30</v>
      </c>
      <c r="P123" s="118">
        <v>103.5</v>
      </c>
      <c r="Q123" s="93">
        <f t="shared" si="38"/>
        <v>1.4210854715202004E-14</v>
      </c>
      <c r="R123" s="183">
        <v>43559</v>
      </c>
    </row>
    <row r="124" spans="1:18" ht="16">
      <c r="A124" s="194" t="s">
        <v>129</v>
      </c>
      <c r="B124" s="89" t="s">
        <v>109</v>
      </c>
      <c r="C124" s="89" t="s">
        <v>3</v>
      </c>
      <c r="D124" s="145">
        <v>43559</v>
      </c>
      <c r="E124" s="100">
        <v>3</v>
      </c>
      <c r="F124" s="89"/>
      <c r="G124" s="90"/>
      <c r="H124" s="95" t="s">
        <v>17</v>
      </c>
      <c r="I124" s="96">
        <v>30</v>
      </c>
      <c r="J124" s="117"/>
      <c r="K124" s="118">
        <v>90</v>
      </c>
      <c r="L124" s="92">
        <f>SUM(K124*1.15)</f>
        <v>103.49999999999999</v>
      </c>
      <c r="M124" s="92">
        <f>SUM(L124-K124)</f>
        <v>13.499999999999986</v>
      </c>
      <c r="N124" s="92">
        <f>SUM(E124*20)</f>
        <v>60</v>
      </c>
      <c r="O124" s="118">
        <f>SUM(K124-N124)</f>
        <v>30</v>
      </c>
      <c r="P124" s="118">
        <v>103.5</v>
      </c>
      <c r="Q124" s="93">
        <f>+SUM(P124-L124)</f>
        <v>1.4210854715202004E-14</v>
      </c>
      <c r="R124" s="183" t="s">
        <v>352</v>
      </c>
    </row>
    <row r="125" spans="1:18" ht="16">
      <c r="A125" s="194" t="s">
        <v>129</v>
      </c>
      <c r="B125" s="89" t="s">
        <v>142</v>
      </c>
      <c r="C125" s="95" t="s">
        <v>3</v>
      </c>
      <c r="D125" s="145">
        <v>43559</v>
      </c>
      <c r="E125" s="91">
        <v>2.5</v>
      </c>
      <c r="F125" s="89" t="s">
        <v>8</v>
      </c>
      <c r="G125" s="90"/>
      <c r="H125" s="95" t="s">
        <v>6</v>
      </c>
      <c r="I125" s="96">
        <v>35</v>
      </c>
      <c r="J125" s="117"/>
      <c r="K125" s="92">
        <v>87.5</v>
      </c>
      <c r="L125" s="92">
        <f t="shared" si="34"/>
        <v>100.62499999999999</v>
      </c>
      <c r="M125" s="92">
        <f t="shared" si="35"/>
        <v>13.124999999999986</v>
      </c>
      <c r="N125" s="92">
        <f t="shared" si="36"/>
        <v>50</v>
      </c>
      <c r="O125" s="92">
        <f t="shared" si="37"/>
        <v>37.5</v>
      </c>
      <c r="P125" s="92">
        <v>100.63</v>
      </c>
      <c r="Q125" s="93">
        <f t="shared" si="38"/>
        <v>5.0000000000096634E-3</v>
      </c>
      <c r="R125" s="183">
        <v>43560</v>
      </c>
    </row>
    <row r="126" spans="1:18" ht="16">
      <c r="A126" s="194" t="s">
        <v>129</v>
      </c>
      <c r="B126" s="89" t="s">
        <v>134</v>
      </c>
      <c r="C126" s="89" t="s">
        <v>10</v>
      </c>
      <c r="D126" s="145">
        <v>43560</v>
      </c>
      <c r="E126" s="91">
        <v>3</v>
      </c>
      <c r="F126" s="146" t="s">
        <v>14</v>
      </c>
      <c r="G126" s="89"/>
      <c r="H126" s="95" t="s">
        <v>6</v>
      </c>
      <c r="I126" s="96">
        <v>38</v>
      </c>
      <c r="J126" s="117"/>
      <c r="K126" s="92">
        <v>114</v>
      </c>
      <c r="L126" s="92">
        <f t="shared" si="34"/>
        <v>131.1</v>
      </c>
      <c r="M126" s="92">
        <f t="shared" si="35"/>
        <v>17.099999999999994</v>
      </c>
      <c r="N126" s="92">
        <f>SUM(E126*25)</f>
        <v>75</v>
      </c>
      <c r="O126" s="92">
        <f t="shared" si="37"/>
        <v>39</v>
      </c>
      <c r="P126" s="92">
        <v>131.1</v>
      </c>
      <c r="Q126" s="144">
        <f t="shared" si="38"/>
        <v>0</v>
      </c>
      <c r="R126" s="183">
        <v>43559</v>
      </c>
    </row>
    <row r="127" spans="1:18" ht="16">
      <c r="A127" s="194" t="s">
        <v>129</v>
      </c>
      <c r="B127" s="89" t="s">
        <v>84</v>
      </c>
      <c r="C127" s="95" t="s">
        <v>10</v>
      </c>
      <c r="D127" s="145">
        <v>43560</v>
      </c>
      <c r="E127" s="91">
        <v>2</v>
      </c>
      <c r="F127" s="89" t="s">
        <v>85</v>
      </c>
      <c r="G127" s="90"/>
      <c r="H127" s="95" t="s">
        <v>6</v>
      </c>
      <c r="I127" s="96">
        <v>35</v>
      </c>
      <c r="J127" s="117"/>
      <c r="K127" s="92">
        <v>70</v>
      </c>
      <c r="L127" s="92">
        <f t="shared" si="34"/>
        <v>80.5</v>
      </c>
      <c r="M127" s="92">
        <f t="shared" si="35"/>
        <v>10.5</v>
      </c>
      <c r="N127" s="92">
        <f>SUM(E127*20)</f>
        <v>40</v>
      </c>
      <c r="O127" s="92">
        <f t="shared" si="37"/>
        <v>30</v>
      </c>
      <c r="P127" s="92">
        <v>80.5</v>
      </c>
      <c r="Q127" s="144">
        <f t="shared" si="38"/>
        <v>0</v>
      </c>
      <c r="R127" s="641">
        <v>43560</v>
      </c>
    </row>
    <row r="128" spans="1:18" ht="16">
      <c r="A128" s="233"/>
      <c r="B128" s="233"/>
      <c r="C128" s="233"/>
      <c r="D128" s="233"/>
      <c r="E128" s="235">
        <f>SUM(E117:E127)</f>
        <v>24</v>
      </c>
      <c r="F128" s="233"/>
      <c r="G128" s="233"/>
      <c r="H128" s="233"/>
      <c r="I128" s="233"/>
      <c r="J128" s="117"/>
      <c r="K128" s="172">
        <f t="shared" ref="K128:Q128" si="39">SUM(K117:K127)</f>
        <v>776.5</v>
      </c>
      <c r="L128" s="172">
        <f t="shared" si="39"/>
        <v>892.97500000000002</v>
      </c>
      <c r="M128" s="172">
        <f t="shared" si="39"/>
        <v>116.47499999999995</v>
      </c>
      <c r="N128" s="172">
        <f t="shared" si="39"/>
        <v>495</v>
      </c>
      <c r="O128" s="172">
        <f t="shared" si="39"/>
        <v>281.5</v>
      </c>
      <c r="P128" s="172">
        <f t="shared" si="39"/>
        <v>892.98</v>
      </c>
      <c r="Q128" s="172">
        <f t="shared" si="39"/>
        <v>5.0000000000380851E-3</v>
      </c>
      <c r="R128" s="246"/>
    </row>
    <row r="129" spans="1:19" ht="16">
      <c r="A129" s="195" t="s">
        <v>130</v>
      </c>
      <c r="B129" s="89"/>
      <c r="C129" s="89" t="s">
        <v>19</v>
      </c>
      <c r="D129" s="145">
        <v>43556</v>
      </c>
      <c r="E129" s="91"/>
      <c r="F129" s="89"/>
      <c r="G129" s="89"/>
      <c r="H129" s="89"/>
      <c r="I129" s="92"/>
      <c r="J129" s="117"/>
      <c r="K129" s="92"/>
      <c r="L129" s="92"/>
      <c r="M129" s="92"/>
      <c r="N129" s="92">
        <f t="shared" ref="N129:N134" si="40">SUM(E129*20)</f>
        <v>0</v>
      </c>
      <c r="O129" s="92"/>
      <c r="P129" s="144"/>
      <c r="Q129" s="93"/>
      <c r="R129" s="183"/>
    </row>
    <row r="130" spans="1:19" ht="16">
      <c r="A130" s="195" t="s">
        <v>130</v>
      </c>
      <c r="C130" s="89" t="s">
        <v>19</v>
      </c>
      <c r="D130" s="145">
        <v>43556</v>
      </c>
      <c r="E130" s="452"/>
      <c r="J130" s="117"/>
      <c r="K130" s="452"/>
      <c r="L130" s="452"/>
      <c r="M130" s="452"/>
      <c r="N130" s="580">
        <f t="shared" si="40"/>
        <v>0</v>
      </c>
      <c r="O130" s="452"/>
      <c r="R130" s="402"/>
    </row>
    <row r="131" spans="1:19" ht="16">
      <c r="A131" s="195" t="s">
        <v>130</v>
      </c>
      <c r="B131" s="89"/>
      <c r="C131" s="196" t="s">
        <v>24</v>
      </c>
      <c r="D131" s="145">
        <v>43556</v>
      </c>
      <c r="E131" s="91"/>
      <c r="F131" s="89"/>
      <c r="G131" s="89"/>
      <c r="H131" s="89"/>
      <c r="I131" s="92"/>
      <c r="J131" s="117"/>
      <c r="K131" s="118"/>
      <c r="L131" s="118"/>
      <c r="M131" s="118"/>
      <c r="N131" s="92">
        <f t="shared" si="40"/>
        <v>0</v>
      </c>
      <c r="O131" s="118"/>
      <c r="P131" s="118"/>
      <c r="Q131" s="187"/>
      <c r="R131" s="183"/>
    </row>
    <row r="132" spans="1:19" ht="16">
      <c r="A132" s="195" t="s">
        <v>130</v>
      </c>
      <c r="B132" s="89" t="s">
        <v>248</v>
      </c>
      <c r="C132" s="95" t="s">
        <v>24</v>
      </c>
      <c r="D132" s="145">
        <v>43557</v>
      </c>
      <c r="E132" s="91">
        <v>1</v>
      </c>
      <c r="F132" s="89" t="s">
        <v>249</v>
      </c>
      <c r="G132" s="90"/>
      <c r="H132" s="89"/>
      <c r="I132" s="92"/>
      <c r="J132" s="117"/>
      <c r="K132" s="92"/>
      <c r="L132" s="92"/>
      <c r="M132" s="92"/>
      <c r="N132" s="92">
        <f t="shared" si="40"/>
        <v>20</v>
      </c>
      <c r="O132" s="92"/>
      <c r="P132" s="96"/>
      <c r="Q132" s="93"/>
      <c r="R132" s="183"/>
    </row>
    <row r="133" spans="1:19" ht="16">
      <c r="A133" s="195" t="s">
        <v>130</v>
      </c>
      <c r="B133" s="568"/>
      <c r="C133" s="567" t="s">
        <v>29</v>
      </c>
      <c r="D133" s="179">
        <v>43558</v>
      </c>
      <c r="E133" s="569"/>
      <c r="F133" s="581" t="s">
        <v>407</v>
      </c>
      <c r="G133" s="568"/>
      <c r="H133" s="568"/>
      <c r="I133" s="568"/>
      <c r="J133" s="117"/>
      <c r="K133" s="570"/>
      <c r="L133" s="570"/>
      <c r="M133" s="570"/>
      <c r="N133" s="570">
        <f t="shared" si="40"/>
        <v>0</v>
      </c>
      <c r="O133" s="570"/>
      <c r="P133" s="568"/>
      <c r="Q133" s="568"/>
      <c r="R133" s="183"/>
    </row>
    <row r="134" spans="1:19" ht="16">
      <c r="A134" s="195" t="s">
        <v>130</v>
      </c>
      <c r="B134" s="109"/>
      <c r="C134" s="109" t="s">
        <v>29</v>
      </c>
      <c r="D134" s="179">
        <v>43558</v>
      </c>
      <c r="E134" s="111"/>
      <c r="F134" s="110" t="s">
        <v>407</v>
      </c>
      <c r="G134" s="113"/>
      <c r="H134" s="109"/>
      <c r="I134" s="114"/>
      <c r="J134" s="117"/>
      <c r="K134" s="114">
        <f>SUM(E134*I134)</f>
        <v>0</v>
      </c>
      <c r="L134" s="114">
        <f>SUM(K134*1.15)</f>
        <v>0</v>
      </c>
      <c r="M134" s="114">
        <f>SUM(L134-K134)</f>
        <v>0</v>
      </c>
      <c r="N134" s="114">
        <f t="shared" si="40"/>
        <v>0</v>
      </c>
      <c r="O134" s="114">
        <f>SUM(K134-N134)</f>
        <v>0</v>
      </c>
      <c r="P134" s="114"/>
      <c r="Q134" s="115">
        <f>+SUM(P134-L134)</f>
        <v>0</v>
      </c>
      <c r="R134" s="183"/>
    </row>
    <row r="135" spans="1:19" ht="16">
      <c r="A135" s="195" t="s">
        <v>130</v>
      </c>
      <c r="B135" s="89" t="s">
        <v>239</v>
      </c>
      <c r="C135" s="89" t="s">
        <v>3</v>
      </c>
      <c r="D135" s="145">
        <v>43559</v>
      </c>
      <c r="E135" s="91">
        <v>3.5</v>
      </c>
      <c r="F135" s="224" t="s">
        <v>240</v>
      </c>
      <c r="G135" s="90"/>
      <c r="H135" s="89"/>
      <c r="I135" s="92"/>
      <c r="J135" s="117"/>
      <c r="K135" s="92">
        <v>600</v>
      </c>
      <c r="L135" s="92">
        <f>SUM(K135*1.15)</f>
        <v>690</v>
      </c>
      <c r="M135" s="92">
        <f>SUM(L135-K135)</f>
        <v>90</v>
      </c>
      <c r="N135" s="92">
        <f>SUM(E135*25)</f>
        <v>87.5</v>
      </c>
      <c r="O135" s="92">
        <f>SUM(K135-N135)</f>
        <v>512.5</v>
      </c>
      <c r="P135" s="92">
        <v>690</v>
      </c>
      <c r="Q135" s="93">
        <f>+SUM(P135-L135)</f>
        <v>0</v>
      </c>
      <c r="R135" s="183">
        <v>43560</v>
      </c>
    </row>
    <row r="136" spans="1:19" ht="16">
      <c r="A136" s="195" t="s">
        <v>130</v>
      </c>
      <c r="B136" s="89"/>
      <c r="C136" s="89" t="s">
        <v>3</v>
      </c>
      <c r="D136" s="145">
        <v>43559</v>
      </c>
      <c r="E136" s="100">
        <v>2</v>
      </c>
      <c r="F136" s="89" t="s">
        <v>372</v>
      </c>
      <c r="G136" s="90"/>
      <c r="H136" s="95"/>
      <c r="I136" s="92"/>
      <c r="J136" s="117"/>
      <c r="K136" s="118">
        <f>SUM(E136*I136)</f>
        <v>0</v>
      </c>
      <c r="L136" s="118">
        <f>SUM(K136*1.15)</f>
        <v>0</v>
      </c>
      <c r="M136" s="118">
        <f>SUM(L136-K136)</f>
        <v>0</v>
      </c>
      <c r="N136" s="118">
        <f>SUM(E136*21)</f>
        <v>42</v>
      </c>
      <c r="O136" s="92">
        <f>SUM(K136-N136)</f>
        <v>-42</v>
      </c>
      <c r="P136" s="96"/>
      <c r="Q136" s="144">
        <f>+SUM(P136-L136)</f>
        <v>0</v>
      </c>
      <c r="R136" s="183"/>
    </row>
    <row r="137" spans="1:19" ht="16">
      <c r="A137" s="195" t="s">
        <v>130</v>
      </c>
      <c r="B137" s="89" t="s">
        <v>78</v>
      </c>
      <c r="C137" s="89" t="s">
        <v>10</v>
      </c>
      <c r="D137" s="145">
        <v>43560</v>
      </c>
      <c r="E137" s="91">
        <v>2.5</v>
      </c>
      <c r="F137" s="89" t="s">
        <v>8</v>
      </c>
      <c r="G137" s="90" t="s">
        <v>371</v>
      </c>
      <c r="H137" s="95" t="s">
        <v>6</v>
      </c>
      <c r="I137" s="96">
        <v>35</v>
      </c>
      <c r="J137" s="83"/>
      <c r="K137" s="118">
        <v>70</v>
      </c>
      <c r="L137" s="118">
        <f>SUM(K137*1.15)</f>
        <v>80.5</v>
      </c>
      <c r="M137" s="118">
        <f>SUM(L137-K137)</f>
        <v>10.5</v>
      </c>
      <c r="N137" s="118">
        <f>SUM(E137*21)</f>
        <v>52.5</v>
      </c>
      <c r="O137" s="118">
        <f>SUM(K137-N137)</f>
        <v>17.5</v>
      </c>
      <c r="P137" s="96">
        <v>80.5</v>
      </c>
      <c r="Q137" s="144">
        <f>+SUM(P137-L137)</f>
        <v>0</v>
      </c>
      <c r="R137" s="183">
        <v>43560</v>
      </c>
    </row>
    <row r="138" spans="1:19" ht="16">
      <c r="A138" s="195" t="s">
        <v>130</v>
      </c>
      <c r="B138" s="87" t="s">
        <v>135</v>
      </c>
      <c r="C138" s="89" t="s">
        <v>10</v>
      </c>
      <c r="D138" s="145">
        <v>43560</v>
      </c>
      <c r="E138" s="98">
        <v>3</v>
      </c>
      <c r="F138" s="87" t="s">
        <v>8</v>
      </c>
      <c r="G138" s="90" t="s">
        <v>371</v>
      </c>
      <c r="H138" s="87" t="s">
        <v>6</v>
      </c>
      <c r="I138" s="118">
        <v>35</v>
      </c>
      <c r="J138" s="117"/>
      <c r="K138" s="118">
        <f>SUM(E138*I138)</f>
        <v>105</v>
      </c>
      <c r="L138" s="118">
        <f>SUM(K138*1.15)</f>
        <v>120.74999999999999</v>
      </c>
      <c r="M138" s="118">
        <f>SUM(L138-K138)</f>
        <v>15.749999999999986</v>
      </c>
      <c r="N138" s="92">
        <f>SUM(E138*21)</f>
        <v>63</v>
      </c>
      <c r="O138" s="118">
        <f>SUM(K138-N138)</f>
        <v>42</v>
      </c>
      <c r="P138" s="118">
        <v>120.75</v>
      </c>
      <c r="Q138" s="93">
        <f>+SUM(P138-L138)</f>
        <v>1.4210854715202004E-14</v>
      </c>
      <c r="R138" s="183">
        <v>43560</v>
      </c>
      <c r="S138" s="452" t="s">
        <v>358</v>
      </c>
    </row>
    <row r="139" spans="1:19" ht="16">
      <c r="A139" s="195" t="s">
        <v>130</v>
      </c>
      <c r="B139" s="198"/>
      <c r="C139" s="198"/>
      <c r="D139" s="198"/>
      <c r="E139" s="200">
        <v>10</v>
      </c>
      <c r="F139" s="198"/>
      <c r="G139" s="198"/>
      <c r="H139" s="198"/>
      <c r="I139" s="201"/>
      <c r="J139" s="117"/>
      <c r="K139" s="201"/>
      <c r="L139" s="201"/>
      <c r="M139" s="201"/>
      <c r="N139" s="201">
        <f>SUM(E139*20)</f>
        <v>200</v>
      </c>
      <c r="O139" s="201"/>
      <c r="P139" s="201"/>
      <c r="Q139" s="202"/>
      <c r="R139" s="222"/>
    </row>
    <row r="140" spans="1:19" ht="16">
      <c r="A140" s="204"/>
      <c r="B140" s="204"/>
      <c r="C140" s="204"/>
      <c r="D140" s="204"/>
      <c r="E140" s="205">
        <f>SUM(E129:E139)</f>
        <v>22</v>
      </c>
      <c r="F140" s="204"/>
      <c r="G140" s="204"/>
      <c r="H140" s="204"/>
      <c r="I140" s="107"/>
      <c r="J140" s="117"/>
      <c r="K140" s="107">
        <f>SUM(K129:K139)</f>
        <v>775</v>
      </c>
      <c r="L140" s="107">
        <f t="shared" ref="L140:Q140" si="41">SUM(L129:L139)</f>
        <v>891.25</v>
      </c>
      <c r="M140" s="107">
        <f>SUM(M129:M139)</f>
        <v>116.24999999999999</v>
      </c>
      <c r="N140" s="107">
        <f>SUM(N129:N139)</f>
        <v>465</v>
      </c>
      <c r="O140" s="107">
        <f t="shared" si="41"/>
        <v>530</v>
      </c>
      <c r="P140" s="206">
        <f>SUM(P129:P139)</f>
        <v>891.25</v>
      </c>
      <c r="Q140" s="207">
        <f t="shared" si="41"/>
        <v>1.4210854715202004E-14</v>
      </c>
      <c r="R140" s="223"/>
    </row>
    <row r="141" spans="1:19" ht="16">
      <c r="A141" s="101"/>
      <c r="B141" s="209"/>
      <c r="C141" s="209"/>
      <c r="D141" s="210"/>
      <c r="E141" s="211">
        <f>SUM(E140,E128,E116,E105,E102,E85,E73,E68,E57,E51,E40,E31,E21,E12)</f>
        <v>211</v>
      </c>
      <c r="F141" s="209"/>
      <c r="G141" s="209"/>
      <c r="H141" s="212"/>
      <c r="I141" s="213"/>
      <c r="J141" s="214"/>
      <c r="K141" s="213">
        <f ca="1">SUM(K140,K128,K116,K105,K102,K85,K73,K68,K57,K51,K40,K31,K21,K12)</f>
        <v>5701.5</v>
      </c>
      <c r="L141" s="213">
        <f ca="1">SUM(L140,L128,L116,L105,L102,L85,L73,L68,L57,L51,L40,L31,L21,L12)</f>
        <v>6556.7250000000013</v>
      </c>
      <c r="M141" s="213">
        <f ca="1">SUM(M140,M128,M116,M105,M102,M85,M73,M68,M57,M51,M40,M31,M21,M12)</f>
        <v>855.2249999999998</v>
      </c>
      <c r="N141" s="213">
        <f>SUM(N140,N128,N116,N105,N102,N85,N73,N68,N57,N51,N40,N31,N21,N12)</f>
        <v>4372.8999999999996</v>
      </c>
      <c r="O141" s="213">
        <f ca="1">SUM(K141-N141)</f>
        <v>1852.9</v>
      </c>
      <c r="P141" s="213">
        <f ca="1">SUM(P140,P128,P116,P105,P102,P85,P73,P68,P57,P51,P40,P31,P21,P12)</f>
        <v>855.2249999999998</v>
      </c>
      <c r="Q141" s="215">
        <f ca="1">SUM(Q140,Q128,Q116,Q105,Q102,Q85,Q73,Q68,Q57,Q51,Q40,Q31,Q21)</f>
        <v>0</v>
      </c>
      <c r="R141" s="210"/>
    </row>
    <row r="142" spans="1:19" ht="16">
      <c r="A142" s="79" t="s">
        <v>57</v>
      </c>
      <c r="B142" s="79" t="s">
        <v>58</v>
      </c>
      <c r="C142" s="79"/>
      <c r="D142" s="155" t="s">
        <v>59</v>
      </c>
      <c r="E142" s="81" t="s">
        <v>60</v>
      </c>
      <c r="F142" s="79" t="s">
        <v>61</v>
      </c>
      <c r="G142" s="85" t="s">
        <v>62</v>
      </c>
      <c r="H142" s="156" t="s">
        <v>72</v>
      </c>
      <c r="I142" s="82" t="s">
        <v>64</v>
      </c>
      <c r="J142" s="83"/>
      <c r="K142" s="82" t="s">
        <v>65</v>
      </c>
      <c r="L142" s="82" t="s">
        <v>66</v>
      </c>
      <c r="M142" s="82" t="s">
        <v>67</v>
      </c>
      <c r="N142" s="82" t="s">
        <v>68</v>
      </c>
      <c r="O142" s="82" t="s">
        <v>69</v>
      </c>
      <c r="P142" s="82" t="s">
        <v>70</v>
      </c>
      <c r="Q142" s="216" t="s">
        <v>71</v>
      </c>
      <c r="R142" s="155" t="s">
        <v>86</v>
      </c>
      <c r="S142" s="93"/>
    </row>
    <row r="143" spans="1:19" ht="24">
      <c r="A143" s="79"/>
      <c r="B143" s="79"/>
      <c r="C143" s="79"/>
      <c r="D143" s="80"/>
      <c r="E143" s="81"/>
      <c r="F143" s="518" t="s">
        <v>0</v>
      </c>
      <c r="G143" s="80"/>
      <c r="H143" s="79"/>
      <c r="I143" s="82"/>
      <c r="J143" s="83"/>
      <c r="K143" s="82"/>
      <c r="L143" s="82"/>
      <c r="M143" s="82"/>
      <c r="N143" s="82"/>
      <c r="O143" s="82"/>
      <c r="P143" s="82"/>
      <c r="Q143" s="84"/>
      <c r="R143" s="155"/>
      <c r="S143" s="93"/>
    </row>
    <row r="144" spans="1:19" ht="16">
      <c r="A144" s="88"/>
      <c r="B144" s="87"/>
      <c r="C144" s="87"/>
      <c r="D144" s="87"/>
      <c r="E144" s="98"/>
      <c r="F144" s="87"/>
      <c r="G144" s="135"/>
      <c r="H144" s="87"/>
      <c r="I144" s="118"/>
      <c r="J144" s="83"/>
      <c r="K144" s="118"/>
      <c r="L144" s="118"/>
      <c r="M144" s="118"/>
      <c r="N144" s="118"/>
      <c r="O144" s="118"/>
      <c r="P144" s="118"/>
      <c r="Q144" s="118"/>
      <c r="R144" s="183"/>
      <c r="S144" s="93"/>
    </row>
    <row r="145" spans="1:19" ht="16">
      <c r="A145" s="101"/>
      <c r="B145" s="101"/>
      <c r="C145" s="101"/>
      <c r="D145" s="101"/>
      <c r="E145" s="103"/>
      <c r="F145" s="101"/>
      <c r="G145" s="101"/>
      <c r="H145" s="101"/>
      <c r="I145" s="101"/>
      <c r="J145" s="83"/>
      <c r="K145" s="104"/>
      <c r="L145" s="104"/>
      <c r="M145" s="104"/>
      <c r="N145" s="104"/>
      <c r="O145" s="104"/>
      <c r="P145" s="101"/>
      <c r="Q145" s="101"/>
      <c r="R145" s="221"/>
      <c r="S145" s="93"/>
    </row>
    <row r="146" spans="1:19" ht="16">
      <c r="A146" s="108" t="s">
        <v>225</v>
      </c>
      <c r="B146" s="109"/>
      <c r="C146" s="110" t="s">
        <v>19</v>
      </c>
      <c r="D146" s="179">
        <v>43563</v>
      </c>
      <c r="E146" s="111"/>
      <c r="F146" s="112" t="s">
        <v>226</v>
      </c>
      <c r="G146" s="113"/>
      <c r="H146" s="109"/>
      <c r="I146" s="114"/>
      <c r="J146" s="83"/>
      <c r="K146" s="114"/>
      <c r="L146" s="114"/>
      <c r="M146" s="114"/>
      <c r="N146" s="114"/>
      <c r="O146" s="114"/>
      <c r="P146" s="114"/>
      <c r="Q146" s="115"/>
      <c r="R146" s="179"/>
      <c r="S146" s="93"/>
    </row>
    <row r="147" spans="1:19" ht="16">
      <c r="A147" s="108" t="s">
        <v>225</v>
      </c>
      <c r="B147" s="89" t="s">
        <v>117</v>
      </c>
      <c r="C147" s="89" t="s">
        <v>24</v>
      </c>
      <c r="D147" s="145">
        <v>43564</v>
      </c>
      <c r="E147" s="100">
        <v>2</v>
      </c>
      <c r="F147" s="89" t="s">
        <v>8</v>
      </c>
      <c r="G147" s="90" t="s">
        <v>138</v>
      </c>
      <c r="H147" s="116" t="s">
        <v>15</v>
      </c>
      <c r="I147" s="92"/>
      <c r="J147" s="117"/>
      <c r="K147" s="92"/>
      <c r="L147" s="92"/>
      <c r="M147" s="92"/>
      <c r="N147" s="118">
        <f>SUM(E147*20)</f>
        <v>40</v>
      </c>
      <c r="O147" s="92"/>
      <c r="P147" s="92"/>
      <c r="Q147" s="93"/>
      <c r="R147" s="183"/>
      <c r="S147" s="93"/>
    </row>
    <row r="148" spans="1:19" ht="16">
      <c r="A148" s="108" t="s">
        <v>225</v>
      </c>
      <c r="B148" s="89" t="s">
        <v>119</v>
      </c>
      <c r="C148" s="89" t="s">
        <v>24</v>
      </c>
      <c r="D148" s="145">
        <v>43564</v>
      </c>
      <c r="E148" s="91">
        <v>2.5</v>
      </c>
      <c r="F148" s="89" t="s">
        <v>8</v>
      </c>
      <c r="G148" s="90" t="s">
        <v>138</v>
      </c>
      <c r="H148" s="116" t="s">
        <v>15</v>
      </c>
      <c r="I148" s="96"/>
      <c r="J148" s="117"/>
      <c r="K148" s="92"/>
      <c r="L148" s="92"/>
      <c r="M148" s="92"/>
      <c r="N148" s="118">
        <f>SUM(E148*20)</f>
        <v>50</v>
      </c>
      <c r="O148" s="92"/>
      <c r="P148" s="92"/>
      <c r="Q148" s="93"/>
      <c r="R148" s="183"/>
      <c r="S148" s="93"/>
    </row>
    <row r="149" spans="1:19" ht="16">
      <c r="A149" s="108" t="s">
        <v>225</v>
      </c>
      <c r="B149" s="109"/>
      <c r="C149" s="109" t="s">
        <v>29</v>
      </c>
      <c r="D149" s="113"/>
      <c r="E149" s="111"/>
      <c r="F149" s="112" t="s">
        <v>227</v>
      </c>
      <c r="G149" s="113"/>
      <c r="H149" s="109"/>
      <c r="I149" s="114"/>
      <c r="J149" s="83"/>
      <c r="K149" s="114"/>
      <c r="L149" s="114"/>
      <c r="M149" s="114"/>
      <c r="N149" s="114"/>
      <c r="O149" s="114"/>
      <c r="P149" s="114"/>
      <c r="Q149" s="115"/>
      <c r="R149" s="179"/>
      <c r="S149" s="93"/>
    </row>
    <row r="150" spans="1:19" ht="16">
      <c r="A150" s="108" t="s">
        <v>225</v>
      </c>
      <c r="B150" s="89" t="s">
        <v>228</v>
      </c>
      <c r="C150" s="89" t="s">
        <v>29</v>
      </c>
      <c r="D150" s="145">
        <v>43565</v>
      </c>
      <c r="E150" s="91">
        <v>2</v>
      </c>
      <c r="F150" s="89" t="s">
        <v>8</v>
      </c>
      <c r="G150" s="90"/>
      <c r="H150" s="89" t="s">
        <v>17</v>
      </c>
      <c r="I150" s="92">
        <v>30</v>
      </c>
      <c r="J150" s="83"/>
      <c r="K150" s="92">
        <v>60</v>
      </c>
      <c r="L150" s="92">
        <f>SUM(K150*1.15)</f>
        <v>69</v>
      </c>
      <c r="M150" s="92">
        <f>SUM(L150-K150)</f>
        <v>9</v>
      </c>
      <c r="N150" s="92">
        <f>SUM(E150*20)</f>
        <v>40</v>
      </c>
      <c r="O150" s="92">
        <f>SUM(K150-N150)</f>
        <v>20</v>
      </c>
      <c r="P150" s="92">
        <v>69</v>
      </c>
      <c r="Q150" s="93">
        <f>+SUM(P150-L150)</f>
        <v>0</v>
      </c>
      <c r="R150" s="183">
        <v>43565</v>
      </c>
      <c r="S150" s="93"/>
    </row>
    <row r="151" spans="1:19" ht="16">
      <c r="A151" s="108" t="s">
        <v>225</v>
      </c>
      <c r="B151" s="87" t="s">
        <v>109</v>
      </c>
      <c r="C151" s="95" t="s">
        <v>3</v>
      </c>
      <c r="D151" s="145">
        <v>43566</v>
      </c>
      <c r="E151" s="98">
        <v>3</v>
      </c>
      <c r="F151" s="126" t="s">
        <v>5</v>
      </c>
      <c r="G151" s="90"/>
      <c r="H151" s="87" t="s">
        <v>12</v>
      </c>
      <c r="I151" s="92">
        <v>30</v>
      </c>
      <c r="J151" s="117"/>
      <c r="K151" s="118">
        <f>SUM(E151*I151)</f>
        <v>90</v>
      </c>
      <c r="L151" s="118">
        <f>SUM(K151*1.15)</f>
        <v>103.49999999999999</v>
      </c>
      <c r="M151" s="118">
        <f>SUM(L151-K151)</f>
        <v>13.499999999999986</v>
      </c>
      <c r="N151" s="92">
        <f>SUM(E151*20)</f>
        <v>60</v>
      </c>
      <c r="O151" s="118">
        <f>SUM(K151-N151)</f>
        <v>30</v>
      </c>
      <c r="P151" s="118">
        <v>103.5</v>
      </c>
      <c r="Q151" s="93">
        <f>+SUM(P151-L151)</f>
        <v>1.4210854715202004E-14</v>
      </c>
      <c r="R151" s="183" t="s">
        <v>352</v>
      </c>
      <c r="S151" s="93"/>
    </row>
    <row r="152" spans="1:19" ht="16">
      <c r="A152" s="108" t="s">
        <v>225</v>
      </c>
      <c r="B152" s="89" t="s">
        <v>76</v>
      </c>
      <c r="C152" s="89" t="s">
        <v>3</v>
      </c>
      <c r="D152" s="145">
        <v>43566</v>
      </c>
      <c r="E152" s="91">
        <v>2</v>
      </c>
      <c r="F152" s="89" t="s">
        <v>8</v>
      </c>
      <c r="G152" s="90" t="s">
        <v>378</v>
      </c>
      <c r="H152" s="95" t="s">
        <v>12</v>
      </c>
      <c r="I152" s="96">
        <v>30</v>
      </c>
      <c r="J152" s="83"/>
      <c r="K152" s="92">
        <f>SUM(E152*I152)</f>
        <v>60</v>
      </c>
      <c r="L152" s="92">
        <f>SUM(K152*1.15)</f>
        <v>69</v>
      </c>
      <c r="M152" s="92">
        <f>SUM(L152-K152)</f>
        <v>9</v>
      </c>
      <c r="N152" s="92">
        <f>SUM(E152*20)</f>
        <v>40</v>
      </c>
      <c r="O152" s="92">
        <f>SUM(K152-N152)</f>
        <v>20</v>
      </c>
      <c r="P152" s="92">
        <v>69</v>
      </c>
      <c r="Q152" s="93">
        <f>+SUM(P152-L152)</f>
        <v>0</v>
      </c>
      <c r="R152" s="183">
        <v>43566</v>
      </c>
      <c r="S152" s="93"/>
    </row>
    <row r="153" spans="1:19" ht="16">
      <c r="A153" s="108" t="s">
        <v>225</v>
      </c>
      <c r="B153" s="89" t="s">
        <v>82</v>
      </c>
      <c r="C153" s="95" t="s">
        <v>10</v>
      </c>
      <c r="D153" s="145">
        <v>43567</v>
      </c>
      <c r="E153" s="91">
        <v>3</v>
      </c>
      <c r="F153" s="89" t="s">
        <v>8</v>
      </c>
      <c r="G153" s="90"/>
      <c r="H153" s="95" t="s">
        <v>17</v>
      </c>
      <c r="I153" s="96">
        <v>30</v>
      </c>
      <c r="J153" s="117"/>
      <c r="K153" s="92">
        <v>90</v>
      </c>
      <c r="L153" s="92">
        <f>SUM(K153*1.15)</f>
        <v>103.49999999999999</v>
      </c>
      <c r="M153" s="92">
        <f>SUM(L153-K153)</f>
        <v>13.499999999999986</v>
      </c>
      <c r="N153" s="92">
        <f>SUM(E153*20)</f>
        <v>60</v>
      </c>
      <c r="O153" s="92">
        <f>SUM(K153-N153)</f>
        <v>30</v>
      </c>
      <c r="P153" s="92">
        <v>103.5</v>
      </c>
      <c r="Q153" s="93">
        <f>+SUM(P153-L153)</f>
        <v>1.4210854715202004E-14</v>
      </c>
      <c r="R153" s="145">
        <v>43571</v>
      </c>
      <c r="S153" s="93"/>
    </row>
    <row r="154" spans="1:19" ht="16">
      <c r="A154" s="108" t="s">
        <v>225</v>
      </c>
      <c r="B154" s="89" t="s">
        <v>16</v>
      </c>
      <c r="C154" s="95" t="s">
        <v>10</v>
      </c>
      <c r="D154" s="145">
        <v>43567</v>
      </c>
      <c r="E154" s="91">
        <v>1</v>
      </c>
      <c r="F154" s="126" t="s">
        <v>5</v>
      </c>
      <c r="G154" s="90" t="s">
        <v>463</v>
      </c>
      <c r="H154" s="95"/>
      <c r="I154" s="96"/>
      <c r="J154" s="117"/>
      <c r="K154" s="92"/>
      <c r="L154" s="92"/>
      <c r="M154" s="92"/>
      <c r="N154" s="92">
        <f>SUM(E154*20)</f>
        <v>20</v>
      </c>
      <c r="O154" s="92"/>
      <c r="P154" s="92"/>
      <c r="Q154" s="93"/>
      <c r="R154" s="183"/>
      <c r="S154" s="93"/>
    </row>
    <row r="155" spans="1:19" ht="16">
      <c r="A155" s="108" t="s">
        <v>225</v>
      </c>
      <c r="B155" s="109"/>
      <c r="C155" s="109" t="s">
        <v>10</v>
      </c>
      <c r="D155" s="179">
        <v>43567</v>
      </c>
      <c r="E155" s="111"/>
      <c r="F155" s="109"/>
      <c r="G155" s="113"/>
      <c r="H155" s="109"/>
      <c r="I155" s="114"/>
      <c r="J155" s="83"/>
      <c r="K155" s="114"/>
      <c r="L155" s="114"/>
      <c r="M155" s="114"/>
      <c r="N155" s="114"/>
      <c r="O155" s="114"/>
      <c r="P155" s="114"/>
      <c r="Q155" s="115"/>
      <c r="R155" s="179"/>
      <c r="S155" s="93"/>
    </row>
    <row r="156" spans="1:19" ht="16">
      <c r="A156" s="101"/>
      <c r="B156" s="101"/>
      <c r="C156" s="101"/>
      <c r="D156" s="102"/>
      <c r="E156" s="103">
        <f>SUM(E146:E155)</f>
        <v>15.5</v>
      </c>
      <c r="F156" s="101"/>
      <c r="G156" s="102"/>
      <c r="H156" s="101"/>
      <c r="I156" s="104"/>
      <c r="J156" s="83"/>
      <c r="K156" s="104">
        <f t="shared" ref="K156:Q156" si="42">SUM(K146:K155)</f>
        <v>300</v>
      </c>
      <c r="L156" s="104">
        <f t="shared" si="42"/>
        <v>345</v>
      </c>
      <c r="M156" s="104">
        <f t="shared" si="42"/>
        <v>44.999999999999972</v>
      </c>
      <c r="N156" s="104">
        <f t="shared" si="42"/>
        <v>310</v>
      </c>
      <c r="O156" s="104">
        <f t="shared" si="42"/>
        <v>100</v>
      </c>
      <c r="P156" s="104">
        <f t="shared" si="42"/>
        <v>345</v>
      </c>
      <c r="Q156" s="105">
        <f t="shared" si="42"/>
        <v>2.8421709430404007E-14</v>
      </c>
      <c r="R156" s="221"/>
      <c r="S156" s="93"/>
    </row>
    <row r="157" spans="1:19" ht="16">
      <c r="A157" s="124" t="s">
        <v>229</v>
      </c>
      <c r="B157" s="89" t="s">
        <v>22</v>
      </c>
      <c r="C157" s="87" t="s">
        <v>19</v>
      </c>
      <c r="D157" s="145">
        <v>43563</v>
      </c>
      <c r="E157" s="91">
        <v>1.25</v>
      </c>
      <c r="F157" s="89" t="s">
        <v>8</v>
      </c>
      <c r="G157" s="90" t="s">
        <v>356</v>
      </c>
      <c r="H157" s="87" t="s">
        <v>6</v>
      </c>
      <c r="I157" s="96">
        <v>35</v>
      </c>
      <c r="J157" s="83"/>
      <c r="K157" s="92">
        <v>87.5</v>
      </c>
      <c r="L157" s="92">
        <f>SUM(K157*1.15)</f>
        <v>100.62499999999999</v>
      </c>
      <c r="M157" s="92">
        <f>SUM(L157-K157)</f>
        <v>13.124999999999986</v>
      </c>
      <c r="N157" s="118">
        <f>SUM(E157*20)</f>
        <v>25</v>
      </c>
      <c r="O157" s="118">
        <f>SUM(K157-N157)</f>
        <v>62.5</v>
      </c>
      <c r="P157" s="92">
        <v>100.63</v>
      </c>
      <c r="Q157" s="93">
        <f>+SUM(P157-L157)</f>
        <v>5.0000000000096634E-3</v>
      </c>
      <c r="R157" s="244">
        <v>43557</v>
      </c>
      <c r="S157" s="93"/>
    </row>
    <row r="158" spans="1:19" ht="16">
      <c r="A158" s="124" t="s">
        <v>229</v>
      </c>
      <c r="B158" s="89" t="s">
        <v>18</v>
      </c>
      <c r="C158" s="89" t="s">
        <v>19</v>
      </c>
      <c r="D158" s="145">
        <v>43563</v>
      </c>
      <c r="E158" s="91">
        <v>1.25</v>
      </c>
      <c r="F158" s="125" t="s">
        <v>14</v>
      </c>
      <c r="G158" s="90" t="s">
        <v>356</v>
      </c>
      <c r="H158" s="95" t="s">
        <v>20</v>
      </c>
      <c r="I158" s="96">
        <v>38</v>
      </c>
      <c r="J158" s="117"/>
      <c r="K158" s="118">
        <v>114</v>
      </c>
      <c r="L158" s="118">
        <f>SUM(K158*1.15)</f>
        <v>131.1</v>
      </c>
      <c r="M158" s="118">
        <f>SUM(L158-K158)</f>
        <v>17.099999999999994</v>
      </c>
      <c r="N158" s="92">
        <f>SUM(E158*25)</f>
        <v>31.25</v>
      </c>
      <c r="O158" s="92">
        <f>SUM(K158-N158)</f>
        <v>82.75</v>
      </c>
      <c r="P158" s="92">
        <v>131.1</v>
      </c>
      <c r="Q158" s="93">
        <f>+SUM(P158-L158)</f>
        <v>0</v>
      </c>
      <c r="R158" s="244">
        <v>43564</v>
      </c>
      <c r="S158" s="93"/>
    </row>
    <row r="159" spans="1:19" ht="16">
      <c r="A159" s="124" t="s">
        <v>229</v>
      </c>
      <c r="B159" s="89" t="s">
        <v>21</v>
      </c>
      <c r="C159" s="89" t="s">
        <v>19</v>
      </c>
      <c r="D159" s="145">
        <v>43563</v>
      </c>
      <c r="E159" s="91">
        <v>1.5</v>
      </c>
      <c r="F159" s="125" t="s">
        <v>14</v>
      </c>
      <c r="G159" s="90" t="s">
        <v>356</v>
      </c>
      <c r="H159" s="87" t="s">
        <v>15</v>
      </c>
      <c r="I159" s="96"/>
      <c r="J159" s="83"/>
      <c r="K159" s="92"/>
      <c r="L159" s="92"/>
      <c r="M159" s="92"/>
      <c r="N159" s="92">
        <f>SUM(E159*25)</f>
        <v>37.5</v>
      </c>
      <c r="O159" s="92"/>
      <c r="P159" s="92"/>
      <c r="Q159" s="93">
        <f>+SUM(P159-L159)</f>
        <v>0</v>
      </c>
      <c r="R159" s="244"/>
      <c r="S159" s="93"/>
    </row>
    <row r="160" spans="1:19" ht="16">
      <c r="A160" s="124" t="s">
        <v>229</v>
      </c>
      <c r="B160" s="109"/>
      <c r="C160" s="109" t="s">
        <v>24</v>
      </c>
      <c r="D160" s="179">
        <v>43564</v>
      </c>
      <c r="E160" s="111"/>
      <c r="F160" s="112" t="s">
        <v>226</v>
      </c>
      <c r="G160" s="113"/>
      <c r="H160" s="109"/>
      <c r="I160" s="114"/>
      <c r="J160" s="83"/>
      <c r="K160" s="114"/>
      <c r="L160" s="114"/>
      <c r="M160" s="114"/>
      <c r="N160" s="114"/>
      <c r="O160" s="114"/>
      <c r="P160" s="114"/>
      <c r="Q160" s="115"/>
      <c r="R160" s="179"/>
      <c r="S160" s="93"/>
    </row>
    <row r="161" spans="1:19" ht="16">
      <c r="A161" s="124" t="s">
        <v>229</v>
      </c>
      <c r="B161" s="109"/>
      <c r="C161" s="109" t="s">
        <v>29</v>
      </c>
      <c r="D161" s="113"/>
      <c r="E161" s="111"/>
      <c r="F161" s="112" t="s">
        <v>226</v>
      </c>
      <c r="G161" s="113"/>
      <c r="H161" s="109"/>
      <c r="I161" s="114"/>
      <c r="J161" s="83"/>
      <c r="K161" s="114"/>
      <c r="L161" s="114"/>
      <c r="M161" s="114"/>
      <c r="N161" s="114"/>
      <c r="O161" s="114"/>
      <c r="P161" s="114"/>
      <c r="Q161" s="115"/>
      <c r="R161" s="179"/>
      <c r="S161" s="93"/>
    </row>
    <row r="162" spans="1:19" ht="16">
      <c r="A162" s="124" t="s">
        <v>229</v>
      </c>
      <c r="B162" s="89" t="s">
        <v>141</v>
      </c>
      <c r="C162" s="89" t="s">
        <v>3</v>
      </c>
      <c r="D162" s="145">
        <v>43566</v>
      </c>
      <c r="E162" s="91">
        <v>2</v>
      </c>
      <c r="F162" s="89" t="s">
        <v>8</v>
      </c>
      <c r="G162" s="90"/>
      <c r="H162" s="116" t="s">
        <v>6</v>
      </c>
      <c r="I162" s="96">
        <v>35</v>
      </c>
      <c r="J162" s="117"/>
      <c r="K162" s="92">
        <v>70</v>
      </c>
      <c r="L162" s="92">
        <f>SUM(K162*1.15)</f>
        <v>80.5</v>
      </c>
      <c r="M162" s="92">
        <f>SUM(L162-K162)</f>
        <v>10.5</v>
      </c>
      <c r="N162" s="92">
        <f>SUM(E162*20)</f>
        <v>40</v>
      </c>
      <c r="O162" s="92">
        <f>SUM(K162-N162)</f>
        <v>30</v>
      </c>
      <c r="P162" s="118">
        <v>80.5</v>
      </c>
      <c r="Q162" s="93">
        <f>+SUM(P162-L162)</f>
        <v>0</v>
      </c>
      <c r="R162" s="244" t="s">
        <v>352</v>
      </c>
      <c r="S162" s="93"/>
    </row>
    <row r="163" spans="1:19" ht="16">
      <c r="A163" s="124" t="s">
        <v>229</v>
      </c>
      <c r="B163" s="89" t="s">
        <v>4</v>
      </c>
      <c r="C163" s="95" t="s">
        <v>3</v>
      </c>
      <c r="D163" s="145">
        <v>43566</v>
      </c>
      <c r="E163" s="98">
        <v>2.5</v>
      </c>
      <c r="F163" s="126" t="s">
        <v>5</v>
      </c>
      <c r="G163" s="90"/>
      <c r="H163" s="127" t="s">
        <v>6</v>
      </c>
      <c r="I163" s="96">
        <v>35</v>
      </c>
      <c r="J163" s="83"/>
      <c r="K163" s="92">
        <v>87.5</v>
      </c>
      <c r="L163" s="92">
        <f>SUM(K163*1.15)</f>
        <v>100.62499999999999</v>
      </c>
      <c r="M163" s="92">
        <f>SUM(L163-K163)</f>
        <v>13.124999999999986</v>
      </c>
      <c r="N163" s="92">
        <f>SUM(E163*20)</f>
        <v>50</v>
      </c>
      <c r="O163" s="92">
        <f>SUM(K163-N163)</f>
        <v>37.5</v>
      </c>
      <c r="P163" s="92">
        <v>100.63</v>
      </c>
      <c r="Q163" s="93">
        <f>+SUM(P163-L163)</f>
        <v>5.0000000000096634E-3</v>
      </c>
      <c r="R163" s="244">
        <v>43559</v>
      </c>
      <c r="S163" s="93"/>
    </row>
    <row r="164" spans="1:19" ht="16">
      <c r="A164" s="124" t="s">
        <v>229</v>
      </c>
      <c r="B164" s="87" t="s">
        <v>16</v>
      </c>
      <c r="C164" s="87" t="s">
        <v>10</v>
      </c>
      <c r="D164" s="145">
        <v>43567</v>
      </c>
      <c r="E164" s="100">
        <v>1</v>
      </c>
      <c r="F164" s="126" t="s">
        <v>5</v>
      </c>
      <c r="G164" s="90" t="s">
        <v>464</v>
      </c>
      <c r="H164" s="87" t="s">
        <v>17</v>
      </c>
      <c r="I164" s="118">
        <v>30</v>
      </c>
      <c r="J164" s="117"/>
      <c r="K164" s="118">
        <v>90</v>
      </c>
      <c r="L164" s="118">
        <f>SUM(K164*1.15)</f>
        <v>103.49999999999999</v>
      </c>
      <c r="M164" s="118">
        <f>SUM(L164-K164)</f>
        <v>13.499999999999986</v>
      </c>
      <c r="N164" s="92">
        <f>SUM(E164*20)</f>
        <v>20</v>
      </c>
      <c r="O164" s="118">
        <f>SUM(K164-N164)</f>
        <v>70</v>
      </c>
      <c r="P164" s="118">
        <v>103.5</v>
      </c>
      <c r="Q164" s="93">
        <f>+SUM(P164-L164)</f>
        <v>1.4210854715202004E-14</v>
      </c>
      <c r="R164" s="244">
        <v>43567</v>
      </c>
      <c r="S164" s="93"/>
    </row>
    <row r="165" spans="1:19" ht="16">
      <c r="A165" s="124" t="s">
        <v>229</v>
      </c>
      <c r="B165" s="87" t="s">
        <v>143</v>
      </c>
      <c r="C165" s="95" t="s">
        <v>10</v>
      </c>
      <c r="D165" s="145">
        <v>43567</v>
      </c>
      <c r="E165" s="91">
        <v>1.5</v>
      </c>
      <c r="F165" s="126" t="s">
        <v>123</v>
      </c>
      <c r="G165" s="90"/>
      <c r="H165" s="87" t="s">
        <v>12</v>
      </c>
      <c r="I165" s="118">
        <v>30</v>
      </c>
      <c r="J165" s="83"/>
      <c r="K165" s="92">
        <v>90</v>
      </c>
      <c r="L165" s="92">
        <f>SUM(K165*1.15)</f>
        <v>103.49999999999999</v>
      </c>
      <c r="M165" s="92">
        <f>SUM(L165-K165)</f>
        <v>13.499999999999986</v>
      </c>
      <c r="N165" s="118">
        <f>SUM(E165*20)</f>
        <v>30</v>
      </c>
      <c r="O165" s="118">
        <f>SUM(K165-N165)</f>
        <v>60</v>
      </c>
      <c r="P165" s="228">
        <v>103.5</v>
      </c>
      <c r="Q165" s="93">
        <f>+SUM(P165-L165)</f>
        <v>1.4210854715202004E-14</v>
      </c>
      <c r="R165" s="244">
        <v>43567</v>
      </c>
      <c r="S165" s="93"/>
    </row>
    <row r="166" spans="1:19" ht="16">
      <c r="A166" s="124" t="s">
        <v>229</v>
      </c>
      <c r="B166" s="87" t="s">
        <v>13</v>
      </c>
      <c r="C166" s="95" t="s">
        <v>10</v>
      </c>
      <c r="D166" s="145">
        <v>43567</v>
      </c>
      <c r="E166" s="91">
        <v>1</v>
      </c>
      <c r="F166" s="125" t="s">
        <v>14</v>
      </c>
      <c r="G166" s="90" t="s">
        <v>452</v>
      </c>
      <c r="H166" s="87" t="s">
        <v>6</v>
      </c>
      <c r="I166" s="118">
        <v>38</v>
      </c>
      <c r="J166" s="83"/>
      <c r="K166" s="118">
        <v>152</v>
      </c>
      <c r="L166" s="92">
        <f>SUM(K166*1.15)</f>
        <v>174.79999999999998</v>
      </c>
      <c r="M166" s="92">
        <f>SUM(L166-K166)</f>
        <v>22.799999999999983</v>
      </c>
      <c r="N166" s="118">
        <f>SUM(E166*25)</f>
        <v>25</v>
      </c>
      <c r="O166" s="118">
        <f>SUM(K166-N166)</f>
        <v>127</v>
      </c>
      <c r="P166" s="118">
        <v>174.8</v>
      </c>
      <c r="Q166" s="93">
        <f>+SUM(P166-L166)</f>
        <v>2.8421709430404007E-14</v>
      </c>
      <c r="R166" s="244">
        <v>43566</v>
      </c>
      <c r="S166" s="93"/>
    </row>
    <row r="167" spans="1:19" ht="16">
      <c r="A167" s="101"/>
      <c r="B167" s="101"/>
      <c r="C167" s="101"/>
      <c r="D167" s="102"/>
      <c r="E167" s="103">
        <f>SUM(E157:E166)</f>
        <v>12</v>
      </c>
      <c r="F167" s="101"/>
      <c r="G167" s="102"/>
      <c r="H167" s="101"/>
      <c r="I167" s="104"/>
      <c r="J167" s="83"/>
      <c r="K167" s="104">
        <f t="shared" ref="K167:Q167" si="43">SUM(K157:K166)</f>
        <v>691</v>
      </c>
      <c r="L167" s="104">
        <f t="shared" si="43"/>
        <v>794.64999999999986</v>
      </c>
      <c r="M167" s="104">
        <f t="shared" si="43"/>
        <v>103.64999999999992</v>
      </c>
      <c r="N167" s="104">
        <f t="shared" si="43"/>
        <v>258.75</v>
      </c>
      <c r="O167" s="104">
        <f t="shared" si="43"/>
        <v>469.75</v>
      </c>
      <c r="P167" s="104">
        <f t="shared" si="43"/>
        <v>794.66000000000008</v>
      </c>
      <c r="Q167" s="105">
        <f t="shared" si="43"/>
        <v>1.000000000007617E-2</v>
      </c>
      <c r="R167" s="221"/>
      <c r="S167" s="93"/>
    </row>
    <row r="168" spans="1:19" ht="16">
      <c r="A168" s="129" t="s">
        <v>230</v>
      </c>
      <c r="B168" s="109"/>
      <c r="C168" s="110" t="s">
        <v>19</v>
      </c>
      <c r="D168" s="179">
        <v>43563</v>
      </c>
      <c r="E168" s="130"/>
      <c r="F168" s="112" t="s">
        <v>226</v>
      </c>
      <c r="G168" s="113"/>
      <c r="H168" s="109"/>
      <c r="I168" s="114"/>
      <c r="J168" s="83"/>
      <c r="K168" s="114"/>
      <c r="L168" s="114"/>
      <c r="M168" s="114"/>
      <c r="N168" s="114"/>
      <c r="O168" s="114"/>
      <c r="P168" s="114"/>
      <c r="Q168" s="115"/>
      <c r="R168" s="179"/>
      <c r="S168" s="93"/>
    </row>
    <row r="169" spans="1:19" ht="16">
      <c r="A169" s="129" t="s">
        <v>230</v>
      </c>
      <c r="B169" s="89" t="s">
        <v>26</v>
      </c>
      <c r="C169" s="89" t="s">
        <v>24</v>
      </c>
      <c r="D169" s="145">
        <v>43564</v>
      </c>
      <c r="E169" s="91">
        <v>2</v>
      </c>
      <c r="F169" s="175" t="s">
        <v>27</v>
      </c>
      <c r="G169" s="90"/>
      <c r="H169" s="95" t="s">
        <v>6</v>
      </c>
      <c r="I169" s="96">
        <v>35</v>
      </c>
      <c r="J169" s="117"/>
      <c r="K169" s="92">
        <v>70</v>
      </c>
      <c r="L169" s="92">
        <f>SUM(K169*1.15)</f>
        <v>80.5</v>
      </c>
      <c r="M169" s="92">
        <f>SUM(L169-K169)</f>
        <v>10.5</v>
      </c>
      <c r="N169" s="118">
        <f>SUM(E169*20)</f>
        <v>40</v>
      </c>
      <c r="O169" s="92">
        <f>SUM(K169-N169)</f>
        <v>30</v>
      </c>
      <c r="P169" s="92">
        <v>80.5</v>
      </c>
      <c r="Q169" s="93">
        <f>+SUM(P169-L169)</f>
        <v>0</v>
      </c>
      <c r="R169" s="183">
        <v>43564</v>
      </c>
      <c r="S169" s="93"/>
    </row>
    <row r="170" spans="1:19" ht="16">
      <c r="A170" s="129" t="s">
        <v>230</v>
      </c>
      <c r="B170" s="119"/>
      <c r="C170" s="119" t="s">
        <v>24</v>
      </c>
      <c r="D170" s="219">
        <v>43564</v>
      </c>
      <c r="E170" s="121"/>
      <c r="F170" s="119"/>
      <c r="G170" s="119"/>
      <c r="H170" s="119"/>
      <c r="I170" s="119"/>
      <c r="J170" s="83"/>
      <c r="K170" s="122"/>
      <c r="L170" s="122"/>
      <c r="M170" s="122"/>
      <c r="N170" s="122">
        <f t="shared" ref="N170:N177" si="44">SUM(E170*20)</f>
        <v>0</v>
      </c>
      <c r="O170" s="122"/>
      <c r="P170" s="119"/>
      <c r="Q170" s="119"/>
      <c r="R170" s="183"/>
      <c r="S170" s="93"/>
    </row>
    <row r="171" spans="1:19" ht="16">
      <c r="A171" s="129" t="s">
        <v>230</v>
      </c>
      <c r="B171" s="109"/>
      <c r="C171" s="110" t="s">
        <v>29</v>
      </c>
      <c r="D171" s="179">
        <v>43565</v>
      </c>
      <c r="E171" s="130"/>
      <c r="F171" s="112" t="s">
        <v>226</v>
      </c>
      <c r="G171" s="112"/>
      <c r="H171" s="110"/>
      <c r="I171" s="131"/>
      <c r="J171" s="83"/>
      <c r="K171" s="131"/>
      <c r="L171" s="131"/>
      <c r="M171" s="131"/>
      <c r="N171" s="131">
        <f t="shared" si="44"/>
        <v>0</v>
      </c>
      <c r="O171" s="131"/>
      <c r="P171" s="131"/>
      <c r="Q171" s="132"/>
      <c r="R171" s="164"/>
      <c r="S171" s="93"/>
    </row>
    <row r="172" spans="1:19" ht="16">
      <c r="A172" s="129" t="s">
        <v>355</v>
      </c>
      <c r="B172" s="89" t="s">
        <v>52</v>
      </c>
      <c r="C172" s="89" t="s">
        <v>3</v>
      </c>
      <c r="D172" s="145">
        <v>43566</v>
      </c>
      <c r="E172" s="100">
        <v>1.25</v>
      </c>
      <c r="F172" s="125" t="s">
        <v>14</v>
      </c>
      <c r="G172" s="90" t="s">
        <v>34</v>
      </c>
      <c r="H172" s="95" t="s">
        <v>15</v>
      </c>
      <c r="I172" s="92"/>
      <c r="J172" s="83"/>
      <c r="K172" s="512"/>
      <c r="L172" s="512"/>
      <c r="M172" s="512"/>
      <c r="N172" s="92">
        <f>SUM(E172*25)</f>
        <v>31.25</v>
      </c>
      <c r="O172" s="512"/>
      <c r="P172" s="512"/>
      <c r="Q172" s="177"/>
      <c r="R172" s="183"/>
      <c r="S172" s="93"/>
    </row>
    <row r="173" spans="1:19" ht="16">
      <c r="A173" s="129" t="s">
        <v>465</v>
      </c>
      <c r="B173" s="89" t="s">
        <v>376</v>
      </c>
      <c r="C173" s="89" t="s">
        <v>3</v>
      </c>
      <c r="D173" s="145">
        <v>43566</v>
      </c>
      <c r="E173" s="91">
        <v>1</v>
      </c>
      <c r="F173" s="224" t="s">
        <v>377</v>
      </c>
      <c r="G173" s="90"/>
      <c r="H173" s="95"/>
      <c r="I173" s="92"/>
      <c r="J173" s="83"/>
      <c r="K173" s="512"/>
      <c r="L173" s="512"/>
      <c r="M173" s="512"/>
      <c r="N173" s="92">
        <f>SUM(E173*25)</f>
        <v>25</v>
      </c>
      <c r="O173" s="512"/>
      <c r="P173" s="512"/>
      <c r="Q173" s="177"/>
      <c r="R173" s="183"/>
      <c r="S173" s="93"/>
    </row>
    <row r="174" spans="1:19" ht="16">
      <c r="A174" s="129" t="s">
        <v>230</v>
      </c>
      <c r="B174" s="89" t="s">
        <v>37</v>
      </c>
      <c r="C174" s="89" t="s">
        <v>3</v>
      </c>
      <c r="D174" s="145">
        <v>43566</v>
      </c>
      <c r="E174" s="91">
        <v>1.5</v>
      </c>
      <c r="F174" s="89" t="s">
        <v>8</v>
      </c>
      <c r="G174" s="90" t="s">
        <v>34</v>
      </c>
      <c r="H174" s="95" t="s">
        <v>15</v>
      </c>
      <c r="I174" s="92"/>
      <c r="J174" s="83"/>
      <c r="K174" s="92"/>
      <c r="L174" s="92"/>
      <c r="M174" s="92"/>
      <c r="N174" s="92">
        <f t="shared" si="44"/>
        <v>30</v>
      </c>
      <c r="O174" s="92"/>
      <c r="P174" s="89"/>
      <c r="Q174" s="89"/>
      <c r="R174" s="183"/>
      <c r="S174" s="93"/>
    </row>
    <row r="175" spans="1:19" ht="16">
      <c r="A175" s="129" t="s">
        <v>230</v>
      </c>
      <c r="B175" s="87" t="s">
        <v>55</v>
      </c>
      <c r="C175" s="87" t="s">
        <v>10</v>
      </c>
      <c r="D175" s="145">
        <v>43567</v>
      </c>
      <c r="E175" s="98">
        <v>1.5</v>
      </c>
      <c r="F175" s="87" t="s">
        <v>8</v>
      </c>
      <c r="G175" s="90" t="s">
        <v>34</v>
      </c>
      <c r="H175" s="95" t="s">
        <v>17</v>
      </c>
      <c r="I175" s="96">
        <v>30</v>
      </c>
      <c r="J175" s="83"/>
      <c r="K175" s="96">
        <v>90</v>
      </c>
      <c r="L175" s="96">
        <f>SUM(K175*1.15)</f>
        <v>103.49999999999999</v>
      </c>
      <c r="M175" s="96">
        <f>SUM(L175-K175)</f>
        <v>13.499999999999986</v>
      </c>
      <c r="N175" s="92">
        <f t="shared" si="44"/>
        <v>30</v>
      </c>
      <c r="O175" s="92">
        <f>SUM(K175-N175)</f>
        <v>60</v>
      </c>
      <c r="P175" s="96">
        <v>103.5</v>
      </c>
      <c r="Q175" s="93">
        <f>+SUM(P175-L175)</f>
        <v>1.4210854715202004E-14</v>
      </c>
      <c r="R175" s="183">
        <v>43566</v>
      </c>
      <c r="S175" s="93"/>
    </row>
    <row r="176" spans="1:19" ht="16">
      <c r="A176" s="129" t="s">
        <v>230</v>
      </c>
      <c r="B176" s="95" t="s">
        <v>56</v>
      </c>
      <c r="C176" s="89" t="s">
        <v>10</v>
      </c>
      <c r="D176" s="145">
        <v>43567</v>
      </c>
      <c r="E176" s="100">
        <v>1.25</v>
      </c>
      <c r="F176" s="89" t="s">
        <v>8</v>
      </c>
      <c r="G176" s="90" t="s">
        <v>34</v>
      </c>
      <c r="H176" s="95" t="s">
        <v>17</v>
      </c>
      <c r="I176" s="92">
        <v>33</v>
      </c>
      <c r="J176" s="117"/>
      <c r="K176" s="92">
        <v>82.5</v>
      </c>
      <c r="L176" s="92">
        <f>SUM(K176*1.15)</f>
        <v>94.874999999999986</v>
      </c>
      <c r="M176" s="92">
        <f>SUM(L176-K176)</f>
        <v>12.374999999999986</v>
      </c>
      <c r="N176" s="92">
        <f t="shared" si="44"/>
        <v>25</v>
      </c>
      <c r="O176" s="92">
        <f>SUM(K176-N176)</f>
        <v>57.5</v>
      </c>
      <c r="P176" s="92">
        <v>94.88</v>
      </c>
      <c r="Q176" s="93">
        <f>+SUM(P176-L176)</f>
        <v>5.0000000000096634E-3</v>
      </c>
      <c r="R176" s="183">
        <v>43565</v>
      </c>
      <c r="S176" s="93"/>
    </row>
    <row r="177" spans="1:19" ht="16">
      <c r="A177" s="129" t="s">
        <v>230</v>
      </c>
      <c r="B177" s="87" t="s">
        <v>53</v>
      </c>
      <c r="C177" s="89" t="s">
        <v>10</v>
      </c>
      <c r="D177" s="145">
        <v>43567</v>
      </c>
      <c r="E177" s="91"/>
      <c r="F177" s="126" t="s">
        <v>5</v>
      </c>
      <c r="G177" s="90" t="s">
        <v>34</v>
      </c>
      <c r="H177" s="87"/>
      <c r="I177" s="92"/>
      <c r="J177" s="117"/>
      <c r="K177" s="92"/>
      <c r="L177" s="92">
        <f>SUM(K177*1.15)</f>
        <v>0</v>
      </c>
      <c r="M177" s="92">
        <f>SUM(L177-K177)</f>
        <v>0</v>
      </c>
      <c r="N177" s="92">
        <f t="shared" si="44"/>
        <v>0</v>
      </c>
      <c r="O177" s="92">
        <f>SUM(K177-N177)</f>
        <v>0</v>
      </c>
      <c r="P177" s="92"/>
      <c r="Q177" s="93">
        <f>+SUM(P177-L177)</f>
        <v>0</v>
      </c>
      <c r="R177" s="183"/>
      <c r="S177" s="93"/>
    </row>
    <row r="178" spans="1:19" ht="16">
      <c r="A178" s="101"/>
      <c r="B178" s="101"/>
      <c r="C178" s="101"/>
      <c r="D178" s="102"/>
      <c r="E178" s="103">
        <f>SUM(E168:E177)</f>
        <v>8.5</v>
      </c>
      <c r="F178" s="101"/>
      <c r="G178" s="102"/>
      <c r="H178" s="101"/>
      <c r="I178" s="104"/>
      <c r="J178" s="83"/>
      <c r="K178" s="104">
        <f t="shared" ref="K178:Q178" si="45">SUM(K168:K177)</f>
        <v>242.5</v>
      </c>
      <c r="L178" s="104">
        <f t="shared" si="45"/>
        <v>278.875</v>
      </c>
      <c r="M178" s="104">
        <f t="shared" si="45"/>
        <v>36.374999999999972</v>
      </c>
      <c r="N178" s="104">
        <f t="shared" si="45"/>
        <v>181.25</v>
      </c>
      <c r="O178" s="104">
        <f t="shared" si="45"/>
        <v>147.5</v>
      </c>
      <c r="P178" s="104">
        <f t="shared" si="45"/>
        <v>278.88</v>
      </c>
      <c r="Q178" s="105">
        <f t="shared" si="45"/>
        <v>5.0000000000238742E-3</v>
      </c>
      <c r="R178" s="221"/>
      <c r="S178" s="177"/>
    </row>
    <row r="179" spans="1:19" ht="16">
      <c r="A179" s="133" t="s">
        <v>241</v>
      </c>
      <c r="B179" s="89" t="s">
        <v>18</v>
      </c>
      <c r="C179" s="89" t="s">
        <v>19</v>
      </c>
      <c r="D179" s="145">
        <v>43563</v>
      </c>
      <c r="E179" s="91">
        <v>1.25</v>
      </c>
      <c r="F179" s="125" t="s">
        <v>14</v>
      </c>
      <c r="G179" s="90" t="s">
        <v>231</v>
      </c>
      <c r="H179" s="95" t="s">
        <v>20</v>
      </c>
      <c r="I179" s="96"/>
      <c r="J179" s="117"/>
      <c r="K179" s="118"/>
      <c r="L179" s="118">
        <f>SUM(K179*1.15)</f>
        <v>0</v>
      </c>
      <c r="M179" s="118">
        <f>SUM(L179-K179)</f>
        <v>0</v>
      </c>
      <c r="N179" s="92">
        <f>SUM(E179*25)</f>
        <v>31.25</v>
      </c>
      <c r="O179" s="92">
        <f>SUM(K179-N179)</f>
        <v>-31.25</v>
      </c>
      <c r="P179" s="92"/>
      <c r="Q179" s="93">
        <f>+SUM(P179-L179)</f>
        <v>0</v>
      </c>
      <c r="R179" s="183"/>
      <c r="S179" s="93"/>
    </row>
    <row r="180" spans="1:19" ht="16">
      <c r="A180" s="133" t="s">
        <v>241</v>
      </c>
      <c r="B180" s="89" t="s">
        <v>21</v>
      </c>
      <c r="C180" s="89" t="s">
        <v>19</v>
      </c>
      <c r="D180" s="145">
        <v>43563</v>
      </c>
      <c r="E180" s="91">
        <v>1.5</v>
      </c>
      <c r="F180" s="125" t="s">
        <v>14</v>
      </c>
      <c r="G180" s="90" t="s">
        <v>231</v>
      </c>
      <c r="H180" s="87" t="s">
        <v>15</v>
      </c>
      <c r="I180" s="96"/>
      <c r="J180" s="83"/>
      <c r="K180" s="92"/>
      <c r="L180" s="92"/>
      <c r="M180" s="92"/>
      <c r="N180" s="118">
        <f>SUM(E180*25)</f>
        <v>37.5</v>
      </c>
      <c r="O180" s="92"/>
      <c r="P180" s="92"/>
      <c r="Q180" s="93">
        <f>+SUM(P180-L180)</f>
        <v>0</v>
      </c>
      <c r="R180" s="183"/>
      <c r="S180" s="93"/>
    </row>
    <row r="181" spans="1:19" ht="16">
      <c r="A181" s="133" t="s">
        <v>241</v>
      </c>
      <c r="B181" s="89" t="s">
        <v>22</v>
      </c>
      <c r="C181" s="87" t="s">
        <v>19</v>
      </c>
      <c r="D181" s="145">
        <v>43563</v>
      </c>
      <c r="E181" s="91">
        <v>1.25</v>
      </c>
      <c r="F181" s="89" t="s">
        <v>8</v>
      </c>
      <c r="G181" s="90" t="s">
        <v>231</v>
      </c>
      <c r="H181" s="87"/>
      <c r="I181" s="87"/>
      <c r="J181" s="83"/>
      <c r="K181" s="118"/>
      <c r="L181" s="118"/>
      <c r="M181" s="118"/>
      <c r="N181" s="118">
        <f>SUM(E181*20)</f>
        <v>25</v>
      </c>
      <c r="O181" s="118"/>
      <c r="P181" s="87"/>
      <c r="Q181" s="87"/>
      <c r="R181" s="183"/>
      <c r="S181" s="93"/>
    </row>
    <row r="182" spans="1:19" ht="16">
      <c r="A182" s="133" t="s">
        <v>241</v>
      </c>
      <c r="B182" s="568"/>
      <c r="C182" s="109" t="s">
        <v>24</v>
      </c>
      <c r="D182" s="179">
        <v>43564</v>
      </c>
      <c r="E182" s="569"/>
      <c r="F182" s="568"/>
      <c r="G182" s="564" t="s">
        <v>392</v>
      </c>
      <c r="H182" s="568"/>
      <c r="I182" s="568"/>
      <c r="J182" s="83"/>
      <c r="K182" s="570"/>
      <c r="L182" s="570"/>
      <c r="M182" s="570"/>
      <c r="N182" s="570"/>
      <c r="O182" s="570"/>
      <c r="P182" s="568"/>
      <c r="Q182" s="568"/>
      <c r="R182" s="183"/>
      <c r="S182" s="93"/>
    </row>
    <row r="183" spans="1:19" ht="16">
      <c r="A183" s="133" t="s">
        <v>241</v>
      </c>
      <c r="B183" s="87" t="s">
        <v>139</v>
      </c>
      <c r="C183" s="89" t="s">
        <v>29</v>
      </c>
      <c r="D183" s="145">
        <v>43565</v>
      </c>
      <c r="E183" s="98">
        <v>2</v>
      </c>
      <c r="F183" s="87" t="s">
        <v>8</v>
      </c>
      <c r="G183" s="90"/>
      <c r="H183" s="89" t="s">
        <v>6</v>
      </c>
      <c r="I183" s="92">
        <v>35</v>
      </c>
      <c r="J183" s="83"/>
      <c r="K183" s="92">
        <v>70</v>
      </c>
      <c r="L183" s="92">
        <f t="shared" ref="L183:L189" si="46">SUM(K183*1.15)</f>
        <v>80.5</v>
      </c>
      <c r="M183" s="92">
        <f t="shared" ref="M183:M189" si="47">SUM(L183-K183)</f>
        <v>10.5</v>
      </c>
      <c r="N183" s="92">
        <f>SUM(E183*20)</f>
        <v>40</v>
      </c>
      <c r="O183" s="92">
        <f t="shared" ref="O183:O189" si="48">SUM(K183-N183)</f>
        <v>30</v>
      </c>
      <c r="P183" s="92">
        <v>80.5</v>
      </c>
      <c r="Q183" s="92">
        <f t="shared" ref="Q183:Q189" si="49">+SUM(P183-L183)</f>
        <v>0</v>
      </c>
      <c r="R183" s="183">
        <v>43564</v>
      </c>
      <c r="S183" s="93"/>
    </row>
    <row r="184" spans="1:19" ht="16">
      <c r="A184" s="133" t="s">
        <v>241</v>
      </c>
      <c r="B184" s="89" t="s">
        <v>140</v>
      </c>
      <c r="C184" s="95" t="s">
        <v>29</v>
      </c>
      <c r="D184" s="145">
        <v>43565</v>
      </c>
      <c r="E184" s="91">
        <v>3</v>
      </c>
      <c r="F184" s="126" t="s">
        <v>5</v>
      </c>
      <c r="G184" s="90"/>
      <c r="H184" s="116" t="s">
        <v>17</v>
      </c>
      <c r="I184" s="92">
        <v>30</v>
      </c>
      <c r="J184" s="83"/>
      <c r="K184" s="92">
        <v>90</v>
      </c>
      <c r="L184" s="92">
        <f t="shared" si="46"/>
        <v>103.49999999999999</v>
      </c>
      <c r="M184" s="92">
        <f t="shared" si="47"/>
        <v>13.499999999999986</v>
      </c>
      <c r="N184" s="92">
        <f>SUM(E184*20)</f>
        <v>60</v>
      </c>
      <c r="O184" s="92">
        <f t="shared" si="48"/>
        <v>30</v>
      </c>
      <c r="P184" s="92">
        <v>103.5</v>
      </c>
      <c r="Q184" s="93">
        <f t="shared" si="49"/>
        <v>1.4210854715202004E-14</v>
      </c>
      <c r="R184" s="183">
        <v>43566</v>
      </c>
      <c r="S184" s="93"/>
    </row>
    <row r="185" spans="1:19" ht="16">
      <c r="A185" s="133" t="s">
        <v>241</v>
      </c>
      <c r="B185" s="89" t="s">
        <v>108</v>
      </c>
      <c r="C185" s="89" t="s">
        <v>3</v>
      </c>
      <c r="D185" s="145">
        <v>43566</v>
      </c>
      <c r="E185" s="91">
        <v>2.5</v>
      </c>
      <c r="F185" s="89" t="s">
        <v>8</v>
      </c>
      <c r="G185" s="90"/>
      <c r="H185" s="95" t="s">
        <v>6</v>
      </c>
      <c r="I185" s="96">
        <v>35</v>
      </c>
      <c r="J185" s="117"/>
      <c r="K185" s="92">
        <f>SUM(E185*I185)</f>
        <v>87.5</v>
      </c>
      <c r="L185" s="92">
        <f t="shared" si="46"/>
        <v>100.62499999999999</v>
      </c>
      <c r="M185" s="92">
        <f t="shared" si="47"/>
        <v>13.124999999999986</v>
      </c>
      <c r="N185" s="118">
        <f>SUM(E185*20)</f>
        <v>50</v>
      </c>
      <c r="O185" s="92">
        <f t="shared" si="48"/>
        <v>37.5</v>
      </c>
      <c r="P185" s="92">
        <v>100.63</v>
      </c>
      <c r="Q185" s="93">
        <f t="shared" si="49"/>
        <v>5.0000000000096634E-3</v>
      </c>
      <c r="R185" s="183">
        <v>43564</v>
      </c>
      <c r="S185" s="93"/>
    </row>
    <row r="186" spans="1:19" ht="16">
      <c r="A186" s="133" t="s">
        <v>241</v>
      </c>
      <c r="B186" s="89" t="s">
        <v>7</v>
      </c>
      <c r="C186" s="95" t="s">
        <v>3</v>
      </c>
      <c r="D186" s="145">
        <v>43566</v>
      </c>
      <c r="E186" s="91">
        <v>2</v>
      </c>
      <c r="F186" s="89" t="s">
        <v>8</v>
      </c>
      <c r="G186" s="90"/>
      <c r="H186" s="95" t="s">
        <v>6</v>
      </c>
      <c r="I186" s="96">
        <v>35</v>
      </c>
      <c r="J186" s="83"/>
      <c r="K186" s="92">
        <v>70</v>
      </c>
      <c r="L186" s="92">
        <f t="shared" si="46"/>
        <v>80.5</v>
      </c>
      <c r="M186" s="92">
        <f t="shared" si="47"/>
        <v>10.5</v>
      </c>
      <c r="N186" s="118">
        <f>SUM(E186*20)</f>
        <v>40</v>
      </c>
      <c r="O186" s="92">
        <f t="shared" si="48"/>
        <v>30</v>
      </c>
      <c r="P186" s="92">
        <v>80.5</v>
      </c>
      <c r="Q186" s="93">
        <f t="shared" si="49"/>
        <v>0</v>
      </c>
      <c r="R186" s="183">
        <v>43566</v>
      </c>
      <c r="S186" s="93"/>
    </row>
    <row r="187" spans="1:19" ht="16">
      <c r="A187" s="133" t="s">
        <v>241</v>
      </c>
      <c r="B187" s="89" t="s">
        <v>77</v>
      </c>
      <c r="C187" s="89" t="s">
        <v>10</v>
      </c>
      <c r="D187" s="145">
        <v>43567</v>
      </c>
      <c r="E187" s="91">
        <v>2.5</v>
      </c>
      <c r="F187" s="89" t="s">
        <v>8</v>
      </c>
      <c r="G187" s="90"/>
      <c r="H187" s="87" t="s">
        <v>12</v>
      </c>
      <c r="I187" s="92">
        <v>30</v>
      </c>
      <c r="J187" s="83"/>
      <c r="K187" s="92">
        <f>SUM(E187*I187)</f>
        <v>75</v>
      </c>
      <c r="L187" s="92">
        <f t="shared" si="46"/>
        <v>86.25</v>
      </c>
      <c r="M187" s="92">
        <f t="shared" si="47"/>
        <v>11.25</v>
      </c>
      <c r="N187" s="118">
        <f>SUM(E187*20)</f>
        <v>50</v>
      </c>
      <c r="O187" s="92">
        <f t="shared" si="48"/>
        <v>25</v>
      </c>
      <c r="P187" s="92">
        <v>86.25</v>
      </c>
      <c r="Q187" s="93">
        <f t="shared" si="49"/>
        <v>0</v>
      </c>
      <c r="R187" s="183" t="s">
        <v>352</v>
      </c>
      <c r="S187" s="93"/>
    </row>
    <row r="188" spans="1:19" ht="16">
      <c r="A188" s="133" t="s">
        <v>241</v>
      </c>
      <c r="B188" s="87" t="s">
        <v>13</v>
      </c>
      <c r="C188" s="95" t="s">
        <v>10</v>
      </c>
      <c r="D188" s="145">
        <v>43567</v>
      </c>
      <c r="E188" s="91">
        <v>1</v>
      </c>
      <c r="F188" s="125" t="s">
        <v>14</v>
      </c>
      <c r="G188" s="90" t="s">
        <v>451</v>
      </c>
      <c r="H188" s="95" t="s">
        <v>15</v>
      </c>
      <c r="I188" s="118"/>
      <c r="J188" s="83"/>
      <c r="K188" s="118"/>
      <c r="L188" s="118"/>
      <c r="M188" s="118"/>
      <c r="N188" s="92">
        <f>SUM(E188*25)</f>
        <v>25</v>
      </c>
      <c r="O188" s="118"/>
      <c r="P188" s="118"/>
      <c r="Q188" s="93">
        <f>+SUM(P188-L188)</f>
        <v>0</v>
      </c>
      <c r="R188" s="183"/>
      <c r="S188" s="93"/>
    </row>
    <row r="189" spans="1:19" ht="16">
      <c r="A189" s="133" t="s">
        <v>241</v>
      </c>
      <c r="B189" s="89" t="s">
        <v>78</v>
      </c>
      <c r="C189" s="95" t="s">
        <v>10</v>
      </c>
      <c r="D189" s="145">
        <v>43567</v>
      </c>
      <c r="E189" s="91">
        <v>2</v>
      </c>
      <c r="F189" s="89"/>
      <c r="G189" s="90"/>
      <c r="H189" s="95" t="s">
        <v>6</v>
      </c>
      <c r="I189" s="96">
        <v>35</v>
      </c>
      <c r="J189" s="83"/>
      <c r="K189" s="118">
        <f>SUM(E189*I189)</f>
        <v>70</v>
      </c>
      <c r="L189" s="118">
        <f t="shared" si="46"/>
        <v>80.5</v>
      </c>
      <c r="M189" s="118">
        <f t="shared" si="47"/>
        <v>10.5</v>
      </c>
      <c r="N189" s="118">
        <f>SUM(E189*20)</f>
        <v>40</v>
      </c>
      <c r="O189" s="118">
        <f t="shared" si="48"/>
        <v>30</v>
      </c>
      <c r="P189" s="96">
        <v>80.5</v>
      </c>
      <c r="Q189" s="144">
        <f t="shared" si="49"/>
        <v>0</v>
      </c>
      <c r="R189" s="183">
        <v>43567</v>
      </c>
      <c r="S189" s="93"/>
    </row>
    <row r="190" spans="1:19" ht="16">
      <c r="A190" s="101"/>
      <c r="B190" s="101"/>
      <c r="C190" s="101"/>
      <c r="D190" s="102"/>
      <c r="E190" s="103">
        <f>SUM(E179:E189)</f>
        <v>19</v>
      </c>
      <c r="F190" s="101"/>
      <c r="G190" s="102"/>
      <c r="H190" s="101"/>
      <c r="I190" s="104"/>
      <c r="J190" s="83"/>
      <c r="K190" s="104">
        <f t="shared" ref="K190:Q190" si="50">SUM(K179:K189)</f>
        <v>462.5</v>
      </c>
      <c r="L190" s="104">
        <f t="shared" si="50"/>
        <v>531.875</v>
      </c>
      <c r="M190" s="104">
        <f t="shared" si="50"/>
        <v>69.374999999999972</v>
      </c>
      <c r="N190" s="104">
        <f>SUM(N179:N189)</f>
        <v>398.75</v>
      </c>
      <c r="O190" s="104">
        <f t="shared" si="50"/>
        <v>151.25</v>
      </c>
      <c r="P190" s="104">
        <f t="shared" si="50"/>
        <v>531.88</v>
      </c>
      <c r="Q190" s="105">
        <f t="shared" si="50"/>
        <v>5.0000000000238742E-3</v>
      </c>
      <c r="R190" s="221"/>
      <c r="S190" s="93"/>
    </row>
    <row r="191" spans="1:19" ht="16">
      <c r="A191" s="134" t="s">
        <v>2</v>
      </c>
      <c r="B191" s="581"/>
      <c r="C191" s="110" t="s">
        <v>3</v>
      </c>
      <c r="D191" s="164">
        <v>43566</v>
      </c>
      <c r="E191" s="642"/>
      <c r="F191" s="581"/>
      <c r="G191" s="581" t="s">
        <v>439</v>
      </c>
      <c r="H191" s="581"/>
      <c r="I191" s="581"/>
      <c r="J191" s="83"/>
      <c r="K191" s="643"/>
      <c r="L191" s="643"/>
      <c r="M191" s="643"/>
      <c r="N191" s="643"/>
      <c r="O191" s="643"/>
      <c r="P191" s="581"/>
      <c r="Q191" s="581"/>
      <c r="R191" s="183"/>
      <c r="S191" s="93"/>
    </row>
    <row r="192" spans="1:19" ht="16">
      <c r="A192" s="134" t="s">
        <v>2</v>
      </c>
      <c r="B192" s="581"/>
      <c r="C192" s="110" t="s">
        <v>10</v>
      </c>
      <c r="D192" s="164">
        <v>43567</v>
      </c>
      <c r="E192" s="642"/>
      <c r="F192" s="581"/>
      <c r="G192" s="581" t="s">
        <v>439</v>
      </c>
      <c r="H192" s="581"/>
      <c r="I192" s="581"/>
      <c r="J192" s="83"/>
      <c r="K192" s="643"/>
      <c r="L192" s="643"/>
      <c r="M192" s="643"/>
      <c r="N192" s="643"/>
      <c r="O192" s="643"/>
      <c r="P192" s="581"/>
      <c r="Q192" s="581"/>
      <c r="R192" s="183"/>
      <c r="S192" s="93"/>
    </row>
    <row r="193" spans="1:19" ht="16">
      <c r="A193" s="136"/>
      <c r="B193" s="136"/>
      <c r="C193" s="136"/>
      <c r="D193" s="137"/>
      <c r="E193" s="138">
        <f>SUM(E191:E192)</f>
        <v>0</v>
      </c>
      <c r="F193" s="136"/>
      <c r="G193" s="137"/>
      <c r="H193" s="136"/>
      <c r="I193" s="139"/>
      <c r="J193" s="83"/>
      <c r="K193" s="139">
        <f t="shared" ref="K193:Q193" si="51">SUM(K191:K192)</f>
        <v>0</v>
      </c>
      <c r="L193" s="139">
        <f t="shared" si="51"/>
        <v>0</v>
      </c>
      <c r="M193" s="139">
        <f t="shared" si="51"/>
        <v>0</v>
      </c>
      <c r="N193" s="139">
        <f t="shared" si="51"/>
        <v>0</v>
      </c>
      <c r="O193" s="139">
        <f t="shared" si="51"/>
        <v>0</v>
      </c>
      <c r="P193" s="139">
        <f t="shared" si="51"/>
        <v>0</v>
      </c>
      <c r="Q193" s="140">
        <f t="shared" si="51"/>
        <v>0</v>
      </c>
      <c r="R193" s="633"/>
      <c r="S193" s="93"/>
    </row>
    <row r="194" spans="1:19" ht="16">
      <c r="A194" s="143" t="s">
        <v>40</v>
      </c>
      <c r="B194" s="557"/>
      <c r="C194" s="557"/>
      <c r="D194" s="558"/>
      <c r="E194" s="559"/>
      <c r="F194" s="557"/>
      <c r="G194" s="564" t="s">
        <v>392</v>
      </c>
      <c r="H194" s="560"/>
      <c r="I194" s="561"/>
      <c r="J194" s="553"/>
      <c r="K194" s="561"/>
      <c r="L194" s="561"/>
      <c r="M194" s="561"/>
      <c r="N194" s="561"/>
      <c r="O194" s="561"/>
      <c r="P194" s="561"/>
      <c r="Q194" s="563"/>
      <c r="R194" s="634"/>
      <c r="S194" s="93"/>
    </row>
    <row r="195" spans="1:19" ht="16">
      <c r="A195" s="143" t="s">
        <v>40</v>
      </c>
      <c r="B195" s="557"/>
      <c r="C195" s="565" t="s">
        <v>19</v>
      </c>
      <c r="D195" s="566">
        <v>43563</v>
      </c>
      <c r="E195" s="559"/>
      <c r="F195" s="557"/>
      <c r="G195" s="564" t="s">
        <v>392</v>
      </c>
      <c r="H195" s="560"/>
      <c r="I195" s="562"/>
      <c r="J195" s="553"/>
      <c r="K195" s="561"/>
      <c r="L195" s="561"/>
      <c r="M195" s="561"/>
      <c r="N195" s="561"/>
      <c r="O195" s="561"/>
      <c r="P195" s="561"/>
      <c r="Q195" s="563"/>
      <c r="R195" s="634"/>
      <c r="S195" s="93"/>
    </row>
    <row r="196" spans="1:19" ht="16">
      <c r="A196" s="143" t="s">
        <v>40</v>
      </c>
      <c r="B196" s="89" t="s">
        <v>45</v>
      </c>
      <c r="C196" s="89" t="s">
        <v>24</v>
      </c>
      <c r="D196" s="145">
        <v>43564</v>
      </c>
      <c r="E196" s="91">
        <v>2</v>
      </c>
      <c r="F196" s="126" t="s">
        <v>5</v>
      </c>
      <c r="G196" s="90" t="s">
        <v>42</v>
      </c>
      <c r="H196" s="95" t="s">
        <v>6</v>
      </c>
      <c r="I196" s="96">
        <v>35</v>
      </c>
      <c r="J196" s="117"/>
      <c r="K196" s="92">
        <f>SUM(E196*I196)</f>
        <v>70</v>
      </c>
      <c r="L196" s="92">
        <f>SUM(K196*1.15)</f>
        <v>80.5</v>
      </c>
      <c r="M196" s="92">
        <f>SUM(L196-K196)</f>
        <v>10.5</v>
      </c>
      <c r="N196" s="118">
        <f>SUM(E196*21)</f>
        <v>42</v>
      </c>
      <c r="O196" s="92">
        <f>SUM(K196-N196)</f>
        <v>28</v>
      </c>
      <c r="P196" s="92">
        <v>80.5</v>
      </c>
      <c r="Q196" s="93">
        <f t="shared" ref="Q196:Q201" si="52">+SUM(P196-L196)</f>
        <v>0</v>
      </c>
      <c r="R196" s="183">
        <v>43557</v>
      </c>
      <c r="S196" s="93"/>
    </row>
    <row r="197" spans="1:19" ht="16">
      <c r="A197" s="143" t="s">
        <v>40</v>
      </c>
      <c r="B197" s="89" t="s">
        <v>46</v>
      </c>
      <c r="C197" s="95" t="s">
        <v>24</v>
      </c>
      <c r="D197" s="145">
        <v>43564</v>
      </c>
      <c r="E197" s="91">
        <v>2.5</v>
      </c>
      <c r="F197" s="146" t="s">
        <v>47</v>
      </c>
      <c r="G197" s="90" t="s">
        <v>42</v>
      </c>
      <c r="H197" s="89" t="s">
        <v>20</v>
      </c>
      <c r="I197" s="92">
        <v>38</v>
      </c>
      <c r="J197" s="83"/>
      <c r="K197" s="92">
        <f>SUM(E197*I197)</f>
        <v>95</v>
      </c>
      <c r="L197" s="92">
        <f>SUM(K197*1.15)</f>
        <v>109.24999999999999</v>
      </c>
      <c r="M197" s="92">
        <f>SUM(L197-K197)</f>
        <v>14.249999999999986</v>
      </c>
      <c r="N197" s="118">
        <f>SUM(E197*25)</f>
        <v>62.5</v>
      </c>
      <c r="O197" s="92">
        <f>SUM(K197-N197)</f>
        <v>32.5</v>
      </c>
      <c r="P197" s="92">
        <v>109.25</v>
      </c>
      <c r="Q197" s="93">
        <f t="shared" si="52"/>
        <v>1.4210854715202004E-14</v>
      </c>
      <c r="R197" s="183">
        <v>43566</v>
      </c>
      <c r="S197" s="93"/>
    </row>
    <row r="198" spans="1:19" ht="16">
      <c r="A198" s="143" t="s">
        <v>40</v>
      </c>
      <c r="B198" s="89" t="s">
        <v>94</v>
      </c>
      <c r="C198" s="89" t="s">
        <v>29</v>
      </c>
      <c r="D198" s="145">
        <v>43565</v>
      </c>
      <c r="E198" s="100">
        <v>1</v>
      </c>
      <c r="F198" s="126" t="s">
        <v>5</v>
      </c>
      <c r="G198" s="90" t="s">
        <v>54</v>
      </c>
      <c r="H198" s="95" t="s">
        <v>15</v>
      </c>
      <c r="I198" s="92"/>
      <c r="J198" s="83"/>
      <c r="K198" s="92">
        <f t="shared" ref="K198:K207" si="53">SUM(E198*I198)</f>
        <v>0</v>
      </c>
      <c r="L198" s="92"/>
      <c r="M198" s="92"/>
      <c r="N198" s="118">
        <f>SUM(E198*21)</f>
        <v>21</v>
      </c>
      <c r="O198" s="92"/>
      <c r="P198" s="92"/>
      <c r="Q198" s="93"/>
      <c r="R198" s="183"/>
      <c r="S198" s="93"/>
    </row>
    <row r="199" spans="1:19" ht="16">
      <c r="A199" s="143" t="s">
        <v>40</v>
      </c>
      <c r="B199" s="95" t="s">
        <v>95</v>
      </c>
      <c r="C199" s="95" t="s">
        <v>29</v>
      </c>
      <c r="D199" s="145">
        <v>43565</v>
      </c>
      <c r="E199" s="100">
        <v>1.25</v>
      </c>
      <c r="F199" s="89" t="s">
        <v>8</v>
      </c>
      <c r="G199" s="90" t="s">
        <v>54</v>
      </c>
      <c r="H199" s="95" t="s">
        <v>15</v>
      </c>
      <c r="I199" s="92"/>
      <c r="J199" s="83"/>
      <c r="K199" s="92">
        <f t="shared" si="53"/>
        <v>0</v>
      </c>
      <c r="L199" s="92"/>
      <c r="M199" s="92"/>
      <c r="N199" s="118">
        <f>SUM(E199*21)</f>
        <v>26.25</v>
      </c>
      <c r="O199" s="92"/>
      <c r="P199" s="92"/>
      <c r="Q199" s="93"/>
      <c r="R199" s="183"/>
      <c r="S199" s="93"/>
    </row>
    <row r="200" spans="1:19" ht="16">
      <c r="A200" s="143" t="s">
        <v>40</v>
      </c>
      <c r="B200" s="87" t="s">
        <v>49</v>
      </c>
      <c r="C200" s="89" t="s">
        <v>29</v>
      </c>
      <c r="D200" s="145">
        <v>43565</v>
      </c>
      <c r="E200" s="98">
        <v>1</v>
      </c>
      <c r="F200" s="126" t="s">
        <v>5</v>
      </c>
      <c r="G200" s="90" t="s">
        <v>54</v>
      </c>
      <c r="H200" s="87" t="s">
        <v>12</v>
      </c>
      <c r="I200" s="92">
        <v>30</v>
      </c>
      <c r="J200" s="117"/>
      <c r="K200" s="118">
        <v>60</v>
      </c>
      <c r="L200" s="118">
        <f>SUM(K200*1.15)</f>
        <v>69</v>
      </c>
      <c r="M200" s="118">
        <f>SUM(L200-K200)</f>
        <v>9</v>
      </c>
      <c r="N200" s="118">
        <f>SUM(E200*21)</f>
        <v>21</v>
      </c>
      <c r="O200" s="92">
        <f>SUM(K200-N200)</f>
        <v>39</v>
      </c>
      <c r="P200" s="118">
        <v>69</v>
      </c>
      <c r="Q200" s="93">
        <f t="shared" si="52"/>
        <v>0</v>
      </c>
      <c r="R200" s="183">
        <v>43563</v>
      </c>
      <c r="S200" s="93"/>
    </row>
    <row r="201" spans="1:19" ht="16">
      <c r="A201" s="143" t="s">
        <v>40</v>
      </c>
      <c r="B201" s="87" t="s">
        <v>51</v>
      </c>
      <c r="C201" s="89" t="s">
        <v>29</v>
      </c>
      <c r="D201" s="145">
        <v>43565</v>
      </c>
      <c r="E201" s="98">
        <v>1.5</v>
      </c>
      <c r="F201" s="126" t="s">
        <v>5</v>
      </c>
      <c r="G201" s="90" t="s">
        <v>54</v>
      </c>
      <c r="H201" s="87" t="s">
        <v>6</v>
      </c>
      <c r="I201" s="92">
        <v>35</v>
      </c>
      <c r="J201" s="117"/>
      <c r="K201" s="118">
        <v>105</v>
      </c>
      <c r="L201" s="118">
        <f>SUM(K201*1.15)</f>
        <v>120.74999999999999</v>
      </c>
      <c r="M201" s="118">
        <f>SUM(L201-K201)</f>
        <v>15.749999999999986</v>
      </c>
      <c r="N201" s="118">
        <f>SUM(E201*21)</f>
        <v>31.5</v>
      </c>
      <c r="O201" s="92">
        <f>SUM(K201-N201)</f>
        <v>73.5</v>
      </c>
      <c r="P201" s="118">
        <v>120.75</v>
      </c>
      <c r="Q201" s="93">
        <f t="shared" si="52"/>
        <v>1.4210854715202004E-14</v>
      </c>
      <c r="R201" s="183">
        <v>43564</v>
      </c>
      <c r="S201" s="93"/>
    </row>
    <row r="202" spans="1:19" ht="16">
      <c r="A202" s="143" t="s">
        <v>40</v>
      </c>
      <c r="B202" s="89" t="s">
        <v>376</v>
      </c>
      <c r="C202" s="95" t="s">
        <v>3</v>
      </c>
      <c r="D202" s="145">
        <v>43566</v>
      </c>
      <c r="E202" s="100">
        <v>1</v>
      </c>
      <c r="F202" s="224" t="s">
        <v>459</v>
      </c>
      <c r="G202" s="90"/>
      <c r="H202" s="95"/>
      <c r="I202" s="92"/>
      <c r="J202" s="83"/>
      <c r="K202" s="92"/>
      <c r="L202" s="92">
        <f>SUM(K202*1.15)</f>
        <v>0</v>
      </c>
      <c r="M202" s="92">
        <f>SUM(L202-K202)</f>
        <v>0</v>
      </c>
      <c r="N202" s="118">
        <f>SUM(E202*25)</f>
        <v>25</v>
      </c>
      <c r="O202" s="118">
        <f>SUM(K202-N202)</f>
        <v>-25</v>
      </c>
      <c r="P202" s="118"/>
      <c r="Q202" s="93">
        <f t="shared" ref="Q202:Q207" si="54">+SUM(P202-L202)</f>
        <v>0</v>
      </c>
      <c r="R202" s="183"/>
      <c r="S202" s="93"/>
    </row>
    <row r="203" spans="1:19" ht="16">
      <c r="A203" s="143" t="s">
        <v>40</v>
      </c>
      <c r="B203" s="89" t="s">
        <v>52</v>
      </c>
      <c r="C203" s="89" t="s">
        <v>3</v>
      </c>
      <c r="D203" s="145">
        <v>43566</v>
      </c>
      <c r="E203" s="100">
        <v>1.25</v>
      </c>
      <c r="F203" s="125" t="s">
        <v>14</v>
      </c>
      <c r="G203" s="90" t="s">
        <v>235</v>
      </c>
      <c r="H203" s="95" t="s">
        <v>365</v>
      </c>
      <c r="I203" s="92">
        <v>38</v>
      </c>
      <c r="J203" s="83"/>
      <c r="K203" s="92">
        <v>114</v>
      </c>
      <c r="L203" s="92">
        <f>SUM(K203*1.15)</f>
        <v>131.1</v>
      </c>
      <c r="M203" s="92">
        <f>SUM(L203-K203)</f>
        <v>17.099999999999994</v>
      </c>
      <c r="N203" s="118">
        <f>SUM(E203*25)</f>
        <v>31.25</v>
      </c>
      <c r="O203" s="118">
        <f>SUM(K203-N203)</f>
        <v>82.75</v>
      </c>
      <c r="P203" s="118">
        <v>131.1</v>
      </c>
      <c r="Q203" s="93">
        <f t="shared" si="54"/>
        <v>0</v>
      </c>
      <c r="R203" s="183">
        <v>43585</v>
      </c>
      <c r="S203" s="93"/>
    </row>
    <row r="204" spans="1:19" ht="16">
      <c r="A204" s="143" t="s">
        <v>40</v>
      </c>
      <c r="B204" s="89" t="s">
        <v>37</v>
      </c>
      <c r="C204" s="89" t="s">
        <v>3</v>
      </c>
      <c r="D204" s="145">
        <v>43566</v>
      </c>
      <c r="E204" s="91">
        <v>1.5</v>
      </c>
      <c r="F204" s="89" t="s">
        <v>8</v>
      </c>
      <c r="G204" s="90" t="s">
        <v>235</v>
      </c>
      <c r="H204" s="95" t="s">
        <v>6</v>
      </c>
      <c r="I204" s="92">
        <v>35</v>
      </c>
      <c r="J204" s="83"/>
      <c r="K204" s="92">
        <v>105</v>
      </c>
      <c r="L204" s="92">
        <f>SUM(K204*1.15)</f>
        <v>120.74999999999999</v>
      </c>
      <c r="M204" s="92">
        <f>SUM(L204-K204)</f>
        <v>15.749999999999986</v>
      </c>
      <c r="N204" s="118">
        <f>SUM(E204*21)</f>
        <v>31.5</v>
      </c>
      <c r="O204" s="92">
        <f>SUM(K204-N204)</f>
        <v>73.5</v>
      </c>
      <c r="P204" s="92">
        <v>120.75</v>
      </c>
      <c r="Q204" s="93">
        <f t="shared" si="54"/>
        <v>1.4210854715202004E-14</v>
      </c>
      <c r="R204" s="183" t="s">
        <v>352</v>
      </c>
      <c r="S204" s="93"/>
    </row>
    <row r="205" spans="1:19" ht="16">
      <c r="A205" s="143" t="s">
        <v>40</v>
      </c>
      <c r="B205" s="87" t="s">
        <v>53</v>
      </c>
      <c r="C205" s="89" t="s">
        <v>10</v>
      </c>
      <c r="D205" s="145">
        <v>43567</v>
      </c>
      <c r="E205" s="91"/>
      <c r="F205" s="126" t="s">
        <v>5</v>
      </c>
      <c r="G205" s="90" t="s">
        <v>235</v>
      </c>
      <c r="H205" s="95" t="s">
        <v>15</v>
      </c>
      <c r="I205" s="92"/>
      <c r="J205" s="117"/>
      <c r="K205" s="92">
        <f t="shared" si="53"/>
        <v>0</v>
      </c>
      <c r="L205" s="92"/>
      <c r="M205" s="92"/>
      <c r="N205" s="118">
        <f>SUM(E205*21)</f>
        <v>0</v>
      </c>
      <c r="O205" s="92"/>
      <c r="P205" s="92"/>
      <c r="Q205" s="93">
        <f t="shared" si="54"/>
        <v>0</v>
      </c>
      <c r="R205" s="183"/>
      <c r="S205" s="93"/>
    </row>
    <row r="206" spans="1:19" ht="16">
      <c r="A206" s="143" t="s">
        <v>40</v>
      </c>
      <c r="B206" s="87" t="s">
        <v>55</v>
      </c>
      <c r="C206" s="87" t="s">
        <v>10</v>
      </c>
      <c r="D206" s="145">
        <v>43567</v>
      </c>
      <c r="E206" s="98">
        <v>1.5</v>
      </c>
      <c r="F206" s="87" t="s">
        <v>8</v>
      </c>
      <c r="G206" s="90" t="s">
        <v>235</v>
      </c>
      <c r="H206" s="95" t="s">
        <v>15</v>
      </c>
      <c r="I206" s="96"/>
      <c r="J206" s="83"/>
      <c r="K206" s="118">
        <f t="shared" si="53"/>
        <v>0</v>
      </c>
      <c r="L206" s="118"/>
      <c r="M206" s="118"/>
      <c r="N206" s="118">
        <f>SUM(E206*21)</f>
        <v>31.5</v>
      </c>
      <c r="O206" s="118"/>
      <c r="P206" s="118"/>
      <c r="Q206" s="93">
        <f t="shared" si="54"/>
        <v>0</v>
      </c>
      <c r="R206" s="183"/>
      <c r="S206" s="93"/>
    </row>
    <row r="207" spans="1:19" ht="16">
      <c r="A207" s="143" t="s">
        <v>40</v>
      </c>
      <c r="B207" s="95" t="s">
        <v>56</v>
      </c>
      <c r="C207" s="89" t="s">
        <v>10</v>
      </c>
      <c r="D207" s="145">
        <v>43567</v>
      </c>
      <c r="E207" s="100">
        <v>1.25</v>
      </c>
      <c r="F207" s="89" t="s">
        <v>8</v>
      </c>
      <c r="G207" s="90" t="s">
        <v>235</v>
      </c>
      <c r="H207" s="95" t="s">
        <v>15</v>
      </c>
      <c r="I207" s="92"/>
      <c r="J207" s="83"/>
      <c r="K207" s="118">
        <f t="shared" si="53"/>
        <v>0</v>
      </c>
      <c r="L207" s="118"/>
      <c r="M207" s="118"/>
      <c r="N207" s="118">
        <f>SUM(E207*21)</f>
        <v>26.25</v>
      </c>
      <c r="O207" s="118"/>
      <c r="P207" s="118"/>
      <c r="Q207" s="93">
        <f t="shared" si="54"/>
        <v>0</v>
      </c>
      <c r="R207" s="183"/>
      <c r="S207" s="93"/>
    </row>
    <row r="208" spans="1:19" ht="16">
      <c r="A208" s="157"/>
      <c r="B208" s="157"/>
      <c r="C208" s="157"/>
      <c r="D208" s="157"/>
      <c r="E208" s="158">
        <f>SUM(E194:E207)</f>
        <v>15.75</v>
      </c>
      <c r="F208" s="157"/>
      <c r="G208" s="157"/>
      <c r="H208" s="157"/>
      <c r="I208" s="159"/>
      <c r="J208" s="83"/>
      <c r="K208" s="160">
        <f t="shared" ref="K208:Q208" si="55">SUM(K194:K207)</f>
        <v>549</v>
      </c>
      <c r="L208" s="160">
        <f t="shared" si="55"/>
        <v>631.35</v>
      </c>
      <c r="M208" s="160">
        <f t="shared" si="55"/>
        <v>82.349999999999952</v>
      </c>
      <c r="N208" s="160">
        <f t="shared" si="55"/>
        <v>349.75</v>
      </c>
      <c r="O208" s="160">
        <f t="shared" si="55"/>
        <v>304.25</v>
      </c>
      <c r="P208" s="160">
        <f t="shared" si="55"/>
        <v>631.35</v>
      </c>
      <c r="Q208" s="161">
        <f t="shared" si="55"/>
        <v>4.2632564145606011E-14</v>
      </c>
      <c r="R208" s="635"/>
      <c r="S208" s="93"/>
    </row>
    <row r="209" spans="1:19" ht="16">
      <c r="A209" s="79" t="s">
        <v>57</v>
      </c>
      <c r="B209" s="79" t="s">
        <v>58</v>
      </c>
      <c r="C209" s="79"/>
      <c r="D209" s="165" t="s">
        <v>59</v>
      </c>
      <c r="E209" s="81" t="s">
        <v>60</v>
      </c>
      <c r="F209" s="79" t="s">
        <v>61</v>
      </c>
      <c r="G209" s="85" t="s">
        <v>62</v>
      </c>
      <c r="H209" s="156" t="s">
        <v>63</v>
      </c>
      <c r="I209" s="82" t="s">
        <v>64</v>
      </c>
      <c r="J209" s="83"/>
      <c r="K209" s="82" t="s">
        <v>65</v>
      </c>
      <c r="L209" s="82" t="s">
        <v>66</v>
      </c>
      <c r="M209" s="82" t="s">
        <v>67</v>
      </c>
      <c r="N209" s="82" t="s">
        <v>68</v>
      </c>
      <c r="O209" s="82" t="s">
        <v>69</v>
      </c>
      <c r="P209" s="82" t="s">
        <v>70</v>
      </c>
      <c r="Q209" s="84" t="s">
        <v>71</v>
      </c>
      <c r="R209" s="183"/>
      <c r="S209" s="93"/>
    </row>
    <row r="210" spans="1:19" ht="16">
      <c r="A210" s="163" t="s">
        <v>362</v>
      </c>
      <c r="B210" s="89" t="s">
        <v>101</v>
      </c>
      <c r="C210" s="89" t="s">
        <v>19</v>
      </c>
      <c r="D210" s="145">
        <v>43563</v>
      </c>
      <c r="E210" s="91">
        <v>1</v>
      </c>
      <c r="F210" s="89" t="s">
        <v>8</v>
      </c>
      <c r="G210" s="90" t="s">
        <v>369</v>
      </c>
      <c r="H210" s="89"/>
      <c r="I210" s="92"/>
      <c r="J210" s="117"/>
      <c r="K210" s="92"/>
      <c r="L210" s="92">
        <f>SUM(K210*1.15)</f>
        <v>0</v>
      </c>
      <c r="M210" s="92">
        <f>SUM(L210-K210)</f>
        <v>0</v>
      </c>
      <c r="N210" s="92">
        <f t="shared" ref="N210:N221" si="56">SUM(E210*17.7)</f>
        <v>17.7</v>
      </c>
      <c r="O210" s="92">
        <f>SUM(K210-N210)</f>
        <v>-17.7</v>
      </c>
      <c r="P210" s="89"/>
      <c r="Q210" s="93">
        <f>+SUM(P210-L210)</f>
        <v>0</v>
      </c>
      <c r="R210" s="183"/>
      <c r="S210" s="93"/>
    </row>
    <row r="211" spans="1:19" ht="16">
      <c r="A211" s="163" t="s">
        <v>362</v>
      </c>
      <c r="B211" s="89" t="s">
        <v>102</v>
      </c>
      <c r="C211" s="89" t="s">
        <v>19</v>
      </c>
      <c r="D211" s="145">
        <v>43563</v>
      </c>
      <c r="E211" s="91">
        <v>1.5</v>
      </c>
      <c r="F211" s="89"/>
      <c r="G211" s="90" t="s">
        <v>368</v>
      </c>
      <c r="H211" s="95"/>
      <c r="I211" s="92"/>
      <c r="J211" s="83"/>
      <c r="K211" s="92"/>
      <c r="L211" s="92"/>
      <c r="M211" s="92"/>
      <c r="N211" s="92">
        <f t="shared" si="56"/>
        <v>26.549999999999997</v>
      </c>
      <c r="O211" s="92"/>
      <c r="P211" s="92"/>
      <c r="Q211" s="93"/>
      <c r="R211" s="183"/>
      <c r="S211" s="93"/>
    </row>
    <row r="212" spans="1:19" ht="16">
      <c r="A212" s="163" t="s">
        <v>362</v>
      </c>
      <c r="B212" s="87" t="s">
        <v>74</v>
      </c>
      <c r="C212" s="95" t="s">
        <v>24</v>
      </c>
      <c r="D212" s="145">
        <v>43564</v>
      </c>
      <c r="E212" s="98">
        <v>1.5</v>
      </c>
      <c r="F212" s="89" t="s">
        <v>8</v>
      </c>
      <c r="G212" s="90" t="s">
        <v>368</v>
      </c>
      <c r="H212" s="95"/>
      <c r="I212" s="92"/>
      <c r="J212" s="83"/>
      <c r="K212" s="92"/>
      <c r="L212" s="92"/>
      <c r="M212" s="92"/>
      <c r="N212" s="92">
        <f t="shared" si="56"/>
        <v>26.549999999999997</v>
      </c>
      <c r="O212" s="92"/>
      <c r="P212" s="92"/>
      <c r="Q212" s="93"/>
      <c r="R212" s="183"/>
      <c r="S212" s="93"/>
    </row>
    <row r="213" spans="1:19" ht="16">
      <c r="A213" s="163" t="s">
        <v>362</v>
      </c>
      <c r="B213" s="89" t="s">
        <v>73</v>
      </c>
      <c r="C213" s="89" t="s">
        <v>24</v>
      </c>
      <c r="D213" s="145">
        <v>43564</v>
      </c>
      <c r="E213" s="91">
        <v>1</v>
      </c>
      <c r="F213" s="89" t="s">
        <v>8</v>
      </c>
      <c r="G213" s="90" t="s">
        <v>368</v>
      </c>
      <c r="H213" s="95"/>
      <c r="I213" s="92"/>
      <c r="J213" s="83"/>
      <c r="K213" s="92"/>
      <c r="L213" s="92"/>
      <c r="M213" s="92"/>
      <c r="N213" s="92">
        <f t="shared" si="56"/>
        <v>17.7</v>
      </c>
      <c r="O213" s="92"/>
      <c r="P213" s="92"/>
      <c r="Q213" s="93"/>
      <c r="R213" s="183"/>
      <c r="S213" s="93"/>
    </row>
    <row r="214" spans="1:19" ht="16">
      <c r="A214" s="163" t="s">
        <v>362</v>
      </c>
      <c r="B214" s="89" t="s">
        <v>28</v>
      </c>
      <c r="C214" s="89" t="s">
        <v>29</v>
      </c>
      <c r="D214" s="145">
        <v>43565</v>
      </c>
      <c r="E214" s="98">
        <v>3</v>
      </c>
      <c r="F214" s="126" t="s">
        <v>5</v>
      </c>
      <c r="G214" s="90" t="s">
        <v>374</v>
      </c>
      <c r="H214" s="95"/>
      <c r="I214" s="92"/>
      <c r="J214" s="83"/>
      <c r="K214" s="92"/>
      <c r="L214" s="92"/>
      <c r="M214" s="92"/>
      <c r="N214" s="92">
        <f t="shared" si="56"/>
        <v>53.099999999999994</v>
      </c>
      <c r="O214" s="92"/>
      <c r="P214" s="92"/>
      <c r="Q214" s="93"/>
      <c r="R214" s="183"/>
      <c r="S214" s="93"/>
    </row>
    <row r="215" spans="1:19" ht="16">
      <c r="A215" s="163" t="s">
        <v>362</v>
      </c>
      <c r="B215" s="119"/>
      <c r="C215" s="128" t="s">
        <v>29</v>
      </c>
      <c r="D215" s="219">
        <v>43565</v>
      </c>
      <c r="E215" s="121"/>
      <c r="F215" s="119"/>
      <c r="G215" s="120"/>
      <c r="H215" s="128"/>
      <c r="I215" s="122"/>
      <c r="J215" s="83"/>
      <c r="K215" s="122"/>
      <c r="L215" s="122"/>
      <c r="M215" s="122"/>
      <c r="N215" s="122">
        <f t="shared" si="56"/>
        <v>0</v>
      </c>
      <c r="O215" s="122"/>
      <c r="P215" s="122"/>
      <c r="Q215" s="123"/>
      <c r="R215" s="183"/>
      <c r="S215" s="93"/>
    </row>
    <row r="216" spans="1:19" ht="16">
      <c r="A216" s="163" t="s">
        <v>362</v>
      </c>
      <c r="B216" s="89" t="s">
        <v>376</v>
      </c>
      <c r="C216" s="89" t="s">
        <v>3</v>
      </c>
      <c r="D216" s="145">
        <v>43566</v>
      </c>
      <c r="E216" s="91">
        <v>3</v>
      </c>
      <c r="F216" s="224" t="s">
        <v>377</v>
      </c>
      <c r="G216" s="90" t="s">
        <v>393</v>
      </c>
      <c r="H216" s="95"/>
      <c r="I216" s="92"/>
      <c r="J216" s="83"/>
      <c r="K216" s="92"/>
      <c r="L216" s="92"/>
      <c r="M216" s="92"/>
      <c r="N216" s="92">
        <f t="shared" si="56"/>
        <v>53.099999999999994</v>
      </c>
      <c r="O216" s="92"/>
      <c r="P216" s="92"/>
      <c r="Q216" s="93"/>
      <c r="R216" s="183"/>
      <c r="S216" s="93"/>
    </row>
    <row r="217" spans="1:19" ht="16">
      <c r="A217" s="163" t="s">
        <v>362</v>
      </c>
      <c r="B217" s="89" t="s">
        <v>75</v>
      </c>
      <c r="C217" s="95" t="s">
        <v>3</v>
      </c>
      <c r="D217" s="145">
        <v>43566</v>
      </c>
      <c r="E217" s="91">
        <v>1.25</v>
      </c>
      <c r="F217" s="89" t="s">
        <v>8</v>
      </c>
      <c r="G217" s="90"/>
      <c r="H217" s="87" t="s">
        <v>15</v>
      </c>
      <c r="I217" s="96">
        <v>30</v>
      </c>
      <c r="J217" s="83"/>
      <c r="K217" s="96">
        <v>75</v>
      </c>
      <c r="L217" s="96">
        <f>SUM(K217*1.15)</f>
        <v>86.25</v>
      </c>
      <c r="M217" s="96">
        <f>SUM(L217-K217)</f>
        <v>11.25</v>
      </c>
      <c r="N217" s="92">
        <f t="shared" si="56"/>
        <v>22.125</v>
      </c>
      <c r="O217" s="96">
        <f>SUM(K217-N217)</f>
        <v>52.875</v>
      </c>
      <c r="P217" s="92">
        <v>86.25</v>
      </c>
      <c r="Q217" s="93">
        <f>+SUM(P217-L217)</f>
        <v>0</v>
      </c>
      <c r="R217" s="183">
        <v>43565</v>
      </c>
      <c r="S217" s="93"/>
    </row>
    <row r="218" spans="1:19" ht="16">
      <c r="A218" s="163" t="s">
        <v>362</v>
      </c>
      <c r="B218" s="119"/>
      <c r="C218" s="119" t="s">
        <v>3</v>
      </c>
      <c r="D218" s="219">
        <v>43566</v>
      </c>
      <c r="E218" s="121"/>
      <c r="F218" s="119"/>
      <c r="G218" s="120"/>
      <c r="H218" s="128"/>
      <c r="I218" s="122"/>
      <c r="J218" s="83"/>
      <c r="K218" s="122"/>
      <c r="L218" s="122"/>
      <c r="M218" s="122"/>
      <c r="N218" s="122">
        <f t="shared" si="56"/>
        <v>0</v>
      </c>
      <c r="O218" s="122"/>
      <c r="P218" s="122"/>
      <c r="Q218" s="123"/>
      <c r="R218" s="183"/>
      <c r="S218" s="93"/>
    </row>
    <row r="219" spans="1:19" ht="16">
      <c r="A219" s="163" t="s">
        <v>362</v>
      </c>
      <c r="B219" s="87" t="s">
        <v>143</v>
      </c>
      <c r="C219" s="95" t="s">
        <v>10</v>
      </c>
      <c r="D219" s="145">
        <v>43567</v>
      </c>
      <c r="E219" s="91">
        <v>1.5</v>
      </c>
      <c r="F219" s="126" t="s">
        <v>123</v>
      </c>
      <c r="G219" s="90" t="s">
        <v>237</v>
      </c>
      <c r="H219" s="87"/>
      <c r="I219" s="118"/>
      <c r="J219" s="83"/>
      <c r="K219" s="92"/>
      <c r="L219" s="92">
        <f>SUM(K219*1.15)</f>
        <v>0</v>
      </c>
      <c r="M219" s="92">
        <f>SUM(L219-K219)</f>
        <v>0</v>
      </c>
      <c r="N219" s="92">
        <f t="shared" si="56"/>
        <v>26.549999999999997</v>
      </c>
      <c r="O219" s="118">
        <f>SUM(K219-N219)</f>
        <v>-26.549999999999997</v>
      </c>
      <c r="P219" s="118"/>
      <c r="Q219" s="93">
        <f>+SUM(P219-L219)</f>
        <v>0</v>
      </c>
      <c r="R219" s="183"/>
      <c r="S219" s="93"/>
    </row>
    <row r="220" spans="1:19" ht="16">
      <c r="A220" s="163" t="s">
        <v>362</v>
      </c>
      <c r="B220" s="87" t="s">
        <v>13</v>
      </c>
      <c r="C220" s="95" t="s">
        <v>10</v>
      </c>
      <c r="D220" s="145">
        <v>43567</v>
      </c>
      <c r="E220" s="91">
        <v>1</v>
      </c>
      <c r="F220" s="125" t="s">
        <v>14</v>
      </c>
      <c r="G220" s="90" t="s">
        <v>453</v>
      </c>
      <c r="H220" s="95"/>
      <c r="I220" s="92"/>
      <c r="J220" s="83"/>
      <c r="K220" s="92"/>
      <c r="L220" s="92"/>
      <c r="M220" s="92"/>
      <c r="N220" s="92">
        <f t="shared" si="56"/>
        <v>17.7</v>
      </c>
      <c r="O220" s="92"/>
      <c r="P220" s="92"/>
      <c r="Q220" s="93"/>
      <c r="R220" s="183"/>
      <c r="S220" s="93"/>
    </row>
    <row r="221" spans="1:19" ht="16">
      <c r="A221" s="163" t="s">
        <v>362</v>
      </c>
      <c r="B221" s="87" t="s">
        <v>135</v>
      </c>
      <c r="C221" s="89" t="s">
        <v>10</v>
      </c>
      <c r="D221" s="145">
        <v>43567</v>
      </c>
      <c r="E221" s="98">
        <v>3</v>
      </c>
      <c r="F221" s="87" t="s">
        <v>8</v>
      </c>
      <c r="G221" s="90" t="s">
        <v>42</v>
      </c>
      <c r="H221" s="87" t="s">
        <v>6</v>
      </c>
      <c r="I221" s="118">
        <v>35</v>
      </c>
      <c r="J221" s="83"/>
      <c r="K221" s="118">
        <f>SUM(E221*I221)</f>
        <v>105</v>
      </c>
      <c r="L221" s="118">
        <f>SUM(K221*1.15)</f>
        <v>120.74999999999999</v>
      </c>
      <c r="M221" s="118">
        <f>SUM(L221-K221)</f>
        <v>15.749999999999986</v>
      </c>
      <c r="N221" s="92">
        <f t="shared" si="56"/>
        <v>53.099999999999994</v>
      </c>
      <c r="O221" s="118">
        <f>SUM(K221-N221)</f>
        <v>51.900000000000006</v>
      </c>
      <c r="P221" s="118">
        <v>120.75</v>
      </c>
      <c r="Q221" s="93">
        <f>+SUM(P221-L221)</f>
        <v>1.4210854715202004E-14</v>
      </c>
      <c r="R221" s="183">
        <v>43567</v>
      </c>
      <c r="S221" s="93"/>
    </row>
    <row r="222" spans="1:19" ht="16">
      <c r="A222" s="167"/>
      <c r="B222" s="167"/>
      <c r="C222" s="167"/>
      <c r="D222" s="168"/>
      <c r="E222" s="169">
        <f>SUM(E210:E221)</f>
        <v>17.75</v>
      </c>
      <c r="F222" s="167"/>
      <c r="G222" s="170"/>
      <c r="H222" s="168"/>
      <c r="I222" s="171"/>
      <c r="J222" s="83"/>
      <c r="K222" s="172">
        <f t="shared" ref="K222:Q222" si="57">SUM(K210:K221)</f>
        <v>180</v>
      </c>
      <c r="L222" s="172">
        <f t="shared" si="57"/>
        <v>207</v>
      </c>
      <c r="M222" s="172">
        <f t="shared" si="57"/>
        <v>26.999999999999986</v>
      </c>
      <c r="N222" s="172">
        <f t="shared" si="57"/>
        <v>314.17499999999995</v>
      </c>
      <c r="O222" s="172">
        <f t="shared" si="57"/>
        <v>60.525000000000006</v>
      </c>
      <c r="P222" s="107">
        <f t="shared" si="57"/>
        <v>207</v>
      </c>
      <c r="Q222" s="679">
        <f t="shared" si="57"/>
        <v>1.4210854715202004E-14</v>
      </c>
      <c r="R222" s="181"/>
      <c r="S222" s="93"/>
    </row>
    <row r="223" spans="1:19" ht="16">
      <c r="A223" s="79" t="s">
        <v>57</v>
      </c>
      <c r="B223" s="79" t="s">
        <v>58</v>
      </c>
      <c r="C223" s="79"/>
      <c r="D223" s="155" t="s">
        <v>59</v>
      </c>
      <c r="E223" s="81" t="s">
        <v>60</v>
      </c>
      <c r="F223" s="79" t="s">
        <v>61</v>
      </c>
      <c r="G223" s="85" t="s">
        <v>62</v>
      </c>
      <c r="H223" s="156" t="s">
        <v>72</v>
      </c>
      <c r="I223" s="82" t="s">
        <v>64</v>
      </c>
      <c r="J223" s="117"/>
      <c r="K223" s="82" t="s">
        <v>65</v>
      </c>
      <c r="L223" s="82" t="s">
        <v>66</v>
      </c>
      <c r="M223" s="82" t="s">
        <v>67</v>
      </c>
      <c r="N223" s="82" t="s">
        <v>233</v>
      </c>
      <c r="O223" s="82" t="s">
        <v>69</v>
      </c>
      <c r="P223" s="82" t="s">
        <v>70</v>
      </c>
      <c r="Q223" s="84" t="s">
        <v>71</v>
      </c>
      <c r="R223" s="155" t="s">
        <v>86</v>
      </c>
      <c r="S223" s="93"/>
    </row>
    <row r="224" spans="1:19" ht="16">
      <c r="A224" s="176" t="s">
        <v>87</v>
      </c>
      <c r="B224" s="89" t="s">
        <v>88</v>
      </c>
      <c r="C224" s="89" t="s">
        <v>19</v>
      </c>
      <c r="D224" s="145">
        <v>43563</v>
      </c>
      <c r="E224" s="91">
        <v>2</v>
      </c>
      <c r="F224" s="89" t="s">
        <v>8</v>
      </c>
      <c r="G224" s="90" t="s">
        <v>89</v>
      </c>
      <c r="H224" s="95" t="s">
        <v>17</v>
      </c>
      <c r="I224" s="96">
        <v>30</v>
      </c>
      <c r="J224" s="83"/>
      <c r="K224" s="92">
        <f t="shared" ref="K224:K232" si="58">SUM(E224*I224)</f>
        <v>60</v>
      </c>
      <c r="L224" s="92">
        <f t="shared" ref="L224:L232" si="59">SUM(K224*1.15)</f>
        <v>69</v>
      </c>
      <c r="M224" s="92">
        <f t="shared" ref="M224:M232" si="60">SUM(L224-K224)</f>
        <v>9</v>
      </c>
      <c r="N224" s="92">
        <f t="shared" ref="N224:N231" si="61">SUM(E224*21)</f>
        <v>42</v>
      </c>
      <c r="O224" s="92">
        <f t="shared" ref="O224:O232" si="62">SUM(K224-N224)</f>
        <v>18</v>
      </c>
      <c r="P224" s="118">
        <v>69</v>
      </c>
      <c r="Q224" s="93">
        <f t="shared" ref="Q224:Q232" si="63">+SUM(P224-L224)</f>
        <v>0</v>
      </c>
      <c r="R224" s="221">
        <v>43563</v>
      </c>
      <c r="S224" s="93"/>
    </row>
    <row r="225" spans="1:19" ht="16">
      <c r="A225" s="176" t="s">
        <v>87</v>
      </c>
      <c r="B225" s="89" t="s">
        <v>234</v>
      </c>
      <c r="C225" s="89" t="s">
        <v>19</v>
      </c>
      <c r="D225" s="145">
        <v>43563</v>
      </c>
      <c r="E225" s="91">
        <v>2.5</v>
      </c>
      <c r="F225" s="126" t="s">
        <v>5</v>
      </c>
      <c r="G225" s="90"/>
      <c r="H225" s="89" t="s">
        <v>6</v>
      </c>
      <c r="I225" s="92">
        <v>35</v>
      </c>
      <c r="J225" s="83"/>
      <c r="K225" s="92">
        <f t="shared" si="58"/>
        <v>87.5</v>
      </c>
      <c r="L225" s="92">
        <f t="shared" si="59"/>
        <v>100.62499999999999</v>
      </c>
      <c r="M225" s="92">
        <f t="shared" si="60"/>
        <v>13.124999999999986</v>
      </c>
      <c r="N225" s="92">
        <f t="shared" si="61"/>
        <v>52.5</v>
      </c>
      <c r="O225" s="92">
        <f t="shared" si="62"/>
        <v>35</v>
      </c>
      <c r="P225" s="92">
        <v>100.63</v>
      </c>
      <c r="Q225" s="93">
        <f t="shared" si="63"/>
        <v>5.0000000000096634E-3</v>
      </c>
      <c r="R225" s="221">
        <v>43563</v>
      </c>
      <c r="S225" s="93"/>
    </row>
    <row r="226" spans="1:19" ht="16">
      <c r="A226" s="176" t="s">
        <v>87</v>
      </c>
      <c r="B226" s="87" t="s">
        <v>91</v>
      </c>
      <c r="C226" s="89" t="s">
        <v>24</v>
      </c>
      <c r="D226" s="145">
        <v>43564</v>
      </c>
      <c r="E226" s="98">
        <v>3</v>
      </c>
      <c r="F226" s="126" t="s">
        <v>5</v>
      </c>
      <c r="G226" s="135"/>
      <c r="H226" s="87" t="s">
        <v>12</v>
      </c>
      <c r="I226" s="92">
        <v>30</v>
      </c>
      <c r="J226" s="83"/>
      <c r="K226" s="118">
        <f t="shared" si="58"/>
        <v>90</v>
      </c>
      <c r="L226" s="118">
        <f t="shared" si="59"/>
        <v>103.49999999999999</v>
      </c>
      <c r="M226" s="118">
        <f t="shared" si="60"/>
        <v>13.499999999999986</v>
      </c>
      <c r="N226" s="92">
        <f t="shared" si="61"/>
        <v>63</v>
      </c>
      <c r="O226" s="92">
        <f t="shared" si="62"/>
        <v>27</v>
      </c>
      <c r="P226" s="92">
        <v>103.5</v>
      </c>
      <c r="Q226" s="93">
        <f t="shared" si="63"/>
        <v>1.4210854715202004E-14</v>
      </c>
      <c r="R226" s="221">
        <v>43564</v>
      </c>
      <c r="S226" s="93"/>
    </row>
    <row r="227" spans="1:19" ht="16">
      <c r="A227" s="176" t="s">
        <v>87</v>
      </c>
      <c r="B227" s="89" t="s">
        <v>92</v>
      </c>
      <c r="C227" s="95" t="s">
        <v>24</v>
      </c>
      <c r="D227" s="145">
        <v>43564</v>
      </c>
      <c r="E227" s="91">
        <v>3</v>
      </c>
      <c r="F227" s="89" t="s">
        <v>8</v>
      </c>
      <c r="G227" s="90"/>
      <c r="H227" s="127" t="s">
        <v>12</v>
      </c>
      <c r="I227" s="96">
        <v>30</v>
      </c>
      <c r="J227" s="83"/>
      <c r="K227" s="92">
        <f t="shared" si="58"/>
        <v>90</v>
      </c>
      <c r="L227" s="92">
        <f t="shared" si="59"/>
        <v>103.49999999999999</v>
      </c>
      <c r="M227" s="92">
        <f t="shared" si="60"/>
        <v>13.499999999999986</v>
      </c>
      <c r="N227" s="92">
        <f t="shared" si="61"/>
        <v>63</v>
      </c>
      <c r="O227" s="92">
        <f t="shared" si="62"/>
        <v>27</v>
      </c>
      <c r="P227" s="92">
        <v>103.5</v>
      </c>
      <c r="Q227" s="93">
        <f t="shared" si="63"/>
        <v>1.4210854715202004E-14</v>
      </c>
      <c r="R227" s="221">
        <v>43563</v>
      </c>
      <c r="S227" s="93"/>
    </row>
    <row r="228" spans="1:19" ht="16">
      <c r="A228" s="176" t="s">
        <v>87</v>
      </c>
      <c r="B228" s="87" t="s">
        <v>49</v>
      </c>
      <c r="C228" s="89" t="s">
        <v>29</v>
      </c>
      <c r="D228" s="145">
        <v>43565</v>
      </c>
      <c r="E228" s="98">
        <v>1</v>
      </c>
      <c r="F228" s="126" t="s">
        <v>5</v>
      </c>
      <c r="G228" s="90" t="s">
        <v>34</v>
      </c>
      <c r="H228" s="87" t="s">
        <v>15</v>
      </c>
      <c r="I228" s="92"/>
      <c r="J228" s="117"/>
      <c r="K228" s="118"/>
      <c r="L228" s="118">
        <f>SUM(K228*1.15)</f>
        <v>0</v>
      </c>
      <c r="M228" s="118">
        <f>SUM(L228-K228)</f>
        <v>0</v>
      </c>
      <c r="N228" s="92">
        <f t="shared" si="61"/>
        <v>21</v>
      </c>
      <c r="O228" s="92">
        <f>SUM(K228-N228)</f>
        <v>-21</v>
      </c>
      <c r="P228" s="118"/>
      <c r="Q228" s="93">
        <f>+SUM(P228-L228)</f>
        <v>0</v>
      </c>
      <c r="R228" s="221"/>
      <c r="S228" s="93"/>
    </row>
    <row r="229" spans="1:19" ht="16">
      <c r="A229" s="176" t="s">
        <v>87</v>
      </c>
      <c r="B229" s="87" t="s">
        <v>51</v>
      </c>
      <c r="C229" s="89" t="s">
        <v>29</v>
      </c>
      <c r="D229" s="145">
        <v>43565</v>
      </c>
      <c r="E229" s="98">
        <v>1.5</v>
      </c>
      <c r="F229" s="126" t="s">
        <v>5</v>
      </c>
      <c r="G229" s="90" t="s">
        <v>34</v>
      </c>
      <c r="H229" s="87" t="s">
        <v>15</v>
      </c>
      <c r="I229" s="92"/>
      <c r="J229" s="117"/>
      <c r="K229" s="118">
        <f>SUM(E229*I229)</f>
        <v>0</v>
      </c>
      <c r="L229" s="118">
        <f>SUM(K229*1.15)</f>
        <v>0</v>
      </c>
      <c r="M229" s="118">
        <f>SUM(L229-K229)</f>
        <v>0</v>
      </c>
      <c r="N229" s="92">
        <f t="shared" si="61"/>
        <v>31.5</v>
      </c>
      <c r="O229" s="92">
        <f>SUM(K229-N229)</f>
        <v>-31.5</v>
      </c>
      <c r="P229" s="118"/>
      <c r="Q229" s="93">
        <f>+SUM(P229-L229)</f>
        <v>0</v>
      </c>
      <c r="R229" s="221"/>
      <c r="S229" s="93"/>
    </row>
    <row r="230" spans="1:19" ht="16">
      <c r="A230" s="176" t="s">
        <v>87</v>
      </c>
      <c r="B230" s="89" t="s">
        <v>94</v>
      </c>
      <c r="C230" s="89" t="s">
        <v>29</v>
      </c>
      <c r="D230" s="145">
        <v>43565</v>
      </c>
      <c r="E230" s="100">
        <v>1</v>
      </c>
      <c r="F230" s="126" t="s">
        <v>5</v>
      </c>
      <c r="G230" s="90" t="s">
        <v>34</v>
      </c>
      <c r="H230" s="87" t="s">
        <v>12</v>
      </c>
      <c r="I230" s="92">
        <v>30</v>
      </c>
      <c r="J230" s="83"/>
      <c r="K230" s="96">
        <v>60</v>
      </c>
      <c r="L230" s="96">
        <f t="shared" si="59"/>
        <v>69</v>
      </c>
      <c r="M230" s="96">
        <f t="shared" si="60"/>
        <v>9</v>
      </c>
      <c r="N230" s="92">
        <f t="shared" si="61"/>
        <v>21</v>
      </c>
      <c r="O230" s="92">
        <f t="shared" si="62"/>
        <v>39</v>
      </c>
      <c r="P230" s="96">
        <v>69</v>
      </c>
      <c r="Q230" s="93">
        <f t="shared" si="63"/>
        <v>0</v>
      </c>
      <c r="R230" s="221">
        <v>43565</v>
      </c>
      <c r="S230" s="520"/>
    </row>
    <row r="231" spans="1:19" ht="16">
      <c r="A231" s="176" t="s">
        <v>87</v>
      </c>
      <c r="B231" s="95" t="s">
        <v>95</v>
      </c>
      <c r="C231" s="95" t="s">
        <v>29</v>
      </c>
      <c r="D231" s="145">
        <v>43565</v>
      </c>
      <c r="E231" s="100">
        <v>1.25</v>
      </c>
      <c r="F231" s="89" t="s">
        <v>8</v>
      </c>
      <c r="G231" s="90" t="s">
        <v>34</v>
      </c>
      <c r="H231" s="95" t="s">
        <v>12</v>
      </c>
      <c r="I231" s="96">
        <v>30</v>
      </c>
      <c r="J231" s="83"/>
      <c r="K231" s="96">
        <v>75</v>
      </c>
      <c r="L231" s="96">
        <f>SUM(K231*1.15)</f>
        <v>86.25</v>
      </c>
      <c r="M231" s="96">
        <f>SUM(L231-K231)</f>
        <v>11.25</v>
      </c>
      <c r="N231" s="92">
        <f t="shared" si="61"/>
        <v>26.25</v>
      </c>
      <c r="O231" s="92">
        <f>SUM(K231-N231)</f>
        <v>48.75</v>
      </c>
      <c r="P231" s="96">
        <v>86.25</v>
      </c>
      <c r="Q231" s="93">
        <f>+SUM(P231-L231)</f>
        <v>0</v>
      </c>
      <c r="R231" s="183">
        <v>43560</v>
      </c>
      <c r="S231" s="93"/>
    </row>
    <row r="232" spans="1:19" ht="16">
      <c r="A232" s="176" t="s">
        <v>87</v>
      </c>
      <c r="B232" s="95" t="s">
        <v>97</v>
      </c>
      <c r="C232" s="89" t="s">
        <v>3</v>
      </c>
      <c r="D232" s="145">
        <v>43566</v>
      </c>
      <c r="E232" s="100">
        <v>2</v>
      </c>
      <c r="F232" s="125" t="s">
        <v>98</v>
      </c>
      <c r="G232" s="90"/>
      <c r="H232" s="95" t="s">
        <v>20</v>
      </c>
      <c r="I232" s="96">
        <v>52.17</v>
      </c>
      <c r="J232" s="117"/>
      <c r="K232" s="96">
        <f t="shared" si="58"/>
        <v>104.34</v>
      </c>
      <c r="L232" s="96">
        <f t="shared" si="59"/>
        <v>119.991</v>
      </c>
      <c r="M232" s="96">
        <f t="shared" si="60"/>
        <v>15.650999999999996</v>
      </c>
      <c r="N232" s="92">
        <f>SUM(E232*25)</f>
        <v>50</v>
      </c>
      <c r="O232" s="92">
        <f t="shared" si="62"/>
        <v>54.34</v>
      </c>
      <c r="P232" s="96">
        <v>120</v>
      </c>
      <c r="Q232" s="93">
        <f t="shared" si="63"/>
        <v>9.0000000000003411E-3</v>
      </c>
      <c r="R232" s="221">
        <v>43566</v>
      </c>
      <c r="S232" s="93"/>
    </row>
    <row r="233" spans="1:19" ht="16">
      <c r="A233" s="176" t="s">
        <v>87</v>
      </c>
      <c r="B233" s="89" t="s">
        <v>236</v>
      </c>
      <c r="C233" s="89" t="s">
        <v>3</v>
      </c>
      <c r="D233" s="145">
        <v>43566</v>
      </c>
      <c r="E233" s="91">
        <v>2.5</v>
      </c>
      <c r="F233" s="126" t="s">
        <v>5</v>
      </c>
      <c r="G233" s="90"/>
      <c r="H233" s="89" t="s">
        <v>6</v>
      </c>
      <c r="I233" s="92">
        <v>35</v>
      </c>
      <c r="J233" s="117"/>
      <c r="K233" s="92">
        <f>SUM(E233*I233)</f>
        <v>87.5</v>
      </c>
      <c r="L233" s="92">
        <f>SUM(K233*1.15)</f>
        <v>100.62499999999999</v>
      </c>
      <c r="M233" s="92">
        <f>SUM(L233-K233)</f>
        <v>13.124999999999986</v>
      </c>
      <c r="N233" s="118">
        <f>SUM(E233*21)</f>
        <v>52.5</v>
      </c>
      <c r="O233" s="92">
        <f>SUM(K233-N233)</f>
        <v>35</v>
      </c>
      <c r="P233" s="191">
        <v>100.63</v>
      </c>
      <c r="Q233" s="93">
        <f>+SUM(P233-L233)</f>
        <v>5.0000000000096634E-3</v>
      </c>
      <c r="R233" s="221">
        <v>43567</v>
      </c>
      <c r="S233" s="93"/>
    </row>
    <row r="234" spans="1:19" ht="16">
      <c r="A234" s="176" t="s">
        <v>87</v>
      </c>
      <c r="B234" s="87" t="s">
        <v>9</v>
      </c>
      <c r="C234" s="87" t="s">
        <v>10</v>
      </c>
      <c r="D234" s="145">
        <v>43567</v>
      </c>
      <c r="E234" s="98">
        <v>2</v>
      </c>
      <c r="F234" s="126" t="s">
        <v>5</v>
      </c>
      <c r="G234" s="135"/>
      <c r="H234" s="95" t="s">
        <v>6</v>
      </c>
      <c r="I234" s="96">
        <v>35</v>
      </c>
      <c r="J234" s="83"/>
      <c r="K234" s="92">
        <v>70</v>
      </c>
      <c r="L234" s="92">
        <f>SUM(K234*1.15)</f>
        <v>80.5</v>
      </c>
      <c r="M234" s="92">
        <f>SUM(L234-K234)</f>
        <v>10.5</v>
      </c>
      <c r="N234" s="118">
        <f>SUM(E234*21)</f>
        <v>42</v>
      </c>
      <c r="O234" s="92">
        <f>SUM(K234-N234)</f>
        <v>28</v>
      </c>
      <c r="P234" s="92">
        <v>80.5</v>
      </c>
      <c r="Q234" s="93">
        <f>+SUM(P234-L234)</f>
        <v>0</v>
      </c>
      <c r="R234" s="221">
        <v>43565</v>
      </c>
      <c r="S234" s="93"/>
    </row>
    <row r="235" spans="1:19" ht="16">
      <c r="A235" s="176" t="s">
        <v>87</v>
      </c>
      <c r="B235" s="89" t="s">
        <v>245</v>
      </c>
      <c r="C235" s="89" t="s">
        <v>10</v>
      </c>
      <c r="D235" s="145">
        <v>43567</v>
      </c>
      <c r="E235" s="91">
        <v>3</v>
      </c>
      <c r="F235" s="89" t="s">
        <v>8</v>
      </c>
      <c r="G235" s="89"/>
      <c r="H235" s="95" t="s">
        <v>6</v>
      </c>
      <c r="I235" s="92">
        <v>35</v>
      </c>
      <c r="J235" s="83"/>
      <c r="K235" s="92">
        <f>SUM(E235*I235)</f>
        <v>105</v>
      </c>
      <c r="L235" s="92">
        <f>SUM(K235*1.15)</f>
        <v>120.74999999999999</v>
      </c>
      <c r="M235" s="92">
        <f>SUM(L235-K235)</f>
        <v>15.749999999999986</v>
      </c>
      <c r="N235" s="92">
        <f>SUM(E235*21)</f>
        <v>63</v>
      </c>
      <c r="O235" s="92">
        <f>SUM(K235-N235)</f>
        <v>42</v>
      </c>
      <c r="P235" s="92">
        <v>120.75</v>
      </c>
      <c r="Q235" s="96">
        <f>+SUM(P235-L235)</f>
        <v>1.4210854715202004E-14</v>
      </c>
      <c r="R235" s="221">
        <v>43566</v>
      </c>
      <c r="S235" s="93"/>
    </row>
    <row r="236" spans="1:19" ht="16">
      <c r="A236" s="167"/>
      <c r="B236" s="167"/>
      <c r="C236" s="167"/>
      <c r="D236" s="168"/>
      <c r="E236" s="169">
        <f>SUM(E224:E235)</f>
        <v>24.75</v>
      </c>
      <c r="F236" s="167"/>
      <c r="G236" s="170"/>
      <c r="H236" s="168"/>
      <c r="I236" s="171"/>
      <c r="J236" s="117"/>
      <c r="K236" s="172">
        <f t="shared" ref="K236:Q236" si="64">SUM(K224:K235)</f>
        <v>829.34</v>
      </c>
      <c r="L236" s="172">
        <f t="shared" si="64"/>
        <v>953.74099999999999</v>
      </c>
      <c r="M236" s="172">
        <f t="shared" si="64"/>
        <v>124.40099999999993</v>
      </c>
      <c r="N236" s="172">
        <f>SUM(N224:N235)</f>
        <v>527.75</v>
      </c>
      <c r="O236" s="172">
        <f t="shared" si="64"/>
        <v>301.59000000000003</v>
      </c>
      <c r="P236" s="107">
        <f t="shared" si="64"/>
        <v>953.76</v>
      </c>
      <c r="Q236" s="679">
        <f t="shared" si="64"/>
        <v>1.90000000000623E-2</v>
      </c>
      <c r="R236" s="221"/>
      <c r="S236" s="93"/>
    </row>
    <row r="237" spans="1:19" s="544" customFormat="1" ht="16">
      <c r="A237" s="178" t="s">
        <v>99</v>
      </c>
      <c r="B237" s="89" t="s">
        <v>41</v>
      </c>
      <c r="C237" s="89" t="s">
        <v>19</v>
      </c>
      <c r="D237" s="145">
        <v>43563</v>
      </c>
      <c r="E237" s="91"/>
      <c r="F237" s="89" t="s">
        <v>8</v>
      </c>
      <c r="G237" s="90" t="s">
        <v>391</v>
      </c>
      <c r="H237" s="95" t="s">
        <v>6</v>
      </c>
      <c r="I237" s="118">
        <v>35</v>
      </c>
      <c r="J237" s="83"/>
      <c r="K237" s="92">
        <v>70</v>
      </c>
      <c r="L237" s="92">
        <f>SUM(K237*1.15)</f>
        <v>80.5</v>
      </c>
      <c r="M237" s="92">
        <f>SUM(L237-K237)</f>
        <v>10.5</v>
      </c>
      <c r="N237" s="92">
        <f>SUM(E237*21)</f>
        <v>0</v>
      </c>
      <c r="O237" s="118">
        <f>SUM(K237-N237)</f>
        <v>70</v>
      </c>
      <c r="P237" s="118">
        <v>80.5</v>
      </c>
      <c r="Q237" s="93">
        <f>+SUM(P237-L237)</f>
        <v>0</v>
      </c>
      <c r="R237" s="221">
        <v>43565</v>
      </c>
      <c r="S237" s="93"/>
    </row>
    <row r="238" spans="1:19" ht="16">
      <c r="A238" s="178" t="s">
        <v>99</v>
      </c>
      <c r="B238" s="89" t="s">
        <v>101</v>
      </c>
      <c r="C238" s="89" t="s">
        <v>19</v>
      </c>
      <c r="D238" s="145">
        <v>43563</v>
      </c>
      <c r="E238" s="91">
        <v>2</v>
      </c>
      <c r="F238" s="89" t="s">
        <v>8</v>
      </c>
      <c r="G238" s="90" t="s">
        <v>369</v>
      </c>
      <c r="H238" s="89" t="s">
        <v>17</v>
      </c>
      <c r="I238" s="92">
        <v>30</v>
      </c>
      <c r="J238" s="117"/>
      <c r="K238" s="92">
        <v>70</v>
      </c>
      <c r="L238" s="92">
        <f>SUM(K238*1.15)</f>
        <v>80.5</v>
      </c>
      <c r="M238" s="92">
        <f>SUM(L238-K238)</f>
        <v>10.5</v>
      </c>
      <c r="N238" s="92">
        <f>SUM(E238*21)</f>
        <v>42</v>
      </c>
      <c r="O238" s="118">
        <f>SUM(K238-N238)</f>
        <v>28</v>
      </c>
      <c r="P238" s="89">
        <v>80.5</v>
      </c>
      <c r="Q238" s="93">
        <f>+SUM(P238-L238)</f>
        <v>0</v>
      </c>
      <c r="R238" s="183">
        <v>43566</v>
      </c>
      <c r="S238" s="93"/>
    </row>
    <row r="239" spans="1:19" ht="16">
      <c r="A239" s="178" t="s">
        <v>99</v>
      </c>
      <c r="B239" s="89" t="s">
        <v>102</v>
      </c>
      <c r="C239" s="89" t="s">
        <v>19</v>
      </c>
      <c r="D239" s="145">
        <v>43563</v>
      </c>
      <c r="E239" s="91">
        <v>3</v>
      </c>
      <c r="F239" s="89" t="s">
        <v>8</v>
      </c>
      <c r="G239" s="90" t="s">
        <v>369</v>
      </c>
      <c r="H239" s="95" t="s">
        <v>6</v>
      </c>
      <c r="I239" s="96">
        <v>30</v>
      </c>
      <c r="J239" s="117"/>
      <c r="K239" s="92">
        <f>SUM(E239*I239)</f>
        <v>90</v>
      </c>
      <c r="L239" s="92">
        <f>SUM(K239*1.15)</f>
        <v>103.49999999999999</v>
      </c>
      <c r="M239" s="92">
        <f>SUM(L239-K239)</f>
        <v>13.499999999999986</v>
      </c>
      <c r="N239" s="92">
        <f>SUM(E239*21)</f>
        <v>63</v>
      </c>
      <c r="O239" s="118">
        <f>SUM(K239-N239)</f>
        <v>27</v>
      </c>
      <c r="P239" s="92">
        <v>103.5</v>
      </c>
      <c r="Q239" s="93">
        <f>+SUM(P239-L239)</f>
        <v>1.4210854715202004E-14</v>
      </c>
      <c r="R239" s="221">
        <v>43563</v>
      </c>
      <c r="S239" s="93"/>
    </row>
    <row r="240" spans="1:19" ht="16">
      <c r="A240" s="178" t="s">
        <v>99</v>
      </c>
      <c r="B240" s="198"/>
      <c r="C240" s="198" t="s">
        <v>19</v>
      </c>
      <c r="D240" s="222">
        <v>43563</v>
      </c>
      <c r="E240" s="200">
        <v>1</v>
      </c>
      <c r="F240" s="198" t="s">
        <v>243</v>
      </c>
      <c r="G240" s="230"/>
      <c r="H240" s="231"/>
      <c r="I240" s="232"/>
      <c r="J240" s="117"/>
      <c r="K240" s="201"/>
      <c r="L240" s="201"/>
      <c r="M240" s="201"/>
      <c r="N240" s="201">
        <f>SUM(E240*22)</f>
        <v>22</v>
      </c>
      <c r="O240" s="201"/>
      <c r="P240" s="201"/>
      <c r="Q240" s="202"/>
      <c r="R240" s="221"/>
      <c r="S240" s="93"/>
    </row>
    <row r="241" spans="1:19" ht="16">
      <c r="A241" s="178" t="s">
        <v>99</v>
      </c>
      <c r="B241" s="87" t="s">
        <v>74</v>
      </c>
      <c r="C241" s="95" t="s">
        <v>24</v>
      </c>
      <c r="D241" s="145">
        <v>43564</v>
      </c>
      <c r="E241" s="98">
        <v>2.5</v>
      </c>
      <c r="F241" s="89" t="s">
        <v>8</v>
      </c>
      <c r="G241" s="90" t="s">
        <v>369</v>
      </c>
      <c r="H241" s="95" t="s">
        <v>6</v>
      </c>
      <c r="I241" s="96">
        <v>35</v>
      </c>
      <c r="J241" s="117"/>
      <c r="K241" s="96">
        <v>105</v>
      </c>
      <c r="L241" s="92">
        <f>SUM(K241*1.15)</f>
        <v>120.74999999999999</v>
      </c>
      <c r="M241" s="92">
        <f>SUM(L241-K241)</f>
        <v>15.749999999999986</v>
      </c>
      <c r="N241" s="118">
        <f>SUM(E241*21)</f>
        <v>52.5</v>
      </c>
      <c r="O241" s="118">
        <f>SUM(K241-N241)</f>
        <v>52.5</v>
      </c>
      <c r="P241" s="118">
        <v>120.75</v>
      </c>
      <c r="Q241" s="93">
        <f>+SUM(P241-L241)</f>
        <v>1.4210854715202004E-14</v>
      </c>
      <c r="R241" s="221"/>
      <c r="S241" s="521"/>
    </row>
    <row r="242" spans="1:19" ht="16">
      <c r="A242" s="178" t="s">
        <v>99</v>
      </c>
      <c r="B242" s="89" t="s">
        <v>73</v>
      </c>
      <c r="C242" s="89" t="s">
        <v>24</v>
      </c>
      <c r="D242" s="145">
        <v>43564</v>
      </c>
      <c r="E242" s="91">
        <v>2</v>
      </c>
      <c r="F242" s="89" t="s">
        <v>8</v>
      </c>
      <c r="G242" s="90" t="s">
        <v>369</v>
      </c>
      <c r="H242" s="95" t="s">
        <v>6</v>
      </c>
      <c r="I242" s="96">
        <v>35</v>
      </c>
      <c r="J242" s="117"/>
      <c r="K242" s="118">
        <f>SUM(E242*I242)</f>
        <v>70</v>
      </c>
      <c r="L242" s="92">
        <f>SUM(K242*1.15)</f>
        <v>80.5</v>
      </c>
      <c r="M242" s="92">
        <f>SUM(L242-K242)</f>
        <v>10.5</v>
      </c>
      <c r="N242" s="118">
        <f>SUM(E242*21)</f>
        <v>42</v>
      </c>
      <c r="O242" s="118">
        <f>SUM(K242-N242)</f>
        <v>28</v>
      </c>
      <c r="P242" s="118">
        <v>80.5</v>
      </c>
      <c r="Q242" s="93">
        <f>+SUM(P242-L242)</f>
        <v>0</v>
      </c>
      <c r="R242" s="221">
        <v>43564</v>
      </c>
      <c r="S242" s="93"/>
    </row>
    <row r="243" spans="1:19" ht="16">
      <c r="A243" s="178" t="s">
        <v>99</v>
      </c>
      <c r="B243" s="89" t="s">
        <v>105</v>
      </c>
      <c r="C243" s="87" t="s">
        <v>29</v>
      </c>
      <c r="D243" s="145">
        <v>43565</v>
      </c>
      <c r="E243" s="100">
        <v>2</v>
      </c>
      <c r="F243" s="126" t="s">
        <v>5</v>
      </c>
      <c r="G243" s="90"/>
      <c r="H243" s="87" t="s">
        <v>12</v>
      </c>
      <c r="I243" s="92">
        <v>30</v>
      </c>
      <c r="J243" s="117"/>
      <c r="K243" s="96">
        <f t="shared" ref="K243:K248" si="65">SUM(E243*I243)</f>
        <v>60</v>
      </c>
      <c r="L243" s="96"/>
      <c r="M243" s="96">
        <f t="shared" ref="M243:M248" si="66">SUM(L243-K243)</f>
        <v>-60</v>
      </c>
      <c r="N243" s="118">
        <f>SUM(E243*21)</f>
        <v>42</v>
      </c>
      <c r="O243" s="96">
        <f t="shared" ref="O243:O248" si="67">SUM(K243-N243)</f>
        <v>18</v>
      </c>
      <c r="P243" s="96">
        <v>60</v>
      </c>
      <c r="Q243" s="93">
        <v>0</v>
      </c>
      <c r="R243" s="183">
        <v>43570</v>
      </c>
      <c r="S243" s="93"/>
    </row>
    <row r="244" spans="1:19" ht="16">
      <c r="A244" s="178" t="s">
        <v>99</v>
      </c>
      <c r="B244" s="95" t="s">
        <v>107</v>
      </c>
      <c r="C244" s="95" t="s">
        <v>29</v>
      </c>
      <c r="D244" s="145">
        <v>43565</v>
      </c>
      <c r="E244" s="100">
        <v>2</v>
      </c>
      <c r="F244" s="89" t="s">
        <v>8</v>
      </c>
      <c r="G244" s="148"/>
      <c r="H244" s="95" t="s">
        <v>6</v>
      </c>
      <c r="I244" s="96">
        <v>35</v>
      </c>
      <c r="J244" s="117"/>
      <c r="K244" s="96">
        <f t="shared" si="65"/>
        <v>70</v>
      </c>
      <c r="L244" s="96">
        <f t="shared" ref="L244:L248" si="68">SUM(K244*1.15)</f>
        <v>80.5</v>
      </c>
      <c r="M244" s="96">
        <f t="shared" si="66"/>
        <v>10.5</v>
      </c>
      <c r="N244" s="118">
        <f>SUM(E244*21)</f>
        <v>42</v>
      </c>
      <c r="O244" s="96">
        <f t="shared" si="67"/>
        <v>28</v>
      </c>
      <c r="P244" s="96">
        <v>80.5</v>
      </c>
      <c r="Q244" s="93">
        <f t="shared" ref="Q244:Q248" si="69">+SUM(P244-L244)</f>
        <v>0</v>
      </c>
      <c r="R244" s="221">
        <v>43566</v>
      </c>
      <c r="S244" s="93"/>
    </row>
    <row r="245" spans="1:19" ht="16">
      <c r="A245" s="178" t="s">
        <v>99</v>
      </c>
      <c r="B245" s="198"/>
      <c r="C245" s="198" t="s">
        <v>3</v>
      </c>
      <c r="D245" s="222">
        <v>43566</v>
      </c>
      <c r="E245" s="200">
        <v>1.5</v>
      </c>
      <c r="F245" s="198" t="s">
        <v>243</v>
      </c>
      <c r="G245" s="198"/>
      <c r="H245" s="198"/>
      <c r="I245" s="198"/>
      <c r="J245" s="117"/>
      <c r="K245" s="201"/>
      <c r="L245" s="201"/>
      <c r="M245" s="201"/>
      <c r="N245" s="201">
        <f>SUM(E245*22)</f>
        <v>33</v>
      </c>
      <c r="O245" s="201"/>
      <c r="P245" s="198"/>
      <c r="Q245" s="198"/>
      <c r="R245" s="221"/>
      <c r="S245" s="93"/>
    </row>
    <row r="246" spans="1:19" ht="16">
      <c r="A246" s="178" t="s">
        <v>99</v>
      </c>
      <c r="B246" s="89" t="s">
        <v>75</v>
      </c>
      <c r="C246" s="95" t="s">
        <v>3</v>
      </c>
      <c r="D246" s="145">
        <v>43566</v>
      </c>
      <c r="E246" s="91">
        <v>1.25</v>
      </c>
      <c r="F246" s="89" t="s">
        <v>8</v>
      </c>
      <c r="G246" s="90"/>
      <c r="H246" s="87" t="s">
        <v>15</v>
      </c>
      <c r="I246" s="96">
        <v>30</v>
      </c>
      <c r="J246" s="83"/>
      <c r="K246" s="96">
        <v>75</v>
      </c>
      <c r="L246" s="96">
        <f>SUM(K246*1.15)</f>
        <v>86.25</v>
      </c>
      <c r="M246" s="96">
        <f>SUM(L246-K246)</f>
        <v>11.25</v>
      </c>
      <c r="N246" s="92">
        <f>SUM(E246*21)</f>
        <v>26.25</v>
      </c>
      <c r="O246" s="96">
        <f>SUM(K246-N246)</f>
        <v>48.75</v>
      </c>
      <c r="P246" s="92">
        <v>86.25</v>
      </c>
      <c r="Q246" s="93">
        <f>+SUM(P246-L246)</f>
        <v>0</v>
      </c>
      <c r="R246" s="183">
        <v>43565</v>
      </c>
      <c r="S246" s="93"/>
    </row>
    <row r="247" spans="1:19" ht="16">
      <c r="A247" s="178" t="s">
        <v>99</v>
      </c>
      <c r="B247" s="89" t="s">
        <v>376</v>
      </c>
      <c r="C247" s="89" t="s">
        <v>3</v>
      </c>
      <c r="D247" s="145">
        <v>43566</v>
      </c>
      <c r="E247" s="91">
        <v>3</v>
      </c>
      <c r="F247" s="224" t="s">
        <v>377</v>
      </c>
      <c r="J247" s="117"/>
      <c r="N247" s="92">
        <f>SUM(E247*25)</f>
        <v>75</v>
      </c>
      <c r="R247" s="221"/>
      <c r="S247" s="93"/>
    </row>
    <row r="248" spans="1:19" ht="16">
      <c r="A248" s="178" t="s">
        <v>99</v>
      </c>
      <c r="B248" s="89" t="s">
        <v>110</v>
      </c>
      <c r="C248" s="95" t="s">
        <v>10</v>
      </c>
      <c r="D248" s="145">
        <v>43567</v>
      </c>
      <c r="E248" s="100">
        <v>2</v>
      </c>
      <c r="F248" s="95" t="s">
        <v>8</v>
      </c>
      <c r="G248" s="90"/>
      <c r="H248" s="87" t="s">
        <v>12</v>
      </c>
      <c r="I248" s="92">
        <v>30</v>
      </c>
      <c r="J248" s="117"/>
      <c r="K248" s="96">
        <f t="shared" si="65"/>
        <v>60</v>
      </c>
      <c r="L248" s="96">
        <f t="shared" si="68"/>
        <v>69</v>
      </c>
      <c r="M248" s="96">
        <f t="shared" si="66"/>
        <v>9</v>
      </c>
      <c r="N248" s="92">
        <f>SUM(E248*21)</f>
        <v>42</v>
      </c>
      <c r="O248" s="96">
        <f t="shared" si="67"/>
        <v>18</v>
      </c>
      <c r="P248" s="96">
        <v>69</v>
      </c>
      <c r="Q248" s="93">
        <f t="shared" si="69"/>
        <v>0</v>
      </c>
      <c r="R248" s="221">
        <v>43565</v>
      </c>
      <c r="S248" s="93"/>
    </row>
    <row r="249" spans="1:19" ht="16">
      <c r="A249" s="178" t="s">
        <v>99</v>
      </c>
      <c r="B249" s="87" t="s">
        <v>111</v>
      </c>
      <c r="C249" s="89" t="s">
        <v>10</v>
      </c>
      <c r="D249" s="145">
        <v>43567</v>
      </c>
      <c r="E249" s="100">
        <v>2.5</v>
      </c>
      <c r="F249" s="87" t="s">
        <v>8</v>
      </c>
      <c r="G249" s="90"/>
      <c r="H249" s="87" t="s">
        <v>12</v>
      </c>
      <c r="I249" s="92">
        <v>30</v>
      </c>
      <c r="J249" s="117"/>
      <c r="K249" s="118">
        <f>SUM(E249*I249)</f>
        <v>75</v>
      </c>
      <c r="L249" s="118">
        <f>SUM(K249*1.15)</f>
        <v>86.25</v>
      </c>
      <c r="M249" s="118">
        <f>SUM(L249-K249)</f>
        <v>11.25</v>
      </c>
      <c r="N249" s="92">
        <f>SUM(E249*21)</f>
        <v>52.5</v>
      </c>
      <c r="O249" s="118">
        <f>SUM(K249-N249)</f>
        <v>22.5</v>
      </c>
      <c r="P249" s="118">
        <v>86.25</v>
      </c>
      <c r="Q249" s="93">
        <f>+SUM(P249-L249)</f>
        <v>0</v>
      </c>
      <c r="R249" s="221">
        <v>43563</v>
      </c>
      <c r="S249" s="93"/>
    </row>
    <row r="250" spans="1:19" ht="16">
      <c r="A250" s="101"/>
      <c r="B250" s="101"/>
      <c r="C250" s="101"/>
      <c r="D250" s="181"/>
      <c r="E250" s="103">
        <f>SUM(E237:E249)</f>
        <v>24.75</v>
      </c>
      <c r="F250" s="101"/>
      <c r="G250" s="102"/>
      <c r="H250" s="182"/>
      <c r="I250" s="104"/>
      <c r="J250" s="117"/>
      <c r="K250" s="104">
        <f t="shared" ref="K250:Q250" si="70">SUM(K237:K249)</f>
        <v>745</v>
      </c>
      <c r="L250" s="104">
        <f t="shared" si="70"/>
        <v>787.75</v>
      </c>
      <c r="M250" s="104">
        <f t="shared" si="70"/>
        <v>42.749999999999972</v>
      </c>
      <c r="N250" s="104">
        <f>SUM(N237:N249)</f>
        <v>534.25</v>
      </c>
      <c r="O250" s="104">
        <f t="shared" si="70"/>
        <v>340.75</v>
      </c>
      <c r="P250" s="104">
        <f t="shared" si="70"/>
        <v>847.75</v>
      </c>
      <c r="Q250" s="174">
        <f t="shared" si="70"/>
        <v>2.8421709430404007E-14</v>
      </c>
      <c r="R250" s="181"/>
      <c r="S250" s="93"/>
    </row>
    <row r="251" spans="1:19" ht="16">
      <c r="A251" s="79" t="s">
        <v>57</v>
      </c>
      <c r="B251" s="79" t="s">
        <v>58</v>
      </c>
      <c r="C251" s="79"/>
      <c r="D251" s="155" t="s">
        <v>59</v>
      </c>
      <c r="E251" s="81" t="s">
        <v>60</v>
      </c>
      <c r="F251" s="79" t="s">
        <v>61</v>
      </c>
      <c r="G251" s="85" t="s">
        <v>62</v>
      </c>
      <c r="H251" s="156" t="s">
        <v>72</v>
      </c>
      <c r="I251" s="82" t="s">
        <v>64</v>
      </c>
      <c r="J251" s="117"/>
      <c r="K251" s="82" t="s">
        <v>65</v>
      </c>
      <c r="L251" s="82" t="s">
        <v>66</v>
      </c>
      <c r="M251" s="82" t="s">
        <v>67</v>
      </c>
      <c r="N251" s="82" t="s">
        <v>68</v>
      </c>
      <c r="O251" s="82" t="s">
        <v>69</v>
      </c>
      <c r="P251" s="82" t="s">
        <v>70</v>
      </c>
      <c r="Q251" s="84" t="s">
        <v>71</v>
      </c>
      <c r="R251" s="155" t="s">
        <v>86</v>
      </c>
      <c r="S251" s="93"/>
    </row>
    <row r="252" spans="1:19" ht="16">
      <c r="A252" s="184" t="s">
        <v>112</v>
      </c>
      <c r="B252" s="95"/>
      <c r="C252" s="89" t="s">
        <v>3</v>
      </c>
      <c r="D252" s="97"/>
      <c r="E252" s="100"/>
      <c r="F252" s="89"/>
      <c r="G252" s="90"/>
      <c r="H252" s="89"/>
      <c r="I252" s="92"/>
      <c r="J252" s="83"/>
      <c r="K252" s="92">
        <f>SUM(E252*I252)</f>
        <v>0</v>
      </c>
      <c r="L252" s="92">
        <f>SUM(K252*1.15)</f>
        <v>0</v>
      </c>
      <c r="M252" s="92">
        <f>SUM(L252-K252)</f>
        <v>0</v>
      </c>
      <c r="N252" s="118">
        <f>SUM(E252*20)</f>
        <v>0</v>
      </c>
      <c r="O252" s="92">
        <f>SUM(K252-N252)</f>
        <v>0</v>
      </c>
      <c r="P252" s="92"/>
      <c r="Q252" s="93">
        <f t="shared" ref="Q252:Q262" si="71">+SUM(P252-L252)</f>
        <v>0</v>
      </c>
      <c r="R252" s="636"/>
      <c r="S252" s="93"/>
    </row>
    <row r="253" spans="1:19" ht="16">
      <c r="A253" s="167"/>
      <c r="B253" s="167"/>
      <c r="C253" s="167"/>
      <c r="D253" s="188"/>
      <c r="E253" s="169">
        <f>SUM(E252:E252)</f>
        <v>0</v>
      </c>
      <c r="F253" s="167"/>
      <c r="G253" s="170"/>
      <c r="H253" s="168"/>
      <c r="I253" s="171"/>
      <c r="J253" s="83"/>
      <c r="K253" s="515">
        <f t="shared" ref="K253:Q253" si="72">SUM(K252:K252)</f>
        <v>0</v>
      </c>
      <c r="L253" s="515">
        <f t="shared" si="72"/>
        <v>0</v>
      </c>
      <c r="M253" s="515">
        <f t="shared" si="72"/>
        <v>0</v>
      </c>
      <c r="N253" s="515">
        <f t="shared" si="72"/>
        <v>0</v>
      </c>
      <c r="O253" s="515">
        <f t="shared" si="72"/>
        <v>0</v>
      </c>
      <c r="P253" s="515">
        <f t="shared" si="72"/>
        <v>0</v>
      </c>
      <c r="Q253" s="552">
        <f t="shared" si="72"/>
        <v>0</v>
      </c>
      <c r="R253" s="636"/>
      <c r="S253" s="93"/>
    </row>
    <row r="254" spans="1:19" ht="16">
      <c r="A254" s="189" t="s">
        <v>114</v>
      </c>
      <c r="B254" s="87" t="s">
        <v>115</v>
      </c>
      <c r="C254" s="87" t="s">
        <v>19</v>
      </c>
      <c r="D254" s="145">
        <v>43563</v>
      </c>
      <c r="E254" s="91">
        <v>2</v>
      </c>
      <c r="F254" s="89" t="s">
        <v>8</v>
      </c>
      <c r="G254" s="90"/>
      <c r="H254" s="95" t="s">
        <v>6</v>
      </c>
      <c r="I254" s="96">
        <v>35</v>
      </c>
      <c r="J254" s="117"/>
      <c r="K254" s="92">
        <f>SUM(E254*I254)</f>
        <v>70</v>
      </c>
      <c r="L254" s="92">
        <f>SUM(K254*1.15)</f>
        <v>80.5</v>
      </c>
      <c r="M254" s="92">
        <f>SUM(L254-K254)</f>
        <v>10.5</v>
      </c>
      <c r="N254" s="92">
        <f>SUM(E254*21.5)</f>
        <v>43</v>
      </c>
      <c r="O254" s="92">
        <f>SUM(K254-N254)</f>
        <v>27</v>
      </c>
      <c r="P254" s="92">
        <v>80.5</v>
      </c>
      <c r="Q254" s="93">
        <f>+SUM(P254-L254)</f>
        <v>0</v>
      </c>
      <c r="R254" s="649">
        <v>43195</v>
      </c>
      <c r="S254" s="93"/>
    </row>
    <row r="255" spans="1:19" ht="16">
      <c r="A255" s="189" t="s">
        <v>114</v>
      </c>
      <c r="B255" s="89" t="s">
        <v>116</v>
      </c>
      <c r="C255" s="89" t="s">
        <v>19</v>
      </c>
      <c r="D255" s="145">
        <v>43563</v>
      </c>
      <c r="E255" s="98">
        <v>2</v>
      </c>
      <c r="F255" s="87" t="s">
        <v>8</v>
      </c>
      <c r="G255" s="135"/>
      <c r="H255" s="87" t="s">
        <v>6</v>
      </c>
      <c r="I255" s="118">
        <v>35</v>
      </c>
      <c r="J255" s="117"/>
      <c r="K255" s="118">
        <f>SUM(E255*I255)</f>
        <v>70</v>
      </c>
      <c r="L255" s="118">
        <f>SUM(K255*1.15)</f>
        <v>80.5</v>
      </c>
      <c r="M255" s="118">
        <f>SUM(L255-K255)</f>
        <v>10.5</v>
      </c>
      <c r="N255" s="92">
        <f t="shared" ref="N255:N264" si="73">SUM(E255*21.5)</f>
        <v>43</v>
      </c>
      <c r="O255" s="118">
        <f>SUM(K255-N255)</f>
        <v>27</v>
      </c>
      <c r="P255" s="118">
        <v>80.5</v>
      </c>
      <c r="Q255" s="93">
        <f>+SUM(P255-L255)</f>
        <v>0</v>
      </c>
      <c r="R255" s="649" t="s">
        <v>352</v>
      </c>
      <c r="S255" s="93"/>
    </row>
    <row r="256" spans="1:19" ht="16">
      <c r="A256" s="189" t="s">
        <v>114</v>
      </c>
      <c r="B256" s="89" t="s">
        <v>117</v>
      </c>
      <c r="C256" s="89" t="s">
        <v>24</v>
      </c>
      <c r="D256" s="145">
        <v>43564</v>
      </c>
      <c r="E256" s="100">
        <v>2</v>
      </c>
      <c r="F256" s="89" t="s">
        <v>8</v>
      </c>
      <c r="G256" s="90" t="s">
        <v>396</v>
      </c>
      <c r="H256" s="95" t="s">
        <v>6</v>
      </c>
      <c r="I256" s="96">
        <v>35</v>
      </c>
      <c r="J256" s="117"/>
      <c r="K256" s="96">
        <v>140</v>
      </c>
      <c r="L256" s="96">
        <f t="shared" ref="L256:L264" si="74">SUM(K256*1.15)</f>
        <v>161</v>
      </c>
      <c r="M256" s="96">
        <f t="shared" ref="M256:M264" si="75">SUM(L256-K256)</f>
        <v>21</v>
      </c>
      <c r="N256" s="92">
        <f t="shared" si="73"/>
        <v>43</v>
      </c>
      <c r="O256" s="96">
        <f t="shared" ref="O256:O264" si="76">SUM(K256-N256)</f>
        <v>97</v>
      </c>
      <c r="P256" s="96">
        <v>161</v>
      </c>
      <c r="Q256" s="640">
        <f t="shared" si="71"/>
        <v>0</v>
      </c>
      <c r="R256" s="221">
        <v>43563</v>
      </c>
      <c r="S256" s="93"/>
    </row>
    <row r="257" spans="1:19" ht="16">
      <c r="A257" s="189" t="s">
        <v>114</v>
      </c>
      <c r="B257" s="89" t="s">
        <v>119</v>
      </c>
      <c r="C257" s="89" t="s">
        <v>24</v>
      </c>
      <c r="D257" s="145">
        <v>43564</v>
      </c>
      <c r="E257" s="91">
        <v>2.5</v>
      </c>
      <c r="F257" s="89" t="s">
        <v>8</v>
      </c>
      <c r="G257" s="90" t="s">
        <v>396</v>
      </c>
      <c r="H257" s="116" t="s">
        <v>6</v>
      </c>
      <c r="I257" s="92">
        <v>35</v>
      </c>
      <c r="J257" s="117"/>
      <c r="K257" s="92">
        <v>175</v>
      </c>
      <c r="L257" s="92">
        <f t="shared" si="74"/>
        <v>201.24999999999997</v>
      </c>
      <c r="M257" s="92">
        <f t="shared" si="75"/>
        <v>26.249999999999972</v>
      </c>
      <c r="N257" s="92">
        <f t="shared" si="73"/>
        <v>53.75</v>
      </c>
      <c r="O257" s="92">
        <f t="shared" si="76"/>
        <v>121.25</v>
      </c>
      <c r="P257" s="92">
        <v>201.25</v>
      </c>
      <c r="Q257" s="640">
        <f t="shared" si="71"/>
        <v>2.8421709430404007E-14</v>
      </c>
      <c r="R257" s="221">
        <v>43563</v>
      </c>
      <c r="S257" s="93"/>
    </row>
    <row r="258" spans="1:19" ht="16">
      <c r="A258" s="189" t="s">
        <v>114</v>
      </c>
      <c r="B258" s="95" t="s">
        <v>120</v>
      </c>
      <c r="C258" s="95" t="s">
        <v>121</v>
      </c>
      <c r="D258" s="145">
        <v>43565</v>
      </c>
      <c r="E258" s="100">
        <v>2</v>
      </c>
      <c r="F258" s="126" t="s">
        <v>5</v>
      </c>
      <c r="G258" s="90"/>
      <c r="H258" s="95" t="s">
        <v>6</v>
      </c>
      <c r="I258" s="96">
        <v>35</v>
      </c>
      <c r="J258" s="83"/>
      <c r="K258" s="92">
        <f t="shared" ref="K258:K263" si="77">SUM(E258*I258)</f>
        <v>70</v>
      </c>
      <c r="L258" s="118">
        <f t="shared" si="74"/>
        <v>80.5</v>
      </c>
      <c r="M258" s="118">
        <f t="shared" si="75"/>
        <v>10.5</v>
      </c>
      <c r="N258" s="92">
        <f t="shared" si="73"/>
        <v>43</v>
      </c>
      <c r="O258" s="118">
        <f t="shared" si="76"/>
        <v>27</v>
      </c>
      <c r="P258" s="92">
        <v>80.5</v>
      </c>
      <c r="Q258" s="93">
        <f t="shared" si="71"/>
        <v>0</v>
      </c>
      <c r="R258" s="221">
        <v>43563</v>
      </c>
      <c r="S258" s="93"/>
    </row>
    <row r="259" spans="1:19" ht="16">
      <c r="A259" s="189" t="s">
        <v>114</v>
      </c>
      <c r="B259" s="89" t="s">
        <v>116</v>
      </c>
      <c r="C259" s="95" t="s">
        <v>29</v>
      </c>
      <c r="D259" s="145">
        <v>43565</v>
      </c>
      <c r="E259" s="100">
        <v>1</v>
      </c>
      <c r="F259" s="89" t="s">
        <v>8</v>
      </c>
      <c r="G259" s="148"/>
      <c r="H259" s="95" t="s">
        <v>6</v>
      </c>
      <c r="I259" s="96">
        <v>35</v>
      </c>
      <c r="J259" s="117"/>
      <c r="K259" s="96">
        <f t="shared" si="77"/>
        <v>35</v>
      </c>
      <c r="L259" s="96">
        <f>SUM(K259*1.15)</f>
        <v>40.25</v>
      </c>
      <c r="M259" s="96">
        <f>SUM(L259-K259)</f>
        <v>5.25</v>
      </c>
      <c r="N259" s="92">
        <f t="shared" si="73"/>
        <v>21.5</v>
      </c>
      <c r="O259" s="96">
        <f>SUM(K259-N259)</f>
        <v>13.5</v>
      </c>
      <c r="P259" s="96">
        <v>40.25</v>
      </c>
      <c r="Q259" s="93">
        <f>+SUM(P259-L259)</f>
        <v>0</v>
      </c>
      <c r="R259" s="221" t="s">
        <v>352</v>
      </c>
      <c r="S259" s="93"/>
    </row>
    <row r="260" spans="1:19" ht="16">
      <c r="A260" s="189" t="s">
        <v>114</v>
      </c>
      <c r="B260" s="87" t="s">
        <v>122</v>
      </c>
      <c r="C260" s="87" t="s">
        <v>29</v>
      </c>
      <c r="D260" s="145">
        <v>43565</v>
      </c>
      <c r="E260" s="91">
        <v>3</v>
      </c>
      <c r="F260" s="126" t="s">
        <v>123</v>
      </c>
      <c r="G260" s="90"/>
      <c r="H260" s="87" t="s">
        <v>12</v>
      </c>
      <c r="I260" s="92">
        <v>30</v>
      </c>
      <c r="J260" s="117"/>
      <c r="K260" s="118">
        <f t="shared" si="77"/>
        <v>90</v>
      </c>
      <c r="L260" s="118">
        <f t="shared" si="74"/>
        <v>103.49999999999999</v>
      </c>
      <c r="M260" s="118">
        <f t="shared" si="75"/>
        <v>13.499999999999986</v>
      </c>
      <c r="N260" s="92">
        <f t="shared" si="73"/>
        <v>64.5</v>
      </c>
      <c r="O260" s="118">
        <f t="shared" si="76"/>
        <v>25.5</v>
      </c>
      <c r="P260" s="118">
        <v>103.5</v>
      </c>
      <c r="Q260" s="93">
        <f>+SUM(P260-L260)</f>
        <v>1.4210854715202004E-14</v>
      </c>
      <c r="R260" s="221">
        <v>43565</v>
      </c>
      <c r="S260" s="93"/>
    </row>
    <row r="261" spans="1:19" ht="16">
      <c r="A261" s="189" t="s">
        <v>114</v>
      </c>
      <c r="B261" s="89" t="s">
        <v>126</v>
      </c>
      <c r="C261" s="87" t="s">
        <v>3</v>
      </c>
      <c r="D261" s="145">
        <v>43566</v>
      </c>
      <c r="E261" s="91">
        <v>2</v>
      </c>
      <c r="F261" s="126" t="s">
        <v>123</v>
      </c>
      <c r="G261" s="90"/>
      <c r="H261" s="95" t="s">
        <v>17</v>
      </c>
      <c r="I261" s="96">
        <v>35</v>
      </c>
      <c r="J261" s="117"/>
      <c r="K261" s="92">
        <f t="shared" si="77"/>
        <v>70</v>
      </c>
      <c r="L261" s="92">
        <f t="shared" si="74"/>
        <v>80.5</v>
      </c>
      <c r="M261" s="92">
        <f t="shared" si="75"/>
        <v>10.5</v>
      </c>
      <c r="N261" s="92">
        <f t="shared" si="73"/>
        <v>43</v>
      </c>
      <c r="O261" s="92">
        <f t="shared" si="76"/>
        <v>27</v>
      </c>
      <c r="P261" s="92">
        <v>80.5</v>
      </c>
      <c r="Q261" s="93">
        <f>+SUM(P261-L261)</f>
        <v>0</v>
      </c>
      <c r="R261" s="221">
        <v>43567</v>
      </c>
      <c r="S261" s="93"/>
    </row>
    <row r="262" spans="1:19" ht="16">
      <c r="A262" s="189" t="s">
        <v>114</v>
      </c>
      <c r="B262" s="89" t="s">
        <v>127</v>
      </c>
      <c r="C262" s="95" t="s">
        <v>3</v>
      </c>
      <c r="D262" s="145">
        <v>43566</v>
      </c>
      <c r="E262" s="91">
        <v>2.5</v>
      </c>
      <c r="F262" s="89" t="s">
        <v>8</v>
      </c>
      <c r="G262" s="90"/>
      <c r="H262" s="95" t="s">
        <v>17</v>
      </c>
      <c r="I262" s="96">
        <v>30</v>
      </c>
      <c r="J262" s="117"/>
      <c r="K262" s="92">
        <f t="shared" si="77"/>
        <v>75</v>
      </c>
      <c r="L262" s="92">
        <f t="shared" si="74"/>
        <v>86.25</v>
      </c>
      <c r="M262" s="92">
        <f t="shared" si="75"/>
        <v>11.25</v>
      </c>
      <c r="N262" s="92">
        <f t="shared" si="73"/>
        <v>53.75</v>
      </c>
      <c r="O262" s="92">
        <f t="shared" si="76"/>
        <v>21.25</v>
      </c>
      <c r="P262" s="96">
        <v>86.25</v>
      </c>
      <c r="Q262" s="93">
        <f t="shared" si="71"/>
        <v>0</v>
      </c>
      <c r="R262" s="641">
        <v>43567</v>
      </c>
      <c r="S262" s="93"/>
    </row>
    <row r="263" spans="1:19" ht="16">
      <c r="A263" s="189" t="s">
        <v>114</v>
      </c>
      <c r="B263" s="89" t="s">
        <v>116</v>
      </c>
      <c r="C263" s="95" t="s">
        <v>10</v>
      </c>
      <c r="D263" s="145">
        <v>43567</v>
      </c>
      <c r="E263" s="91">
        <v>2</v>
      </c>
      <c r="F263" s="89" t="s">
        <v>8</v>
      </c>
      <c r="G263" s="90"/>
      <c r="H263" s="95" t="s">
        <v>6</v>
      </c>
      <c r="I263" s="96">
        <v>35</v>
      </c>
      <c r="J263" s="117"/>
      <c r="K263" s="118">
        <f t="shared" si="77"/>
        <v>70</v>
      </c>
      <c r="L263" s="118">
        <f>SUM(K263*1.15)</f>
        <v>80.5</v>
      </c>
      <c r="M263" s="118">
        <f>SUM(L263-K263)</f>
        <v>10.5</v>
      </c>
      <c r="N263" s="92">
        <f t="shared" si="73"/>
        <v>43</v>
      </c>
      <c r="O263" s="96">
        <f>SUM(K263-N263)</f>
        <v>27</v>
      </c>
      <c r="P263" s="96">
        <v>80.5</v>
      </c>
      <c r="Q263" s="93">
        <f>+SUM(P263-L263)</f>
        <v>0</v>
      </c>
      <c r="R263" s="221" t="s">
        <v>352</v>
      </c>
      <c r="S263" s="93"/>
    </row>
    <row r="264" spans="1:19" ht="16">
      <c r="A264" s="189" t="s">
        <v>114</v>
      </c>
      <c r="B264" s="89" t="s">
        <v>128</v>
      </c>
      <c r="C264" s="89" t="s">
        <v>10</v>
      </c>
      <c r="D264" s="145">
        <v>43567</v>
      </c>
      <c r="E264" s="91">
        <v>3</v>
      </c>
      <c r="F264" s="89" t="s">
        <v>8</v>
      </c>
      <c r="G264" s="90"/>
      <c r="H264" s="95" t="s">
        <v>6</v>
      </c>
      <c r="I264" s="96">
        <v>35</v>
      </c>
      <c r="J264" s="83"/>
      <c r="K264" s="92">
        <f>SUM(E264*I264)</f>
        <v>105</v>
      </c>
      <c r="L264" s="92">
        <f t="shared" si="74"/>
        <v>120.74999999999999</v>
      </c>
      <c r="M264" s="92">
        <f t="shared" si="75"/>
        <v>15.749999999999986</v>
      </c>
      <c r="N264" s="92">
        <f t="shared" si="73"/>
        <v>64.5</v>
      </c>
      <c r="O264" s="92">
        <f t="shared" si="76"/>
        <v>40.5</v>
      </c>
      <c r="P264" s="92">
        <v>120.75</v>
      </c>
      <c r="Q264" s="93">
        <f>+SUM(P264-L264)</f>
        <v>1.4210854715202004E-14</v>
      </c>
      <c r="R264" s="221">
        <v>43565</v>
      </c>
      <c r="S264" s="93"/>
    </row>
    <row r="265" spans="1:19" ht="16">
      <c r="A265" s="167"/>
      <c r="B265" s="167"/>
      <c r="C265" s="167"/>
      <c r="D265" s="188"/>
      <c r="E265" s="169">
        <f>SUM(E254:E264)</f>
        <v>24</v>
      </c>
      <c r="F265" s="167"/>
      <c r="G265" s="170"/>
      <c r="H265" s="168"/>
      <c r="I265" s="171"/>
      <c r="J265" s="117"/>
      <c r="K265" s="171">
        <f t="shared" ref="K265:Q265" si="78">SUM(K254:K264)</f>
        <v>970</v>
      </c>
      <c r="L265" s="171">
        <f t="shared" si="78"/>
        <v>1115.5</v>
      </c>
      <c r="M265" s="171">
        <f t="shared" si="78"/>
        <v>145.49999999999994</v>
      </c>
      <c r="N265" s="171">
        <f t="shared" si="78"/>
        <v>516</v>
      </c>
      <c r="O265" s="171">
        <f t="shared" si="78"/>
        <v>454</v>
      </c>
      <c r="P265" s="171">
        <f t="shared" si="78"/>
        <v>1115.5</v>
      </c>
      <c r="Q265" s="105">
        <f t="shared" si="78"/>
        <v>5.6843418860808015E-14</v>
      </c>
      <c r="R265" s="221"/>
      <c r="S265" s="93"/>
    </row>
    <row r="266" spans="1:19" ht="16">
      <c r="A266" s="194" t="s">
        <v>129</v>
      </c>
      <c r="B266" s="89" t="s">
        <v>137</v>
      </c>
      <c r="C266" s="89" t="s">
        <v>19</v>
      </c>
      <c r="D266" s="145">
        <v>43563</v>
      </c>
      <c r="E266" s="91">
        <v>2</v>
      </c>
      <c r="F266" s="89" t="s">
        <v>8</v>
      </c>
      <c r="G266" s="89"/>
      <c r="H266" s="89" t="s">
        <v>17</v>
      </c>
      <c r="I266" s="92">
        <v>30</v>
      </c>
      <c r="J266" s="83"/>
      <c r="K266" s="92">
        <f>SUM(E266*I266)</f>
        <v>60</v>
      </c>
      <c r="L266" s="92">
        <f>SUM(K266*1.15)</f>
        <v>69</v>
      </c>
      <c r="M266" s="92">
        <f>SUM(L266-K266)</f>
        <v>9</v>
      </c>
      <c r="N266" s="92">
        <f>SUM(E266*20)</f>
        <v>40</v>
      </c>
      <c r="O266" s="92">
        <f>SUM(K266-N266)</f>
        <v>20</v>
      </c>
      <c r="P266" s="92">
        <v>69</v>
      </c>
      <c r="Q266" s="93">
        <f>+SUM(P266-L266)</f>
        <v>0</v>
      </c>
      <c r="R266" s="221">
        <v>43563</v>
      </c>
      <c r="S266" s="93"/>
    </row>
    <row r="267" spans="1:19" ht="16">
      <c r="A267" s="194" t="s">
        <v>129</v>
      </c>
      <c r="B267" s="89" t="s">
        <v>80</v>
      </c>
      <c r="C267" s="89" t="s">
        <v>19</v>
      </c>
      <c r="D267" s="145">
        <v>43563</v>
      </c>
      <c r="E267" s="91">
        <v>2</v>
      </c>
      <c r="F267" s="126" t="s">
        <v>5</v>
      </c>
      <c r="G267" s="90"/>
      <c r="H267" s="95" t="s">
        <v>6</v>
      </c>
      <c r="I267" s="96">
        <v>35</v>
      </c>
      <c r="J267" s="117"/>
      <c r="K267" s="92">
        <f>SUM(E267*I267)</f>
        <v>70</v>
      </c>
      <c r="L267" s="92">
        <f>SUM(K267*1.15)</f>
        <v>80.5</v>
      </c>
      <c r="M267" s="92">
        <f>SUM(L267-K267)</f>
        <v>10.5</v>
      </c>
      <c r="N267" s="92">
        <f>SUM(E267*20)</f>
        <v>40</v>
      </c>
      <c r="O267" s="92">
        <f>SUM(K267-N267)</f>
        <v>30</v>
      </c>
      <c r="P267" s="92">
        <v>80.5</v>
      </c>
      <c r="Q267" s="93">
        <f>+SUM(P267-L267)</f>
        <v>0</v>
      </c>
      <c r="R267" s="221">
        <v>43563</v>
      </c>
      <c r="S267" s="93"/>
    </row>
    <row r="268" spans="1:19" ht="16">
      <c r="A268" s="194" t="s">
        <v>129</v>
      </c>
      <c r="B268" s="89" t="s">
        <v>44</v>
      </c>
      <c r="C268" s="89" t="s">
        <v>19</v>
      </c>
      <c r="D268" s="145">
        <v>43563</v>
      </c>
      <c r="E268" s="91">
        <v>2</v>
      </c>
      <c r="F268" s="126" t="s">
        <v>5</v>
      </c>
      <c r="G268" s="90"/>
      <c r="H268" s="95" t="s">
        <v>6</v>
      </c>
      <c r="I268" s="96">
        <v>35</v>
      </c>
      <c r="J268" s="83"/>
      <c r="K268" s="92">
        <v>70</v>
      </c>
      <c r="L268" s="92">
        <f>SUM(K268*1.15)</f>
        <v>80.5</v>
      </c>
      <c r="M268" s="92">
        <f>SUM(L268-K268)</f>
        <v>10.5</v>
      </c>
      <c r="N268" s="118">
        <f>SUM(E268*20)</f>
        <v>40</v>
      </c>
      <c r="O268" s="118">
        <f>SUM(K268-N268)</f>
        <v>30</v>
      </c>
      <c r="P268" s="118">
        <v>80.5</v>
      </c>
      <c r="Q268" s="93">
        <f>+SUM(P268-L268)</f>
        <v>0</v>
      </c>
      <c r="R268" s="221">
        <v>43563</v>
      </c>
      <c r="S268" s="93"/>
    </row>
    <row r="269" spans="1:19" ht="16">
      <c r="A269" s="194" t="s">
        <v>129</v>
      </c>
      <c r="B269" s="89" t="s">
        <v>25</v>
      </c>
      <c r="C269" s="89" t="s">
        <v>24</v>
      </c>
      <c r="D269" s="145">
        <v>43564</v>
      </c>
      <c r="E269" s="100">
        <v>2</v>
      </c>
      <c r="F269" s="89" t="s">
        <v>8</v>
      </c>
      <c r="G269" s="90"/>
      <c r="H269" s="87" t="s">
        <v>12</v>
      </c>
      <c r="I269" s="92">
        <v>30</v>
      </c>
      <c r="J269" s="83"/>
      <c r="K269" s="96">
        <v>60</v>
      </c>
      <c r="L269" s="96">
        <f t="shared" ref="L269:L276" si="79">SUM(K269*1.15)</f>
        <v>69</v>
      </c>
      <c r="M269" s="96">
        <f t="shared" ref="M269:M276" si="80">SUM(L269-K269)</f>
        <v>9</v>
      </c>
      <c r="N269" s="92">
        <f t="shared" ref="N269:N276" si="81">SUM(E269*20)</f>
        <v>40</v>
      </c>
      <c r="O269" s="96">
        <f t="shared" ref="O269:O276" si="82">SUM(K269-N269)</f>
        <v>20</v>
      </c>
      <c r="P269" s="96">
        <v>69</v>
      </c>
      <c r="Q269" s="93">
        <f>+SUM(P269-L269)</f>
        <v>0</v>
      </c>
      <c r="R269" s="221">
        <v>43563</v>
      </c>
      <c r="S269" s="93"/>
    </row>
    <row r="270" spans="1:19" ht="16">
      <c r="A270" s="194" t="s">
        <v>129</v>
      </c>
      <c r="B270" s="89" t="s">
        <v>23</v>
      </c>
      <c r="C270" s="95" t="s">
        <v>24</v>
      </c>
      <c r="D270" s="145">
        <v>43564</v>
      </c>
      <c r="E270" s="91">
        <v>2</v>
      </c>
      <c r="F270" s="89" t="s">
        <v>8</v>
      </c>
      <c r="G270" s="90"/>
      <c r="H270" s="87" t="s">
        <v>12</v>
      </c>
      <c r="I270" s="92">
        <v>30</v>
      </c>
      <c r="J270" s="83"/>
      <c r="K270" s="92">
        <v>60</v>
      </c>
      <c r="L270" s="92">
        <f t="shared" si="79"/>
        <v>69</v>
      </c>
      <c r="M270" s="92">
        <f t="shared" si="80"/>
        <v>9</v>
      </c>
      <c r="N270" s="92">
        <f t="shared" si="81"/>
        <v>40</v>
      </c>
      <c r="O270" s="92">
        <f t="shared" si="82"/>
        <v>20</v>
      </c>
      <c r="P270" s="92">
        <v>69</v>
      </c>
      <c r="Q270" s="93">
        <f t="shared" ref="Q270:Q276" si="83">+SUM(P270-L270)</f>
        <v>0</v>
      </c>
      <c r="R270" s="183">
        <v>43566</v>
      </c>
      <c r="S270" s="93"/>
    </row>
    <row r="271" spans="1:19" ht="16">
      <c r="A271" s="194" t="s">
        <v>129</v>
      </c>
      <c r="B271" s="89" t="s">
        <v>30</v>
      </c>
      <c r="C271" s="95" t="s">
        <v>29</v>
      </c>
      <c r="D271" s="145">
        <v>43565</v>
      </c>
      <c r="E271" s="100">
        <v>2.5</v>
      </c>
      <c r="F271" s="89" t="s">
        <v>8</v>
      </c>
      <c r="G271" s="90"/>
      <c r="H271" s="87" t="s">
        <v>17</v>
      </c>
      <c r="I271" s="118">
        <v>30</v>
      </c>
      <c r="J271" s="117"/>
      <c r="K271" s="118">
        <v>75</v>
      </c>
      <c r="L271" s="118">
        <f t="shared" si="79"/>
        <v>86.25</v>
      </c>
      <c r="M271" s="118">
        <f t="shared" si="80"/>
        <v>11.25</v>
      </c>
      <c r="N271" s="92">
        <f t="shared" si="81"/>
        <v>50</v>
      </c>
      <c r="O271" s="118">
        <f t="shared" si="82"/>
        <v>25</v>
      </c>
      <c r="P271" s="118">
        <v>86.25</v>
      </c>
      <c r="Q271" s="93">
        <f t="shared" si="83"/>
        <v>0</v>
      </c>
      <c r="R271" s="221">
        <v>43565</v>
      </c>
      <c r="S271" s="93"/>
    </row>
    <row r="272" spans="1:19" ht="16">
      <c r="A272" s="194" t="s">
        <v>129</v>
      </c>
      <c r="B272" s="89" t="s">
        <v>31</v>
      </c>
      <c r="C272" s="87" t="s">
        <v>29</v>
      </c>
      <c r="D272" s="145">
        <v>43565</v>
      </c>
      <c r="E272" s="98">
        <v>3</v>
      </c>
      <c r="F272" s="87" t="s">
        <v>8</v>
      </c>
      <c r="G272" s="90"/>
      <c r="H272" s="87" t="s">
        <v>17</v>
      </c>
      <c r="I272" s="92">
        <v>30</v>
      </c>
      <c r="J272" s="83"/>
      <c r="K272" s="118">
        <v>90</v>
      </c>
      <c r="L272" s="92">
        <f t="shared" si="79"/>
        <v>103.49999999999999</v>
      </c>
      <c r="M272" s="92">
        <f t="shared" si="80"/>
        <v>13.499999999999986</v>
      </c>
      <c r="N272" s="92">
        <f t="shared" si="81"/>
        <v>60</v>
      </c>
      <c r="O272" s="118">
        <f t="shared" si="82"/>
        <v>30</v>
      </c>
      <c r="P272" s="118">
        <v>103.5</v>
      </c>
      <c r="Q272" s="93">
        <f t="shared" si="83"/>
        <v>1.4210854715202004E-14</v>
      </c>
      <c r="R272" s="221">
        <v>43566</v>
      </c>
      <c r="S272" s="93"/>
    </row>
    <row r="273" spans="1:19" ht="16">
      <c r="A273" s="194" t="s">
        <v>129</v>
      </c>
      <c r="B273" s="89" t="s">
        <v>357</v>
      </c>
      <c r="C273" s="89" t="s">
        <v>3</v>
      </c>
      <c r="D273" s="145">
        <v>43566</v>
      </c>
      <c r="E273" s="100">
        <v>3</v>
      </c>
      <c r="F273" s="87" t="s">
        <v>8</v>
      </c>
      <c r="G273" s="90"/>
      <c r="H273" s="95" t="s">
        <v>104</v>
      </c>
      <c r="I273" s="96">
        <v>30</v>
      </c>
      <c r="J273" s="83"/>
      <c r="K273" s="96">
        <v>90</v>
      </c>
      <c r="L273" s="96">
        <f t="shared" si="79"/>
        <v>103.49999999999999</v>
      </c>
      <c r="M273" s="96">
        <f t="shared" si="80"/>
        <v>13.499999999999986</v>
      </c>
      <c r="N273" s="92">
        <f t="shared" si="81"/>
        <v>60</v>
      </c>
      <c r="O273" s="96">
        <f t="shared" si="82"/>
        <v>30</v>
      </c>
      <c r="P273" s="96">
        <v>103.5</v>
      </c>
      <c r="Q273" s="93">
        <f t="shared" si="83"/>
        <v>1.4210854715202004E-14</v>
      </c>
      <c r="R273" s="221">
        <v>43566</v>
      </c>
      <c r="S273" s="93"/>
    </row>
    <row r="274" spans="1:19" ht="16">
      <c r="A274" s="194" t="s">
        <v>129</v>
      </c>
      <c r="B274" s="89" t="s">
        <v>142</v>
      </c>
      <c r="C274" s="95" t="s">
        <v>3</v>
      </c>
      <c r="D274" s="145">
        <v>43566</v>
      </c>
      <c r="E274" s="91">
        <v>2.5</v>
      </c>
      <c r="F274" s="89" t="s">
        <v>8</v>
      </c>
      <c r="G274" s="90"/>
      <c r="H274" s="95" t="s">
        <v>6</v>
      </c>
      <c r="I274" s="96">
        <v>35</v>
      </c>
      <c r="J274" s="83"/>
      <c r="K274" s="92">
        <v>87.5</v>
      </c>
      <c r="L274" s="92">
        <f t="shared" si="79"/>
        <v>100.62499999999999</v>
      </c>
      <c r="M274" s="92">
        <f t="shared" si="80"/>
        <v>13.124999999999986</v>
      </c>
      <c r="N274" s="92">
        <f t="shared" si="81"/>
        <v>50</v>
      </c>
      <c r="O274" s="92">
        <f t="shared" si="82"/>
        <v>37.5</v>
      </c>
      <c r="P274" s="92">
        <v>100.63</v>
      </c>
      <c r="Q274" s="93">
        <f t="shared" si="83"/>
        <v>5.0000000000096634E-3</v>
      </c>
      <c r="R274" s="221">
        <v>43567</v>
      </c>
      <c r="S274" s="93"/>
    </row>
    <row r="275" spans="1:19" ht="16">
      <c r="A275" s="194" t="s">
        <v>129</v>
      </c>
      <c r="B275" s="89" t="s">
        <v>430</v>
      </c>
      <c r="C275" s="89" t="s">
        <v>10</v>
      </c>
      <c r="D275" s="145">
        <v>43567</v>
      </c>
      <c r="E275" s="91">
        <v>3</v>
      </c>
      <c r="F275" s="146" t="s">
        <v>14</v>
      </c>
      <c r="G275" s="89"/>
      <c r="H275" s="95" t="s">
        <v>6</v>
      </c>
      <c r="I275" s="96">
        <v>38</v>
      </c>
      <c r="J275" s="83"/>
      <c r="K275" s="92">
        <v>114</v>
      </c>
      <c r="L275" s="92">
        <f t="shared" si="79"/>
        <v>131.1</v>
      </c>
      <c r="M275" s="92">
        <f t="shared" si="80"/>
        <v>17.099999999999994</v>
      </c>
      <c r="N275" s="92">
        <f>SUM(E275*25)</f>
        <v>75</v>
      </c>
      <c r="O275" s="92">
        <f t="shared" si="82"/>
        <v>39</v>
      </c>
      <c r="P275" s="92">
        <v>131.1</v>
      </c>
      <c r="Q275" s="144">
        <f t="shared" si="83"/>
        <v>0</v>
      </c>
      <c r="R275" s="221">
        <v>43566</v>
      </c>
      <c r="S275" s="93"/>
    </row>
    <row r="276" spans="1:19" ht="16">
      <c r="A276" s="194" t="s">
        <v>129</v>
      </c>
      <c r="B276" s="89" t="s">
        <v>84</v>
      </c>
      <c r="C276" s="95" t="s">
        <v>10</v>
      </c>
      <c r="D276" s="145">
        <v>43567</v>
      </c>
      <c r="E276" s="91">
        <v>2</v>
      </c>
      <c r="F276" s="89" t="s">
        <v>85</v>
      </c>
      <c r="G276" s="90"/>
      <c r="H276" s="95" t="s">
        <v>6</v>
      </c>
      <c r="I276" s="96">
        <v>35</v>
      </c>
      <c r="J276" s="83"/>
      <c r="K276" s="92">
        <v>70</v>
      </c>
      <c r="L276" s="92">
        <f t="shared" si="79"/>
        <v>80.5</v>
      </c>
      <c r="M276" s="92">
        <f t="shared" si="80"/>
        <v>10.5</v>
      </c>
      <c r="N276" s="92">
        <f t="shared" si="81"/>
        <v>40</v>
      </c>
      <c r="O276" s="92">
        <f t="shared" si="82"/>
        <v>30</v>
      </c>
      <c r="P276" s="92">
        <v>80.5</v>
      </c>
      <c r="Q276" s="144">
        <f t="shared" si="83"/>
        <v>0</v>
      </c>
      <c r="R276" s="221">
        <v>43567</v>
      </c>
      <c r="S276" s="93"/>
    </row>
    <row r="277" spans="1:19" ht="16">
      <c r="A277" s="167"/>
      <c r="B277" s="167"/>
      <c r="C277" s="167"/>
      <c r="D277" s="188"/>
      <c r="E277" s="169">
        <f>SUM(E266:E276)</f>
        <v>26</v>
      </c>
      <c r="F277" s="167"/>
      <c r="G277" s="170"/>
      <c r="H277" s="168"/>
      <c r="I277" s="171"/>
      <c r="J277" s="83"/>
      <c r="K277" s="171">
        <f>SUM(K266:K276)</f>
        <v>846.5</v>
      </c>
      <c r="L277" s="171">
        <f t="shared" ref="L277:Q277" si="84">SUM(L266:L276)</f>
        <v>973.47500000000002</v>
      </c>
      <c r="M277" s="171">
        <f t="shared" si="84"/>
        <v>126.97499999999995</v>
      </c>
      <c r="N277" s="171">
        <f t="shared" si="84"/>
        <v>535</v>
      </c>
      <c r="O277" s="171">
        <f t="shared" si="84"/>
        <v>311.5</v>
      </c>
      <c r="P277" s="171">
        <f t="shared" si="84"/>
        <v>973.48</v>
      </c>
      <c r="Q277" s="105">
        <f t="shared" si="84"/>
        <v>5.0000000000380851E-3</v>
      </c>
      <c r="R277" s="221"/>
      <c r="S277" s="521"/>
    </row>
    <row r="278" spans="1:19" ht="16">
      <c r="A278" s="195" t="s">
        <v>130</v>
      </c>
      <c r="B278" s="542"/>
      <c r="C278" s="198" t="s">
        <v>19</v>
      </c>
      <c r="D278" s="222">
        <v>43563</v>
      </c>
      <c r="E278" s="549">
        <v>8</v>
      </c>
      <c r="F278" s="542"/>
      <c r="G278" s="542"/>
      <c r="H278" s="542"/>
      <c r="I278" s="542"/>
      <c r="J278" s="83"/>
      <c r="K278" s="543"/>
      <c r="L278" s="543"/>
      <c r="M278" s="543"/>
      <c r="N278" s="543">
        <f>SUM(E278*23)</f>
        <v>184</v>
      </c>
      <c r="O278" s="543"/>
      <c r="P278" s="542"/>
      <c r="Q278" s="542"/>
      <c r="R278" s="221"/>
      <c r="S278" s="177"/>
    </row>
    <row r="279" spans="1:19" ht="16">
      <c r="A279" s="195" t="s">
        <v>130</v>
      </c>
      <c r="B279" s="542"/>
      <c r="C279" s="198" t="s">
        <v>19</v>
      </c>
      <c r="D279" s="222">
        <v>43563</v>
      </c>
      <c r="E279" s="549">
        <v>1.5</v>
      </c>
      <c r="F279" s="542" t="s">
        <v>375</v>
      </c>
      <c r="G279" s="542"/>
      <c r="H279" s="542"/>
      <c r="I279" s="542"/>
      <c r="J279" s="83"/>
      <c r="K279" s="543"/>
      <c r="L279" s="543"/>
      <c r="M279" s="543"/>
      <c r="N279" s="543">
        <f>SUM(E279*23)</f>
        <v>34.5</v>
      </c>
      <c r="O279" s="543"/>
      <c r="P279" s="542"/>
      <c r="Q279" s="542"/>
      <c r="R279" s="221"/>
      <c r="S279" s="177"/>
    </row>
    <row r="280" spans="1:19" ht="16">
      <c r="A280" s="195" t="s">
        <v>130</v>
      </c>
      <c r="B280" s="95" t="s">
        <v>408</v>
      </c>
      <c r="C280" s="89" t="s">
        <v>24</v>
      </c>
      <c r="D280" s="145">
        <v>43564</v>
      </c>
      <c r="E280" s="100">
        <v>2</v>
      </c>
      <c r="F280" s="224" t="s">
        <v>409</v>
      </c>
      <c r="G280" s="90"/>
      <c r="H280" s="95"/>
      <c r="I280" s="96">
        <v>45</v>
      </c>
      <c r="J280" s="83"/>
      <c r="K280" s="96">
        <v>90</v>
      </c>
      <c r="L280" s="96">
        <f>SUM(K280*1.15)</f>
        <v>103.49999999999999</v>
      </c>
      <c r="M280" s="96">
        <f>SUM(L280-K280)</f>
        <v>13.499999999999986</v>
      </c>
      <c r="N280" s="118">
        <f>SUM(E280*25)</f>
        <v>50</v>
      </c>
      <c r="O280" s="92">
        <f>SUM(K280-N280)</f>
        <v>40</v>
      </c>
      <c r="P280" s="96">
        <v>103.5</v>
      </c>
      <c r="Q280" s="93">
        <f>+SUM(P280-L280)</f>
        <v>1.4210854715202004E-14</v>
      </c>
      <c r="R280" s="221">
        <v>43566</v>
      </c>
      <c r="S280" s="521"/>
    </row>
    <row r="281" spans="1:19" ht="16">
      <c r="A281" s="195" t="s">
        <v>130</v>
      </c>
      <c r="B281" s="198"/>
      <c r="C281" s="198" t="s">
        <v>29</v>
      </c>
      <c r="D281" s="222">
        <v>43565</v>
      </c>
      <c r="E281" s="549">
        <v>2</v>
      </c>
      <c r="F281" s="542" t="s">
        <v>375</v>
      </c>
      <c r="G281" s="542"/>
      <c r="H281" s="542"/>
      <c r="I281" s="542"/>
      <c r="J281" s="83"/>
      <c r="K281" s="543"/>
      <c r="L281" s="543"/>
      <c r="M281" s="543"/>
      <c r="N281" s="543">
        <f>SUM(E281*23)</f>
        <v>46</v>
      </c>
      <c r="O281" s="543"/>
      <c r="P281" s="542"/>
      <c r="Q281" s="542"/>
      <c r="R281" s="221"/>
      <c r="S281" s="521"/>
    </row>
    <row r="282" spans="1:19" ht="16">
      <c r="A282" s="195" t="s">
        <v>130</v>
      </c>
      <c r="B282" s="89" t="s">
        <v>28</v>
      </c>
      <c r="C282" s="89" t="s">
        <v>29</v>
      </c>
      <c r="D282" s="145">
        <v>43565</v>
      </c>
      <c r="E282" s="98"/>
      <c r="F282" s="126" t="s">
        <v>5</v>
      </c>
      <c r="G282" s="90" t="s">
        <v>371</v>
      </c>
      <c r="H282" s="87" t="s">
        <v>6</v>
      </c>
      <c r="I282" s="92">
        <v>35</v>
      </c>
      <c r="J282" s="83"/>
      <c r="K282" s="118">
        <v>105</v>
      </c>
      <c r="L282" s="92">
        <f>SUM(K282*1.15)</f>
        <v>120.74999999999999</v>
      </c>
      <c r="M282" s="92">
        <f>SUM(L282-K282)</f>
        <v>15.749999999999986</v>
      </c>
      <c r="N282" s="118">
        <f>SUM(E282*23)</f>
        <v>0</v>
      </c>
      <c r="O282" s="118">
        <f>SUM(K282-N282)</f>
        <v>105</v>
      </c>
      <c r="P282" s="118">
        <v>120.75</v>
      </c>
      <c r="Q282" s="93">
        <f>+SUM(P282-L282)</f>
        <v>1.4210854715202004E-14</v>
      </c>
      <c r="R282" s="221">
        <v>43565</v>
      </c>
      <c r="S282" s="93"/>
    </row>
    <row r="283" spans="1:19" ht="16">
      <c r="A283" s="195" t="s">
        <v>130</v>
      </c>
      <c r="B283" s="89" t="s">
        <v>376</v>
      </c>
      <c r="C283" s="89" t="s">
        <v>3</v>
      </c>
      <c r="D283" s="145">
        <v>43566</v>
      </c>
      <c r="E283" s="91">
        <v>4</v>
      </c>
      <c r="F283" s="224" t="s">
        <v>377</v>
      </c>
      <c r="G283" s="89"/>
      <c r="H283" s="89"/>
      <c r="I283" s="89"/>
      <c r="J283" s="83"/>
      <c r="K283" s="92">
        <v>545</v>
      </c>
      <c r="L283" s="92">
        <f>SUM(K283*1.15)</f>
        <v>626.75</v>
      </c>
      <c r="M283" s="92">
        <f>SUM(L283-K283)</f>
        <v>81.75</v>
      </c>
      <c r="N283" s="118">
        <f>SUM(E283*25)</f>
        <v>100</v>
      </c>
      <c r="O283" s="92">
        <f>SUM(K283-N283)</f>
        <v>445</v>
      </c>
      <c r="P283" s="89">
        <v>626.75</v>
      </c>
      <c r="Q283" s="93">
        <f>+SUM(P283-L283)</f>
        <v>0</v>
      </c>
      <c r="R283" s="221">
        <v>43564</v>
      </c>
      <c r="S283" s="93"/>
    </row>
    <row r="284" spans="1:19" ht="16">
      <c r="A284" s="195" t="s">
        <v>130</v>
      </c>
      <c r="B284" s="89"/>
      <c r="C284" s="89" t="s">
        <v>3</v>
      </c>
      <c r="D284" s="145">
        <v>43566</v>
      </c>
      <c r="E284" s="91"/>
      <c r="F284" s="89"/>
      <c r="G284" s="89"/>
      <c r="H284" s="89"/>
      <c r="I284" s="92"/>
      <c r="J284" s="83"/>
      <c r="K284" s="92"/>
      <c r="L284" s="92">
        <f>SUM(K284*1.15)</f>
        <v>0</v>
      </c>
      <c r="M284" s="92">
        <f>SUM(L284-K284)</f>
        <v>0</v>
      </c>
      <c r="N284" s="118">
        <f>SUM(E284*21)</f>
        <v>0</v>
      </c>
      <c r="O284" s="92">
        <f>SUM(K284-N284)</f>
        <v>0</v>
      </c>
      <c r="P284" s="92"/>
      <c r="Q284" s="93">
        <f>+SUM(P284-L284)</f>
        <v>0</v>
      </c>
      <c r="R284" s="221"/>
      <c r="S284" s="93"/>
    </row>
    <row r="285" spans="1:19" ht="16">
      <c r="A285" s="195" t="s">
        <v>130</v>
      </c>
      <c r="B285" s="198"/>
      <c r="C285" s="198" t="s">
        <v>10</v>
      </c>
      <c r="D285" s="222">
        <v>43567</v>
      </c>
      <c r="E285" s="549">
        <v>3</v>
      </c>
      <c r="F285" s="542" t="s">
        <v>458</v>
      </c>
      <c r="G285" s="542"/>
      <c r="H285" s="542"/>
      <c r="I285" s="542"/>
      <c r="J285" s="83"/>
      <c r="K285" s="543"/>
      <c r="L285" s="543"/>
      <c r="M285" s="543"/>
      <c r="N285" s="543">
        <f>SUM(E285*23)</f>
        <v>69</v>
      </c>
      <c r="O285" s="543"/>
      <c r="P285" s="542"/>
      <c r="Q285" s="542"/>
      <c r="R285" s="221"/>
      <c r="S285" s="93"/>
    </row>
    <row r="286" spans="1:19" ht="16">
      <c r="A286" s="106"/>
      <c r="B286" s="106"/>
      <c r="C286" s="106"/>
      <c r="D286" s="102"/>
      <c r="E286" s="203">
        <f>SUM(E278:E285)</f>
        <v>20.5</v>
      </c>
      <c r="F286" s="106"/>
      <c r="G286" s="106"/>
      <c r="H286" s="106"/>
      <c r="I286" s="107"/>
      <c r="J286" s="83"/>
      <c r="K286" s="107">
        <f t="shared" ref="K286:Q286" si="85">SUM(K278:K285)</f>
        <v>740</v>
      </c>
      <c r="L286" s="107">
        <f t="shared" si="85"/>
        <v>851</v>
      </c>
      <c r="M286" s="107">
        <f t="shared" si="85"/>
        <v>110.99999999999997</v>
      </c>
      <c r="N286" s="107">
        <f>SUM(N278:N285)</f>
        <v>483.5</v>
      </c>
      <c r="O286" s="107">
        <f>SUM(O278:O285)</f>
        <v>590</v>
      </c>
      <c r="P286" s="107">
        <f t="shared" si="85"/>
        <v>851</v>
      </c>
      <c r="Q286" s="105">
        <f t="shared" si="85"/>
        <v>2.8421709430404007E-14</v>
      </c>
      <c r="R286" s="221"/>
      <c r="S286" s="93"/>
    </row>
    <row r="287" spans="1:19" ht="16">
      <c r="A287" s="101"/>
      <c r="B287" s="209"/>
      <c r="C287" s="209"/>
      <c r="D287" s="210"/>
      <c r="E287" s="211">
        <f>SUM(E286,E277,E265,E253,E250,E236,E222,E208,E190,E193,E178,E167,E156,E145)</f>
        <v>208.5</v>
      </c>
      <c r="F287" s="209"/>
      <c r="G287" s="209"/>
      <c r="H287" s="212"/>
      <c r="I287" s="213"/>
      <c r="J287" s="83"/>
      <c r="K287" s="213">
        <f>SUM(K286,K277,K265,K253,K250,K236,K222,K208,K190,K193,K178,K167,K156,K145)</f>
        <v>6555.84</v>
      </c>
      <c r="L287" s="213">
        <f>SUM(L286,L277,L265,L253,L250,L236,L222,L208,L190,L193,L178,L167,L156,L145)</f>
        <v>7470.2160000000003</v>
      </c>
      <c r="M287" s="213">
        <f>SUM(M286,M277,M265,M253,M250,M236,M222,M208,M190,M193,M178,M167,M156,M145)</f>
        <v>914.37599999999952</v>
      </c>
      <c r="N287" s="213">
        <f>SUM(N286,N277,N265,N253,N250,N236,N222,N208,N190,N193,N178,N167,N156,N145)</f>
        <v>4409.1750000000002</v>
      </c>
      <c r="O287" s="213">
        <f>SUM(K287-N287)</f>
        <v>2146.665</v>
      </c>
      <c r="P287" s="213">
        <f>SUM(P286,P277,P265,P253,P250,P236,P222,P208,P190,P193,P178,P167,P156,P145)</f>
        <v>7530.26</v>
      </c>
      <c r="Q287" s="215">
        <f>SUM(Q286,Q277,Q265,Q253,Q250,Q236,Q222,Q208,Q190,Q193,Q178,Q167,Q156,Q145)</f>
        <v>4.4000000000423256E-2</v>
      </c>
      <c r="R287" s="210"/>
      <c r="S287" s="93"/>
    </row>
    <row r="288" spans="1:19" ht="16">
      <c r="A288" s="79" t="s">
        <v>57</v>
      </c>
      <c r="B288" s="79" t="s">
        <v>58</v>
      </c>
      <c r="C288" s="79"/>
      <c r="D288" s="155" t="s">
        <v>59</v>
      </c>
      <c r="E288" s="81" t="s">
        <v>60</v>
      </c>
      <c r="F288" s="79" t="s">
        <v>61</v>
      </c>
      <c r="G288" s="85" t="s">
        <v>62</v>
      </c>
      <c r="H288" s="156" t="s">
        <v>72</v>
      </c>
      <c r="I288" s="82" t="s">
        <v>64</v>
      </c>
      <c r="J288" s="83"/>
      <c r="K288" s="82" t="s">
        <v>65</v>
      </c>
      <c r="L288" s="82" t="s">
        <v>66</v>
      </c>
      <c r="M288" s="82" t="s">
        <v>67</v>
      </c>
      <c r="N288" s="82" t="s">
        <v>68</v>
      </c>
      <c r="O288" s="82" t="s">
        <v>69</v>
      </c>
      <c r="P288" s="82" t="s">
        <v>70</v>
      </c>
      <c r="Q288" s="216" t="s">
        <v>71</v>
      </c>
      <c r="R288" s="155" t="s">
        <v>86</v>
      </c>
    </row>
    <row r="289" spans="1:18" ht="29">
      <c r="A289" s="79"/>
      <c r="B289" s="79"/>
      <c r="C289" s="79"/>
      <c r="D289" s="79"/>
      <c r="E289" s="81"/>
      <c r="F289" s="79"/>
      <c r="G289" s="519" t="s">
        <v>1</v>
      </c>
      <c r="H289" s="79"/>
      <c r="I289" s="86"/>
      <c r="J289" s="83"/>
      <c r="K289" s="82"/>
      <c r="L289" s="82"/>
      <c r="M289" s="82"/>
      <c r="N289" s="82"/>
      <c r="O289" s="82"/>
      <c r="P289" s="82"/>
      <c r="Q289" s="84"/>
      <c r="R289" s="155"/>
    </row>
    <row r="290" spans="1:18" ht="16">
      <c r="A290" s="88"/>
      <c r="B290" s="89"/>
      <c r="C290" s="89"/>
      <c r="D290" s="99"/>
      <c r="E290" s="91"/>
      <c r="F290" s="89"/>
      <c r="G290" s="90"/>
      <c r="H290" s="95"/>
      <c r="I290" s="96"/>
      <c r="J290" s="83"/>
      <c r="K290" s="118"/>
      <c r="L290" s="118"/>
      <c r="M290" s="118"/>
      <c r="N290" s="92"/>
      <c r="O290" s="92"/>
      <c r="P290" s="92"/>
      <c r="Q290" s="93"/>
      <c r="R290" s="183"/>
    </row>
    <row r="291" spans="1:18" ht="16">
      <c r="A291" s="88"/>
      <c r="B291" s="89"/>
      <c r="C291" s="95"/>
      <c r="D291" s="89"/>
      <c r="E291" s="91"/>
      <c r="F291" s="89"/>
      <c r="G291" s="95"/>
      <c r="H291" s="89"/>
      <c r="I291" s="96"/>
      <c r="J291" s="83"/>
      <c r="K291" s="92"/>
      <c r="L291" s="92"/>
      <c r="M291" s="92"/>
      <c r="N291" s="92"/>
      <c r="O291" s="92"/>
      <c r="P291" s="92"/>
      <c r="Q291" s="93"/>
      <c r="R291" s="183"/>
    </row>
    <row r="292" spans="1:18" ht="16">
      <c r="A292" s="101"/>
      <c r="B292" s="101"/>
      <c r="C292" s="101"/>
      <c r="D292" s="101"/>
      <c r="E292" s="103"/>
      <c r="F292" s="101"/>
      <c r="G292" s="106"/>
      <c r="H292" s="101"/>
      <c r="I292" s="107"/>
      <c r="J292" s="83"/>
      <c r="K292" s="104"/>
      <c r="L292" s="104"/>
      <c r="M292" s="104"/>
      <c r="N292" s="104"/>
      <c r="O292" s="104"/>
      <c r="P292" s="104"/>
      <c r="Q292" s="105"/>
      <c r="R292" s="183"/>
    </row>
    <row r="293" spans="1:18" ht="16">
      <c r="A293" s="108" t="s">
        <v>225</v>
      </c>
      <c r="B293" s="109"/>
      <c r="C293" s="110" t="s">
        <v>19</v>
      </c>
      <c r="D293" s="164">
        <v>43570</v>
      </c>
      <c r="E293" s="111"/>
      <c r="F293" s="112" t="s">
        <v>226</v>
      </c>
      <c r="G293" s="113"/>
      <c r="H293" s="109"/>
      <c r="I293" s="114"/>
      <c r="J293" s="83"/>
      <c r="K293" s="114"/>
      <c r="L293" s="114"/>
      <c r="M293" s="114"/>
      <c r="N293" s="114"/>
      <c r="O293" s="114"/>
      <c r="P293" s="114"/>
      <c r="Q293" s="115"/>
      <c r="R293" s="179"/>
    </row>
    <row r="294" spans="1:18" ht="16">
      <c r="A294" s="108" t="s">
        <v>225</v>
      </c>
      <c r="B294" s="89" t="s">
        <v>117</v>
      </c>
      <c r="C294" s="89" t="s">
        <v>24</v>
      </c>
      <c r="D294" s="97">
        <v>43571</v>
      </c>
      <c r="E294" s="100">
        <v>2</v>
      </c>
      <c r="F294" s="89" t="s">
        <v>8</v>
      </c>
      <c r="G294" s="90" t="s">
        <v>138</v>
      </c>
      <c r="H294" s="116" t="s">
        <v>15</v>
      </c>
      <c r="I294" s="92"/>
      <c r="J294" s="117"/>
      <c r="K294" s="92"/>
      <c r="L294" s="92"/>
      <c r="M294" s="92"/>
      <c r="N294" s="118">
        <f>SUM(E294*20)</f>
        <v>40</v>
      </c>
      <c r="O294" s="92"/>
      <c r="P294" s="92"/>
      <c r="Q294" s="93"/>
      <c r="R294" s="183"/>
    </row>
    <row r="295" spans="1:18" ht="16">
      <c r="A295" s="108" t="s">
        <v>225</v>
      </c>
      <c r="B295" s="89" t="s">
        <v>119</v>
      </c>
      <c r="C295" s="89" t="s">
        <v>24</v>
      </c>
      <c r="D295" s="97">
        <v>43571</v>
      </c>
      <c r="E295" s="91">
        <v>2.5</v>
      </c>
      <c r="F295" s="89" t="s">
        <v>8</v>
      </c>
      <c r="G295" s="90" t="s">
        <v>138</v>
      </c>
      <c r="H295" s="116" t="s">
        <v>15</v>
      </c>
      <c r="I295" s="96"/>
      <c r="J295" s="117"/>
      <c r="K295" s="92"/>
      <c r="L295" s="92"/>
      <c r="M295" s="92"/>
      <c r="N295" s="118">
        <f>SUM(E295*20)</f>
        <v>50</v>
      </c>
      <c r="O295" s="92"/>
      <c r="P295" s="92"/>
      <c r="Q295" s="93"/>
      <c r="R295" s="183"/>
    </row>
    <row r="296" spans="1:18" ht="16">
      <c r="A296" s="108" t="s">
        <v>225</v>
      </c>
      <c r="B296" s="109"/>
      <c r="C296" s="109" t="s">
        <v>29</v>
      </c>
      <c r="D296" s="164">
        <v>43572</v>
      </c>
      <c r="E296" s="111"/>
      <c r="F296" s="112" t="s">
        <v>227</v>
      </c>
      <c r="G296" s="113"/>
      <c r="H296" s="109"/>
      <c r="I296" s="114"/>
      <c r="J296" s="83"/>
      <c r="K296" s="114"/>
      <c r="L296" s="114"/>
      <c r="M296" s="114"/>
      <c r="N296" s="114"/>
      <c r="O296" s="114"/>
      <c r="P296" s="114"/>
      <c r="Q296" s="115"/>
      <c r="R296" s="179"/>
    </row>
    <row r="297" spans="1:18" ht="16">
      <c r="A297" s="108" t="s">
        <v>225</v>
      </c>
      <c r="B297" s="89" t="s">
        <v>228</v>
      </c>
      <c r="C297" s="89" t="s">
        <v>29</v>
      </c>
      <c r="D297" s="97">
        <v>43572</v>
      </c>
      <c r="E297" s="91">
        <v>2</v>
      </c>
      <c r="F297" s="89" t="s">
        <v>8</v>
      </c>
      <c r="G297" s="90"/>
      <c r="H297" s="89" t="s">
        <v>17</v>
      </c>
      <c r="I297" s="92">
        <v>30</v>
      </c>
      <c r="J297" s="83"/>
      <c r="K297" s="92">
        <v>60</v>
      </c>
      <c r="L297" s="92">
        <f>SUM(K297*1.15)</f>
        <v>69</v>
      </c>
      <c r="M297" s="92">
        <f>SUM(L297-K297)</f>
        <v>9</v>
      </c>
      <c r="N297" s="92">
        <f>SUM(E297*20)</f>
        <v>40</v>
      </c>
      <c r="O297" s="92">
        <f>SUM(K297-N297)</f>
        <v>20</v>
      </c>
      <c r="P297" s="92">
        <v>69</v>
      </c>
      <c r="Q297" s="93">
        <f>+SUM(P297-L297)</f>
        <v>0</v>
      </c>
      <c r="R297" s="641">
        <v>43572</v>
      </c>
    </row>
    <row r="298" spans="1:18" ht="16">
      <c r="A298" s="108" t="s">
        <v>225</v>
      </c>
      <c r="B298" s="89" t="s">
        <v>82</v>
      </c>
      <c r="C298" s="89" t="s">
        <v>3</v>
      </c>
      <c r="D298" s="97">
        <v>43573</v>
      </c>
      <c r="E298" s="91">
        <v>3</v>
      </c>
      <c r="F298" s="89" t="s">
        <v>8</v>
      </c>
      <c r="G298" s="90" t="s">
        <v>412</v>
      </c>
      <c r="H298" s="95" t="s">
        <v>17</v>
      </c>
      <c r="I298" s="96">
        <v>30</v>
      </c>
      <c r="J298" s="83"/>
      <c r="K298" s="92">
        <v>90</v>
      </c>
      <c r="L298" s="92">
        <f>SUM(K298*1.15)</f>
        <v>103.49999999999999</v>
      </c>
      <c r="M298" s="92">
        <f>SUM(L298-K298)</f>
        <v>13.499999999999986</v>
      </c>
      <c r="N298" s="92">
        <f>SUM(E298*20)</f>
        <v>60</v>
      </c>
      <c r="O298" s="92">
        <f>SUM(K298-N298)</f>
        <v>30</v>
      </c>
      <c r="P298" s="92">
        <v>103.5</v>
      </c>
      <c r="Q298" s="93">
        <f>+SUM(P298-L298)</f>
        <v>1.4210854715202004E-14</v>
      </c>
      <c r="R298" s="183">
        <v>43586</v>
      </c>
    </row>
    <row r="299" spans="1:18" ht="16">
      <c r="A299" s="108" t="s">
        <v>225</v>
      </c>
      <c r="B299" s="89" t="s">
        <v>76</v>
      </c>
      <c r="C299" s="89" t="s">
        <v>3</v>
      </c>
      <c r="D299" s="97">
        <v>43573</v>
      </c>
      <c r="E299" s="91">
        <v>2</v>
      </c>
      <c r="F299" s="89" t="s">
        <v>8</v>
      </c>
      <c r="G299" s="90"/>
      <c r="H299" s="95" t="s">
        <v>12</v>
      </c>
      <c r="I299" s="96">
        <v>30</v>
      </c>
      <c r="J299" s="83"/>
      <c r="K299" s="92">
        <f>SUM(E299*I299)</f>
        <v>60</v>
      </c>
      <c r="L299" s="92">
        <f>SUM(K299*1.15)</f>
        <v>69</v>
      </c>
      <c r="M299" s="92">
        <f>SUM(L299-K299)</f>
        <v>9</v>
      </c>
      <c r="N299" s="92">
        <f>SUM(E299*20)</f>
        <v>40</v>
      </c>
      <c r="O299" s="92">
        <f>SUM(K299-N299)</f>
        <v>20</v>
      </c>
      <c r="P299" s="92">
        <v>69</v>
      </c>
      <c r="Q299" s="93">
        <f>+SUM(P299-L299)</f>
        <v>0</v>
      </c>
      <c r="R299" s="183">
        <v>43578</v>
      </c>
    </row>
    <row r="300" spans="1:18" ht="16">
      <c r="A300" s="108" t="s">
        <v>225</v>
      </c>
      <c r="B300" s="612"/>
      <c r="C300" s="612"/>
      <c r="D300" s="529">
        <v>43574</v>
      </c>
      <c r="E300" s="613"/>
      <c r="F300" s="612"/>
      <c r="G300" s="533" t="s">
        <v>370</v>
      </c>
      <c r="H300" s="612"/>
      <c r="I300" s="612"/>
      <c r="J300" s="83"/>
      <c r="K300" s="614"/>
      <c r="L300" s="614"/>
      <c r="M300" s="614"/>
      <c r="N300" s="614"/>
      <c r="O300" s="614"/>
      <c r="P300" s="612"/>
      <c r="Q300" s="612"/>
      <c r="R300" s="615"/>
    </row>
    <row r="301" spans="1:18" ht="16">
      <c r="A301" s="108" t="s">
        <v>225</v>
      </c>
      <c r="B301" s="89" t="s">
        <v>349</v>
      </c>
      <c r="C301" s="89" t="s">
        <v>413</v>
      </c>
      <c r="D301" s="97">
        <v>43575</v>
      </c>
      <c r="E301" s="91">
        <v>2</v>
      </c>
      <c r="F301" s="126" t="s">
        <v>5</v>
      </c>
      <c r="G301" s="616"/>
      <c r="H301" s="89" t="s">
        <v>6</v>
      </c>
      <c r="I301" s="92">
        <v>35</v>
      </c>
      <c r="J301" s="83"/>
      <c r="K301" s="92">
        <v>70</v>
      </c>
      <c r="L301" s="92">
        <f>SUM(K301*1.15)</f>
        <v>80.5</v>
      </c>
      <c r="M301" s="92">
        <f>SUM(L301-K301)</f>
        <v>10.5</v>
      </c>
      <c r="N301" s="92">
        <f>SUM(E301*20)</f>
        <v>40</v>
      </c>
      <c r="O301" s="92">
        <f>SUM(K301-N301)</f>
        <v>30</v>
      </c>
      <c r="P301" s="92">
        <v>80.5</v>
      </c>
      <c r="Q301" s="93">
        <f>+SUM(P301-L301)</f>
        <v>0</v>
      </c>
      <c r="R301" s="183">
        <v>43586</v>
      </c>
    </row>
    <row r="302" spans="1:18" ht="16">
      <c r="A302" s="108" t="s">
        <v>225</v>
      </c>
      <c r="B302" s="617"/>
      <c r="C302" s="617" t="s">
        <v>413</v>
      </c>
      <c r="D302" s="618">
        <v>43575</v>
      </c>
      <c r="E302" s="619"/>
      <c r="F302" s="617"/>
      <c r="G302" s="620"/>
      <c r="H302" s="617"/>
      <c r="I302" s="621"/>
      <c r="J302" s="83"/>
      <c r="K302" s="621"/>
      <c r="L302" s="621"/>
      <c r="M302" s="621"/>
      <c r="N302" s="621"/>
      <c r="O302" s="621"/>
      <c r="P302" s="621"/>
      <c r="Q302" s="623"/>
      <c r="R302" s="221"/>
    </row>
    <row r="303" spans="1:18" ht="16">
      <c r="A303" s="101"/>
      <c r="B303" s="101"/>
      <c r="C303" s="101"/>
      <c r="D303" s="102"/>
      <c r="E303" s="103">
        <f>SUM(E293:E302)</f>
        <v>13.5</v>
      </c>
      <c r="F303" s="101"/>
      <c r="G303" s="102"/>
      <c r="H303" s="101"/>
      <c r="I303" s="104"/>
      <c r="J303" s="83"/>
      <c r="K303" s="104">
        <f t="shared" ref="K303:Q303" si="86">SUM(K293:K302)</f>
        <v>280</v>
      </c>
      <c r="L303" s="104">
        <f t="shared" si="86"/>
        <v>322</v>
      </c>
      <c r="M303" s="104">
        <f t="shared" si="86"/>
        <v>41.999999999999986</v>
      </c>
      <c r="N303" s="104">
        <f>SUM(N293:N302)</f>
        <v>270</v>
      </c>
      <c r="O303" s="104">
        <f t="shared" si="86"/>
        <v>100</v>
      </c>
      <c r="P303" s="104">
        <f t="shared" si="86"/>
        <v>322</v>
      </c>
      <c r="Q303" s="104">
        <f t="shared" si="86"/>
        <v>1.4210854715202004E-14</v>
      </c>
      <c r="R303" s="221"/>
    </row>
    <row r="304" spans="1:18" ht="16">
      <c r="A304" s="124" t="s">
        <v>229</v>
      </c>
      <c r="B304" s="89" t="s">
        <v>18</v>
      </c>
      <c r="C304" s="89" t="s">
        <v>19</v>
      </c>
      <c r="D304" s="97">
        <v>43570</v>
      </c>
      <c r="E304" s="91">
        <v>2.5</v>
      </c>
      <c r="F304" s="125" t="s">
        <v>14</v>
      </c>
      <c r="G304" s="90"/>
      <c r="H304" s="95" t="s">
        <v>20</v>
      </c>
      <c r="I304" s="96">
        <v>38</v>
      </c>
      <c r="J304" s="117"/>
      <c r="K304" s="118">
        <v>114</v>
      </c>
      <c r="L304" s="118">
        <f>SUM(K304*1.15)</f>
        <v>131.1</v>
      </c>
      <c r="M304" s="118">
        <f>SUM(L304-K304)</f>
        <v>17.099999999999994</v>
      </c>
      <c r="N304" s="92">
        <f>SUM(E304*25)</f>
        <v>62.5</v>
      </c>
      <c r="O304" s="92">
        <f>SUM(K304-N304)</f>
        <v>51.5</v>
      </c>
      <c r="P304" s="92">
        <v>131.1</v>
      </c>
      <c r="Q304" s="93">
        <f>+SUM(P304-L304)</f>
        <v>0</v>
      </c>
      <c r="R304" s="221">
        <v>43571</v>
      </c>
    </row>
    <row r="305" spans="1:20" ht="16">
      <c r="A305" s="124" t="s">
        <v>229</v>
      </c>
      <c r="B305" s="89" t="s">
        <v>21</v>
      </c>
      <c r="C305" s="89" t="s">
        <v>19</v>
      </c>
      <c r="D305" s="97">
        <v>43570</v>
      </c>
      <c r="E305" s="91">
        <v>3</v>
      </c>
      <c r="F305" s="125" t="s">
        <v>14</v>
      </c>
      <c r="G305" s="90"/>
      <c r="H305" s="87" t="s">
        <v>20</v>
      </c>
      <c r="I305" s="96"/>
      <c r="J305" s="83"/>
      <c r="K305" s="92"/>
      <c r="L305" s="92"/>
      <c r="M305" s="92"/>
      <c r="N305" s="118">
        <f>SUM(E305*25)</f>
        <v>75</v>
      </c>
      <c r="O305" s="92"/>
      <c r="P305" s="92"/>
      <c r="Q305" s="93">
        <f>+SUM(P305-L305)</f>
        <v>0</v>
      </c>
      <c r="R305" s="221"/>
    </row>
    <row r="306" spans="1:20" ht="16">
      <c r="A306" s="124" t="s">
        <v>229</v>
      </c>
      <c r="B306" s="109"/>
      <c r="C306" s="109" t="s">
        <v>24</v>
      </c>
      <c r="D306" s="164">
        <v>43571</v>
      </c>
      <c r="E306" s="111"/>
      <c r="F306" s="112" t="s">
        <v>226</v>
      </c>
      <c r="G306" s="113"/>
      <c r="H306" s="109"/>
      <c r="I306" s="114"/>
      <c r="J306" s="83"/>
      <c r="K306" s="114"/>
      <c r="L306" s="114"/>
      <c r="M306" s="114"/>
      <c r="N306" s="114"/>
      <c r="O306" s="114"/>
      <c r="P306" s="114"/>
      <c r="Q306" s="115"/>
      <c r="R306" s="179"/>
    </row>
    <row r="307" spans="1:20" ht="16">
      <c r="A307" s="124" t="s">
        <v>229</v>
      </c>
      <c r="B307" s="95" t="s">
        <v>107</v>
      </c>
      <c r="C307" s="95" t="s">
        <v>29</v>
      </c>
      <c r="D307" s="97">
        <v>43572</v>
      </c>
      <c r="E307" s="100">
        <v>2</v>
      </c>
      <c r="G307" s="135"/>
      <c r="H307" s="95" t="s">
        <v>6</v>
      </c>
      <c r="I307" s="92">
        <v>35</v>
      </c>
      <c r="J307" s="117"/>
      <c r="K307" s="92">
        <f>SUM(E307*I307)</f>
        <v>70</v>
      </c>
      <c r="L307" s="92">
        <f>SUM(K307*1.15)</f>
        <v>80.5</v>
      </c>
      <c r="M307" s="92">
        <f>SUM(L307-K307)</f>
        <v>10.5</v>
      </c>
      <c r="N307" s="118">
        <f>SUM(E307*20)</f>
        <v>40</v>
      </c>
      <c r="O307" s="118">
        <f>SUM(K307-N307)</f>
        <v>30</v>
      </c>
      <c r="P307" s="92">
        <v>80.5</v>
      </c>
      <c r="Q307" s="93">
        <f>+SUM(P307-L307)</f>
        <v>0</v>
      </c>
      <c r="R307" s="183">
        <v>43573</v>
      </c>
    </row>
    <row r="308" spans="1:20" ht="16">
      <c r="A308" s="124" t="s">
        <v>229</v>
      </c>
      <c r="B308" s="109"/>
      <c r="C308" s="109" t="s">
        <v>29</v>
      </c>
      <c r="D308" s="164">
        <v>43572</v>
      </c>
      <c r="E308" s="111"/>
      <c r="F308" s="112" t="s">
        <v>226</v>
      </c>
      <c r="G308" s="113"/>
      <c r="H308" s="109"/>
      <c r="I308" s="114"/>
      <c r="J308" s="83"/>
      <c r="K308" s="114"/>
      <c r="L308" s="114"/>
      <c r="M308" s="114"/>
      <c r="N308" s="114"/>
      <c r="O308" s="114"/>
      <c r="P308" s="114"/>
      <c r="Q308" s="115"/>
      <c r="R308" s="179"/>
    </row>
    <row r="309" spans="1:20" ht="16">
      <c r="A309" s="124" t="s">
        <v>229</v>
      </c>
      <c r="B309" s="89" t="s">
        <v>13</v>
      </c>
      <c r="C309" s="89" t="s">
        <v>3</v>
      </c>
      <c r="D309" s="97">
        <v>43573</v>
      </c>
      <c r="E309" s="91">
        <v>2</v>
      </c>
      <c r="F309" s="89" t="s">
        <v>14</v>
      </c>
      <c r="G309" s="90" t="s">
        <v>416</v>
      </c>
      <c r="H309" s="89" t="s">
        <v>15</v>
      </c>
      <c r="I309" s="92"/>
      <c r="J309" s="83"/>
      <c r="K309" s="92"/>
      <c r="L309" s="92"/>
      <c r="M309" s="92"/>
      <c r="N309" s="92">
        <f>SUM(E309*25)</f>
        <v>50</v>
      </c>
      <c r="O309" s="92"/>
      <c r="P309" s="92"/>
      <c r="Q309" s="93"/>
      <c r="R309" s="183"/>
    </row>
    <row r="310" spans="1:20" ht="16">
      <c r="A310" s="124" t="s">
        <v>229</v>
      </c>
      <c r="B310" s="89" t="s">
        <v>141</v>
      </c>
      <c r="C310" s="89" t="s">
        <v>3</v>
      </c>
      <c r="D310" s="97">
        <v>43573</v>
      </c>
      <c r="E310" s="91">
        <v>2</v>
      </c>
      <c r="F310" s="89" t="s">
        <v>8</v>
      </c>
      <c r="G310" s="90"/>
      <c r="H310" s="116" t="s">
        <v>6</v>
      </c>
      <c r="I310" s="96">
        <v>35</v>
      </c>
      <c r="J310" s="83"/>
      <c r="K310" s="92">
        <v>70</v>
      </c>
      <c r="L310" s="92">
        <f>SUM(K310*1.15)</f>
        <v>80.5</v>
      </c>
      <c r="M310" s="92">
        <f>SUM(L310-K310)</f>
        <v>10.5</v>
      </c>
      <c r="N310" s="118">
        <f>SUM(E310*20)</f>
        <v>40</v>
      </c>
      <c r="O310" s="118">
        <f>SUM(K310-N310)</f>
        <v>30</v>
      </c>
      <c r="P310" s="92">
        <v>80.5</v>
      </c>
      <c r="Q310" s="93">
        <f>+SUM(P310-L310)</f>
        <v>0</v>
      </c>
      <c r="R310" s="183" t="s">
        <v>352</v>
      </c>
    </row>
    <row r="311" spans="1:20" ht="16">
      <c r="A311" s="124" t="s">
        <v>229</v>
      </c>
      <c r="B311" s="89" t="s">
        <v>4</v>
      </c>
      <c r="C311" s="95" t="s">
        <v>3</v>
      </c>
      <c r="D311" s="97">
        <v>43573</v>
      </c>
      <c r="E311" s="98">
        <v>2.5</v>
      </c>
      <c r="F311" s="126" t="s">
        <v>5</v>
      </c>
      <c r="G311" s="90"/>
      <c r="H311" s="127" t="s">
        <v>6</v>
      </c>
      <c r="I311" s="96">
        <v>35</v>
      </c>
      <c r="J311" s="83"/>
      <c r="K311" s="92">
        <v>87.5</v>
      </c>
      <c r="L311" s="92">
        <f>SUM(K311*1.15)</f>
        <v>100.62499999999999</v>
      </c>
      <c r="M311" s="92">
        <f>SUM(L311-K311)</f>
        <v>13.124999999999986</v>
      </c>
      <c r="N311" s="92">
        <f>SUM(E311*20)</f>
        <v>50</v>
      </c>
      <c r="O311" s="92">
        <f>SUM(K311-N311)</f>
        <v>37.5</v>
      </c>
      <c r="P311" s="92">
        <v>100.63</v>
      </c>
      <c r="Q311" s="93">
        <f>+SUM(P311-L311)</f>
        <v>5.0000000000096634E-3</v>
      </c>
      <c r="R311" s="183">
        <v>43572</v>
      </c>
    </row>
    <row r="312" spans="1:20" ht="16">
      <c r="A312" s="124" t="s">
        <v>229</v>
      </c>
      <c r="B312" s="626"/>
      <c r="C312" s="626"/>
      <c r="D312" s="627"/>
      <c r="E312" s="628"/>
      <c r="F312" s="626"/>
      <c r="G312" s="632"/>
      <c r="H312" s="626"/>
      <c r="I312" s="629"/>
      <c r="J312" s="631"/>
      <c r="K312" s="629"/>
      <c r="L312" s="629"/>
      <c r="M312" s="629"/>
      <c r="N312" s="629"/>
      <c r="O312" s="629"/>
      <c r="P312" s="629"/>
      <c r="Q312" s="630"/>
      <c r="R312" s="183"/>
      <c r="T312" s="452" t="s">
        <v>347</v>
      </c>
    </row>
    <row r="313" spans="1:20" ht="16">
      <c r="A313" s="101"/>
      <c r="B313" s="101"/>
      <c r="C313" s="101"/>
      <c r="D313" s="101"/>
      <c r="E313" s="103">
        <f>SUM(E304:E312)</f>
        <v>14</v>
      </c>
      <c r="F313" s="101"/>
      <c r="G313" s="106"/>
      <c r="H313" s="101"/>
      <c r="I313" s="107"/>
      <c r="J313" s="83"/>
      <c r="K313" s="104">
        <f t="shared" ref="K313:Q313" si="87">SUM(K304:K312)</f>
        <v>341.5</v>
      </c>
      <c r="L313" s="104">
        <f t="shared" si="87"/>
        <v>392.72500000000002</v>
      </c>
      <c r="M313" s="104">
        <f t="shared" si="87"/>
        <v>51.22499999999998</v>
      </c>
      <c r="N313" s="104">
        <f>SUM(N304:N312)</f>
        <v>317.5</v>
      </c>
      <c r="O313" s="104">
        <f t="shared" si="87"/>
        <v>149</v>
      </c>
      <c r="P313" s="104">
        <f t="shared" si="87"/>
        <v>392.73</v>
      </c>
      <c r="Q313" s="105">
        <f t="shared" si="87"/>
        <v>5.0000000000096634E-3</v>
      </c>
      <c r="R313" s="183"/>
    </row>
    <row r="314" spans="1:20" ht="16">
      <c r="A314" s="129" t="s">
        <v>230</v>
      </c>
      <c r="B314" s="109"/>
      <c r="C314" s="110" t="s">
        <v>19</v>
      </c>
      <c r="D314" s="164">
        <v>43570</v>
      </c>
      <c r="E314" s="111"/>
      <c r="F314" s="112" t="s">
        <v>226</v>
      </c>
      <c r="G314" s="113"/>
      <c r="H314" s="109"/>
      <c r="I314" s="114"/>
      <c r="J314" s="83"/>
      <c r="K314" s="114"/>
      <c r="L314" s="114"/>
      <c r="M314" s="114"/>
      <c r="N314" s="114"/>
      <c r="O314" s="114"/>
      <c r="P314" s="114"/>
      <c r="Q314" s="115"/>
      <c r="R314" s="179"/>
    </row>
    <row r="315" spans="1:20" ht="16">
      <c r="A315" s="129" t="s">
        <v>230</v>
      </c>
      <c r="B315" s="109"/>
      <c r="C315" s="110" t="s">
        <v>24</v>
      </c>
      <c r="D315" s="164">
        <v>43571</v>
      </c>
      <c r="E315" s="130"/>
      <c r="F315" s="112" t="s">
        <v>226</v>
      </c>
      <c r="G315" s="112"/>
      <c r="H315" s="110"/>
      <c r="I315" s="131"/>
      <c r="J315" s="83"/>
      <c r="K315" s="131"/>
      <c r="L315" s="131"/>
      <c r="M315" s="131"/>
      <c r="N315" s="131"/>
      <c r="O315" s="131"/>
      <c r="P315" s="131"/>
      <c r="Q315" s="132"/>
      <c r="R315" s="164"/>
    </row>
    <row r="316" spans="1:20" ht="16">
      <c r="A316" s="129" t="s">
        <v>230</v>
      </c>
      <c r="B316" s="109"/>
      <c r="C316" s="110" t="s">
        <v>29</v>
      </c>
      <c r="D316" s="164">
        <v>43572</v>
      </c>
      <c r="E316" s="130"/>
      <c r="F316" s="112" t="s">
        <v>226</v>
      </c>
      <c r="G316" s="112"/>
      <c r="H316" s="110"/>
      <c r="I316" s="131"/>
      <c r="J316" s="83"/>
      <c r="K316" s="131"/>
      <c r="L316" s="131"/>
      <c r="M316" s="131"/>
      <c r="N316" s="131"/>
      <c r="O316" s="131"/>
      <c r="P316" s="131"/>
      <c r="Q316" s="132"/>
      <c r="R316" s="164"/>
    </row>
    <row r="317" spans="1:20" ht="16">
      <c r="A317" s="129" t="s">
        <v>230</v>
      </c>
      <c r="B317" s="109"/>
      <c r="C317" s="110" t="s">
        <v>3</v>
      </c>
      <c r="D317" s="164">
        <v>43573</v>
      </c>
      <c r="E317" s="130"/>
      <c r="F317" s="112" t="s">
        <v>226</v>
      </c>
      <c r="G317" s="112"/>
      <c r="H317" s="110"/>
      <c r="I317" s="131"/>
      <c r="J317" s="83"/>
      <c r="K317" s="131"/>
      <c r="L317" s="131"/>
      <c r="M317" s="131"/>
      <c r="N317" s="131"/>
      <c r="O317" s="131"/>
      <c r="P317" s="131"/>
      <c r="Q317" s="132"/>
      <c r="R317" s="164"/>
    </row>
    <row r="318" spans="1:20" ht="16">
      <c r="A318" s="129" t="s">
        <v>242</v>
      </c>
      <c r="B318" s="109"/>
      <c r="C318" s="110" t="s">
        <v>10</v>
      </c>
      <c r="D318" s="164">
        <v>43574</v>
      </c>
      <c r="E318" s="130"/>
      <c r="F318" s="112" t="s">
        <v>226</v>
      </c>
      <c r="G318" s="112"/>
      <c r="H318" s="110"/>
      <c r="I318" s="131"/>
      <c r="J318" s="83"/>
      <c r="K318" s="131"/>
      <c r="L318" s="131"/>
      <c r="M318" s="131"/>
      <c r="N318" s="131"/>
      <c r="O318" s="131"/>
      <c r="P318" s="131"/>
      <c r="Q318" s="132"/>
      <c r="R318" s="164"/>
      <c r="T318" s="545" t="s">
        <v>359</v>
      </c>
    </row>
    <row r="319" spans="1:20" ht="16">
      <c r="A319" s="101"/>
      <c r="B319" s="101"/>
      <c r="C319" s="101"/>
      <c r="D319" s="101"/>
      <c r="E319" s="103">
        <f>SUM(E314:E318)</f>
        <v>0</v>
      </c>
      <c r="F319" s="101"/>
      <c r="G319" s="106"/>
      <c r="H319" s="101"/>
      <c r="I319" s="107"/>
      <c r="J319" s="117"/>
      <c r="K319" s="104">
        <f t="shared" ref="K319:Q319" si="88">SUM(K314:K318)</f>
        <v>0</v>
      </c>
      <c r="L319" s="104">
        <f t="shared" si="88"/>
        <v>0</v>
      </c>
      <c r="M319" s="104">
        <f t="shared" si="88"/>
        <v>0</v>
      </c>
      <c r="N319" s="104">
        <f t="shared" si="88"/>
        <v>0</v>
      </c>
      <c r="O319" s="104">
        <f t="shared" si="88"/>
        <v>0</v>
      </c>
      <c r="P319" s="104">
        <f t="shared" si="88"/>
        <v>0</v>
      </c>
      <c r="Q319" s="105">
        <f t="shared" si="88"/>
        <v>0</v>
      </c>
      <c r="R319" s="183"/>
    </row>
    <row r="320" spans="1:20" ht="16">
      <c r="A320" s="133" t="s">
        <v>241</v>
      </c>
      <c r="B320" s="89" t="s">
        <v>22</v>
      </c>
      <c r="C320" s="87" t="s">
        <v>19</v>
      </c>
      <c r="D320" s="97">
        <v>43570</v>
      </c>
      <c r="E320" s="91">
        <v>2.5</v>
      </c>
      <c r="F320" s="89" t="s">
        <v>8</v>
      </c>
      <c r="G320" s="90"/>
      <c r="H320" s="87" t="s">
        <v>6</v>
      </c>
      <c r="I320" s="96">
        <v>35</v>
      </c>
      <c r="J320" s="83"/>
      <c r="K320" s="92">
        <v>87.5</v>
      </c>
      <c r="L320" s="92">
        <f>SUM(K320*1.15)</f>
        <v>100.62499999999999</v>
      </c>
      <c r="M320" s="92">
        <f>SUM(L320-K320)</f>
        <v>13.124999999999986</v>
      </c>
      <c r="N320" s="118">
        <f t="shared" ref="N320:N327" si="89">SUM(E320*20)</f>
        <v>50</v>
      </c>
      <c r="O320" s="118">
        <f>SUM(K320-N320)</f>
        <v>37.5</v>
      </c>
      <c r="P320" s="92">
        <v>100.63</v>
      </c>
      <c r="Q320" s="93">
        <f>+SUM(P320-L320)</f>
        <v>5.0000000000096634E-3</v>
      </c>
      <c r="R320" s="183">
        <v>43570</v>
      </c>
    </row>
    <row r="321" spans="1:18" ht="16">
      <c r="A321" s="133" t="s">
        <v>241</v>
      </c>
      <c r="B321" s="95" t="s">
        <v>131</v>
      </c>
      <c r="C321" s="196" t="s">
        <v>19</v>
      </c>
      <c r="D321" s="97">
        <v>43570</v>
      </c>
      <c r="E321" s="100">
        <v>2</v>
      </c>
      <c r="F321" s="197" t="s">
        <v>5</v>
      </c>
      <c r="G321" s="95"/>
      <c r="H321" s="95" t="s">
        <v>6</v>
      </c>
      <c r="I321" s="96">
        <v>35</v>
      </c>
      <c r="J321" s="83"/>
      <c r="K321" s="92">
        <f>SUM(E321*I321)</f>
        <v>70</v>
      </c>
      <c r="L321" s="92">
        <f>SUM(K321*1.15)</f>
        <v>80.5</v>
      </c>
      <c r="M321" s="92">
        <f>SUM(L321-K321)</f>
        <v>10.5</v>
      </c>
      <c r="N321" s="118">
        <f t="shared" si="89"/>
        <v>40</v>
      </c>
      <c r="O321" s="92">
        <f>SUM(K321-N321)</f>
        <v>30</v>
      </c>
      <c r="P321" s="96">
        <v>80.5</v>
      </c>
      <c r="Q321" s="93">
        <f>+SUM(P321-L321)</f>
        <v>0</v>
      </c>
      <c r="R321" s="183">
        <v>43570</v>
      </c>
    </row>
    <row r="322" spans="1:18" ht="16">
      <c r="A322" s="133" t="s">
        <v>241</v>
      </c>
      <c r="B322" s="87" t="s">
        <v>74</v>
      </c>
      <c r="C322" s="95" t="s">
        <v>24</v>
      </c>
      <c r="D322" s="97">
        <v>43571</v>
      </c>
      <c r="E322" s="98">
        <v>3</v>
      </c>
      <c r="F322" s="89" t="s">
        <v>8</v>
      </c>
      <c r="G322" s="90"/>
      <c r="H322" s="95" t="s">
        <v>6</v>
      </c>
      <c r="I322" s="96">
        <v>35</v>
      </c>
      <c r="J322" s="83"/>
      <c r="K322" s="96">
        <v>105</v>
      </c>
      <c r="L322" s="92">
        <f>SUM(K322*1.15)</f>
        <v>120.74999999999999</v>
      </c>
      <c r="M322" s="92">
        <f>SUM(L322-K322)</f>
        <v>15.749999999999986</v>
      </c>
      <c r="N322" s="118">
        <f t="shared" si="89"/>
        <v>60</v>
      </c>
      <c r="O322" s="118">
        <f>SUM(K322-N322)</f>
        <v>45</v>
      </c>
      <c r="P322" s="118">
        <v>120.75</v>
      </c>
      <c r="Q322" s="93">
        <f>+SUM(P322-L322)</f>
        <v>1.4210854715202004E-14</v>
      </c>
      <c r="R322" s="183">
        <v>43570</v>
      </c>
    </row>
    <row r="323" spans="1:18" ht="16">
      <c r="A323" s="133" t="s">
        <v>241</v>
      </c>
      <c r="B323" s="89" t="s">
        <v>26</v>
      </c>
      <c r="C323" s="89" t="s">
        <v>24</v>
      </c>
      <c r="D323" s="97">
        <v>43571</v>
      </c>
      <c r="E323" s="91">
        <v>2</v>
      </c>
      <c r="F323" s="175" t="s">
        <v>27</v>
      </c>
      <c r="G323" s="90" t="s">
        <v>456</v>
      </c>
      <c r="H323" s="95" t="s">
        <v>6</v>
      </c>
      <c r="I323" s="96">
        <v>35</v>
      </c>
      <c r="J323" s="117"/>
      <c r="K323" s="92">
        <v>70</v>
      </c>
      <c r="L323" s="92">
        <f>SUM(K323*1.15)</f>
        <v>80.5</v>
      </c>
      <c r="M323" s="92">
        <f>SUM(L323-K323)</f>
        <v>10.5</v>
      </c>
      <c r="N323" s="118">
        <f t="shared" si="89"/>
        <v>40</v>
      </c>
      <c r="O323" s="92">
        <f>SUM(K323-N323)</f>
        <v>30</v>
      </c>
      <c r="P323" s="92">
        <v>80.5</v>
      </c>
      <c r="Q323" s="93">
        <f>+SUM(P323-L323)</f>
        <v>0</v>
      </c>
      <c r="R323" s="183">
        <v>43571</v>
      </c>
    </row>
    <row r="324" spans="1:18" ht="16">
      <c r="A324" s="133" t="s">
        <v>241</v>
      </c>
      <c r="B324" s="95" t="s">
        <v>32</v>
      </c>
      <c r="C324" s="87" t="s">
        <v>29</v>
      </c>
      <c r="D324" s="97">
        <v>43572</v>
      </c>
      <c r="E324" s="91">
        <v>3</v>
      </c>
      <c r="F324" s="126" t="s">
        <v>5</v>
      </c>
      <c r="G324" s="90"/>
      <c r="H324" s="87" t="s">
        <v>6</v>
      </c>
      <c r="I324" s="96">
        <v>35</v>
      </c>
      <c r="J324" s="83"/>
      <c r="K324" s="96">
        <v>105</v>
      </c>
      <c r="L324" s="96">
        <f>SUM(K324*1.15)</f>
        <v>120.74999999999999</v>
      </c>
      <c r="M324" s="96">
        <f>SUM(L324-K324)</f>
        <v>15.749999999999986</v>
      </c>
      <c r="N324" s="118">
        <f t="shared" si="89"/>
        <v>60</v>
      </c>
      <c r="O324" s="96">
        <f>SUM(K324-N324)</f>
        <v>45</v>
      </c>
      <c r="P324" s="92">
        <v>120.75</v>
      </c>
      <c r="Q324" s="93">
        <f>+SUM(P324-L324)</f>
        <v>1.4210854715202004E-14</v>
      </c>
      <c r="R324" s="183">
        <v>43571</v>
      </c>
    </row>
    <row r="325" spans="1:18" ht="16">
      <c r="A325" s="133" t="s">
        <v>241</v>
      </c>
      <c r="B325" s="95" t="s">
        <v>481</v>
      </c>
      <c r="C325" s="89" t="s">
        <v>29</v>
      </c>
      <c r="D325" s="97">
        <v>43572</v>
      </c>
      <c r="E325" s="91">
        <v>1.5</v>
      </c>
      <c r="F325" s="89" t="s">
        <v>482</v>
      </c>
      <c r="G325" s="90"/>
      <c r="H325" s="89"/>
      <c r="I325" s="96"/>
      <c r="J325" s="83"/>
      <c r="K325" s="96"/>
      <c r="L325" s="96"/>
      <c r="M325" s="96"/>
      <c r="N325" s="92">
        <f t="shared" si="89"/>
        <v>30</v>
      </c>
      <c r="O325" s="96"/>
      <c r="P325" s="92"/>
      <c r="Q325" s="93"/>
      <c r="R325" s="183"/>
    </row>
    <row r="326" spans="1:18" ht="16">
      <c r="A326" s="133" t="s">
        <v>241</v>
      </c>
      <c r="B326" s="89" t="s">
        <v>77</v>
      </c>
      <c r="C326" s="89" t="s">
        <v>3</v>
      </c>
      <c r="D326" s="97">
        <v>43573</v>
      </c>
      <c r="E326" s="91">
        <v>2.5</v>
      </c>
      <c r="F326" s="89" t="s">
        <v>8</v>
      </c>
      <c r="G326" s="90" t="s">
        <v>427</v>
      </c>
      <c r="H326" s="89" t="s">
        <v>12</v>
      </c>
      <c r="I326" s="92">
        <v>30</v>
      </c>
      <c r="J326" s="117"/>
      <c r="K326" s="92">
        <f>SUM(E326*I326)</f>
        <v>75</v>
      </c>
      <c r="L326" s="92">
        <f>SUM(K326*1.15)</f>
        <v>86.25</v>
      </c>
      <c r="M326" s="92">
        <f>SUM(L326-K326)</f>
        <v>11.25</v>
      </c>
      <c r="N326" s="92">
        <f t="shared" si="89"/>
        <v>50</v>
      </c>
      <c r="O326" s="92">
        <f>SUM(K326-N326)</f>
        <v>25</v>
      </c>
      <c r="P326" s="92">
        <v>86.25</v>
      </c>
      <c r="Q326" s="93">
        <f>+SUM(P326-L326)</f>
        <v>0</v>
      </c>
      <c r="R326" s="183">
        <v>43559</v>
      </c>
    </row>
    <row r="327" spans="1:18" ht="16">
      <c r="A327" s="133" t="s">
        <v>241</v>
      </c>
      <c r="B327" s="95" t="s">
        <v>78</v>
      </c>
      <c r="C327" s="89" t="s">
        <v>3</v>
      </c>
      <c r="D327" s="97">
        <v>43573</v>
      </c>
      <c r="E327" s="91">
        <v>2</v>
      </c>
      <c r="F327" s="89" t="s">
        <v>8</v>
      </c>
      <c r="G327" s="90" t="s">
        <v>427</v>
      </c>
      <c r="H327" s="95" t="s">
        <v>6</v>
      </c>
      <c r="I327" s="96">
        <v>35</v>
      </c>
      <c r="J327" s="117"/>
      <c r="K327" s="92">
        <f>SUM(E327*I327)</f>
        <v>70</v>
      </c>
      <c r="L327" s="92">
        <f>SUM(K327*1.15)</f>
        <v>80.5</v>
      </c>
      <c r="M327" s="92">
        <f>SUM(L327-K327)</f>
        <v>10.5</v>
      </c>
      <c r="N327" s="92">
        <f t="shared" si="89"/>
        <v>40</v>
      </c>
      <c r="O327" s="92">
        <f>SUM(K327-N327)</f>
        <v>30</v>
      </c>
      <c r="P327" s="96">
        <v>80.5</v>
      </c>
      <c r="Q327" s="144">
        <f>+SUM(P327-L327)</f>
        <v>0</v>
      </c>
      <c r="R327" s="183">
        <v>43573</v>
      </c>
    </row>
    <row r="328" spans="1:18" ht="16">
      <c r="A328" s="133" t="s">
        <v>241</v>
      </c>
      <c r="B328" s="524"/>
      <c r="C328" s="524" t="s">
        <v>10</v>
      </c>
      <c r="D328" s="526">
        <v>43574</v>
      </c>
      <c r="E328" s="530"/>
      <c r="F328" s="524"/>
      <c r="G328" s="533" t="s">
        <v>370</v>
      </c>
      <c r="H328" s="525" t="s">
        <v>17</v>
      </c>
      <c r="I328" s="535"/>
      <c r="J328" s="117"/>
      <c r="K328" s="535"/>
      <c r="L328" s="535">
        <f>SUM(K328*1.15)</f>
        <v>0</v>
      </c>
      <c r="M328" s="535">
        <f>SUM(L328-K328)</f>
        <v>0</v>
      </c>
      <c r="N328" s="528">
        <f>SUM(E328*16.5)</f>
        <v>0</v>
      </c>
      <c r="O328" s="528"/>
      <c r="P328" s="535"/>
      <c r="Q328" s="531">
        <f>+SUM(P328-L328)</f>
        <v>0</v>
      </c>
      <c r="R328" s="183"/>
    </row>
    <row r="329" spans="1:18" ht="16">
      <c r="A329" s="133" t="s">
        <v>241</v>
      </c>
      <c r="B329" s="89" t="s">
        <v>102</v>
      </c>
      <c r="C329" s="89" t="s">
        <v>413</v>
      </c>
      <c r="D329" s="97">
        <v>43575</v>
      </c>
      <c r="E329" s="91">
        <v>3</v>
      </c>
      <c r="F329" s="89" t="s">
        <v>8</v>
      </c>
      <c r="G329" s="90" t="s">
        <v>426</v>
      </c>
      <c r="H329" s="95" t="s">
        <v>17</v>
      </c>
      <c r="I329" s="96">
        <v>30</v>
      </c>
      <c r="J329" s="83"/>
      <c r="K329" s="92">
        <f>SUM(E329*I329)</f>
        <v>90</v>
      </c>
      <c r="L329" s="92">
        <f>SUM(K329*1.15)</f>
        <v>103.49999999999999</v>
      </c>
      <c r="M329" s="92">
        <f>SUM(L329-K329)</f>
        <v>13.499999999999986</v>
      </c>
      <c r="N329" s="92">
        <f>SUM(E329*20)</f>
        <v>60</v>
      </c>
      <c r="O329" s="118">
        <f>SUM(K329-N329)</f>
        <v>30</v>
      </c>
      <c r="P329" s="92">
        <v>103.5</v>
      </c>
      <c r="Q329" s="93">
        <f>+SUM(P329-L329)</f>
        <v>1.4210854715202004E-14</v>
      </c>
      <c r="R329" s="221">
        <v>43578</v>
      </c>
    </row>
    <row r="330" spans="1:18" ht="16">
      <c r="A330" s="133" t="s">
        <v>241</v>
      </c>
      <c r="B330" s="624"/>
      <c r="C330" s="617" t="s">
        <v>413</v>
      </c>
      <c r="D330" s="618">
        <v>43575</v>
      </c>
      <c r="E330" s="619"/>
      <c r="F330" s="617"/>
      <c r="G330" s="624"/>
      <c r="H330" s="624"/>
      <c r="I330" s="622"/>
      <c r="J330" s="117"/>
      <c r="K330" s="621"/>
      <c r="L330" s="621"/>
      <c r="M330" s="621"/>
      <c r="N330" s="621"/>
      <c r="O330" s="621"/>
      <c r="P330" s="622"/>
      <c r="Q330" s="625"/>
      <c r="R330" s="183"/>
    </row>
    <row r="331" spans="1:18" ht="16">
      <c r="A331" s="101"/>
      <c r="B331" s="101"/>
      <c r="C331" s="101"/>
      <c r="D331" s="102"/>
      <c r="E331" s="103">
        <f>SUM(E320:E330)</f>
        <v>21.5</v>
      </c>
      <c r="F331" s="101"/>
      <c r="G331" s="102"/>
      <c r="H331" s="101"/>
      <c r="I331" s="104"/>
      <c r="J331" s="83"/>
      <c r="K331" s="104">
        <f t="shared" ref="K331:Q331" si="90">SUM(K320:K330)</f>
        <v>672.5</v>
      </c>
      <c r="L331" s="104">
        <f t="shared" si="90"/>
        <v>773.375</v>
      </c>
      <c r="M331" s="104">
        <f t="shared" si="90"/>
        <v>100.87499999999994</v>
      </c>
      <c r="N331" s="104">
        <f>SUM(N320:N330)</f>
        <v>430</v>
      </c>
      <c r="O331" s="104">
        <f t="shared" si="90"/>
        <v>272.5</v>
      </c>
      <c r="P331" s="104">
        <f t="shared" si="90"/>
        <v>773.38</v>
      </c>
      <c r="Q331" s="105">
        <f t="shared" si="90"/>
        <v>5.0000000000522959E-3</v>
      </c>
      <c r="R331" s="183"/>
    </row>
    <row r="332" spans="1:18" ht="16">
      <c r="A332" s="134" t="s">
        <v>2</v>
      </c>
      <c r="B332" s="89" t="s">
        <v>13</v>
      </c>
      <c r="C332" s="89" t="s">
        <v>3</v>
      </c>
      <c r="D332" s="97">
        <v>43573</v>
      </c>
      <c r="E332" s="91">
        <v>2</v>
      </c>
      <c r="F332" s="89" t="s">
        <v>14</v>
      </c>
      <c r="G332" s="90" t="s">
        <v>417</v>
      </c>
      <c r="H332" s="95" t="s">
        <v>15</v>
      </c>
      <c r="I332" s="92"/>
      <c r="J332" s="83"/>
      <c r="K332" s="92">
        <v>152</v>
      </c>
      <c r="L332" s="92">
        <f>SUM(K332*1.15)</f>
        <v>174.79999999999998</v>
      </c>
      <c r="M332" s="92">
        <f>SUM(L332-K332)</f>
        <v>22.799999999999983</v>
      </c>
      <c r="N332" s="92">
        <f>SUM(E332*25)</f>
        <v>50</v>
      </c>
      <c r="O332" s="92">
        <f>SUM(K332-N332)</f>
        <v>102</v>
      </c>
      <c r="P332" s="92">
        <v>174.8</v>
      </c>
      <c r="Q332" s="93">
        <f>+SUM(P332-L332)</f>
        <v>2.8421709430404007E-14</v>
      </c>
      <c r="R332" s="183">
        <v>43572</v>
      </c>
    </row>
    <row r="333" spans="1:18" ht="16">
      <c r="A333" s="134" t="s">
        <v>2</v>
      </c>
      <c r="B333" s="89" t="s">
        <v>75</v>
      </c>
      <c r="C333" s="89" t="s">
        <v>3</v>
      </c>
      <c r="D333" s="97">
        <v>43573</v>
      </c>
      <c r="E333" s="91">
        <v>2.5</v>
      </c>
      <c r="F333" s="89" t="s">
        <v>8</v>
      </c>
      <c r="G333" s="90"/>
      <c r="H333" s="87" t="s">
        <v>15</v>
      </c>
      <c r="I333" s="96">
        <v>30</v>
      </c>
      <c r="J333" s="83"/>
      <c r="K333" s="96">
        <v>75</v>
      </c>
      <c r="L333" s="96">
        <f>SUM(K333*1.15)</f>
        <v>86.25</v>
      </c>
      <c r="M333" s="96">
        <f>SUM(L333-K333)</f>
        <v>11.25</v>
      </c>
      <c r="N333" s="118">
        <f>SUM(E333*21)</f>
        <v>52.5</v>
      </c>
      <c r="O333" s="96">
        <f>SUM(K333-N333)</f>
        <v>22.5</v>
      </c>
      <c r="P333" s="92">
        <v>86.25</v>
      </c>
      <c r="Q333" s="93">
        <f>+SUM(P333-L333)</f>
        <v>0</v>
      </c>
      <c r="R333" s="183">
        <v>43572</v>
      </c>
    </row>
    <row r="334" spans="1:18" ht="16">
      <c r="A334" s="134" t="s">
        <v>2</v>
      </c>
      <c r="B334" s="89" t="s">
        <v>7</v>
      </c>
      <c r="C334" s="95" t="s">
        <v>3</v>
      </c>
      <c r="D334" s="97">
        <v>43573</v>
      </c>
      <c r="E334" s="91">
        <v>2</v>
      </c>
      <c r="F334" s="89" t="s">
        <v>8</v>
      </c>
      <c r="G334" s="90"/>
      <c r="H334" s="95" t="s">
        <v>6</v>
      </c>
      <c r="I334" s="96">
        <v>35</v>
      </c>
      <c r="J334" s="83"/>
      <c r="K334" s="92">
        <v>70</v>
      </c>
      <c r="L334" s="92">
        <f>SUM(K334*1.15)</f>
        <v>80.5</v>
      </c>
      <c r="M334" s="92">
        <f>SUM(L334-K334)</f>
        <v>10.5</v>
      </c>
      <c r="N334" s="118">
        <f>SUM(E334*21)</f>
        <v>42</v>
      </c>
      <c r="O334" s="92">
        <f>SUM(K334-N334)</f>
        <v>28</v>
      </c>
      <c r="P334" s="92">
        <v>80.5</v>
      </c>
      <c r="Q334" s="93">
        <f>+SUM(P334-L334)</f>
        <v>0</v>
      </c>
      <c r="R334" s="183">
        <v>43573</v>
      </c>
    </row>
    <row r="335" spans="1:18" ht="16">
      <c r="A335" s="136"/>
      <c r="B335" s="136"/>
      <c r="C335" s="136"/>
      <c r="D335" s="137"/>
      <c r="E335" s="138">
        <f>SUM(E332:E334)</f>
        <v>6.5</v>
      </c>
      <c r="F335" s="136"/>
      <c r="G335" s="137"/>
      <c r="H335" s="136"/>
      <c r="I335" s="139"/>
      <c r="J335" s="83"/>
      <c r="K335" s="104">
        <f t="shared" ref="K335:Q335" si="91">SUM(K332:K334)</f>
        <v>297</v>
      </c>
      <c r="L335" s="104">
        <f t="shared" si="91"/>
        <v>341.54999999999995</v>
      </c>
      <c r="M335" s="104">
        <f t="shared" si="91"/>
        <v>44.549999999999983</v>
      </c>
      <c r="N335" s="104">
        <f t="shared" si="91"/>
        <v>144.5</v>
      </c>
      <c r="O335" s="104">
        <f t="shared" si="91"/>
        <v>152.5</v>
      </c>
      <c r="P335" s="104">
        <f t="shared" si="91"/>
        <v>341.55</v>
      </c>
      <c r="Q335" s="105">
        <f t="shared" si="91"/>
        <v>2.8421709430404007E-14</v>
      </c>
      <c r="R335" s="183"/>
    </row>
    <row r="336" spans="1:18" ht="16">
      <c r="A336" s="143" t="s">
        <v>40</v>
      </c>
      <c r="B336" s="87" t="s">
        <v>43</v>
      </c>
      <c r="C336" s="87" t="s">
        <v>19</v>
      </c>
      <c r="D336" s="97">
        <v>43570</v>
      </c>
      <c r="E336" s="98">
        <v>3</v>
      </c>
      <c r="F336" s="126" t="s">
        <v>5</v>
      </c>
      <c r="G336" s="90"/>
      <c r="H336" s="95" t="s">
        <v>17</v>
      </c>
      <c r="I336" s="96">
        <v>30</v>
      </c>
      <c r="J336" s="83"/>
      <c r="K336" s="92">
        <v>90</v>
      </c>
      <c r="L336" s="92">
        <f t="shared" ref="L336:L341" si="92">SUM(K336*1.15)</f>
        <v>103.49999999999999</v>
      </c>
      <c r="M336" s="92">
        <f t="shared" ref="M336:M341" si="93">SUM(L336-K336)</f>
        <v>13.499999999999986</v>
      </c>
      <c r="N336" s="118">
        <f>SUM(E336*21)</f>
        <v>63</v>
      </c>
      <c r="O336" s="118">
        <f t="shared" ref="O336:O341" si="94">SUM(K336-N336)</f>
        <v>27</v>
      </c>
      <c r="P336" s="92">
        <v>103.5</v>
      </c>
      <c r="Q336" s="144">
        <f t="shared" ref="Q336:Q344" si="95">+SUM(P336-L336)</f>
        <v>1.4210854715202004E-14</v>
      </c>
      <c r="R336" s="183">
        <v>43571</v>
      </c>
    </row>
    <row r="337" spans="1:20" ht="16">
      <c r="A337" s="143" t="s">
        <v>40</v>
      </c>
      <c r="B337" s="89" t="s">
        <v>41</v>
      </c>
      <c r="C337" s="89" t="s">
        <v>19</v>
      </c>
      <c r="D337" s="97">
        <v>43570</v>
      </c>
      <c r="E337" s="91">
        <v>2</v>
      </c>
      <c r="F337" s="89" t="s">
        <v>8</v>
      </c>
      <c r="G337" s="90"/>
      <c r="H337" s="95" t="s">
        <v>6</v>
      </c>
      <c r="I337" s="118">
        <v>35</v>
      </c>
      <c r="J337" s="83"/>
      <c r="K337" s="92">
        <v>70</v>
      </c>
      <c r="L337" s="92">
        <f t="shared" si="92"/>
        <v>80.5</v>
      </c>
      <c r="M337" s="92">
        <f t="shared" si="93"/>
        <v>10.5</v>
      </c>
      <c r="N337" s="118">
        <f t="shared" ref="N337:N344" si="96">SUM(E337*21)</f>
        <v>42</v>
      </c>
      <c r="O337" s="118">
        <f t="shared" si="94"/>
        <v>28</v>
      </c>
      <c r="P337" s="118">
        <v>80.5</v>
      </c>
      <c r="Q337" s="93">
        <f t="shared" si="95"/>
        <v>0</v>
      </c>
      <c r="R337" s="183">
        <v>43567</v>
      </c>
    </row>
    <row r="338" spans="1:20" ht="16">
      <c r="A338" s="143" t="s">
        <v>40</v>
      </c>
      <c r="B338" s="89" t="s">
        <v>48</v>
      </c>
      <c r="C338" s="89" t="s">
        <v>24</v>
      </c>
      <c r="D338" s="97">
        <v>43571</v>
      </c>
      <c r="E338" s="91">
        <v>2</v>
      </c>
      <c r="F338" s="126" t="s">
        <v>5</v>
      </c>
      <c r="G338" s="90"/>
      <c r="H338" s="95" t="s">
        <v>6</v>
      </c>
      <c r="I338" s="96">
        <v>35</v>
      </c>
      <c r="J338" s="83"/>
      <c r="K338" s="118">
        <f>SUM(E338*I338)</f>
        <v>70</v>
      </c>
      <c r="L338" s="118">
        <f t="shared" si="92"/>
        <v>80.5</v>
      </c>
      <c r="M338" s="118">
        <f t="shared" si="93"/>
        <v>10.5</v>
      </c>
      <c r="N338" s="118">
        <f t="shared" si="96"/>
        <v>42</v>
      </c>
      <c r="O338" s="92">
        <f t="shared" si="94"/>
        <v>28</v>
      </c>
      <c r="P338" s="92">
        <v>80.5</v>
      </c>
      <c r="Q338" s="93">
        <f t="shared" si="95"/>
        <v>0</v>
      </c>
      <c r="R338" s="183">
        <v>43567</v>
      </c>
    </row>
    <row r="339" spans="1:20" ht="16">
      <c r="A339" s="143" t="s">
        <v>40</v>
      </c>
      <c r="B339" s="89" t="s">
        <v>50</v>
      </c>
      <c r="C339" s="95" t="s">
        <v>24</v>
      </c>
      <c r="D339" s="97">
        <v>43571</v>
      </c>
      <c r="E339" s="91">
        <v>2.5</v>
      </c>
      <c r="F339" s="126" t="s">
        <v>5</v>
      </c>
      <c r="G339" s="90"/>
      <c r="H339" s="89" t="s">
        <v>17</v>
      </c>
      <c r="I339" s="92">
        <v>30</v>
      </c>
      <c r="J339" s="83"/>
      <c r="K339" s="92">
        <f>SUM(E339*I339)</f>
        <v>75</v>
      </c>
      <c r="L339" s="92">
        <f t="shared" si="92"/>
        <v>86.25</v>
      </c>
      <c r="M339" s="92">
        <f t="shared" si="93"/>
        <v>11.25</v>
      </c>
      <c r="N339" s="118">
        <f t="shared" si="96"/>
        <v>52.5</v>
      </c>
      <c r="O339" s="92">
        <f t="shared" si="94"/>
        <v>22.5</v>
      </c>
      <c r="P339" s="92">
        <v>86.25</v>
      </c>
      <c r="Q339" s="93">
        <f t="shared" si="95"/>
        <v>0</v>
      </c>
      <c r="R339" s="183">
        <v>43571</v>
      </c>
    </row>
    <row r="340" spans="1:20" ht="16">
      <c r="A340" s="143" t="s">
        <v>40</v>
      </c>
      <c r="B340" s="95" t="s">
        <v>232</v>
      </c>
      <c r="C340" s="89" t="s">
        <v>29</v>
      </c>
      <c r="D340" s="97">
        <v>43572</v>
      </c>
      <c r="E340" s="91">
        <v>2</v>
      </c>
      <c r="F340" s="147" t="s">
        <v>98</v>
      </c>
      <c r="G340" s="90"/>
      <c r="H340" s="89" t="s">
        <v>6</v>
      </c>
      <c r="I340" s="92">
        <v>38</v>
      </c>
      <c r="J340" s="83"/>
      <c r="K340" s="92">
        <f>SUM(E340*I340)</f>
        <v>76</v>
      </c>
      <c r="L340" s="92">
        <f t="shared" si="92"/>
        <v>87.399999999999991</v>
      </c>
      <c r="M340" s="92">
        <f t="shared" si="93"/>
        <v>11.399999999999991</v>
      </c>
      <c r="N340" s="118">
        <f>SUM(E340*25)</f>
        <v>50</v>
      </c>
      <c r="O340" s="92">
        <f t="shared" si="94"/>
        <v>26</v>
      </c>
      <c r="P340" s="92">
        <v>87.4</v>
      </c>
      <c r="Q340" s="93">
        <f t="shared" si="95"/>
        <v>1.4210854715202004E-14</v>
      </c>
      <c r="R340" s="183">
        <v>43585</v>
      </c>
    </row>
    <row r="341" spans="1:20" ht="16">
      <c r="A341" s="143" t="s">
        <v>40</v>
      </c>
      <c r="B341" s="95" t="s">
        <v>95</v>
      </c>
      <c r="C341" s="95" t="s">
        <v>29</v>
      </c>
      <c r="D341" s="97">
        <v>43572</v>
      </c>
      <c r="E341" s="100">
        <v>2</v>
      </c>
      <c r="F341" s="89" t="s">
        <v>8</v>
      </c>
      <c r="G341" s="148"/>
      <c r="H341" s="95" t="s">
        <v>17</v>
      </c>
      <c r="I341" s="96">
        <v>35</v>
      </c>
      <c r="J341" s="83"/>
      <c r="K341" s="96">
        <f>SUM(E341*I341)</f>
        <v>70</v>
      </c>
      <c r="L341" s="96">
        <f t="shared" si="92"/>
        <v>80.5</v>
      </c>
      <c r="M341" s="96">
        <f t="shared" si="93"/>
        <v>10.5</v>
      </c>
      <c r="N341" s="118">
        <f>SUM(E341*21)</f>
        <v>42</v>
      </c>
      <c r="O341" s="92">
        <f t="shared" si="94"/>
        <v>28</v>
      </c>
      <c r="P341" s="96">
        <v>86.25</v>
      </c>
      <c r="Q341" s="93">
        <f t="shared" si="95"/>
        <v>5.75</v>
      </c>
      <c r="R341" s="183">
        <v>43567</v>
      </c>
    </row>
    <row r="342" spans="1:20" ht="16">
      <c r="A342" s="143" t="s">
        <v>40</v>
      </c>
      <c r="B342" s="95" t="s">
        <v>56</v>
      </c>
      <c r="C342" s="95" t="s">
        <v>3</v>
      </c>
      <c r="D342" s="97">
        <v>43573</v>
      </c>
      <c r="E342" s="100">
        <v>1.25</v>
      </c>
      <c r="F342" s="89" t="s">
        <v>8</v>
      </c>
      <c r="G342" s="90" t="s">
        <v>425</v>
      </c>
      <c r="H342" s="95" t="s">
        <v>15</v>
      </c>
      <c r="I342" s="92"/>
      <c r="J342" s="83"/>
      <c r="K342" s="92"/>
      <c r="L342" s="92"/>
      <c r="M342" s="92"/>
      <c r="N342" s="118">
        <f t="shared" si="96"/>
        <v>26.25</v>
      </c>
      <c r="O342" s="92"/>
      <c r="P342" s="96"/>
      <c r="Q342" s="93">
        <f>+SUM(P342-L342)</f>
        <v>0</v>
      </c>
      <c r="R342" s="183"/>
    </row>
    <row r="343" spans="1:20" ht="16">
      <c r="A343" s="143" t="s">
        <v>40</v>
      </c>
      <c r="B343" s="95" t="s">
        <v>35</v>
      </c>
      <c r="C343" s="89" t="s">
        <v>3</v>
      </c>
      <c r="D343" s="97">
        <v>43573</v>
      </c>
      <c r="E343" s="91">
        <v>1.5</v>
      </c>
      <c r="F343" s="125" t="s">
        <v>14</v>
      </c>
      <c r="G343" s="90" t="s">
        <v>425</v>
      </c>
      <c r="H343" s="95" t="s">
        <v>15</v>
      </c>
      <c r="I343" s="92"/>
      <c r="J343" s="83"/>
      <c r="K343" s="92"/>
      <c r="L343" s="92"/>
      <c r="M343" s="92"/>
      <c r="N343" s="118">
        <f>SUM(E343*25)</f>
        <v>37.5</v>
      </c>
      <c r="O343" s="92"/>
      <c r="P343" s="92"/>
      <c r="Q343" s="93">
        <f t="shared" si="95"/>
        <v>0</v>
      </c>
      <c r="R343" s="183"/>
    </row>
    <row r="344" spans="1:20" ht="16">
      <c r="A344" s="143" t="s">
        <v>40</v>
      </c>
      <c r="B344" s="89" t="s">
        <v>37</v>
      </c>
      <c r="C344" s="89" t="s">
        <v>3</v>
      </c>
      <c r="D344" s="97">
        <v>43573</v>
      </c>
      <c r="E344" s="91">
        <v>1.5</v>
      </c>
      <c r="F344" s="89" t="s">
        <v>8</v>
      </c>
      <c r="G344" s="90" t="s">
        <v>425</v>
      </c>
      <c r="H344" s="89" t="s">
        <v>6</v>
      </c>
      <c r="I344" s="92"/>
      <c r="J344" s="83"/>
      <c r="K344" s="92"/>
      <c r="L344" s="92">
        <f>SUM(K344*1.15)</f>
        <v>0</v>
      </c>
      <c r="M344" s="92">
        <f>SUM(L344-K344)</f>
        <v>0</v>
      </c>
      <c r="N344" s="118">
        <f t="shared" si="96"/>
        <v>31.5</v>
      </c>
      <c r="O344" s="92">
        <f>SUM(K344-N344)</f>
        <v>-31.5</v>
      </c>
      <c r="P344" s="92"/>
      <c r="Q344" s="93">
        <f t="shared" si="95"/>
        <v>0</v>
      </c>
      <c r="R344" s="183"/>
    </row>
    <row r="345" spans="1:20" ht="16">
      <c r="A345" s="143" t="s">
        <v>40</v>
      </c>
      <c r="B345" s="626" t="s">
        <v>55</v>
      </c>
      <c r="C345" s="626" t="s">
        <v>10</v>
      </c>
      <c r="D345" s="526">
        <v>43574</v>
      </c>
      <c r="E345" s="628"/>
      <c r="F345" s="626"/>
      <c r="G345" s="632" t="s">
        <v>397</v>
      </c>
      <c r="H345" s="626"/>
      <c r="I345" s="629"/>
      <c r="J345" s="631"/>
      <c r="K345" s="629"/>
      <c r="L345" s="629"/>
      <c r="M345" s="629"/>
      <c r="N345" s="629">
        <f>SUM(E345*20)</f>
        <v>0</v>
      </c>
      <c r="O345" s="629"/>
      <c r="P345" s="629"/>
      <c r="Q345" s="630">
        <f>+SUM(P345-L345)</f>
        <v>0</v>
      </c>
      <c r="R345" s="183"/>
      <c r="T345" s="452" t="s">
        <v>358</v>
      </c>
    </row>
    <row r="346" spans="1:20" ht="16">
      <c r="A346" s="150"/>
      <c r="B346" s="150"/>
      <c r="C346" s="150"/>
      <c r="D346" s="150"/>
      <c r="E346" s="151">
        <f>SUM(E336:E345)</f>
        <v>17.75</v>
      </c>
      <c r="F346" s="150"/>
      <c r="G346" s="150"/>
      <c r="H346" s="150"/>
      <c r="I346" s="152"/>
      <c r="J346" s="83"/>
      <c r="K346" s="152">
        <f t="shared" ref="K346:Q346" si="97">SUM(K336:K345)</f>
        <v>451</v>
      </c>
      <c r="L346" s="152">
        <f t="shared" si="97"/>
        <v>518.65</v>
      </c>
      <c r="M346" s="152">
        <f t="shared" si="97"/>
        <v>67.649999999999977</v>
      </c>
      <c r="N346" s="152">
        <f>SUM(N336:N345)</f>
        <v>386.75</v>
      </c>
      <c r="O346" s="152">
        <f t="shared" si="97"/>
        <v>128</v>
      </c>
      <c r="P346" s="152">
        <f t="shared" si="97"/>
        <v>524.4</v>
      </c>
      <c r="Q346" s="153">
        <f t="shared" si="97"/>
        <v>5.7500000000000284</v>
      </c>
      <c r="R346" s="183"/>
    </row>
    <row r="347" spans="1:20" ht="16">
      <c r="A347" s="79" t="s">
        <v>57</v>
      </c>
      <c r="B347" s="79" t="s">
        <v>58</v>
      </c>
      <c r="C347" s="79"/>
      <c r="D347" s="155" t="s">
        <v>59</v>
      </c>
      <c r="E347" s="81" t="s">
        <v>60</v>
      </c>
      <c r="F347" s="79" t="s">
        <v>61</v>
      </c>
      <c r="G347" s="85" t="s">
        <v>62</v>
      </c>
      <c r="H347" s="156" t="s">
        <v>72</v>
      </c>
      <c r="I347" s="82" t="s">
        <v>64</v>
      </c>
      <c r="J347" s="83"/>
      <c r="K347" s="82" t="s">
        <v>65</v>
      </c>
      <c r="L347" s="82" t="s">
        <v>66</v>
      </c>
      <c r="M347" s="82" t="s">
        <v>67</v>
      </c>
      <c r="N347" s="82" t="s">
        <v>68</v>
      </c>
      <c r="O347" s="82" t="s">
        <v>69</v>
      </c>
      <c r="P347" s="82" t="s">
        <v>70</v>
      </c>
      <c r="Q347" s="84" t="s">
        <v>71</v>
      </c>
      <c r="R347" s="183"/>
    </row>
    <row r="348" spans="1:20" ht="16">
      <c r="A348" s="163" t="s">
        <v>362</v>
      </c>
      <c r="B348" s="89" t="s">
        <v>101</v>
      </c>
      <c r="C348" s="89" t="s">
        <v>19</v>
      </c>
      <c r="D348" s="97">
        <v>43570</v>
      </c>
      <c r="E348" s="91">
        <v>2</v>
      </c>
      <c r="F348" s="89" t="s">
        <v>8</v>
      </c>
      <c r="G348" s="90"/>
      <c r="H348" s="89" t="s">
        <v>17</v>
      </c>
      <c r="I348" s="92">
        <v>30</v>
      </c>
      <c r="J348" s="117"/>
      <c r="K348" s="92">
        <v>70</v>
      </c>
      <c r="L348" s="92">
        <f>SUM(K348*1.15)</f>
        <v>80.5</v>
      </c>
      <c r="M348" s="92">
        <f>SUM(L348-K348)</f>
        <v>10.5</v>
      </c>
      <c r="N348" s="92">
        <f>SUM(E348*20)</f>
        <v>40</v>
      </c>
      <c r="O348" s="92">
        <f>SUM(K348-N348)</f>
        <v>30</v>
      </c>
      <c r="P348" s="92">
        <v>80.5</v>
      </c>
      <c r="Q348" s="93">
        <f>+SUM(P348-L348)</f>
        <v>0</v>
      </c>
      <c r="R348" s="183">
        <v>43587</v>
      </c>
    </row>
    <row r="349" spans="1:20" ht="16">
      <c r="A349" s="163" t="s">
        <v>362</v>
      </c>
      <c r="B349" s="89" t="s">
        <v>100</v>
      </c>
      <c r="C349" s="89" t="s">
        <v>19</v>
      </c>
      <c r="D349" s="97">
        <v>43570</v>
      </c>
      <c r="E349" s="91">
        <v>2.5</v>
      </c>
      <c r="F349" s="126" t="s">
        <v>5</v>
      </c>
      <c r="G349" s="90"/>
      <c r="H349" s="116" t="s">
        <v>6</v>
      </c>
      <c r="I349" s="92">
        <v>35</v>
      </c>
      <c r="J349" s="117"/>
      <c r="K349" s="92">
        <v>87.5</v>
      </c>
      <c r="L349" s="92">
        <f>SUM(K349*1.15)</f>
        <v>100.62499999999999</v>
      </c>
      <c r="M349" s="92">
        <f>SUM(L349-K349)</f>
        <v>13.124999999999986</v>
      </c>
      <c r="N349" s="92">
        <f t="shared" ref="N349:N356" si="98">SUM(E349*20)</f>
        <v>50</v>
      </c>
      <c r="O349" s="92">
        <f>SUM(K349-N349)</f>
        <v>37.5</v>
      </c>
      <c r="P349" s="92">
        <v>100.63</v>
      </c>
      <c r="Q349" s="93">
        <f>+SUM(P349-L349)</f>
        <v>5.0000000000096634E-3</v>
      </c>
      <c r="R349" s="183">
        <v>43570</v>
      </c>
    </row>
    <row r="350" spans="1:20" ht="16">
      <c r="A350" s="163" t="s">
        <v>362</v>
      </c>
      <c r="B350" s="651"/>
      <c r="C350" s="617" t="s">
        <v>24</v>
      </c>
      <c r="D350" s="618">
        <v>43571</v>
      </c>
      <c r="E350" s="652"/>
      <c r="F350" s="651"/>
      <c r="G350" s="651"/>
      <c r="H350" s="651"/>
      <c r="I350" s="651"/>
      <c r="J350" s="117"/>
      <c r="K350" s="653"/>
      <c r="L350" s="653"/>
      <c r="M350" s="653"/>
      <c r="N350" s="653"/>
      <c r="O350" s="653"/>
      <c r="P350" s="651"/>
      <c r="Q350" s="651"/>
      <c r="R350" s="183"/>
    </row>
    <row r="351" spans="1:20" ht="16">
      <c r="A351" s="163" t="s">
        <v>362</v>
      </c>
      <c r="B351" s="89" t="s">
        <v>73</v>
      </c>
      <c r="C351" s="89" t="s">
        <v>24</v>
      </c>
      <c r="D351" s="97">
        <v>43571</v>
      </c>
      <c r="E351" s="91">
        <v>2</v>
      </c>
      <c r="F351" s="89" t="s">
        <v>8</v>
      </c>
      <c r="G351" s="90"/>
      <c r="H351" s="95" t="s">
        <v>6</v>
      </c>
      <c r="I351" s="96">
        <v>35</v>
      </c>
      <c r="J351" s="83"/>
      <c r="K351" s="118">
        <f>SUM(E351*I351)</f>
        <v>70</v>
      </c>
      <c r="L351" s="92">
        <f>SUM(K351*1.15)</f>
        <v>80.5</v>
      </c>
      <c r="M351" s="92">
        <f>SUM(L351-K351)</f>
        <v>10.5</v>
      </c>
      <c r="N351" s="118">
        <f>SUM(E351*20)</f>
        <v>40</v>
      </c>
      <c r="O351" s="118">
        <f>SUM(K351-N351)</f>
        <v>30</v>
      </c>
      <c r="P351" s="118">
        <v>80.5</v>
      </c>
      <c r="Q351" s="93">
        <f>+SUM(P351-L351)</f>
        <v>0</v>
      </c>
      <c r="R351" s="183">
        <v>43571</v>
      </c>
    </row>
    <row r="352" spans="1:20" ht="16">
      <c r="A352" s="163" t="s">
        <v>362</v>
      </c>
      <c r="B352" s="95" t="s">
        <v>106</v>
      </c>
      <c r="C352" s="95" t="s">
        <v>29</v>
      </c>
      <c r="D352" s="97">
        <v>43572</v>
      </c>
      <c r="E352" s="91">
        <v>2.5</v>
      </c>
      <c r="F352" s="126" t="s">
        <v>5</v>
      </c>
      <c r="G352" s="90"/>
      <c r="H352" s="87" t="s">
        <v>12</v>
      </c>
      <c r="I352" s="96">
        <v>30</v>
      </c>
      <c r="J352" s="83"/>
      <c r="K352" s="92">
        <f>SUM(E352*I352)</f>
        <v>75</v>
      </c>
      <c r="L352" s="92">
        <f>SUM(K352*1.15)</f>
        <v>86.25</v>
      </c>
      <c r="M352" s="92">
        <f>SUM(L352-K352)</f>
        <v>11.25</v>
      </c>
      <c r="N352" s="118">
        <f t="shared" si="98"/>
        <v>50</v>
      </c>
      <c r="O352" s="118">
        <f>SUM(K352-N352)</f>
        <v>25</v>
      </c>
      <c r="P352" s="92">
        <v>86.25</v>
      </c>
      <c r="Q352" s="93">
        <f>+SUM(P352-L352)</f>
        <v>0</v>
      </c>
      <c r="R352" s="183">
        <v>43571</v>
      </c>
    </row>
    <row r="353" spans="1:20" ht="16">
      <c r="A353" s="163" t="s">
        <v>362</v>
      </c>
      <c r="B353" s="89"/>
      <c r="C353" s="89" t="s">
        <v>29</v>
      </c>
      <c r="D353" s="97">
        <v>43572</v>
      </c>
      <c r="E353" s="91"/>
      <c r="F353" s="126"/>
      <c r="G353" s="89"/>
      <c r="H353" s="89"/>
      <c r="I353" s="89"/>
      <c r="J353" s="83"/>
      <c r="K353" s="92"/>
      <c r="L353" s="92"/>
      <c r="M353" s="92"/>
      <c r="N353" s="92">
        <f t="shared" si="98"/>
        <v>0</v>
      </c>
      <c r="O353" s="92"/>
      <c r="P353" s="89"/>
      <c r="Q353" s="89"/>
      <c r="R353" s="183"/>
    </row>
    <row r="354" spans="1:20" ht="16">
      <c r="A354" s="163" t="s">
        <v>362</v>
      </c>
      <c r="B354" s="95" t="s">
        <v>35</v>
      </c>
      <c r="C354" s="89" t="s">
        <v>3</v>
      </c>
      <c r="D354" s="97">
        <v>43573</v>
      </c>
      <c r="E354" s="91">
        <v>1.5</v>
      </c>
      <c r="F354" s="125" t="s">
        <v>14</v>
      </c>
      <c r="G354" s="90" t="s">
        <v>34</v>
      </c>
      <c r="H354" s="89" t="s">
        <v>36</v>
      </c>
      <c r="I354" s="92">
        <v>38</v>
      </c>
      <c r="J354" s="83"/>
      <c r="K354" s="92">
        <v>114</v>
      </c>
      <c r="L354" s="92">
        <f>SUM(K354*1.15)</f>
        <v>131.1</v>
      </c>
      <c r="M354" s="92">
        <f>SUM(L354-K354)</f>
        <v>17.099999999999994</v>
      </c>
      <c r="N354" s="92">
        <f>SUM(E354*25)</f>
        <v>37.5</v>
      </c>
      <c r="O354" s="92">
        <f>SUM(K354-N354)</f>
        <v>76.5</v>
      </c>
      <c r="P354" s="92">
        <v>131.1</v>
      </c>
      <c r="Q354" s="93">
        <f>+SUM(P354-L354)</f>
        <v>0</v>
      </c>
      <c r="R354" s="183">
        <v>43573</v>
      </c>
    </row>
    <row r="355" spans="1:20" ht="16">
      <c r="A355" s="163" t="s">
        <v>362</v>
      </c>
      <c r="B355" s="89" t="s">
        <v>37</v>
      </c>
      <c r="C355" s="89" t="s">
        <v>3</v>
      </c>
      <c r="D355" s="97">
        <v>43573</v>
      </c>
      <c r="E355" s="91">
        <v>1.5</v>
      </c>
      <c r="F355" s="89" t="s">
        <v>8</v>
      </c>
      <c r="G355" s="90" t="s">
        <v>34</v>
      </c>
      <c r="H355" s="89" t="s">
        <v>6</v>
      </c>
      <c r="I355" s="92">
        <v>30</v>
      </c>
      <c r="J355" s="117"/>
      <c r="K355" s="92">
        <v>120</v>
      </c>
      <c r="L355" s="92">
        <f>SUM(K355*1.15)</f>
        <v>138</v>
      </c>
      <c r="M355" s="92">
        <f>SUM(L355-K355)</f>
        <v>18</v>
      </c>
      <c r="N355" s="92">
        <f t="shared" si="98"/>
        <v>30</v>
      </c>
      <c r="O355" s="92">
        <f>SUM(K355-N355)</f>
        <v>90</v>
      </c>
      <c r="P355" s="92">
        <v>138</v>
      </c>
      <c r="Q355" s="93">
        <f>+SUM(P355-L355)</f>
        <v>0</v>
      </c>
      <c r="R355" s="183" t="s">
        <v>352</v>
      </c>
    </row>
    <row r="356" spans="1:20" ht="16">
      <c r="A356" s="163" t="s">
        <v>362</v>
      </c>
      <c r="B356" s="95" t="s">
        <v>56</v>
      </c>
      <c r="C356" s="89" t="s">
        <v>3</v>
      </c>
      <c r="D356" s="97">
        <v>43573</v>
      </c>
      <c r="E356" s="100">
        <v>1.25</v>
      </c>
      <c r="F356" s="89" t="s">
        <v>8</v>
      </c>
      <c r="G356" s="90" t="s">
        <v>34</v>
      </c>
      <c r="H356" s="95" t="s">
        <v>17</v>
      </c>
      <c r="I356" s="92">
        <v>33</v>
      </c>
      <c r="J356" s="117"/>
      <c r="K356" s="92">
        <v>82.5</v>
      </c>
      <c r="L356" s="92">
        <f>SUM(K356*1.15)</f>
        <v>94.874999999999986</v>
      </c>
      <c r="M356" s="92">
        <f>SUM(L356-K356)</f>
        <v>12.374999999999986</v>
      </c>
      <c r="N356" s="92">
        <f t="shared" si="98"/>
        <v>25</v>
      </c>
      <c r="O356" s="92">
        <f>SUM(K356-N356)</f>
        <v>57.5</v>
      </c>
      <c r="P356" s="92">
        <v>94.88</v>
      </c>
      <c r="Q356" s="93">
        <f>+SUM(P356-L356)</f>
        <v>5.0000000000096634E-3</v>
      </c>
      <c r="R356" s="183">
        <v>43572</v>
      </c>
    </row>
    <row r="357" spans="1:20" ht="16">
      <c r="A357" s="163" t="s">
        <v>362</v>
      </c>
      <c r="B357" s="524"/>
      <c r="C357" s="525"/>
      <c r="D357" s="538"/>
      <c r="E357" s="530"/>
      <c r="F357" s="524"/>
      <c r="G357" s="533" t="s">
        <v>370</v>
      </c>
      <c r="H357" s="525"/>
      <c r="I357" s="535"/>
      <c r="J357" s="83"/>
      <c r="K357" s="528"/>
      <c r="L357" s="528"/>
      <c r="M357" s="528"/>
      <c r="N357" s="528"/>
      <c r="O357" s="528"/>
      <c r="P357" s="535"/>
      <c r="Q357" s="536"/>
      <c r="R357" s="183"/>
    </row>
    <row r="358" spans="1:20" ht="16">
      <c r="A358" s="167"/>
      <c r="B358" s="167"/>
      <c r="C358" s="167"/>
      <c r="D358" s="168"/>
      <c r="E358" s="169">
        <f>SUM(E348:E357)</f>
        <v>13.25</v>
      </c>
      <c r="F358" s="167"/>
      <c r="G358" s="170"/>
      <c r="H358" s="168"/>
      <c r="I358" s="171"/>
      <c r="J358" s="83"/>
      <c r="K358" s="172">
        <f t="shared" ref="K358:Q358" si="99">SUM(K348:K357)</f>
        <v>619</v>
      </c>
      <c r="L358" s="172">
        <f t="shared" si="99"/>
        <v>711.85</v>
      </c>
      <c r="M358" s="172">
        <f t="shared" si="99"/>
        <v>92.849999999999966</v>
      </c>
      <c r="N358" s="172">
        <f>SUM(N348:N357)</f>
        <v>272.5</v>
      </c>
      <c r="O358" s="172">
        <f t="shared" si="99"/>
        <v>346.5</v>
      </c>
      <c r="P358" s="173">
        <f t="shared" si="99"/>
        <v>711.86</v>
      </c>
      <c r="Q358" s="174">
        <f t="shared" si="99"/>
        <v>1.0000000000019327E-2</v>
      </c>
      <c r="R358" s="183"/>
    </row>
    <row r="359" spans="1:20" ht="16">
      <c r="A359" s="176" t="s">
        <v>87</v>
      </c>
      <c r="B359" s="89" t="s">
        <v>88</v>
      </c>
      <c r="C359" s="89" t="s">
        <v>19</v>
      </c>
      <c r="D359" s="97">
        <v>43570</v>
      </c>
      <c r="E359" s="91">
        <v>2</v>
      </c>
      <c r="F359" s="89" t="s">
        <v>8</v>
      </c>
      <c r="G359" s="90"/>
      <c r="H359" s="95" t="s">
        <v>17</v>
      </c>
      <c r="I359" s="96">
        <v>30</v>
      </c>
      <c r="J359" s="83"/>
      <c r="K359" s="92">
        <f>SUM(E359*I359)</f>
        <v>60</v>
      </c>
      <c r="L359" s="92">
        <f t="shared" ref="L359:L364" si="100">SUM(K359*1.15)</f>
        <v>69</v>
      </c>
      <c r="M359" s="92">
        <f t="shared" ref="M359:M364" si="101">SUM(L359-K359)</f>
        <v>9</v>
      </c>
      <c r="N359" s="92">
        <f t="shared" ref="N359:N364" si="102">SUM(E359*21)</f>
        <v>42</v>
      </c>
      <c r="O359" s="92">
        <f t="shared" ref="O359:O364" si="103">SUM(K359-N359)</f>
        <v>18</v>
      </c>
      <c r="P359" s="118">
        <v>69</v>
      </c>
      <c r="Q359" s="93">
        <f t="shared" ref="Q359:Q362" si="104">+SUM(P359-L359)</f>
        <v>0</v>
      </c>
      <c r="R359" s="183" t="s">
        <v>352</v>
      </c>
    </row>
    <row r="360" spans="1:20" ht="16">
      <c r="A360" s="176" t="s">
        <v>87</v>
      </c>
      <c r="B360" s="89" t="s">
        <v>90</v>
      </c>
      <c r="C360" s="89" t="s">
        <v>19</v>
      </c>
      <c r="D360" s="97">
        <v>43570</v>
      </c>
      <c r="E360" s="91">
        <v>3</v>
      </c>
      <c r="F360" s="126" t="s">
        <v>5</v>
      </c>
      <c r="G360" s="90"/>
      <c r="H360" s="87" t="s">
        <v>17</v>
      </c>
      <c r="I360" s="92">
        <v>30</v>
      </c>
      <c r="J360" s="83"/>
      <c r="K360" s="92">
        <v>90</v>
      </c>
      <c r="L360" s="92">
        <f t="shared" si="100"/>
        <v>103.49999999999999</v>
      </c>
      <c r="M360" s="92">
        <f t="shared" si="101"/>
        <v>13.499999999999986</v>
      </c>
      <c r="N360" s="92">
        <f t="shared" si="102"/>
        <v>63</v>
      </c>
      <c r="O360" s="92">
        <f t="shared" si="103"/>
        <v>27</v>
      </c>
      <c r="P360" s="92">
        <v>103.5</v>
      </c>
      <c r="Q360" s="93">
        <f t="shared" si="104"/>
        <v>1.4210854715202004E-14</v>
      </c>
      <c r="R360" s="183">
        <v>43570</v>
      </c>
    </row>
    <row r="361" spans="1:20" ht="16">
      <c r="A361" s="176" t="s">
        <v>87</v>
      </c>
      <c r="B361" s="89" t="s">
        <v>92</v>
      </c>
      <c r="C361" s="95" t="s">
        <v>24</v>
      </c>
      <c r="D361" s="97">
        <v>43571</v>
      </c>
      <c r="E361" s="91">
        <v>3</v>
      </c>
      <c r="F361" s="89" t="s">
        <v>8</v>
      </c>
      <c r="G361" s="90"/>
      <c r="H361" s="127" t="s">
        <v>12</v>
      </c>
      <c r="I361" s="96">
        <v>30</v>
      </c>
      <c r="J361" s="83"/>
      <c r="K361" s="92">
        <f t="shared" ref="K361:K368" si="105">SUM(E361*I361)</f>
        <v>90</v>
      </c>
      <c r="L361" s="92">
        <f t="shared" si="100"/>
        <v>103.49999999999999</v>
      </c>
      <c r="M361" s="92">
        <f>SUM(L361-K361)</f>
        <v>13.499999999999986</v>
      </c>
      <c r="N361" s="92">
        <f t="shared" si="102"/>
        <v>63</v>
      </c>
      <c r="O361" s="92">
        <f>SUM(K361-N361)</f>
        <v>27</v>
      </c>
      <c r="P361" s="92">
        <v>103.5</v>
      </c>
      <c r="Q361" s="93">
        <f t="shared" si="104"/>
        <v>1.4210854715202004E-14</v>
      </c>
      <c r="R361" s="183">
        <v>43570</v>
      </c>
    </row>
    <row r="362" spans="1:20" ht="16">
      <c r="A362" s="176" t="s">
        <v>87</v>
      </c>
      <c r="B362" s="89" t="s">
        <v>93</v>
      </c>
      <c r="C362" s="95" t="s">
        <v>24</v>
      </c>
      <c r="D362" s="97">
        <v>43571</v>
      </c>
      <c r="E362" s="91">
        <v>2</v>
      </c>
      <c r="F362" s="126" t="s">
        <v>5</v>
      </c>
      <c r="G362" s="90"/>
      <c r="H362" s="95" t="s">
        <v>6</v>
      </c>
      <c r="I362" s="96">
        <v>35</v>
      </c>
      <c r="J362" s="83"/>
      <c r="K362" s="92">
        <f t="shared" si="105"/>
        <v>70</v>
      </c>
      <c r="L362" s="92">
        <f t="shared" si="100"/>
        <v>80.5</v>
      </c>
      <c r="M362" s="92">
        <f>SUM(L362-K362)</f>
        <v>10.5</v>
      </c>
      <c r="N362" s="92">
        <f t="shared" si="102"/>
        <v>42</v>
      </c>
      <c r="O362" s="92">
        <f>SUM(K362-N362)</f>
        <v>28</v>
      </c>
      <c r="P362" s="92">
        <v>80.5</v>
      </c>
      <c r="Q362" s="93">
        <f t="shared" si="104"/>
        <v>0</v>
      </c>
      <c r="R362" s="183">
        <v>43571</v>
      </c>
    </row>
    <row r="363" spans="1:20" ht="16">
      <c r="A363" s="176" t="s">
        <v>87</v>
      </c>
      <c r="B363" s="95" t="s">
        <v>81</v>
      </c>
      <c r="C363" s="95" t="s">
        <v>29</v>
      </c>
      <c r="D363" s="97">
        <v>43572</v>
      </c>
      <c r="E363" s="100">
        <v>2</v>
      </c>
      <c r="F363" s="126" t="s">
        <v>5</v>
      </c>
      <c r="G363" s="95"/>
      <c r="H363" s="95" t="s">
        <v>6</v>
      </c>
      <c r="I363" s="92">
        <v>35</v>
      </c>
      <c r="J363" s="117"/>
      <c r="K363" s="118">
        <f t="shared" si="105"/>
        <v>70</v>
      </c>
      <c r="L363" s="118">
        <f>SUM(K363*1.15)</f>
        <v>80.5</v>
      </c>
      <c r="M363" s="118">
        <f>SUM(L363-K363)</f>
        <v>10.5</v>
      </c>
      <c r="N363" s="92">
        <f>SUM(E363*21)</f>
        <v>42</v>
      </c>
      <c r="O363" s="92">
        <f>SUM(K363-N363)</f>
        <v>28</v>
      </c>
      <c r="P363" s="118">
        <v>80.5</v>
      </c>
      <c r="Q363" s="93">
        <f t="shared" ref="Q363:Q368" si="106">+SUM(P363-L363)</f>
        <v>0</v>
      </c>
      <c r="R363" s="183">
        <v>43573</v>
      </c>
    </row>
    <row r="364" spans="1:20" ht="16">
      <c r="A364" s="176" t="s">
        <v>87</v>
      </c>
      <c r="B364" s="89" t="s">
        <v>96</v>
      </c>
      <c r="C364" s="95" t="s">
        <v>29</v>
      </c>
      <c r="D364" s="97">
        <v>43572</v>
      </c>
      <c r="E364" s="100">
        <v>2</v>
      </c>
      <c r="F364" s="126" t="s">
        <v>5</v>
      </c>
      <c r="G364" s="90"/>
      <c r="H364" s="116" t="s">
        <v>6</v>
      </c>
      <c r="I364" s="92">
        <v>35</v>
      </c>
      <c r="J364" s="83"/>
      <c r="K364" s="96">
        <f t="shared" si="105"/>
        <v>70</v>
      </c>
      <c r="L364" s="96">
        <f t="shared" si="100"/>
        <v>80.5</v>
      </c>
      <c r="M364" s="96">
        <f t="shared" si="101"/>
        <v>10.5</v>
      </c>
      <c r="N364" s="92">
        <f t="shared" si="102"/>
        <v>42</v>
      </c>
      <c r="O364" s="92">
        <f t="shared" si="103"/>
        <v>28</v>
      </c>
      <c r="P364" s="346">
        <v>80.5</v>
      </c>
      <c r="Q364" s="93">
        <f t="shared" si="106"/>
        <v>0</v>
      </c>
      <c r="R364" s="638">
        <v>43572</v>
      </c>
    </row>
    <row r="365" spans="1:20" ht="16">
      <c r="A365" s="176" t="s">
        <v>87</v>
      </c>
      <c r="B365" s="95" t="s">
        <v>245</v>
      </c>
      <c r="C365" s="95" t="s">
        <v>3</v>
      </c>
      <c r="D365" s="97">
        <v>43573</v>
      </c>
      <c r="E365" s="91">
        <v>4</v>
      </c>
      <c r="F365" s="89" t="s">
        <v>8</v>
      </c>
      <c r="G365" s="90" t="s">
        <v>418</v>
      </c>
      <c r="H365" s="95" t="s">
        <v>6</v>
      </c>
      <c r="I365" s="92">
        <v>35</v>
      </c>
      <c r="J365" s="83"/>
      <c r="K365" s="92">
        <v>105</v>
      </c>
      <c r="L365" s="92">
        <f>SUM(K365*1.15)</f>
        <v>120.74999999999999</v>
      </c>
      <c r="M365" s="92">
        <f>SUM(L365-K365)</f>
        <v>15.749999999999986</v>
      </c>
      <c r="N365" s="92">
        <f>SUM(E365*21)</f>
        <v>84</v>
      </c>
      <c r="O365" s="92">
        <f>SUM(K365-N365)</f>
        <v>21</v>
      </c>
      <c r="P365" s="92">
        <v>120.75</v>
      </c>
      <c r="Q365" s="96">
        <f t="shared" si="106"/>
        <v>1.4210854715202004E-14</v>
      </c>
      <c r="R365" s="183">
        <v>43573</v>
      </c>
    </row>
    <row r="366" spans="1:20" ht="16">
      <c r="A366" s="176" t="s">
        <v>87</v>
      </c>
      <c r="B366" s="89" t="s">
        <v>108</v>
      </c>
      <c r="C366" s="89" t="s">
        <v>3</v>
      </c>
      <c r="D366" s="97">
        <v>43573</v>
      </c>
      <c r="E366" s="91">
        <v>2.5</v>
      </c>
      <c r="F366" s="89" t="s">
        <v>8</v>
      </c>
      <c r="G366" s="90"/>
      <c r="H366" s="95" t="s">
        <v>6</v>
      </c>
      <c r="I366" s="96">
        <v>35</v>
      </c>
      <c r="J366" s="117"/>
      <c r="K366" s="92">
        <f t="shared" si="105"/>
        <v>87.5</v>
      </c>
      <c r="L366" s="92">
        <f>SUM(K366*1.15)</f>
        <v>100.62499999999999</v>
      </c>
      <c r="M366" s="92">
        <f>SUM(L366-K366)</f>
        <v>13.124999999999986</v>
      </c>
      <c r="N366" s="118">
        <f>SUM(E366*21)</f>
        <v>52.5</v>
      </c>
      <c r="O366" s="92">
        <f>SUM(K366-N366)</f>
        <v>35</v>
      </c>
      <c r="P366" s="92">
        <v>100.63</v>
      </c>
      <c r="Q366" s="93">
        <f t="shared" si="106"/>
        <v>5.0000000000096634E-3</v>
      </c>
      <c r="R366" s="183">
        <v>43571</v>
      </c>
    </row>
    <row r="367" spans="1:20" ht="16">
      <c r="A367" s="176" t="s">
        <v>87</v>
      </c>
      <c r="B367" s="524"/>
      <c r="C367" s="525" t="s">
        <v>10</v>
      </c>
      <c r="D367" s="526"/>
      <c r="E367" s="530"/>
      <c r="F367" s="524"/>
      <c r="G367" s="533" t="s">
        <v>370</v>
      </c>
      <c r="H367" s="525"/>
      <c r="I367" s="528"/>
      <c r="J367" s="83"/>
      <c r="K367" s="528">
        <f t="shared" si="105"/>
        <v>0</v>
      </c>
      <c r="L367" s="528">
        <f>SUM(K367*1.15)</f>
        <v>0</v>
      </c>
      <c r="M367" s="528">
        <f>SUM(L367-K367)</f>
        <v>0</v>
      </c>
      <c r="N367" s="528">
        <f>SUM(E367*21)</f>
        <v>0</v>
      </c>
      <c r="O367" s="528">
        <f>SUM(K367-N367)</f>
        <v>0</v>
      </c>
      <c r="P367" s="528"/>
      <c r="Q367" s="531">
        <f t="shared" si="106"/>
        <v>0</v>
      </c>
      <c r="R367" s="183"/>
      <c r="T367" s="452" t="s">
        <v>358</v>
      </c>
    </row>
    <row r="368" spans="1:20" ht="16">
      <c r="A368" s="176" t="s">
        <v>87</v>
      </c>
      <c r="B368" s="95" t="s">
        <v>97</v>
      </c>
      <c r="C368" s="89" t="s">
        <v>413</v>
      </c>
      <c r="D368" s="97">
        <v>43575</v>
      </c>
      <c r="E368" s="100">
        <v>2</v>
      </c>
      <c r="F368" s="125" t="s">
        <v>98</v>
      </c>
      <c r="G368" s="90" t="s">
        <v>428</v>
      </c>
      <c r="H368" s="95" t="s">
        <v>20</v>
      </c>
      <c r="I368" s="96">
        <v>52.17</v>
      </c>
      <c r="J368" s="117"/>
      <c r="K368" s="96">
        <f t="shared" si="105"/>
        <v>104.34</v>
      </c>
      <c r="L368" s="96">
        <f>SUM(K368*1.15)</f>
        <v>119.991</v>
      </c>
      <c r="M368" s="96">
        <f>SUM(L368-K368)</f>
        <v>15.650999999999996</v>
      </c>
      <c r="N368" s="92">
        <f>SUM(E368*25)</f>
        <v>50</v>
      </c>
      <c r="O368" s="92">
        <f>SUM(K368-N368)</f>
        <v>54.34</v>
      </c>
      <c r="P368" s="96">
        <v>120</v>
      </c>
      <c r="Q368" s="93">
        <f t="shared" si="106"/>
        <v>9.0000000000003411E-3</v>
      </c>
      <c r="R368" s="183">
        <v>43581</v>
      </c>
    </row>
    <row r="369" spans="1:18" ht="16">
      <c r="A369" s="167"/>
      <c r="B369" s="167"/>
      <c r="C369" s="167"/>
      <c r="D369" s="167"/>
      <c r="E369" s="169">
        <f>SUM(E359:E368)</f>
        <v>22.5</v>
      </c>
      <c r="F369" s="167"/>
      <c r="G369" s="167"/>
      <c r="H369" s="167"/>
      <c r="I369" s="171"/>
      <c r="J369" s="83"/>
      <c r="K369" s="171">
        <f t="shared" ref="K369:Q369" si="107">SUM(K359:K368)</f>
        <v>746.84</v>
      </c>
      <c r="L369" s="171">
        <f t="shared" si="107"/>
        <v>858.86599999999999</v>
      </c>
      <c r="M369" s="171">
        <f t="shared" si="107"/>
        <v>112.02599999999994</v>
      </c>
      <c r="N369" s="171">
        <f>SUM(N359:N368)</f>
        <v>480.5</v>
      </c>
      <c r="O369" s="171">
        <f t="shared" si="107"/>
        <v>266.34000000000003</v>
      </c>
      <c r="P369" s="171">
        <f t="shared" si="107"/>
        <v>858.88</v>
      </c>
      <c r="Q369" s="94">
        <f t="shared" si="107"/>
        <v>1.4000000000052637E-2</v>
      </c>
      <c r="R369" s="183"/>
    </row>
    <row r="370" spans="1:18" ht="16">
      <c r="A370" s="178" t="s">
        <v>99</v>
      </c>
      <c r="B370" s="89" t="s">
        <v>102</v>
      </c>
      <c r="C370" s="89" t="s">
        <v>19</v>
      </c>
      <c r="D370" s="97">
        <v>43570</v>
      </c>
      <c r="E370" s="91">
        <v>3</v>
      </c>
      <c r="F370" s="89" t="s">
        <v>8</v>
      </c>
      <c r="G370" s="90"/>
      <c r="H370" s="127" t="s">
        <v>6</v>
      </c>
      <c r="I370" s="96">
        <v>30</v>
      </c>
      <c r="J370" s="117"/>
      <c r="K370" s="92">
        <f>SUM(E370*I370)</f>
        <v>90</v>
      </c>
      <c r="L370" s="92">
        <f>SUM(K370*1.15)</f>
        <v>103.49999999999999</v>
      </c>
      <c r="M370" s="92">
        <f>SUM(L370-K370)</f>
        <v>13.499999999999986</v>
      </c>
      <c r="N370" s="118">
        <f>SUM(E370*21)</f>
        <v>63</v>
      </c>
      <c r="O370" s="118">
        <f>SUM(K370-N370)</f>
        <v>27</v>
      </c>
      <c r="P370" s="92">
        <v>103.5</v>
      </c>
      <c r="Q370" s="93">
        <f t="shared" ref="Q370:Q376" si="108">+SUM(P370-L370)</f>
        <v>1.4210854715202004E-14</v>
      </c>
      <c r="R370" s="183">
        <v>43539</v>
      </c>
    </row>
    <row r="371" spans="1:18" ht="16">
      <c r="A371" s="178" t="s">
        <v>99</v>
      </c>
      <c r="B371" s="198"/>
      <c r="C371" s="198" t="s">
        <v>19</v>
      </c>
      <c r="D371" s="199">
        <v>43570</v>
      </c>
      <c r="E371" s="200">
        <v>1</v>
      </c>
      <c r="F371" s="198"/>
      <c r="G371" s="230"/>
      <c r="H371" s="534"/>
      <c r="I371" s="232"/>
      <c r="J371" s="117"/>
      <c r="K371" s="201"/>
      <c r="L371" s="201"/>
      <c r="M371" s="201"/>
      <c r="N371" s="201">
        <f>SUM(E371*22)</f>
        <v>22</v>
      </c>
      <c r="O371" s="201"/>
      <c r="P371" s="201"/>
      <c r="Q371" s="202"/>
      <c r="R371" s="183"/>
    </row>
    <row r="372" spans="1:18" ht="16">
      <c r="A372" s="178" t="s">
        <v>99</v>
      </c>
      <c r="B372" s="452" t="s">
        <v>454</v>
      </c>
      <c r="C372" s="89" t="s">
        <v>24</v>
      </c>
      <c r="D372" s="97">
        <v>43571</v>
      </c>
      <c r="E372" s="540">
        <v>1.5</v>
      </c>
      <c r="F372" s="545"/>
      <c r="J372" s="83"/>
      <c r="K372" s="453">
        <v>120</v>
      </c>
      <c r="L372" s="453">
        <f>SUM(K372*1.15)</f>
        <v>138</v>
      </c>
      <c r="M372" s="453">
        <f>SUM(L372-K372)</f>
        <v>18</v>
      </c>
      <c r="N372" s="92">
        <f>SUM(E372*25)</f>
        <v>37.5</v>
      </c>
      <c r="O372" s="453">
        <f>SUM(K372-N372)</f>
        <v>82.5</v>
      </c>
      <c r="P372" s="452">
        <v>138</v>
      </c>
      <c r="Q372" s="453">
        <f>+SUM(P372-L372)</f>
        <v>0</v>
      </c>
      <c r="R372" s="183" t="s">
        <v>535</v>
      </c>
    </row>
    <row r="373" spans="1:18" ht="16">
      <c r="A373" s="178" t="s">
        <v>99</v>
      </c>
      <c r="B373" s="198"/>
      <c r="C373" s="198" t="s">
        <v>24</v>
      </c>
      <c r="D373" s="222">
        <v>43571</v>
      </c>
      <c r="E373" s="200">
        <v>1</v>
      </c>
      <c r="F373" s="198"/>
      <c r="G373" s="230"/>
      <c r="H373" s="522"/>
      <c r="I373" s="201"/>
      <c r="J373" s="117"/>
      <c r="K373" s="201"/>
      <c r="L373" s="201"/>
      <c r="M373" s="201"/>
      <c r="N373" s="201">
        <f>SUM(E373*22)</f>
        <v>22</v>
      </c>
      <c r="O373" s="201"/>
      <c r="P373" s="201"/>
      <c r="Q373" s="523">
        <f t="shared" si="108"/>
        <v>0</v>
      </c>
      <c r="R373" s="183"/>
    </row>
    <row r="374" spans="1:18" ht="16">
      <c r="A374" s="178" t="s">
        <v>99</v>
      </c>
      <c r="B374" s="198" t="s">
        <v>478</v>
      </c>
      <c r="C374" s="198" t="s">
        <v>29</v>
      </c>
      <c r="D374" s="222">
        <v>43572</v>
      </c>
      <c r="E374" s="200">
        <v>0.5</v>
      </c>
      <c r="F374" s="198"/>
      <c r="G374" s="230"/>
      <c r="H374" s="522"/>
      <c r="I374" s="201"/>
      <c r="J374" s="117"/>
      <c r="K374" s="201"/>
      <c r="L374" s="201"/>
      <c r="M374" s="201"/>
      <c r="N374" s="201">
        <f>SUM(E374*22)</f>
        <v>11</v>
      </c>
      <c r="O374" s="201"/>
      <c r="P374" s="201"/>
      <c r="Q374" s="523"/>
      <c r="R374" s="183"/>
    </row>
    <row r="375" spans="1:18" ht="16">
      <c r="A375" s="178" t="s">
        <v>99</v>
      </c>
      <c r="B375" s="198"/>
      <c r="C375" s="198" t="s">
        <v>29</v>
      </c>
      <c r="D375" s="222">
        <v>43572</v>
      </c>
      <c r="E375" s="200">
        <v>3</v>
      </c>
      <c r="F375" s="198" t="s">
        <v>410</v>
      </c>
      <c r="G375" s="230" t="s">
        <v>411</v>
      </c>
      <c r="H375" s="522"/>
      <c r="I375" s="201"/>
      <c r="J375" s="83"/>
      <c r="K375" s="201"/>
      <c r="L375" s="201"/>
      <c r="M375" s="201"/>
      <c r="N375" s="201">
        <f>SUM(E375*22)</f>
        <v>66</v>
      </c>
      <c r="O375" s="201"/>
      <c r="P375" s="201"/>
      <c r="Q375" s="523">
        <f>+SUM(P375-L375)</f>
        <v>0</v>
      </c>
      <c r="R375" s="183"/>
    </row>
    <row r="376" spans="1:18" ht="16">
      <c r="A376" s="178" t="s">
        <v>99</v>
      </c>
      <c r="B376" s="87" t="s">
        <v>109</v>
      </c>
      <c r="C376" s="95" t="s">
        <v>3</v>
      </c>
      <c r="D376" s="97">
        <v>43573</v>
      </c>
      <c r="E376" s="98">
        <v>3</v>
      </c>
      <c r="F376" s="126" t="s">
        <v>5</v>
      </c>
      <c r="G376" s="90"/>
      <c r="H376" s="87" t="s">
        <v>12</v>
      </c>
      <c r="I376" s="92">
        <v>30</v>
      </c>
      <c r="J376" s="117"/>
      <c r="K376" s="118">
        <f>SUM(E376*I376)</f>
        <v>90</v>
      </c>
      <c r="L376" s="118">
        <f>SUM(K376*1.15)</f>
        <v>103.49999999999999</v>
      </c>
      <c r="M376" s="118">
        <f>SUM(L376-K376)</f>
        <v>13.499999999999986</v>
      </c>
      <c r="N376" s="92">
        <f>SUM(E376*21)</f>
        <v>63</v>
      </c>
      <c r="O376" s="118">
        <f>SUM(K376-N376)</f>
        <v>27</v>
      </c>
      <c r="P376" s="118">
        <v>103.5</v>
      </c>
      <c r="Q376" s="93">
        <f t="shared" si="108"/>
        <v>1.4210854715202004E-14</v>
      </c>
      <c r="R376" s="183" t="s">
        <v>352</v>
      </c>
    </row>
    <row r="377" spans="1:18" ht="16">
      <c r="A377" s="178" t="s">
        <v>99</v>
      </c>
      <c r="B377" s="89" t="s">
        <v>357</v>
      </c>
      <c r="C377" s="89" t="s">
        <v>3</v>
      </c>
      <c r="D377" s="97">
        <v>43573</v>
      </c>
      <c r="E377" s="100">
        <v>3</v>
      </c>
      <c r="F377" s="87" t="s">
        <v>8</v>
      </c>
      <c r="G377" s="89"/>
      <c r="H377" s="95" t="s">
        <v>104</v>
      </c>
      <c r="I377" s="96">
        <v>30</v>
      </c>
      <c r="J377" s="83"/>
      <c r="K377" s="96">
        <v>90</v>
      </c>
      <c r="L377" s="96">
        <f>SUM(K377*1.15)</f>
        <v>103.49999999999999</v>
      </c>
      <c r="M377" s="96">
        <f>SUM(L377-K377)</f>
        <v>13.499999999999986</v>
      </c>
      <c r="N377" s="92">
        <f>SUM(E377*21)</f>
        <v>63</v>
      </c>
      <c r="O377" s="96">
        <f>SUM(K377-N377)</f>
        <v>27</v>
      </c>
      <c r="P377" s="96">
        <v>103.5</v>
      </c>
      <c r="Q377" s="93">
        <f>+SUM(P377-L377)</f>
        <v>1.4210854715202004E-14</v>
      </c>
      <c r="R377" s="183">
        <v>43573</v>
      </c>
    </row>
    <row r="378" spans="1:18" ht="16">
      <c r="A378" s="178" t="s">
        <v>99</v>
      </c>
      <c r="B378" s="524"/>
      <c r="C378" s="525" t="s">
        <v>10</v>
      </c>
      <c r="D378" s="526">
        <v>43574</v>
      </c>
      <c r="E378" s="527"/>
      <c r="F378" s="525"/>
      <c r="G378" s="533" t="s">
        <v>370</v>
      </c>
      <c r="H378" s="524"/>
      <c r="I378" s="528"/>
      <c r="J378" s="117"/>
      <c r="K378" s="528">
        <f>SUM(E378*I378)</f>
        <v>0</v>
      </c>
      <c r="L378" s="528">
        <f>SUM(K378*1.15)</f>
        <v>0</v>
      </c>
      <c r="M378" s="528">
        <f>SUM(L378-K378)</f>
        <v>0</v>
      </c>
      <c r="N378" s="528">
        <f>SUM(E378*21)</f>
        <v>0</v>
      </c>
      <c r="O378" s="528">
        <f>SUM(K378-N378)</f>
        <v>0</v>
      </c>
      <c r="P378" s="528"/>
      <c r="Q378" s="531">
        <f>+SUM(P378-L378)</f>
        <v>0</v>
      </c>
      <c r="R378" s="183"/>
    </row>
    <row r="379" spans="1:18" ht="16">
      <c r="A379" s="178" t="s">
        <v>99</v>
      </c>
      <c r="B379" s="89" t="s">
        <v>110</v>
      </c>
      <c r="C379" s="89" t="s">
        <v>413</v>
      </c>
      <c r="D379" s="97">
        <v>43575</v>
      </c>
      <c r="E379" s="100">
        <v>2</v>
      </c>
      <c r="F379" s="95" t="s">
        <v>8</v>
      </c>
      <c r="G379" s="90" t="s">
        <v>418</v>
      </c>
      <c r="H379" s="89" t="s">
        <v>12</v>
      </c>
      <c r="I379" s="92">
        <v>30</v>
      </c>
      <c r="J379" s="117"/>
      <c r="K379" s="92">
        <f>SUM(E379*I379)</f>
        <v>60</v>
      </c>
      <c r="L379" s="92">
        <f>SUM(K379*1.15)</f>
        <v>69</v>
      </c>
      <c r="M379" s="92">
        <f>SUM(L379-K379)</f>
        <v>9</v>
      </c>
      <c r="N379" s="92">
        <f>SUM(E379*21)</f>
        <v>42</v>
      </c>
      <c r="O379" s="92">
        <f>SUM(K379-N379)</f>
        <v>18</v>
      </c>
      <c r="P379" s="92">
        <v>69</v>
      </c>
      <c r="Q379" s="93">
        <f>+SUM(P379-L379)</f>
        <v>0</v>
      </c>
      <c r="R379" s="183">
        <v>43572</v>
      </c>
    </row>
    <row r="380" spans="1:18" ht="16">
      <c r="A380" s="167"/>
      <c r="B380" s="167"/>
      <c r="C380" s="167"/>
      <c r="D380" s="183"/>
      <c r="E380" s="169">
        <f>SUM(E370:E379)</f>
        <v>18</v>
      </c>
      <c r="F380" s="167"/>
      <c r="G380" s="170"/>
      <c r="H380" s="168"/>
      <c r="I380" s="104"/>
      <c r="J380" s="117"/>
      <c r="K380" s="104">
        <f t="shared" ref="K380:Q380" si="109">SUM(K370:K379)</f>
        <v>450</v>
      </c>
      <c r="L380" s="104">
        <f t="shared" si="109"/>
        <v>517.5</v>
      </c>
      <c r="M380" s="104">
        <f t="shared" si="109"/>
        <v>67.499999999999957</v>
      </c>
      <c r="N380" s="104">
        <f t="shared" si="109"/>
        <v>389.5</v>
      </c>
      <c r="O380" s="104">
        <f t="shared" si="109"/>
        <v>181.5</v>
      </c>
      <c r="P380" s="171">
        <f t="shared" si="109"/>
        <v>517.5</v>
      </c>
      <c r="Q380" s="679">
        <f t="shared" si="109"/>
        <v>4.2632564145606011E-14</v>
      </c>
      <c r="R380" s="183"/>
    </row>
    <row r="381" spans="1:18" ht="16">
      <c r="A381" s="79" t="s">
        <v>57</v>
      </c>
      <c r="B381" s="79" t="s">
        <v>58</v>
      </c>
      <c r="C381" s="79"/>
      <c r="D381" s="155" t="s">
        <v>59</v>
      </c>
      <c r="E381" s="81" t="s">
        <v>60</v>
      </c>
      <c r="F381" s="79" t="s">
        <v>61</v>
      </c>
      <c r="G381" s="85" t="s">
        <v>62</v>
      </c>
      <c r="H381" s="156" t="s">
        <v>72</v>
      </c>
      <c r="I381" s="82" t="s">
        <v>64</v>
      </c>
      <c r="J381" s="117"/>
      <c r="K381" s="82" t="s">
        <v>65</v>
      </c>
      <c r="L381" s="82" t="s">
        <v>66</v>
      </c>
      <c r="M381" s="82" t="s">
        <v>67</v>
      </c>
      <c r="N381" s="82" t="s">
        <v>68</v>
      </c>
      <c r="O381" s="82" t="s">
        <v>69</v>
      </c>
      <c r="P381" s="82" t="s">
        <v>70</v>
      </c>
      <c r="Q381" s="84" t="s">
        <v>71</v>
      </c>
      <c r="R381" s="155" t="s">
        <v>86</v>
      </c>
    </row>
    <row r="382" spans="1:18" ht="16">
      <c r="A382" s="184" t="s">
        <v>112</v>
      </c>
      <c r="B382" s="118" t="s">
        <v>113</v>
      </c>
      <c r="C382" s="118" t="s">
        <v>3</v>
      </c>
      <c r="D382" s="97">
        <v>43573</v>
      </c>
      <c r="E382" s="186">
        <v>2</v>
      </c>
      <c r="F382" s="126" t="s">
        <v>5</v>
      </c>
      <c r="G382" s="87"/>
      <c r="H382" s="87" t="s">
        <v>17</v>
      </c>
      <c r="I382" s="92">
        <v>30</v>
      </c>
      <c r="J382" s="117"/>
      <c r="K382" s="92">
        <f>SUM(E382*I382)</f>
        <v>60</v>
      </c>
      <c r="L382" s="92">
        <f>SUM(K382*1.15)</f>
        <v>69</v>
      </c>
      <c r="M382" s="92">
        <f>SUM(L382-K382)</f>
        <v>9</v>
      </c>
      <c r="N382" s="118">
        <f>SUM(E382*20)</f>
        <v>40</v>
      </c>
      <c r="O382" s="92">
        <f>SUM(K382-N382)</f>
        <v>20</v>
      </c>
      <c r="P382" s="118">
        <v>69</v>
      </c>
      <c r="Q382" s="187">
        <f>+SUM(P382-L382)</f>
        <v>0</v>
      </c>
      <c r="R382" s="183">
        <v>43573</v>
      </c>
    </row>
    <row r="383" spans="1:18" ht="16">
      <c r="A383" s="167"/>
      <c r="B383" s="167"/>
      <c r="C383" s="167"/>
      <c r="D383" s="183"/>
      <c r="E383" s="169">
        <f>SUM(E382)</f>
        <v>2</v>
      </c>
      <c r="F383" s="167"/>
      <c r="G383" s="170"/>
      <c r="H383" s="168"/>
      <c r="I383" s="171"/>
      <c r="J383" s="117"/>
      <c r="K383" s="171">
        <f>SUM(K382)</f>
        <v>60</v>
      </c>
      <c r="L383" s="171">
        <f t="shared" ref="L383:Q383" si="110">SUM(L382)</f>
        <v>69</v>
      </c>
      <c r="M383" s="171">
        <f t="shared" si="110"/>
        <v>9</v>
      </c>
      <c r="N383" s="171">
        <f>SUM(N382)</f>
        <v>40</v>
      </c>
      <c r="O383" s="171">
        <f t="shared" si="110"/>
        <v>20</v>
      </c>
      <c r="P383" s="171">
        <f t="shared" si="110"/>
        <v>69</v>
      </c>
      <c r="Q383" s="105">
        <f t="shared" si="110"/>
        <v>0</v>
      </c>
      <c r="R383" s="183"/>
    </row>
    <row r="384" spans="1:18" ht="16">
      <c r="A384" s="189" t="s">
        <v>114</v>
      </c>
      <c r="B384" s="87" t="s">
        <v>115</v>
      </c>
      <c r="C384" s="87" t="s">
        <v>19</v>
      </c>
      <c r="D384" s="97">
        <v>43570</v>
      </c>
      <c r="E384" s="91">
        <v>2</v>
      </c>
      <c r="F384" s="89" t="s">
        <v>8</v>
      </c>
      <c r="G384" s="90"/>
      <c r="H384" s="95" t="s">
        <v>6</v>
      </c>
      <c r="I384" s="96">
        <v>35</v>
      </c>
      <c r="J384" s="117"/>
      <c r="K384" s="92">
        <f>SUM(E384*I384)</f>
        <v>70</v>
      </c>
      <c r="L384" s="92">
        <f t="shared" ref="L384:L392" si="111">SUM(K384*1.15)</f>
        <v>80.5</v>
      </c>
      <c r="M384" s="92">
        <f>SUM(L384-K384)</f>
        <v>10.5</v>
      </c>
      <c r="N384" s="92">
        <f>SUM(E384*21.5)</f>
        <v>43</v>
      </c>
      <c r="O384" s="92">
        <f>SUM(K384-N384)</f>
        <v>27</v>
      </c>
      <c r="P384" s="92">
        <v>80.5</v>
      </c>
      <c r="Q384" s="93">
        <f t="shared" ref="Q384:Q392" si="112">+SUM(P384-L384)</f>
        <v>0</v>
      </c>
      <c r="R384" s="183">
        <v>43567</v>
      </c>
    </row>
    <row r="385" spans="1:18" ht="16">
      <c r="A385" s="189" t="s">
        <v>114</v>
      </c>
      <c r="B385" s="89" t="s">
        <v>116</v>
      </c>
      <c r="C385" s="89" t="s">
        <v>19</v>
      </c>
      <c r="D385" s="97">
        <v>43570</v>
      </c>
      <c r="E385" s="186">
        <v>2</v>
      </c>
      <c r="F385" s="187"/>
      <c r="G385" s="87"/>
      <c r="H385" s="87" t="s">
        <v>6</v>
      </c>
      <c r="I385" s="118">
        <v>35</v>
      </c>
      <c r="J385" s="117"/>
      <c r="K385" s="118">
        <f>SUM(E385*I385)</f>
        <v>70</v>
      </c>
      <c r="L385" s="118">
        <f t="shared" si="111"/>
        <v>80.5</v>
      </c>
      <c r="M385" s="118">
        <f>SUM(L385-K385)</f>
        <v>10.5</v>
      </c>
      <c r="N385" s="92">
        <f t="shared" ref="N385:N392" si="113">SUM(E385*21.5)</f>
        <v>43</v>
      </c>
      <c r="O385" s="118">
        <f>SUM(K385-N385)</f>
        <v>27</v>
      </c>
      <c r="P385" s="118">
        <v>80.5</v>
      </c>
      <c r="Q385" s="187">
        <f t="shared" si="112"/>
        <v>0</v>
      </c>
      <c r="R385" s="641">
        <v>43590</v>
      </c>
    </row>
    <row r="386" spans="1:18" ht="16">
      <c r="A386" s="189" t="s">
        <v>114</v>
      </c>
      <c r="B386" s="89" t="s">
        <v>117</v>
      </c>
      <c r="C386" s="87" t="s">
        <v>24</v>
      </c>
      <c r="D386" s="97">
        <v>43571</v>
      </c>
      <c r="E386" s="91">
        <v>2</v>
      </c>
      <c r="F386" s="89" t="s">
        <v>8</v>
      </c>
      <c r="G386" s="90" t="s">
        <v>462</v>
      </c>
      <c r="H386" s="95" t="s">
        <v>6</v>
      </c>
      <c r="I386" s="92">
        <v>35</v>
      </c>
      <c r="J386" s="117"/>
      <c r="K386" s="92">
        <v>140</v>
      </c>
      <c r="L386" s="92">
        <f t="shared" si="111"/>
        <v>161</v>
      </c>
      <c r="M386" s="92">
        <f t="shared" ref="M386:M391" si="114">SUM(L386-K386)</f>
        <v>21</v>
      </c>
      <c r="N386" s="92">
        <f t="shared" si="113"/>
        <v>43</v>
      </c>
      <c r="O386" s="92">
        <f t="shared" ref="O386:O391" si="115">SUM(K386-N386)</f>
        <v>97</v>
      </c>
      <c r="P386" s="96">
        <v>161</v>
      </c>
      <c r="Q386" s="93">
        <f t="shared" si="112"/>
        <v>0</v>
      </c>
      <c r="R386" s="183">
        <v>43570</v>
      </c>
    </row>
    <row r="387" spans="1:18" ht="16">
      <c r="A387" s="189" t="s">
        <v>114</v>
      </c>
      <c r="B387" s="89" t="s">
        <v>119</v>
      </c>
      <c r="C387" s="89" t="s">
        <v>24</v>
      </c>
      <c r="D387" s="97">
        <v>43571</v>
      </c>
      <c r="E387" s="91">
        <v>2.5</v>
      </c>
      <c r="F387" s="89"/>
      <c r="G387" s="90" t="s">
        <v>462</v>
      </c>
      <c r="H387" s="116" t="s">
        <v>6</v>
      </c>
      <c r="I387" s="92">
        <v>35</v>
      </c>
      <c r="J387" s="117"/>
      <c r="K387" s="92">
        <v>175</v>
      </c>
      <c r="L387" s="92">
        <f t="shared" si="111"/>
        <v>201.24999999999997</v>
      </c>
      <c r="M387" s="92">
        <f t="shared" si="114"/>
        <v>26.249999999999972</v>
      </c>
      <c r="N387" s="92">
        <f t="shared" si="113"/>
        <v>53.75</v>
      </c>
      <c r="O387" s="92">
        <f t="shared" si="115"/>
        <v>121.25</v>
      </c>
      <c r="P387" s="92">
        <v>201.25</v>
      </c>
      <c r="Q387" s="93">
        <f t="shared" si="112"/>
        <v>2.8421709430404007E-14</v>
      </c>
      <c r="R387" s="183">
        <v>43570</v>
      </c>
    </row>
    <row r="388" spans="1:18" ht="16">
      <c r="A388" s="189" t="s">
        <v>114</v>
      </c>
      <c r="B388" s="89" t="s">
        <v>116</v>
      </c>
      <c r="C388" s="95" t="s">
        <v>29</v>
      </c>
      <c r="D388" s="97">
        <v>43572</v>
      </c>
      <c r="E388" s="100">
        <v>2</v>
      </c>
      <c r="F388" s="89"/>
      <c r="G388" s="90" t="s">
        <v>460</v>
      </c>
      <c r="H388" s="95" t="s">
        <v>6</v>
      </c>
      <c r="I388" s="92">
        <v>35</v>
      </c>
      <c r="J388" s="117"/>
      <c r="K388" s="118">
        <f>SUM(E388*I388)</f>
        <v>70</v>
      </c>
      <c r="L388" s="118">
        <f t="shared" si="111"/>
        <v>80.5</v>
      </c>
      <c r="M388" s="118">
        <f>SUM(L388-K388)</f>
        <v>10.5</v>
      </c>
      <c r="N388" s="92">
        <f t="shared" si="113"/>
        <v>43</v>
      </c>
      <c r="O388" s="92">
        <f>SUM(K388-N388)</f>
        <v>27</v>
      </c>
      <c r="P388" s="118">
        <v>80.5</v>
      </c>
      <c r="Q388" s="144">
        <f t="shared" si="112"/>
        <v>0</v>
      </c>
      <c r="R388" s="641">
        <v>43590</v>
      </c>
    </row>
    <row r="389" spans="1:18" ht="16">
      <c r="A389" s="189" t="s">
        <v>114</v>
      </c>
      <c r="B389" s="89" t="s">
        <v>234</v>
      </c>
      <c r="C389" s="95" t="s">
        <v>29</v>
      </c>
      <c r="D389" s="97">
        <v>43572</v>
      </c>
      <c r="E389" s="91">
        <v>2.5</v>
      </c>
      <c r="F389" s="126" t="s">
        <v>5</v>
      </c>
      <c r="G389" s="90" t="s">
        <v>424</v>
      </c>
      <c r="H389" s="89" t="s">
        <v>6</v>
      </c>
      <c r="I389" s="92">
        <v>35</v>
      </c>
      <c r="J389" s="83"/>
      <c r="K389" s="92">
        <f>SUM(E389*I389)</f>
        <v>87.5</v>
      </c>
      <c r="L389" s="92">
        <f>SUM(K389*1.15)</f>
        <v>100.62499999999999</v>
      </c>
      <c r="M389" s="92">
        <f>SUM(L389-K389)</f>
        <v>13.124999999999986</v>
      </c>
      <c r="N389" s="92">
        <f t="shared" si="113"/>
        <v>53.75</v>
      </c>
      <c r="O389" s="92">
        <f>SUM(K389-N389)</f>
        <v>33.75</v>
      </c>
      <c r="P389" s="92">
        <v>100.63</v>
      </c>
      <c r="Q389" s="93">
        <f>+SUM(P389-L389)</f>
        <v>5.0000000000096634E-3</v>
      </c>
      <c r="R389" s="183">
        <v>43578</v>
      </c>
    </row>
    <row r="390" spans="1:18" ht="16">
      <c r="A390" s="189" t="s">
        <v>114</v>
      </c>
      <c r="B390" s="89" t="s">
        <v>124</v>
      </c>
      <c r="C390" s="95" t="s">
        <v>3</v>
      </c>
      <c r="D390" s="97">
        <v>43573</v>
      </c>
      <c r="E390" s="100">
        <v>2</v>
      </c>
      <c r="F390" s="126" t="s">
        <v>5</v>
      </c>
      <c r="G390" s="90" t="s">
        <v>125</v>
      </c>
      <c r="H390" s="95" t="s">
        <v>6</v>
      </c>
      <c r="I390" s="96">
        <v>35</v>
      </c>
      <c r="J390" s="117"/>
      <c r="K390" s="92">
        <f>SUM(E390*I390)</f>
        <v>70</v>
      </c>
      <c r="L390" s="92">
        <f t="shared" si="111"/>
        <v>80.5</v>
      </c>
      <c r="M390" s="92">
        <f>SUM(L390-K390)</f>
        <v>10.5</v>
      </c>
      <c r="N390" s="92">
        <f t="shared" si="113"/>
        <v>43</v>
      </c>
      <c r="O390" s="92">
        <f>SUM(K390-N390)</f>
        <v>27</v>
      </c>
      <c r="P390" s="96">
        <v>80.5</v>
      </c>
      <c r="Q390" s="93">
        <f t="shared" si="112"/>
        <v>0</v>
      </c>
      <c r="R390" s="183">
        <v>43573</v>
      </c>
    </row>
    <row r="391" spans="1:18" ht="16">
      <c r="A391" s="189" t="s">
        <v>114</v>
      </c>
      <c r="B391" s="89" t="s">
        <v>127</v>
      </c>
      <c r="C391" s="95" t="s">
        <v>3</v>
      </c>
      <c r="D391" s="97">
        <v>43573</v>
      </c>
      <c r="E391" s="91">
        <v>2.5</v>
      </c>
      <c r="F391" s="89" t="s">
        <v>8</v>
      </c>
      <c r="G391" s="90"/>
      <c r="H391" s="95" t="s">
        <v>17</v>
      </c>
      <c r="I391" s="96">
        <v>30</v>
      </c>
      <c r="J391" s="117"/>
      <c r="K391" s="92">
        <f>SUM(E391*I391)</f>
        <v>75</v>
      </c>
      <c r="L391" s="92">
        <f t="shared" si="111"/>
        <v>86.25</v>
      </c>
      <c r="M391" s="92">
        <f t="shared" si="114"/>
        <v>11.25</v>
      </c>
      <c r="N391" s="92">
        <f t="shared" si="113"/>
        <v>53.75</v>
      </c>
      <c r="O391" s="92">
        <f t="shared" si="115"/>
        <v>21.25</v>
      </c>
      <c r="P391" s="96">
        <v>86.25</v>
      </c>
      <c r="Q391" s="93">
        <f t="shared" si="112"/>
        <v>0</v>
      </c>
      <c r="R391" s="183">
        <v>43573</v>
      </c>
    </row>
    <row r="392" spans="1:18" ht="16">
      <c r="A392" s="189" t="s">
        <v>114</v>
      </c>
      <c r="B392" s="524"/>
      <c r="C392" s="525" t="s">
        <v>10</v>
      </c>
      <c r="D392" s="526">
        <v>43574</v>
      </c>
      <c r="E392" s="530"/>
      <c r="F392" s="524"/>
      <c r="G392" s="533" t="s">
        <v>370</v>
      </c>
      <c r="H392" s="525"/>
      <c r="I392" s="535"/>
      <c r="J392" s="117"/>
      <c r="K392" s="528">
        <f>SUM(E392*I392)</f>
        <v>0</v>
      </c>
      <c r="L392" s="528">
        <f t="shared" si="111"/>
        <v>0</v>
      </c>
      <c r="M392" s="528">
        <f>SUM(L392-K392)</f>
        <v>0</v>
      </c>
      <c r="N392" s="528">
        <f t="shared" si="113"/>
        <v>0</v>
      </c>
      <c r="O392" s="535">
        <f>SUM(K392-N392)</f>
        <v>0</v>
      </c>
      <c r="P392" s="528"/>
      <c r="Q392" s="536">
        <f t="shared" si="112"/>
        <v>0</v>
      </c>
      <c r="R392" s="183"/>
    </row>
    <row r="393" spans="1:18" ht="16">
      <c r="A393" s="193"/>
      <c r="B393" s="167"/>
      <c r="C393" s="167"/>
      <c r="D393" s="183"/>
      <c r="E393" s="169">
        <f>SUM(E384:E392)</f>
        <v>17.5</v>
      </c>
      <c r="F393" s="167"/>
      <c r="G393" s="170"/>
      <c r="H393" s="168"/>
      <c r="I393" s="171"/>
      <c r="J393" s="117"/>
      <c r="K393" s="171">
        <f>SUM(K384:K392)</f>
        <v>757.5</v>
      </c>
      <c r="L393" s="171">
        <f t="shared" ref="L393:Q393" si="116">SUM(L384:L392)</f>
        <v>871.125</v>
      </c>
      <c r="M393" s="171">
        <f t="shared" si="116"/>
        <v>113.62499999999996</v>
      </c>
      <c r="N393" s="171">
        <f>SUM(N384:N392)</f>
        <v>376.25</v>
      </c>
      <c r="O393" s="171">
        <f t="shared" si="116"/>
        <v>381.25</v>
      </c>
      <c r="P393" s="171">
        <f t="shared" si="116"/>
        <v>871.13</v>
      </c>
      <c r="Q393" s="171">
        <f t="shared" si="116"/>
        <v>5.0000000000380851E-3</v>
      </c>
      <c r="R393" s="183"/>
    </row>
    <row r="394" spans="1:18" ht="16">
      <c r="A394" s="194" t="s">
        <v>129</v>
      </c>
      <c r="B394" s="290" t="s">
        <v>442</v>
      </c>
      <c r="C394" s="89" t="s">
        <v>19</v>
      </c>
      <c r="D394" s="97">
        <v>43570</v>
      </c>
      <c r="E394" s="548">
        <v>2.5</v>
      </c>
      <c r="F394" s="126" t="s">
        <v>5</v>
      </c>
      <c r="G394" s="654" t="s">
        <v>461</v>
      </c>
      <c r="H394" s="89" t="s">
        <v>6</v>
      </c>
      <c r="I394" s="92">
        <v>35</v>
      </c>
      <c r="J394" s="117"/>
      <c r="K394" s="551">
        <f>SUM(E394*I394)</f>
        <v>87.5</v>
      </c>
      <c r="L394" s="551">
        <f>SUM(K394*1.15)</f>
        <v>100.62499999999999</v>
      </c>
      <c r="M394" s="551">
        <f>SUM(L394-K394)</f>
        <v>13.124999999999986</v>
      </c>
      <c r="N394" s="551">
        <f t="shared" ref="N394:N399" si="117">SUM(E394*20)</f>
        <v>50</v>
      </c>
      <c r="O394" s="551">
        <f>SUM(K394-N394)</f>
        <v>37.5</v>
      </c>
      <c r="P394" s="544">
        <v>100.63</v>
      </c>
      <c r="Q394" s="93">
        <f>+SUM(P394-L394)</f>
        <v>5.0000000000096634E-3</v>
      </c>
      <c r="R394" s="183">
        <v>43587</v>
      </c>
    </row>
    <row r="395" spans="1:18" ht="16">
      <c r="A395" s="194" t="s">
        <v>129</v>
      </c>
      <c r="B395" s="89" t="s">
        <v>137</v>
      </c>
      <c r="C395" s="89" t="s">
        <v>19</v>
      </c>
      <c r="D395" s="97">
        <v>43570</v>
      </c>
      <c r="E395" s="91">
        <v>2</v>
      </c>
      <c r="F395" s="89" t="s">
        <v>8</v>
      </c>
      <c r="G395" s="89"/>
      <c r="H395" s="89" t="s">
        <v>17</v>
      </c>
      <c r="I395" s="92">
        <v>30</v>
      </c>
      <c r="J395" s="117"/>
      <c r="K395" s="92">
        <v>60</v>
      </c>
      <c r="L395" s="92">
        <f>SUM(K395*1.15)</f>
        <v>69</v>
      </c>
      <c r="M395" s="92">
        <f>SUM(L395-K395)</f>
        <v>9</v>
      </c>
      <c r="N395" s="92">
        <f t="shared" si="117"/>
        <v>40</v>
      </c>
      <c r="O395" s="92">
        <f>SUM(K395-N395)</f>
        <v>20</v>
      </c>
      <c r="P395" s="144">
        <v>69</v>
      </c>
      <c r="Q395" s="93">
        <f>+SUM(P395-L395)</f>
        <v>0</v>
      </c>
      <c r="R395" s="183">
        <v>43573</v>
      </c>
    </row>
    <row r="396" spans="1:18" ht="16">
      <c r="A396" s="194" t="s">
        <v>129</v>
      </c>
      <c r="B396" s="89" t="s">
        <v>25</v>
      </c>
      <c r="C396" s="89" t="s">
        <v>24</v>
      </c>
      <c r="D396" s="97">
        <v>43571</v>
      </c>
      <c r="E396" s="100">
        <v>2</v>
      </c>
      <c r="F396" s="89" t="s">
        <v>8</v>
      </c>
      <c r="G396" s="90"/>
      <c r="H396" s="87" t="s">
        <v>12</v>
      </c>
      <c r="I396" s="92">
        <v>30</v>
      </c>
      <c r="J396" s="83"/>
      <c r="K396" s="96">
        <v>60</v>
      </c>
      <c r="L396" s="96">
        <f t="shared" ref="L396:L401" si="118">SUM(K396*1.15)</f>
        <v>69</v>
      </c>
      <c r="M396" s="96">
        <f t="shared" ref="M396:M401" si="119">SUM(L396-K396)</f>
        <v>9</v>
      </c>
      <c r="N396" s="92">
        <f t="shared" si="117"/>
        <v>40</v>
      </c>
      <c r="O396" s="96">
        <f t="shared" ref="O396:O401" si="120">SUM(K396-N396)</f>
        <v>20</v>
      </c>
      <c r="P396" s="96">
        <v>69</v>
      </c>
      <c r="Q396" s="177">
        <f t="shared" ref="Q396:Q401" si="121">+SUM(P396-L396)</f>
        <v>0</v>
      </c>
      <c r="R396" s="183">
        <v>43570</v>
      </c>
    </row>
    <row r="397" spans="1:18" ht="16">
      <c r="A397" s="194" t="s">
        <v>129</v>
      </c>
      <c r="B397" s="89" t="s">
        <v>23</v>
      </c>
      <c r="C397" s="95" t="s">
        <v>24</v>
      </c>
      <c r="D397" s="97">
        <v>43571</v>
      </c>
      <c r="E397" s="91">
        <v>2</v>
      </c>
      <c r="F397" s="89" t="s">
        <v>8</v>
      </c>
      <c r="G397" s="90"/>
      <c r="H397" s="87" t="s">
        <v>12</v>
      </c>
      <c r="I397" s="92">
        <v>30</v>
      </c>
      <c r="J397" s="83"/>
      <c r="K397" s="92">
        <v>60</v>
      </c>
      <c r="L397" s="92">
        <f t="shared" si="118"/>
        <v>69</v>
      </c>
      <c r="M397" s="92">
        <f t="shared" si="119"/>
        <v>9</v>
      </c>
      <c r="N397" s="92">
        <f t="shared" si="117"/>
        <v>40</v>
      </c>
      <c r="O397" s="92">
        <f t="shared" si="120"/>
        <v>20</v>
      </c>
      <c r="P397" s="92">
        <v>69</v>
      </c>
      <c r="Q397" s="93">
        <f t="shared" si="121"/>
        <v>0</v>
      </c>
      <c r="R397" s="183">
        <v>43571</v>
      </c>
    </row>
    <row r="398" spans="1:18" ht="16">
      <c r="A398" s="194" t="s">
        <v>129</v>
      </c>
      <c r="B398" s="89" t="s">
        <v>30</v>
      </c>
      <c r="C398" s="95" t="s">
        <v>29</v>
      </c>
      <c r="D398" s="97">
        <v>43572</v>
      </c>
      <c r="E398" s="100">
        <v>2.5</v>
      </c>
      <c r="F398" s="89" t="s">
        <v>8</v>
      </c>
      <c r="G398" s="90" t="s">
        <v>456</v>
      </c>
      <c r="H398" s="87" t="s">
        <v>17</v>
      </c>
      <c r="I398" s="118">
        <v>30</v>
      </c>
      <c r="J398" s="117"/>
      <c r="K398" s="118">
        <v>75</v>
      </c>
      <c r="L398" s="118">
        <f t="shared" si="118"/>
        <v>86.25</v>
      </c>
      <c r="M398" s="118">
        <f t="shared" si="119"/>
        <v>11.25</v>
      </c>
      <c r="N398" s="92">
        <f t="shared" si="117"/>
        <v>50</v>
      </c>
      <c r="O398" s="118">
        <f t="shared" si="120"/>
        <v>25</v>
      </c>
      <c r="P398" s="118">
        <v>86.25</v>
      </c>
      <c r="Q398" s="93">
        <f t="shared" si="121"/>
        <v>0</v>
      </c>
      <c r="R398" s="183">
        <v>43572</v>
      </c>
    </row>
    <row r="399" spans="1:18" ht="16">
      <c r="A399" s="194" t="s">
        <v>129</v>
      </c>
      <c r="B399" s="89" t="s">
        <v>31</v>
      </c>
      <c r="C399" s="87" t="s">
        <v>29</v>
      </c>
      <c r="D399" s="97">
        <v>43572</v>
      </c>
      <c r="E399" s="98">
        <v>3</v>
      </c>
      <c r="F399" s="87" t="s">
        <v>8</v>
      </c>
      <c r="G399" s="90"/>
      <c r="H399" s="87" t="s">
        <v>17</v>
      </c>
      <c r="I399" s="92">
        <v>30</v>
      </c>
      <c r="J399" s="83"/>
      <c r="K399" s="118">
        <v>90</v>
      </c>
      <c r="L399" s="92">
        <f t="shared" si="118"/>
        <v>103.49999999999999</v>
      </c>
      <c r="M399" s="92">
        <f t="shared" si="119"/>
        <v>13.499999999999986</v>
      </c>
      <c r="N399" s="92">
        <f t="shared" si="117"/>
        <v>60</v>
      </c>
      <c r="O399" s="118">
        <f t="shared" si="120"/>
        <v>30</v>
      </c>
      <c r="P399" s="118">
        <v>103.5</v>
      </c>
      <c r="Q399" s="93">
        <f t="shared" si="121"/>
        <v>1.4210854715202004E-14</v>
      </c>
      <c r="R399" s="183">
        <v>43573</v>
      </c>
    </row>
    <row r="400" spans="1:18" ht="16">
      <c r="A400" s="194" t="s">
        <v>129</v>
      </c>
      <c r="B400" s="89" t="s">
        <v>420</v>
      </c>
      <c r="C400" s="89" t="s">
        <v>3</v>
      </c>
      <c r="D400" s="97">
        <v>43573</v>
      </c>
      <c r="E400" s="91">
        <v>3</v>
      </c>
      <c r="F400" s="125" t="s">
        <v>14</v>
      </c>
      <c r="G400" s="90"/>
      <c r="H400" s="95" t="s">
        <v>6</v>
      </c>
      <c r="I400" s="96">
        <v>38</v>
      </c>
      <c r="J400" s="83"/>
      <c r="K400" s="92">
        <v>114</v>
      </c>
      <c r="L400" s="92">
        <f>SUM(K400*1.15)</f>
        <v>131.1</v>
      </c>
      <c r="M400" s="92">
        <f>SUM(L400-K400)</f>
        <v>17.099999999999994</v>
      </c>
      <c r="N400" s="92">
        <f>SUM(E400*25)</f>
        <v>75</v>
      </c>
      <c r="O400" s="92">
        <f>SUM(K400-N400)</f>
        <v>39</v>
      </c>
      <c r="P400" s="92">
        <v>131.1</v>
      </c>
      <c r="Q400" s="144">
        <f>+SUM(P400-L400)</f>
        <v>0</v>
      </c>
      <c r="R400" s="183">
        <v>43573</v>
      </c>
    </row>
    <row r="401" spans="1:18" ht="16">
      <c r="A401" s="194" t="s">
        <v>129</v>
      </c>
      <c r="B401" s="89" t="s">
        <v>142</v>
      </c>
      <c r="C401" s="95" t="s">
        <v>3</v>
      </c>
      <c r="D401" s="97">
        <v>43573</v>
      </c>
      <c r="E401" s="91">
        <v>2.5</v>
      </c>
      <c r="F401" s="89" t="s">
        <v>8</v>
      </c>
      <c r="G401" s="90"/>
      <c r="H401" s="95" t="s">
        <v>6</v>
      </c>
      <c r="I401" s="96">
        <v>35</v>
      </c>
      <c r="J401" s="83"/>
      <c r="K401" s="92">
        <v>87.5</v>
      </c>
      <c r="L401" s="92">
        <f t="shared" si="118"/>
        <v>100.62499999999999</v>
      </c>
      <c r="M401" s="92">
        <f t="shared" si="119"/>
        <v>13.124999999999986</v>
      </c>
      <c r="N401" s="92">
        <f>SUM(E401*20)</f>
        <v>50</v>
      </c>
      <c r="O401" s="92">
        <f t="shared" si="120"/>
        <v>37.5</v>
      </c>
      <c r="P401" s="92">
        <v>100.63</v>
      </c>
      <c r="Q401" s="93">
        <f t="shared" si="121"/>
        <v>5.0000000000096634E-3</v>
      </c>
      <c r="R401" s="183">
        <v>43578</v>
      </c>
    </row>
    <row r="402" spans="1:18" ht="16">
      <c r="A402" s="194" t="s">
        <v>129</v>
      </c>
      <c r="B402" s="524"/>
      <c r="C402" s="524"/>
      <c r="D402" s="533" t="s">
        <v>370</v>
      </c>
      <c r="E402" s="524"/>
      <c r="F402" s="524"/>
      <c r="G402" s="524"/>
      <c r="H402" s="524"/>
      <c r="I402" s="524"/>
      <c r="J402" s="83"/>
      <c r="K402" s="524"/>
      <c r="L402" s="524"/>
      <c r="M402" s="524"/>
      <c r="N402" s="524"/>
      <c r="O402" s="524"/>
      <c r="P402" s="524"/>
      <c r="Q402" s="524"/>
      <c r="R402" s="246"/>
    </row>
    <row r="403" spans="1:18" ht="16">
      <c r="A403" s="233"/>
      <c r="B403" s="233"/>
      <c r="C403" s="233"/>
      <c r="D403" s="233"/>
      <c r="E403" s="235">
        <f>SUM(E394:E402)</f>
        <v>19.5</v>
      </c>
      <c r="F403" s="233"/>
      <c r="G403" s="233"/>
      <c r="H403" s="233"/>
      <c r="I403" s="233"/>
      <c r="J403" s="83"/>
      <c r="K403" s="172">
        <f t="shared" ref="K403:Q403" si="122">SUM(K394:K402)</f>
        <v>634</v>
      </c>
      <c r="L403" s="172">
        <f t="shared" si="122"/>
        <v>729.1</v>
      </c>
      <c r="M403" s="172">
        <f t="shared" si="122"/>
        <v>95.099999999999952</v>
      </c>
      <c r="N403" s="172">
        <f>SUM(N394:N402)</f>
        <v>405</v>
      </c>
      <c r="O403" s="172">
        <f t="shared" si="122"/>
        <v>229</v>
      </c>
      <c r="P403" s="233">
        <f t="shared" si="122"/>
        <v>729.11</v>
      </c>
      <c r="Q403" s="233">
        <f t="shared" si="122"/>
        <v>1.0000000000033538E-2</v>
      </c>
      <c r="R403" s="246"/>
    </row>
    <row r="404" spans="1:18" ht="16">
      <c r="A404" s="195" t="s">
        <v>130</v>
      </c>
      <c r="B404" s="198"/>
      <c r="C404" s="198" t="s">
        <v>19</v>
      </c>
      <c r="D404" s="199">
        <v>43570</v>
      </c>
      <c r="E404" s="200">
        <v>2</v>
      </c>
      <c r="F404" s="198"/>
      <c r="G404" s="198"/>
      <c r="H404" s="198"/>
      <c r="I404" s="201"/>
      <c r="J404" s="83"/>
      <c r="K404" s="201"/>
      <c r="L404" s="201"/>
      <c r="M404" s="201"/>
      <c r="N404" s="201">
        <f>SUM(E404*23)</f>
        <v>46</v>
      </c>
      <c r="O404" s="201"/>
      <c r="P404" s="523"/>
      <c r="Q404" s="202"/>
      <c r="R404" s="183"/>
    </row>
    <row r="405" spans="1:18" ht="16">
      <c r="A405" s="195" t="s">
        <v>130</v>
      </c>
      <c r="B405" s="571" t="s">
        <v>454</v>
      </c>
      <c r="C405" s="650" t="s">
        <v>24</v>
      </c>
      <c r="D405" s="541">
        <v>43571</v>
      </c>
      <c r="E405" s="572">
        <v>1.5</v>
      </c>
      <c r="F405" s="571"/>
      <c r="G405" s="571" t="s">
        <v>455</v>
      </c>
      <c r="H405" s="571" t="s">
        <v>6</v>
      </c>
      <c r="I405" s="574"/>
      <c r="J405" s="83"/>
      <c r="K405" s="201">
        <v>120</v>
      </c>
      <c r="L405" s="201">
        <f>SUM(K405*1.15)</f>
        <v>138</v>
      </c>
      <c r="M405" s="201">
        <f>SUM(L405-K405)</f>
        <v>18</v>
      </c>
      <c r="N405" s="201">
        <f>SUM(E405*25)</f>
        <v>37.5</v>
      </c>
      <c r="O405" s="201">
        <f>SUM(K405-N405)</f>
        <v>82.5</v>
      </c>
      <c r="P405" s="201">
        <v>138</v>
      </c>
      <c r="Q405" s="202">
        <f>+SUM(P405-L405)</f>
        <v>0</v>
      </c>
      <c r="R405" s="183" t="s">
        <v>535</v>
      </c>
    </row>
    <row r="406" spans="1:18" ht="16">
      <c r="A406" s="195" t="s">
        <v>130</v>
      </c>
      <c r="B406" s="198"/>
      <c r="C406" s="231" t="s">
        <v>29</v>
      </c>
      <c r="D406" s="611">
        <v>43572</v>
      </c>
      <c r="E406" s="200">
        <v>8</v>
      </c>
      <c r="F406" s="198"/>
      <c r="G406" s="198"/>
      <c r="H406" s="198"/>
      <c r="I406" s="201"/>
      <c r="J406" s="83"/>
      <c r="K406" s="201"/>
      <c r="L406" s="201"/>
      <c r="M406" s="201"/>
      <c r="N406" s="201">
        <f>SUM(E406*23)</f>
        <v>184</v>
      </c>
      <c r="O406" s="201"/>
      <c r="P406" s="201"/>
      <c r="Q406" s="202"/>
      <c r="R406" s="183"/>
    </row>
    <row r="407" spans="1:18" ht="16">
      <c r="A407" s="195" t="s">
        <v>130</v>
      </c>
      <c r="B407" s="542"/>
      <c r="C407" s="231" t="s">
        <v>29</v>
      </c>
      <c r="D407" s="611">
        <v>43572</v>
      </c>
      <c r="E407" s="549">
        <v>3</v>
      </c>
      <c r="F407" s="542" t="s">
        <v>410</v>
      </c>
      <c r="G407" s="542" t="s">
        <v>411</v>
      </c>
      <c r="H407" s="542"/>
      <c r="I407" s="542"/>
      <c r="J407" s="83"/>
      <c r="K407" s="543"/>
      <c r="L407" s="543"/>
      <c r="M407" s="543"/>
      <c r="N407" s="201">
        <f>SUM(E407*23)</f>
        <v>69</v>
      </c>
      <c r="O407" s="543"/>
      <c r="P407" s="542"/>
      <c r="Q407" s="542"/>
      <c r="R407" s="183"/>
    </row>
    <row r="408" spans="1:18" ht="16">
      <c r="A408" s="195" t="s">
        <v>130</v>
      </c>
      <c r="B408" s="542" t="s">
        <v>478</v>
      </c>
      <c r="C408" s="231" t="s">
        <v>29</v>
      </c>
      <c r="D408" s="611">
        <v>43572</v>
      </c>
      <c r="E408" s="549">
        <v>0.5</v>
      </c>
      <c r="F408" s="542"/>
      <c r="G408" s="542"/>
      <c r="H408" s="542"/>
      <c r="I408" s="542"/>
      <c r="J408" s="83"/>
      <c r="K408" s="543"/>
      <c r="L408" s="543"/>
      <c r="M408" s="543"/>
      <c r="N408" s="201">
        <f>SUM(E408*23)</f>
        <v>11.5</v>
      </c>
      <c r="O408" s="543"/>
      <c r="P408" s="542"/>
      <c r="Q408" s="542"/>
      <c r="R408" s="183"/>
    </row>
    <row r="409" spans="1:18" ht="16">
      <c r="A409" s="195" t="s">
        <v>130</v>
      </c>
      <c r="B409" s="198"/>
      <c r="C409" s="198" t="s">
        <v>3</v>
      </c>
      <c r="D409" s="199">
        <v>43573</v>
      </c>
      <c r="E409" s="200"/>
      <c r="F409" s="198"/>
      <c r="G409" s="230"/>
      <c r="H409" s="198"/>
      <c r="I409" s="201"/>
      <c r="J409" s="83"/>
      <c r="K409" s="201"/>
      <c r="L409" s="201">
        <f>SUM(K409*1.15)</f>
        <v>0</v>
      </c>
      <c r="M409" s="201">
        <f>SUM(L409-K409)</f>
        <v>0</v>
      </c>
      <c r="N409" s="201">
        <f>SUM(E409*23)</f>
        <v>0</v>
      </c>
      <c r="O409" s="201">
        <f>SUM(K409-N409)</f>
        <v>0</v>
      </c>
      <c r="P409" s="201"/>
      <c r="Q409" s="202">
        <f>+SUM(P409-L409)</f>
        <v>0</v>
      </c>
      <c r="R409" s="183"/>
    </row>
    <row r="410" spans="1:18" ht="16">
      <c r="A410" s="195" t="s">
        <v>130</v>
      </c>
      <c r="B410" s="89" t="s">
        <v>419</v>
      </c>
      <c r="C410" s="89" t="s">
        <v>3</v>
      </c>
      <c r="D410" s="97">
        <v>43573</v>
      </c>
      <c r="E410" s="91">
        <v>3</v>
      </c>
      <c r="F410" s="89" t="s">
        <v>8</v>
      </c>
      <c r="G410" s="90" t="s">
        <v>422</v>
      </c>
      <c r="H410" s="89" t="s">
        <v>6</v>
      </c>
      <c r="I410" s="92">
        <v>35</v>
      </c>
      <c r="J410" s="83"/>
      <c r="K410" s="92">
        <f>SUM(E410*I410)</f>
        <v>105</v>
      </c>
      <c r="L410" s="92">
        <f>SUM(K410*1.15)</f>
        <v>120.74999999999999</v>
      </c>
      <c r="M410" s="92">
        <f>SUM(L410-K410)</f>
        <v>15.749999999999986</v>
      </c>
      <c r="N410" s="92">
        <f>SUM(E410*21)</f>
        <v>63</v>
      </c>
      <c r="O410" s="92">
        <f>SUM(K410-N410)</f>
        <v>42</v>
      </c>
      <c r="P410" s="92">
        <v>120.75</v>
      </c>
      <c r="Q410" s="93">
        <f>+SUM(P410-L410)</f>
        <v>1.4210854715202004E-14</v>
      </c>
      <c r="R410" s="183">
        <v>43578</v>
      </c>
    </row>
    <row r="411" spans="1:18" ht="16">
      <c r="A411" s="195" t="s">
        <v>130</v>
      </c>
      <c r="B411" s="524"/>
      <c r="C411" s="524" t="s">
        <v>10</v>
      </c>
      <c r="D411" s="537"/>
      <c r="E411" s="530"/>
      <c r="F411" s="524"/>
      <c r="G411" s="533" t="s">
        <v>370</v>
      </c>
      <c r="H411" s="525"/>
      <c r="I411" s="535"/>
      <c r="J411" s="83"/>
      <c r="K411" s="528">
        <f>SUM(E411*I411)</f>
        <v>0</v>
      </c>
      <c r="L411" s="528">
        <f>SUM(K411*1.15)</f>
        <v>0</v>
      </c>
      <c r="M411" s="528">
        <f>SUM(L411-K411)</f>
        <v>0</v>
      </c>
      <c r="N411" s="528">
        <f>SUM(E411*21)</f>
        <v>0</v>
      </c>
      <c r="O411" s="528">
        <f>SUM(K411-N411)</f>
        <v>0</v>
      </c>
      <c r="P411" s="528"/>
      <c r="Q411" s="536">
        <f>+SUM(P411-L411)</f>
        <v>0</v>
      </c>
      <c r="R411" s="183"/>
    </row>
    <row r="412" spans="1:18" ht="16">
      <c r="A412" s="195" t="s">
        <v>130</v>
      </c>
      <c r="B412" s="89" t="s">
        <v>480</v>
      </c>
      <c r="C412" s="89"/>
      <c r="D412" s="145"/>
      <c r="E412" s="91"/>
      <c r="F412" s="89"/>
      <c r="G412" s="673"/>
      <c r="H412" s="95"/>
      <c r="I412" s="96"/>
      <c r="J412" s="83"/>
      <c r="K412" s="92"/>
      <c r="L412" s="92"/>
      <c r="M412" s="92"/>
      <c r="N412" s="92">
        <v>80</v>
      </c>
      <c r="O412" s="92"/>
      <c r="P412" s="92"/>
      <c r="Q412" s="144"/>
      <c r="R412" s="183"/>
    </row>
    <row r="413" spans="1:18" ht="16">
      <c r="A413" s="195" t="s">
        <v>130</v>
      </c>
      <c r="B413" s="89" t="s">
        <v>479</v>
      </c>
      <c r="C413" s="89"/>
      <c r="D413" s="145"/>
      <c r="E413" s="91"/>
      <c r="F413" s="89"/>
      <c r="G413" s="673"/>
      <c r="H413" s="95"/>
      <c r="I413" s="96"/>
      <c r="J413" s="83"/>
      <c r="K413" s="92"/>
      <c r="L413" s="92"/>
      <c r="M413" s="92"/>
      <c r="N413" s="92">
        <v>10</v>
      </c>
      <c r="O413" s="92"/>
      <c r="P413" s="92"/>
      <c r="Q413" s="144"/>
      <c r="R413" s="183"/>
    </row>
    <row r="414" spans="1:18" ht="16">
      <c r="A414" s="195" t="s">
        <v>130</v>
      </c>
      <c r="B414" s="89" t="s">
        <v>84</v>
      </c>
      <c r="C414" s="89" t="s">
        <v>413</v>
      </c>
      <c r="D414" s="97">
        <v>43575</v>
      </c>
      <c r="E414" s="91">
        <v>2</v>
      </c>
      <c r="F414" s="89" t="s">
        <v>85</v>
      </c>
      <c r="G414" s="90" t="s">
        <v>418</v>
      </c>
      <c r="H414" s="95" t="s">
        <v>6</v>
      </c>
      <c r="I414" s="96">
        <v>35</v>
      </c>
      <c r="J414" s="83"/>
      <c r="K414" s="92">
        <v>70</v>
      </c>
      <c r="L414" s="92">
        <f>SUM(K414*1.15)</f>
        <v>80.5</v>
      </c>
      <c r="M414" s="92">
        <f>SUM(L414-K414)</f>
        <v>10.5</v>
      </c>
      <c r="N414" s="92">
        <f>SUM(E414*21)</f>
        <v>42</v>
      </c>
      <c r="O414" s="92">
        <f>SUM(K414-N414)</f>
        <v>28</v>
      </c>
      <c r="P414" s="92">
        <v>80.5</v>
      </c>
      <c r="Q414" s="144">
        <f>+SUM(P414-L414)</f>
        <v>0</v>
      </c>
      <c r="R414" s="183">
        <v>43573</v>
      </c>
    </row>
    <row r="415" spans="1:18" ht="16">
      <c r="A415" s="204"/>
      <c r="B415" s="204"/>
      <c r="C415" s="204"/>
      <c r="D415" s="204"/>
      <c r="E415" s="205">
        <f>SUM(E404:E414)</f>
        <v>20</v>
      </c>
      <c r="F415" s="204"/>
      <c r="G415" s="204"/>
      <c r="H415" s="204"/>
      <c r="I415" s="107"/>
      <c r="J415" s="83"/>
      <c r="K415" s="107">
        <f t="shared" ref="K415:Q415" si="123">SUM(K404:K414)</f>
        <v>295</v>
      </c>
      <c r="L415" s="107">
        <f t="shared" si="123"/>
        <v>339.25</v>
      </c>
      <c r="M415" s="107">
        <f t="shared" si="123"/>
        <v>44.249999999999986</v>
      </c>
      <c r="N415" s="107">
        <f>SUM(N404:N414)</f>
        <v>543</v>
      </c>
      <c r="O415" s="107">
        <f t="shared" si="123"/>
        <v>152.5</v>
      </c>
      <c r="P415" s="206">
        <f t="shared" si="123"/>
        <v>339.25</v>
      </c>
      <c r="Q415" s="207">
        <f t="shared" si="123"/>
        <v>1.4210854715202004E-14</v>
      </c>
      <c r="R415" s="210"/>
    </row>
    <row r="416" spans="1:18" ht="16">
      <c r="A416" s="101"/>
      <c r="B416" s="209"/>
      <c r="C416" s="209"/>
      <c r="D416" s="210"/>
      <c r="E416" s="211">
        <f>SUM(E415,E403,E393,E383,E380,E369,E358,E346,E335,E331,E319,E313,E303)</f>
        <v>186</v>
      </c>
      <c r="F416" s="209"/>
      <c r="G416" s="209"/>
      <c r="H416" s="212"/>
      <c r="I416" s="213"/>
      <c r="J416" s="83"/>
      <c r="K416" s="213">
        <f>SUM(K415,K403,K393,K383,K380,K369,K358,K346,K335,K331,K319,K313,K303)</f>
        <v>5604.34</v>
      </c>
      <c r="L416" s="213">
        <f>SUM(L415,L403,L393,L383,L380,L369,L358,L346,L335,L331,L319,L313,L303)</f>
        <v>6444.991</v>
      </c>
      <c r="M416" s="213">
        <f>SUM(M415,M403,M393,M383,M380,M369,M358,M346,M335,M331,M319,M313,M303)</f>
        <v>840.65099999999973</v>
      </c>
      <c r="N416" s="213">
        <f>SUM(N415,N403,N393,N383,N380,N369,N358,N346,N335,N331,N319,N313,N303)</f>
        <v>4055.5</v>
      </c>
      <c r="O416" s="213">
        <f>SUM(K416-N416)</f>
        <v>1548.8400000000001</v>
      </c>
      <c r="P416" s="213">
        <f>SUM(P415,P403,P393,P383,P380,P369,P358,P346,P335,P331,P319,P313,P303)</f>
        <v>6450.7900000000009</v>
      </c>
      <c r="Q416" s="215">
        <f>SUM(Q415,Q403,Q393,Q383,Q380,Q369,Q358,Q346,Q335,Q331,Q319,Q313,Q303)</f>
        <v>5.7990000000003334</v>
      </c>
      <c r="R416" s="210"/>
    </row>
    <row r="417" spans="1:18" ht="16">
      <c r="A417" s="79" t="s">
        <v>57</v>
      </c>
      <c r="B417" s="79" t="s">
        <v>58</v>
      </c>
      <c r="C417" s="79"/>
      <c r="D417" s="155" t="s">
        <v>59</v>
      </c>
      <c r="E417" s="81" t="s">
        <v>60</v>
      </c>
      <c r="F417" s="79" t="s">
        <v>61</v>
      </c>
      <c r="G417" s="85" t="s">
        <v>62</v>
      </c>
      <c r="H417" s="156" t="s">
        <v>72</v>
      </c>
      <c r="I417" s="82" t="s">
        <v>64</v>
      </c>
      <c r="J417" s="83"/>
      <c r="K417" s="82" t="s">
        <v>65</v>
      </c>
      <c r="L417" s="82" t="s">
        <v>66</v>
      </c>
      <c r="M417" s="82" t="s">
        <v>67</v>
      </c>
      <c r="N417" s="82" t="s">
        <v>68</v>
      </c>
      <c r="O417" s="82" t="s">
        <v>69</v>
      </c>
      <c r="P417" s="82" t="s">
        <v>70</v>
      </c>
      <c r="Q417" s="216" t="s">
        <v>71</v>
      </c>
      <c r="R417" s="155" t="s">
        <v>86</v>
      </c>
    </row>
    <row r="418" spans="1:18" ht="26">
      <c r="A418" s="79"/>
      <c r="B418" s="79"/>
      <c r="C418" s="79"/>
      <c r="D418" s="80"/>
      <c r="E418" s="81"/>
      <c r="F418" s="517" t="s">
        <v>0</v>
      </c>
      <c r="G418" s="80"/>
      <c r="H418" s="79"/>
      <c r="I418" s="82"/>
      <c r="J418" s="83"/>
      <c r="K418" s="82"/>
      <c r="L418" s="82"/>
      <c r="M418" s="82"/>
      <c r="N418" s="82"/>
      <c r="O418" s="82"/>
      <c r="P418" s="82"/>
      <c r="Q418" s="84"/>
      <c r="R418" s="155"/>
    </row>
    <row r="419" spans="1:18" ht="16">
      <c r="A419" s="88"/>
      <c r="B419" s="87"/>
      <c r="C419" s="87"/>
      <c r="D419" s="87"/>
      <c r="E419" s="98"/>
      <c r="F419" s="87"/>
      <c r="G419" s="135"/>
      <c r="H419" s="87"/>
      <c r="I419" s="118"/>
      <c r="J419" s="83"/>
      <c r="K419" s="118"/>
      <c r="L419" s="118"/>
      <c r="M419" s="118"/>
      <c r="N419" s="118"/>
      <c r="O419" s="118"/>
      <c r="P419" s="118"/>
      <c r="Q419" s="118"/>
      <c r="R419" s="221"/>
    </row>
    <row r="420" spans="1:18" ht="16">
      <c r="A420" s="101"/>
      <c r="B420" s="101"/>
      <c r="C420" s="101"/>
      <c r="D420" s="101"/>
      <c r="E420" s="101"/>
      <c r="F420" s="101"/>
      <c r="G420" s="101"/>
      <c r="H420" s="101"/>
      <c r="I420" s="101"/>
      <c r="J420" s="83"/>
      <c r="K420" s="101"/>
      <c r="L420" s="101"/>
      <c r="M420" s="101"/>
      <c r="N420" s="101"/>
      <c r="O420" s="101"/>
      <c r="P420" s="101"/>
      <c r="Q420" s="101"/>
      <c r="R420" s="221"/>
    </row>
    <row r="421" spans="1:18" ht="16">
      <c r="A421" s="108" t="s">
        <v>225</v>
      </c>
      <c r="B421" s="524"/>
      <c r="C421" s="532" t="s">
        <v>19</v>
      </c>
      <c r="D421" s="532"/>
      <c r="E421" s="530"/>
      <c r="F421" s="533"/>
      <c r="G421" s="533" t="s">
        <v>394</v>
      </c>
      <c r="H421" s="524"/>
      <c r="I421" s="528"/>
      <c r="J421" s="83"/>
      <c r="K421" s="528"/>
      <c r="L421" s="528"/>
      <c r="M421" s="528"/>
      <c r="N421" s="528"/>
      <c r="O421" s="528"/>
      <c r="P421" s="528"/>
      <c r="Q421" s="531"/>
      <c r="R421" s="537"/>
    </row>
    <row r="422" spans="1:18" ht="16">
      <c r="A422" s="108" t="s">
        <v>225</v>
      </c>
      <c r="B422" s="89" t="s">
        <v>117</v>
      </c>
      <c r="C422" s="89" t="s">
        <v>24</v>
      </c>
      <c r="D422" s="402">
        <v>43578</v>
      </c>
      <c r="E422" s="100">
        <v>2</v>
      </c>
      <c r="F422" s="89" t="s">
        <v>8</v>
      </c>
      <c r="G422" s="90" t="s">
        <v>138</v>
      </c>
      <c r="H422" s="116" t="s">
        <v>15</v>
      </c>
      <c r="I422" s="92"/>
      <c r="J422" s="83"/>
      <c r="K422" s="92"/>
      <c r="L422" s="92"/>
      <c r="M422" s="92"/>
      <c r="N422" s="118">
        <f>SUM(E422*20)</f>
        <v>40</v>
      </c>
      <c r="O422" s="92"/>
      <c r="P422" s="92"/>
      <c r="Q422" s="93"/>
      <c r="R422" s="183"/>
    </row>
    <row r="423" spans="1:18" ht="16">
      <c r="A423" s="108" t="s">
        <v>225</v>
      </c>
      <c r="B423" s="89" t="s">
        <v>119</v>
      </c>
      <c r="C423" s="89" t="s">
        <v>24</v>
      </c>
      <c r="D423" s="402">
        <v>43578</v>
      </c>
      <c r="E423" s="91">
        <v>2.5</v>
      </c>
      <c r="F423" s="89" t="s">
        <v>8</v>
      </c>
      <c r="G423" s="90" t="s">
        <v>138</v>
      </c>
      <c r="H423" s="116" t="s">
        <v>15</v>
      </c>
      <c r="I423" s="96"/>
      <c r="J423" s="117"/>
      <c r="K423" s="92"/>
      <c r="L423" s="92"/>
      <c r="M423" s="92"/>
      <c r="N423" s="118">
        <f>SUM(E423*20)</f>
        <v>50</v>
      </c>
      <c r="O423" s="92"/>
      <c r="P423" s="92"/>
      <c r="Q423" s="93"/>
      <c r="R423" s="183"/>
    </row>
    <row r="424" spans="1:18" ht="16">
      <c r="A424" s="108" t="s">
        <v>225</v>
      </c>
      <c r="B424" s="109"/>
      <c r="C424" s="109" t="s">
        <v>29</v>
      </c>
      <c r="D424" s="113"/>
      <c r="E424" s="111"/>
      <c r="F424" s="112" t="s">
        <v>227</v>
      </c>
      <c r="G424" s="113"/>
      <c r="H424" s="109"/>
      <c r="I424" s="114"/>
      <c r="J424" s="83"/>
      <c r="K424" s="114"/>
      <c r="L424" s="114"/>
      <c r="M424" s="114"/>
      <c r="N424" s="114"/>
      <c r="O424" s="114"/>
      <c r="P424" s="114"/>
      <c r="Q424" s="115"/>
      <c r="R424" s="179"/>
    </row>
    <row r="425" spans="1:18" ht="16">
      <c r="A425" s="108" t="s">
        <v>225</v>
      </c>
      <c r="B425" s="89" t="s">
        <v>228</v>
      </c>
      <c r="C425" s="89" t="s">
        <v>29</v>
      </c>
      <c r="D425" s="97">
        <v>43579</v>
      </c>
      <c r="E425" s="91">
        <v>2</v>
      </c>
      <c r="F425" s="89" t="s">
        <v>8</v>
      </c>
      <c r="G425" s="90"/>
      <c r="H425" s="89" t="s">
        <v>17</v>
      </c>
      <c r="I425" s="92">
        <v>30</v>
      </c>
      <c r="J425" s="83"/>
      <c r="K425" s="92">
        <v>60</v>
      </c>
      <c r="L425" s="92">
        <f>SUM(K425*1.15)</f>
        <v>69</v>
      </c>
      <c r="M425" s="92">
        <f>SUM(L425-K425)</f>
        <v>9</v>
      </c>
      <c r="N425" s="92">
        <f>SUM(E425*20)</f>
        <v>40</v>
      </c>
      <c r="O425" s="92">
        <f>SUM(K425-N425)</f>
        <v>20</v>
      </c>
      <c r="P425" s="92">
        <v>69</v>
      </c>
      <c r="Q425" s="93">
        <f>+SUM(P425-L425)</f>
        <v>0</v>
      </c>
      <c r="R425" s="183">
        <v>43579</v>
      </c>
    </row>
    <row r="426" spans="1:18" ht="16">
      <c r="A426" s="108" t="s">
        <v>225</v>
      </c>
      <c r="B426" s="524"/>
      <c r="C426" s="524" t="s">
        <v>3</v>
      </c>
      <c r="D426" s="524"/>
      <c r="E426" s="524"/>
      <c r="F426" s="524"/>
      <c r="G426" s="533" t="s">
        <v>395</v>
      </c>
      <c r="H426" s="524"/>
      <c r="I426" s="524"/>
      <c r="J426" s="83"/>
      <c r="K426" s="524"/>
      <c r="L426" s="524"/>
      <c r="M426" s="524"/>
      <c r="N426" s="524"/>
      <c r="O426" s="524"/>
      <c r="P426" s="524"/>
      <c r="Q426" s="524"/>
      <c r="R426" s="537"/>
    </row>
    <row r="427" spans="1:18" ht="16">
      <c r="A427" s="108" t="s">
        <v>225</v>
      </c>
      <c r="B427" s="109"/>
      <c r="C427" s="109" t="s">
        <v>10</v>
      </c>
      <c r="D427" s="113"/>
      <c r="E427" s="111"/>
      <c r="F427" s="564" t="s">
        <v>472</v>
      </c>
      <c r="G427" s="113"/>
      <c r="H427" s="109"/>
      <c r="I427" s="114"/>
      <c r="J427" s="83"/>
      <c r="K427" s="114"/>
      <c r="L427" s="114"/>
      <c r="M427" s="114"/>
      <c r="N427" s="114"/>
      <c r="O427" s="114"/>
      <c r="P427" s="114"/>
      <c r="Q427" s="115"/>
      <c r="R427" s="179"/>
    </row>
    <row r="428" spans="1:18" ht="16">
      <c r="A428" s="101"/>
      <c r="B428" s="101"/>
      <c r="C428" s="101"/>
      <c r="D428" s="102"/>
      <c r="E428" s="103">
        <f>SUM(E421:E427)</f>
        <v>6.5</v>
      </c>
      <c r="F428" s="101"/>
      <c r="G428" s="102"/>
      <c r="H428" s="101"/>
      <c r="I428" s="104"/>
      <c r="J428" s="83"/>
      <c r="K428" s="104">
        <f t="shared" ref="K428:Q428" si="124">SUM(K421:K427)</f>
        <v>60</v>
      </c>
      <c r="L428" s="104">
        <f t="shared" si="124"/>
        <v>69</v>
      </c>
      <c r="M428" s="104">
        <f t="shared" si="124"/>
        <v>9</v>
      </c>
      <c r="N428" s="104">
        <f t="shared" si="124"/>
        <v>130</v>
      </c>
      <c r="O428" s="104">
        <f t="shared" si="124"/>
        <v>20</v>
      </c>
      <c r="P428" s="104">
        <f t="shared" si="124"/>
        <v>69</v>
      </c>
      <c r="Q428" s="105">
        <f t="shared" si="124"/>
        <v>0</v>
      </c>
      <c r="R428" s="221"/>
    </row>
    <row r="429" spans="1:18" ht="16">
      <c r="A429" s="124" t="s">
        <v>229</v>
      </c>
      <c r="B429" s="524"/>
      <c r="C429" s="532" t="s">
        <v>19</v>
      </c>
      <c r="D429" s="532"/>
      <c r="E429" s="530"/>
      <c r="F429" s="533"/>
      <c r="G429" s="533" t="s">
        <v>394</v>
      </c>
      <c r="H429" s="524"/>
      <c r="I429" s="528"/>
      <c r="J429" s="83"/>
      <c r="K429" s="528"/>
      <c r="L429" s="528"/>
      <c r="M429" s="528"/>
      <c r="N429" s="528"/>
      <c r="O429" s="528"/>
      <c r="P429" s="528"/>
      <c r="Q429" s="531"/>
      <c r="R429" s="537"/>
    </row>
    <row r="430" spans="1:18" ht="16">
      <c r="A430" s="124" t="s">
        <v>229</v>
      </c>
      <c r="B430" s="315" t="s">
        <v>21</v>
      </c>
      <c r="C430" s="452" t="s">
        <v>24</v>
      </c>
      <c r="D430" s="402">
        <v>43578</v>
      </c>
      <c r="E430" s="540">
        <v>3</v>
      </c>
      <c r="F430" s="125" t="s">
        <v>14</v>
      </c>
      <c r="H430" s="452" t="s">
        <v>20</v>
      </c>
      <c r="J430" s="83"/>
      <c r="N430" s="453">
        <f>SUM(E430*25)</f>
        <v>75</v>
      </c>
      <c r="R430" s="641"/>
    </row>
    <row r="431" spans="1:18" ht="16">
      <c r="A431" s="124" t="s">
        <v>229</v>
      </c>
      <c r="B431" s="87" t="s">
        <v>139</v>
      </c>
      <c r="C431" s="89" t="s">
        <v>29</v>
      </c>
      <c r="D431" s="97">
        <v>43579</v>
      </c>
      <c r="E431" s="98">
        <v>3</v>
      </c>
      <c r="F431" s="87" t="s">
        <v>467</v>
      </c>
      <c r="G431" s="90" t="s">
        <v>466</v>
      </c>
      <c r="H431" s="89" t="s">
        <v>6</v>
      </c>
      <c r="I431" s="92">
        <v>35</v>
      </c>
      <c r="J431" s="83"/>
      <c r="K431" s="92">
        <v>70</v>
      </c>
      <c r="L431" s="92">
        <f>SUM(K431*1.15)</f>
        <v>80.5</v>
      </c>
      <c r="M431" s="92">
        <f>SUM(L431-K431)</f>
        <v>10.5</v>
      </c>
      <c r="N431" s="92">
        <v>65</v>
      </c>
      <c r="O431" s="92">
        <f>SUM(K431-N431)</f>
        <v>5</v>
      </c>
      <c r="P431" s="92">
        <v>80.5</v>
      </c>
      <c r="Q431" s="92">
        <f>+SUM(P431-L431)</f>
        <v>0</v>
      </c>
      <c r="R431" s="145">
        <v>43571</v>
      </c>
    </row>
    <row r="432" spans="1:18" ht="16">
      <c r="A432" s="124" t="s">
        <v>229</v>
      </c>
      <c r="B432" s="87" t="s">
        <v>122</v>
      </c>
      <c r="C432" s="87" t="s">
        <v>29</v>
      </c>
      <c r="D432" s="97">
        <v>43579</v>
      </c>
      <c r="E432" s="91">
        <v>1.5</v>
      </c>
      <c r="F432" s="126" t="s">
        <v>123</v>
      </c>
      <c r="G432" s="90" t="s">
        <v>429</v>
      </c>
      <c r="H432" s="87" t="s">
        <v>15</v>
      </c>
      <c r="I432" s="92"/>
      <c r="J432" s="83"/>
      <c r="K432" s="96"/>
      <c r="L432" s="96"/>
      <c r="M432" s="96"/>
      <c r="N432" s="92">
        <f>SUM(E432*20)</f>
        <v>30</v>
      </c>
      <c r="O432" s="96"/>
      <c r="P432" s="96"/>
      <c r="Q432" s="93"/>
      <c r="R432" s="145"/>
    </row>
    <row r="433" spans="1:18" ht="16">
      <c r="A433" s="124" t="s">
        <v>229</v>
      </c>
      <c r="B433" s="524"/>
      <c r="C433" s="524" t="s">
        <v>3</v>
      </c>
      <c r="D433" s="524"/>
      <c r="E433" s="524"/>
      <c r="F433" s="524"/>
      <c r="G433" s="533" t="s">
        <v>395</v>
      </c>
      <c r="H433" s="524"/>
      <c r="I433" s="524"/>
      <c r="J433" s="83"/>
      <c r="K433" s="524"/>
      <c r="L433" s="524"/>
      <c r="M433" s="524"/>
      <c r="N433" s="524"/>
      <c r="O433" s="524"/>
      <c r="P433" s="524"/>
      <c r="Q433" s="524"/>
      <c r="R433" s="537"/>
    </row>
    <row r="434" spans="1:18" ht="16">
      <c r="A434" s="124" t="s">
        <v>229</v>
      </c>
      <c r="B434" s="87" t="s">
        <v>13</v>
      </c>
      <c r="C434" s="95" t="s">
        <v>10</v>
      </c>
      <c r="D434" s="97">
        <v>43581</v>
      </c>
      <c r="E434" s="91">
        <v>2</v>
      </c>
      <c r="F434" s="125" t="s">
        <v>14</v>
      </c>
      <c r="G434" s="90" t="s">
        <v>38</v>
      </c>
      <c r="H434" s="89" t="s">
        <v>365</v>
      </c>
      <c r="I434" s="92">
        <v>38</v>
      </c>
      <c r="J434" s="83"/>
      <c r="K434" s="92">
        <v>152</v>
      </c>
      <c r="L434" s="92">
        <f>SUM(K434*1.15)</f>
        <v>174.79999999999998</v>
      </c>
      <c r="M434" s="92">
        <f>SUM(L434-K434)</f>
        <v>22.799999999999983</v>
      </c>
      <c r="N434" s="92">
        <f>SUM(E434*25)</f>
        <v>50</v>
      </c>
      <c r="O434" s="92">
        <f>SUM(K434-N434)</f>
        <v>102</v>
      </c>
      <c r="P434" s="92">
        <v>174.8</v>
      </c>
      <c r="Q434" s="92">
        <f>+SUM(P434-L434)</f>
        <v>2.8421709430404007E-14</v>
      </c>
      <c r="R434" s="244">
        <v>43579</v>
      </c>
    </row>
    <row r="435" spans="1:18" ht="16">
      <c r="A435" s="124" t="s">
        <v>229</v>
      </c>
      <c r="B435" s="87" t="s">
        <v>16</v>
      </c>
      <c r="C435" s="87" t="s">
        <v>10</v>
      </c>
      <c r="D435" s="97">
        <v>43581</v>
      </c>
      <c r="E435" s="100">
        <v>1.5</v>
      </c>
      <c r="F435" s="126" t="s">
        <v>5</v>
      </c>
      <c r="G435" s="90" t="s">
        <v>38</v>
      </c>
      <c r="H435" s="87" t="s">
        <v>17</v>
      </c>
      <c r="I435" s="118">
        <v>30</v>
      </c>
      <c r="J435" s="83"/>
      <c r="K435" s="118">
        <v>90</v>
      </c>
      <c r="L435" s="118">
        <f>SUM(K435*1.15)</f>
        <v>103.49999999999999</v>
      </c>
      <c r="M435" s="118">
        <f>SUM(L435-K435)</f>
        <v>13.499999999999986</v>
      </c>
      <c r="N435" s="92">
        <f>SUM(E435*20)</f>
        <v>30</v>
      </c>
      <c r="O435" s="118">
        <f>SUM(K435-N435)</f>
        <v>60</v>
      </c>
      <c r="P435" s="118">
        <v>103.5</v>
      </c>
      <c r="Q435" s="93">
        <f>+SUM(P435-L435)</f>
        <v>1.4210854715202004E-14</v>
      </c>
      <c r="R435" s="244">
        <v>43581</v>
      </c>
    </row>
    <row r="436" spans="1:18" ht="16">
      <c r="A436" s="124" t="s">
        <v>229</v>
      </c>
      <c r="B436" s="89" t="s">
        <v>141</v>
      </c>
      <c r="C436" s="95" t="s">
        <v>10</v>
      </c>
      <c r="D436" s="97">
        <v>43581</v>
      </c>
      <c r="E436" s="91">
        <v>1</v>
      </c>
      <c r="F436" s="89" t="s">
        <v>8</v>
      </c>
      <c r="G436" s="90" t="s">
        <v>38</v>
      </c>
      <c r="H436" s="116" t="s">
        <v>6</v>
      </c>
      <c r="I436" s="96">
        <v>35</v>
      </c>
      <c r="J436" s="117"/>
      <c r="K436" s="92">
        <v>70</v>
      </c>
      <c r="L436" s="92">
        <f>SUM(K436*1.15)</f>
        <v>80.5</v>
      </c>
      <c r="M436" s="92">
        <f>SUM(L436-K436)</f>
        <v>10.5</v>
      </c>
      <c r="N436" s="92">
        <f>SUM(E436*20)</f>
        <v>20</v>
      </c>
      <c r="O436" s="92">
        <f>SUM(K436-N436)</f>
        <v>50</v>
      </c>
      <c r="P436" s="118">
        <v>80.5</v>
      </c>
      <c r="Q436" s="93">
        <f>+SUM(P436-L436)</f>
        <v>0</v>
      </c>
      <c r="R436" s="244" t="s">
        <v>352</v>
      </c>
    </row>
    <row r="437" spans="1:18" ht="16">
      <c r="A437" s="101"/>
      <c r="B437" s="101"/>
      <c r="C437" s="101"/>
      <c r="D437" s="102"/>
      <c r="E437" s="103">
        <f>SUM(E430:E436)</f>
        <v>12</v>
      </c>
      <c r="F437" s="101"/>
      <c r="G437" s="102"/>
      <c r="H437" s="101"/>
      <c r="I437" s="104"/>
      <c r="J437" s="83"/>
      <c r="K437" s="104">
        <f t="shared" ref="K437:Q437" si="125">SUM(K430:K436)</f>
        <v>382</v>
      </c>
      <c r="L437" s="104">
        <f t="shared" si="125"/>
        <v>439.29999999999995</v>
      </c>
      <c r="M437" s="104">
        <f t="shared" si="125"/>
        <v>57.299999999999969</v>
      </c>
      <c r="N437" s="104">
        <f t="shared" si="125"/>
        <v>270</v>
      </c>
      <c r="O437" s="104">
        <f t="shared" si="125"/>
        <v>217</v>
      </c>
      <c r="P437" s="104">
        <f t="shared" si="125"/>
        <v>439.3</v>
      </c>
      <c r="Q437" s="105">
        <f t="shared" si="125"/>
        <v>4.2632564145606011E-14</v>
      </c>
      <c r="R437" s="221"/>
    </row>
    <row r="438" spans="1:18" ht="16">
      <c r="A438" s="129" t="s">
        <v>230</v>
      </c>
      <c r="B438" s="109"/>
      <c r="C438" s="110" t="s">
        <v>19</v>
      </c>
      <c r="D438" s="110"/>
      <c r="E438" s="110"/>
      <c r="F438" s="112" t="s">
        <v>226</v>
      </c>
      <c r="G438" s="113"/>
      <c r="H438" s="109"/>
      <c r="I438" s="114"/>
      <c r="J438" s="83"/>
      <c r="K438" s="114"/>
      <c r="L438" s="114"/>
      <c r="M438" s="114"/>
      <c r="N438" s="114"/>
      <c r="O438" s="114"/>
      <c r="P438" s="114"/>
      <c r="Q438" s="115"/>
      <c r="R438" s="179"/>
    </row>
    <row r="439" spans="1:18" ht="16">
      <c r="A439" s="129" t="s">
        <v>242</v>
      </c>
      <c r="B439" s="109"/>
      <c r="C439" s="110" t="s">
        <v>24</v>
      </c>
      <c r="D439" s="110"/>
      <c r="E439" s="110"/>
      <c r="F439" s="112" t="s">
        <v>226</v>
      </c>
      <c r="G439" s="113"/>
      <c r="H439" s="109"/>
      <c r="I439" s="114"/>
      <c r="J439" s="83"/>
      <c r="K439" s="114"/>
      <c r="L439" s="114"/>
      <c r="M439" s="114"/>
      <c r="N439" s="114"/>
      <c r="O439" s="114"/>
      <c r="P439" s="114"/>
      <c r="Q439" s="115"/>
      <c r="R439" s="179"/>
    </row>
    <row r="440" spans="1:18" ht="16">
      <c r="A440" s="129" t="s">
        <v>230</v>
      </c>
      <c r="B440" s="109"/>
      <c r="C440" s="110" t="s">
        <v>29</v>
      </c>
      <c r="D440" s="110"/>
      <c r="E440" s="130"/>
      <c r="F440" s="112" t="s">
        <v>226</v>
      </c>
      <c r="G440" s="112"/>
      <c r="H440" s="110"/>
      <c r="I440" s="131"/>
      <c r="J440" s="83"/>
      <c r="K440" s="131"/>
      <c r="L440" s="131"/>
      <c r="M440" s="131"/>
      <c r="N440" s="131">
        <f>SUM(E440*20)</f>
        <v>0</v>
      </c>
      <c r="O440" s="131"/>
      <c r="P440" s="131"/>
      <c r="Q440" s="132"/>
      <c r="R440" s="164"/>
    </row>
    <row r="441" spans="1:18" ht="16">
      <c r="A441" s="129" t="s">
        <v>242</v>
      </c>
      <c r="B441" s="524"/>
      <c r="C441" s="524" t="s">
        <v>3</v>
      </c>
      <c r="D441" s="524"/>
      <c r="E441" s="524"/>
      <c r="F441" s="524"/>
      <c r="G441" s="533" t="s">
        <v>395</v>
      </c>
      <c r="H441" s="524"/>
      <c r="I441" s="524"/>
      <c r="J441" s="83"/>
      <c r="K441" s="524"/>
      <c r="L441" s="524"/>
      <c r="M441" s="524"/>
      <c r="N441" s="524"/>
      <c r="O441" s="524"/>
      <c r="P441" s="524"/>
      <c r="Q441" s="524"/>
      <c r="R441" s="537"/>
    </row>
    <row r="442" spans="1:18" ht="16">
      <c r="A442" s="129" t="s">
        <v>230</v>
      </c>
      <c r="B442" s="87" t="s">
        <v>55</v>
      </c>
      <c r="C442" s="87" t="s">
        <v>10</v>
      </c>
      <c r="D442" s="97">
        <v>43581</v>
      </c>
      <c r="E442" s="98">
        <v>3</v>
      </c>
      <c r="F442" s="87" t="s">
        <v>8</v>
      </c>
      <c r="G442" s="90"/>
      <c r="H442" s="95" t="s">
        <v>17</v>
      </c>
      <c r="I442" s="96">
        <v>30</v>
      </c>
      <c r="J442" s="83"/>
      <c r="K442" s="96">
        <v>90</v>
      </c>
      <c r="L442" s="96">
        <f>SUM(K442*1.15)</f>
        <v>103.49999999999999</v>
      </c>
      <c r="M442" s="96">
        <f>SUM(L442-K442)</f>
        <v>13.499999999999986</v>
      </c>
      <c r="N442" s="92">
        <f>SUM(E442*20)</f>
        <v>60</v>
      </c>
      <c r="O442" s="92"/>
      <c r="P442" s="96">
        <v>103.5</v>
      </c>
      <c r="Q442" s="93">
        <f>+SUM(P442-L442)</f>
        <v>1.4210854715202004E-14</v>
      </c>
      <c r="R442" s="183">
        <v>43584</v>
      </c>
    </row>
    <row r="443" spans="1:18" ht="16">
      <c r="A443" s="101"/>
      <c r="B443" s="101"/>
      <c r="C443" s="101"/>
      <c r="D443" s="102"/>
      <c r="E443" s="103">
        <f>SUM(E438:E442)</f>
        <v>3</v>
      </c>
      <c r="F443" s="101"/>
      <c r="G443" s="102"/>
      <c r="H443" s="101"/>
      <c r="I443" s="104"/>
      <c r="J443" s="83"/>
      <c r="K443" s="104">
        <f t="shared" ref="K443:Q443" si="126">SUM(K438:K442)</f>
        <v>90</v>
      </c>
      <c r="L443" s="104">
        <f t="shared" si="126"/>
        <v>103.49999999999999</v>
      </c>
      <c r="M443" s="104">
        <f t="shared" si="126"/>
        <v>13.499999999999986</v>
      </c>
      <c r="N443" s="104">
        <f t="shared" si="126"/>
        <v>60</v>
      </c>
      <c r="O443" s="104">
        <f t="shared" si="126"/>
        <v>0</v>
      </c>
      <c r="P443" s="104">
        <f t="shared" si="126"/>
        <v>103.5</v>
      </c>
      <c r="Q443" s="105">
        <f t="shared" si="126"/>
        <v>1.4210854715202004E-14</v>
      </c>
      <c r="R443" s="221"/>
    </row>
    <row r="444" spans="1:18" ht="16">
      <c r="A444" s="133" t="s">
        <v>241</v>
      </c>
      <c r="B444" s="524"/>
      <c r="C444" s="532" t="s">
        <v>19</v>
      </c>
      <c r="D444" s="532"/>
      <c r="E444" s="530"/>
      <c r="F444" s="533"/>
      <c r="G444" s="533" t="s">
        <v>394</v>
      </c>
      <c r="H444" s="524"/>
      <c r="I444" s="528"/>
      <c r="J444" s="83"/>
      <c r="K444" s="528"/>
      <c r="L444" s="528"/>
      <c r="M444" s="528"/>
      <c r="N444" s="528"/>
      <c r="O444" s="528"/>
      <c r="P444" s="528"/>
      <c r="Q444" s="531"/>
      <c r="R444" s="537"/>
    </row>
    <row r="445" spans="1:18" ht="16">
      <c r="A445" s="133" t="s">
        <v>241</v>
      </c>
      <c r="B445" s="87" t="s">
        <v>74</v>
      </c>
      <c r="C445" s="95" t="s">
        <v>24</v>
      </c>
      <c r="D445" s="97">
        <v>43578</v>
      </c>
      <c r="E445" s="98">
        <v>3</v>
      </c>
      <c r="F445" s="89" t="s">
        <v>8</v>
      </c>
      <c r="G445" s="90"/>
      <c r="H445" s="95" t="s">
        <v>6</v>
      </c>
      <c r="I445" s="96">
        <v>35</v>
      </c>
      <c r="J445" s="83"/>
      <c r="K445" s="96">
        <v>105</v>
      </c>
      <c r="L445" s="92">
        <f>SUM(K445*1.15)</f>
        <v>120.74999999999999</v>
      </c>
      <c r="M445" s="92">
        <f>SUM(L445-K445)</f>
        <v>15.749999999999986</v>
      </c>
      <c r="N445" s="118">
        <f>SUM(E445*20)</f>
        <v>60</v>
      </c>
      <c r="O445" s="118">
        <f>SUM(K445-N445)</f>
        <v>45</v>
      </c>
      <c r="P445" s="118">
        <v>120.75</v>
      </c>
      <c r="Q445" s="93">
        <f>+SUM(P445-L445)</f>
        <v>1.4210854715202004E-14</v>
      </c>
      <c r="R445" s="641">
        <v>43578</v>
      </c>
    </row>
    <row r="446" spans="1:18" ht="16">
      <c r="A446" s="133" t="s">
        <v>241</v>
      </c>
      <c r="B446" s="89" t="s">
        <v>80</v>
      </c>
      <c r="C446" s="89" t="s">
        <v>24</v>
      </c>
      <c r="D446" s="97">
        <v>43578</v>
      </c>
      <c r="E446" s="91">
        <v>2</v>
      </c>
      <c r="F446" s="126" t="s">
        <v>5</v>
      </c>
      <c r="G446" s="90" t="s">
        <v>398</v>
      </c>
      <c r="H446" s="95" t="s">
        <v>6</v>
      </c>
      <c r="I446" s="96">
        <v>35</v>
      </c>
      <c r="J446" s="117"/>
      <c r="K446" s="92">
        <f>SUM(E446*I446)</f>
        <v>70</v>
      </c>
      <c r="L446" s="92">
        <f>SUM(K446*1.15)</f>
        <v>80.5</v>
      </c>
      <c r="M446" s="92">
        <f>SUM(L446-K446)</f>
        <v>10.5</v>
      </c>
      <c r="N446" s="118">
        <f t="shared" ref="N446:N451" si="127">SUM(E446*20)</f>
        <v>40</v>
      </c>
      <c r="O446" s="92">
        <f>SUM(K446-N446)</f>
        <v>30</v>
      </c>
      <c r="P446" s="92">
        <v>80.5</v>
      </c>
      <c r="Q446" s="93">
        <f>+SUM(P446-L446)</f>
        <v>0</v>
      </c>
      <c r="R446" s="641">
        <v>43590</v>
      </c>
    </row>
    <row r="447" spans="1:18" ht="16">
      <c r="A447" s="133" t="s">
        <v>241</v>
      </c>
      <c r="B447" s="89" t="s">
        <v>105</v>
      </c>
      <c r="C447" s="87" t="s">
        <v>29</v>
      </c>
      <c r="D447" s="97">
        <v>43579</v>
      </c>
      <c r="E447" s="100">
        <v>2</v>
      </c>
      <c r="F447" s="126" t="s">
        <v>5</v>
      </c>
      <c r="G447" s="90"/>
      <c r="H447" s="87" t="s">
        <v>12</v>
      </c>
      <c r="I447" s="92">
        <v>30</v>
      </c>
      <c r="J447" s="117"/>
      <c r="K447" s="96">
        <f>SUM(E447*I447)</f>
        <v>60</v>
      </c>
      <c r="L447" s="96">
        <f>SUM(K447*1.15)</f>
        <v>69</v>
      </c>
      <c r="M447" s="96">
        <f>SUM(L447-K447)</f>
        <v>9</v>
      </c>
      <c r="N447" s="118">
        <f t="shared" si="127"/>
        <v>40</v>
      </c>
      <c r="O447" s="96">
        <f>SUM(K447-N447)</f>
        <v>20</v>
      </c>
      <c r="P447" s="96">
        <v>69</v>
      </c>
      <c r="Q447" s="93">
        <f>+SUM(P447-L447)</f>
        <v>0</v>
      </c>
      <c r="R447" s="641">
        <v>43590</v>
      </c>
    </row>
    <row r="448" spans="1:18" ht="16">
      <c r="A448" s="133" t="s">
        <v>241</v>
      </c>
      <c r="B448" s="524"/>
      <c r="C448" s="524" t="s">
        <v>3</v>
      </c>
      <c r="D448" s="537">
        <v>43580</v>
      </c>
      <c r="E448" s="524"/>
      <c r="F448" s="524"/>
      <c r="G448" s="533" t="s">
        <v>395</v>
      </c>
      <c r="H448" s="524"/>
      <c r="I448" s="524"/>
      <c r="J448" s="117"/>
      <c r="K448" s="524"/>
      <c r="L448" s="524"/>
      <c r="M448" s="524"/>
      <c r="N448" s="528">
        <f t="shared" si="127"/>
        <v>0</v>
      </c>
      <c r="O448" s="524"/>
      <c r="P448" s="524"/>
      <c r="Q448" s="524"/>
      <c r="R448" s="537"/>
    </row>
    <row r="449" spans="1:35" ht="16">
      <c r="A449" s="133" t="s">
        <v>241</v>
      </c>
      <c r="B449" s="89" t="s">
        <v>77</v>
      </c>
      <c r="C449" s="89" t="s">
        <v>10</v>
      </c>
      <c r="D449" s="97">
        <v>43581</v>
      </c>
      <c r="E449" s="91">
        <v>2.5</v>
      </c>
      <c r="F449" s="89" t="s">
        <v>8</v>
      </c>
      <c r="G449" s="90"/>
      <c r="H449" s="87" t="s">
        <v>12</v>
      </c>
      <c r="I449" s="92">
        <v>30</v>
      </c>
      <c r="J449" s="83"/>
      <c r="K449" s="92">
        <f>SUM(E449*I449)</f>
        <v>75</v>
      </c>
      <c r="L449" s="92">
        <f>SUM(K449*1.15)</f>
        <v>86.25</v>
      </c>
      <c r="M449" s="92">
        <f>SUM(L449-K449)</f>
        <v>11.25</v>
      </c>
      <c r="N449" s="118">
        <f t="shared" si="127"/>
        <v>50</v>
      </c>
      <c r="O449" s="92">
        <f>SUM(K449-N449)</f>
        <v>25</v>
      </c>
      <c r="P449" s="92">
        <v>86.25</v>
      </c>
      <c r="Q449" s="93">
        <f>+SUM(P449-L449)</f>
        <v>0</v>
      </c>
      <c r="R449" s="183" t="s">
        <v>352</v>
      </c>
    </row>
    <row r="450" spans="1:35" ht="16">
      <c r="A450" s="133" t="s">
        <v>241</v>
      </c>
      <c r="B450" s="89" t="s">
        <v>128</v>
      </c>
      <c r="C450" s="89" t="s">
        <v>10</v>
      </c>
      <c r="D450" s="97">
        <v>43581</v>
      </c>
      <c r="E450" s="91">
        <v>3</v>
      </c>
      <c r="F450" s="89" t="s">
        <v>8</v>
      </c>
      <c r="G450" s="90"/>
      <c r="H450" s="95" t="s">
        <v>6</v>
      </c>
      <c r="I450" s="96">
        <v>35</v>
      </c>
      <c r="J450" s="83"/>
      <c r="K450" s="92">
        <f>SUM(E450*I450)</f>
        <v>105</v>
      </c>
      <c r="L450" s="92">
        <f>SUM(K450*1.15)</f>
        <v>120.74999999999999</v>
      </c>
      <c r="M450" s="92">
        <f>SUM(L450-K450)</f>
        <v>15.749999999999986</v>
      </c>
      <c r="N450" s="118">
        <f t="shared" si="127"/>
        <v>60</v>
      </c>
      <c r="O450" s="92">
        <f>SUM(K450-N450)</f>
        <v>45</v>
      </c>
      <c r="P450" s="92">
        <v>120.75</v>
      </c>
      <c r="Q450" s="177">
        <f>+SUM(P450-L450)</f>
        <v>1.4210854715202004E-14</v>
      </c>
      <c r="R450" s="183">
        <v>43572</v>
      </c>
      <c r="AI450" s="221"/>
    </row>
    <row r="451" spans="1:35" ht="16">
      <c r="A451" s="133" t="s">
        <v>241</v>
      </c>
      <c r="B451" s="89" t="s">
        <v>7</v>
      </c>
      <c r="C451" s="95" t="s">
        <v>423</v>
      </c>
      <c r="D451" s="97">
        <v>43582</v>
      </c>
      <c r="E451" s="91">
        <v>2</v>
      </c>
      <c r="F451" s="89" t="s">
        <v>8</v>
      </c>
      <c r="G451" s="90" t="s">
        <v>415</v>
      </c>
      <c r="H451" s="95" t="s">
        <v>6</v>
      </c>
      <c r="I451" s="96">
        <v>35</v>
      </c>
      <c r="J451" s="83"/>
      <c r="K451" s="92">
        <v>70</v>
      </c>
      <c r="L451" s="92">
        <f>SUM(K451*1.15)</f>
        <v>80.5</v>
      </c>
      <c r="M451" s="92">
        <f>SUM(L451-K451)</f>
        <v>10.5</v>
      </c>
      <c r="N451" s="118">
        <f t="shared" si="127"/>
        <v>40</v>
      </c>
      <c r="O451" s="92">
        <f>SUM(K451-N451)</f>
        <v>30</v>
      </c>
      <c r="P451" s="92">
        <v>80.5</v>
      </c>
      <c r="Q451" s="93">
        <f>+SUM(P451-L451)</f>
        <v>0</v>
      </c>
      <c r="R451" s="183">
        <v>43581</v>
      </c>
    </row>
    <row r="452" spans="1:35" ht="16">
      <c r="A452" s="101"/>
      <c r="B452" s="101"/>
      <c r="C452" s="101"/>
      <c r="D452" s="102"/>
      <c r="E452" s="103">
        <f>SUM(E445:E451)</f>
        <v>14.5</v>
      </c>
      <c r="F452" s="101"/>
      <c r="G452" s="102"/>
      <c r="H452" s="101"/>
      <c r="I452" s="104"/>
      <c r="J452" s="83"/>
      <c r="K452" s="104">
        <f t="shared" ref="K452:Q452" si="128">SUM(K445:K451)</f>
        <v>485</v>
      </c>
      <c r="L452" s="104">
        <f t="shared" si="128"/>
        <v>557.75</v>
      </c>
      <c r="M452" s="104">
        <f t="shared" si="128"/>
        <v>72.749999999999972</v>
      </c>
      <c r="N452" s="104">
        <f t="shared" si="128"/>
        <v>290</v>
      </c>
      <c r="O452" s="104">
        <f t="shared" si="128"/>
        <v>195</v>
      </c>
      <c r="P452" s="104">
        <f t="shared" si="128"/>
        <v>557.75</v>
      </c>
      <c r="Q452" s="105">
        <f t="shared" si="128"/>
        <v>2.8421709430404007E-14</v>
      </c>
      <c r="R452" s="221"/>
    </row>
    <row r="453" spans="1:35" ht="16">
      <c r="A453" s="134" t="s">
        <v>2</v>
      </c>
      <c r="B453" s="524"/>
      <c r="C453" s="524" t="s">
        <v>3</v>
      </c>
      <c r="D453" s="537">
        <v>43580</v>
      </c>
      <c r="E453" s="524"/>
      <c r="F453" s="524"/>
      <c r="G453" s="533" t="s">
        <v>395</v>
      </c>
      <c r="H453" s="524"/>
      <c r="I453" s="524"/>
      <c r="J453" s="83"/>
      <c r="K453" s="524"/>
      <c r="L453" s="524"/>
      <c r="M453" s="524"/>
      <c r="N453" s="524"/>
      <c r="O453" s="524"/>
      <c r="P453" s="524"/>
      <c r="Q453" s="524"/>
      <c r="R453" s="537"/>
    </row>
    <row r="454" spans="1:35" ht="16">
      <c r="A454" s="134" t="s">
        <v>2</v>
      </c>
      <c r="B454" s="89" t="s">
        <v>141</v>
      </c>
      <c r="C454" s="95" t="s">
        <v>10</v>
      </c>
      <c r="D454" s="97">
        <v>43581</v>
      </c>
      <c r="E454" s="91">
        <v>1</v>
      </c>
      <c r="F454" s="89" t="s">
        <v>8</v>
      </c>
      <c r="G454" s="90" t="s">
        <v>237</v>
      </c>
      <c r="H454" s="87"/>
      <c r="I454" s="118"/>
      <c r="J454" s="83"/>
      <c r="K454" s="92"/>
      <c r="L454" s="92"/>
      <c r="M454" s="92"/>
      <c r="N454" s="118">
        <f>SUM(E454*21)</f>
        <v>21</v>
      </c>
      <c r="O454" s="118"/>
      <c r="P454" s="118"/>
      <c r="Q454" s="93"/>
      <c r="R454" s="183"/>
    </row>
    <row r="455" spans="1:35" ht="16">
      <c r="A455" s="134" t="s">
        <v>2</v>
      </c>
      <c r="B455" s="87" t="s">
        <v>13</v>
      </c>
      <c r="C455" s="95" t="s">
        <v>10</v>
      </c>
      <c r="D455" s="97">
        <v>43581</v>
      </c>
      <c r="E455" s="91">
        <v>2</v>
      </c>
      <c r="F455" s="125" t="s">
        <v>14</v>
      </c>
      <c r="G455" s="90" t="s">
        <v>237</v>
      </c>
      <c r="H455" s="95" t="s">
        <v>15</v>
      </c>
      <c r="I455" s="118"/>
      <c r="J455" s="83"/>
      <c r="K455" s="118"/>
      <c r="L455" s="118"/>
      <c r="M455" s="118"/>
      <c r="N455" s="92">
        <f>SUM(E455*25)</f>
        <v>50</v>
      </c>
      <c r="O455" s="118"/>
      <c r="P455" s="118"/>
      <c r="Q455" s="93">
        <f>+SUM(P455-L455)</f>
        <v>0</v>
      </c>
      <c r="R455" s="183"/>
    </row>
    <row r="456" spans="1:35" ht="16">
      <c r="A456" s="134" t="s">
        <v>2</v>
      </c>
      <c r="B456" s="87" t="s">
        <v>16</v>
      </c>
      <c r="C456" s="87" t="s">
        <v>10</v>
      </c>
      <c r="D456" s="97">
        <v>43581</v>
      </c>
      <c r="E456" s="100">
        <v>1.5</v>
      </c>
      <c r="F456" s="126" t="s">
        <v>5</v>
      </c>
      <c r="G456" s="90" t="s">
        <v>237</v>
      </c>
      <c r="H456" s="87" t="s">
        <v>17</v>
      </c>
      <c r="I456" s="118"/>
      <c r="J456" s="117"/>
      <c r="K456" s="118"/>
      <c r="L456" s="118">
        <f>SUM(K456*1.15)</f>
        <v>0</v>
      </c>
      <c r="M456" s="118">
        <f>SUM(L456-K456)</f>
        <v>0</v>
      </c>
      <c r="N456" s="118">
        <f>SUM(E456*21)</f>
        <v>31.5</v>
      </c>
      <c r="O456" s="118">
        <f>SUM(K456-N456)</f>
        <v>-31.5</v>
      </c>
      <c r="P456" s="118"/>
      <c r="Q456" s="93">
        <f>+SUM(P456-L456)</f>
        <v>0</v>
      </c>
      <c r="R456" s="183"/>
    </row>
    <row r="457" spans="1:35" ht="16">
      <c r="A457" s="136"/>
      <c r="B457" s="136"/>
      <c r="C457" s="136"/>
      <c r="D457" s="137"/>
      <c r="E457" s="138">
        <f>SUM(E453:E456)</f>
        <v>4.5</v>
      </c>
      <c r="F457" s="136"/>
      <c r="G457" s="137"/>
      <c r="H457" s="136"/>
      <c r="I457" s="139"/>
      <c r="J457" s="83"/>
      <c r="K457" s="139">
        <f t="shared" ref="K457:Q457" si="129">SUM(K453:K456)</f>
        <v>0</v>
      </c>
      <c r="L457" s="139">
        <f t="shared" si="129"/>
        <v>0</v>
      </c>
      <c r="M457" s="139">
        <f t="shared" si="129"/>
        <v>0</v>
      </c>
      <c r="N457" s="139">
        <f t="shared" si="129"/>
        <v>102.5</v>
      </c>
      <c r="O457" s="139">
        <f t="shared" si="129"/>
        <v>-31.5</v>
      </c>
      <c r="P457" s="139">
        <f t="shared" si="129"/>
        <v>0</v>
      </c>
      <c r="Q457" s="140">
        <f t="shared" si="129"/>
        <v>0</v>
      </c>
      <c r="R457" s="633"/>
    </row>
    <row r="458" spans="1:35" ht="16">
      <c r="A458" s="143" t="s">
        <v>40</v>
      </c>
      <c r="B458" s="524"/>
      <c r="C458" s="532" t="s">
        <v>19</v>
      </c>
      <c r="D458" s="526">
        <v>43577</v>
      </c>
      <c r="E458" s="530"/>
      <c r="F458" s="533"/>
      <c r="G458" s="533" t="s">
        <v>394</v>
      </c>
      <c r="H458" s="524"/>
      <c r="I458" s="528"/>
      <c r="J458" s="83"/>
      <c r="K458" s="528"/>
      <c r="L458" s="528"/>
      <c r="M458" s="528"/>
      <c r="N458" s="528"/>
      <c r="O458" s="528"/>
      <c r="P458" s="528"/>
      <c r="Q458" s="531"/>
      <c r="R458" s="537"/>
    </row>
    <row r="459" spans="1:35" ht="16">
      <c r="A459" s="143" t="s">
        <v>40</v>
      </c>
      <c r="B459" s="89" t="s">
        <v>45</v>
      </c>
      <c r="C459" s="89" t="s">
        <v>24</v>
      </c>
      <c r="D459" s="97">
        <v>43578</v>
      </c>
      <c r="E459" s="91">
        <v>2</v>
      </c>
      <c r="F459" s="126" t="s">
        <v>5</v>
      </c>
      <c r="G459" s="90"/>
      <c r="H459" s="95" t="s">
        <v>6</v>
      </c>
      <c r="I459" s="96">
        <v>35</v>
      </c>
      <c r="J459" s="117"/>
      <c r="K459" s="92">
        <f>SUM(E459*I459)</f>
        <v>70</v>
      </c>
      <c r="L459" s="92">
        <f>SUM(K459*1.15)</f>
        <v>80.5</v>
      </c>
      <c r="M459" s="92">
        <f>SUM(L459-K459)</f>
        <v>10.5</v>
      </c>
      <c r="N459" s="118">
        <f>SUM(E459*21)</f>
        <v>42</v>
      </c>
      <c r="O459" s="92">
        <f>SUM(K459-N459)</f>
        <v>28</v>
      </c>
      <c r="P459" s="92">
        <v>80.5</v>
      </c>
      <c r="Q459" s="93">
        <f t="shared" ref="Q459:Q460" si="130">+SUM(P459-L459)</f>
        <v>0</v>
      </c>
      <c r="R459" s="183">
        <v>43572</v>
      </c>
    </row>
    <row r="460" spans="1:35" ht="16">
      <c r="A460" s="143" t="s">
        <v>40</v>
      </c>
      <c r="B460" s="89" t="s">
        <v>46</v>
      </c>
      <c r="C460" s="95" t="s">
        <v>24</v>
      </c>
      <c r="D460" s="97">
        <v>43579</v>
      </c>
      <c r="E460" s="91">
        <v>2.5</v>
      </c>
      <c r="F460" s="146" t="s">
        <v>47</v>
      </c>
      <c r="G460" s="90"/>
      <c r="H460" s="89" t="s">
        <v>20</v>
      </c>
      <c r="I460" s="92">
        <v>38</v>
      </c>
      <c r="J460" s="83"/>
      <c r="K460" s="92">
        <f>SUM(E460*I460)</f>
        <v>95</v>
      </c>
      <c r="L460" s="92">
        <f>SUM(K460*1.15)</f>
        <v>109.24999999999999</v>
      </c>
      <c r="M460" s="92">
        <f>SUM(L460-K460)</f>
        <v>14.249999999999986</v>
      </c>
      <c r="N460" s="118">
        <f>SUM(E460*25)</f>
        <v>62.5</v>
      </c>
      <c r="O460" s="92">
        <f>SUM(K460-N460)</f>
        <v>32.5</v>
      </c>
      <c r="P460" s="92">
        <v>109.25</v>
      </c>
      <c r="Q460" s="93">
        <f t="shared" si="130"/>
        <v>1.4210854715202004E-14</v>
      </c>
      <c r="R460" s="183">
        <v>43579</v>
      </c>
    </row>
    <row r="461" spans="1:35" ht="16">
      <c r="A461" s="143" t="s">
        <v>40</v>
      </c>
      <c r="B461" s="95" t="s">
        <v>95</v>
      </c>
      <c r="C461" s="95" t="s">
        <v>29</v>
      </c>
      <c r="D461" s="97">
        <v>43579</v>
      </c>
      <c r="E461" s="100">
        <v>2.5</v>
      </c>
      <c r="F461" s="89" t="s">
        <v>8</v>
      </c>
      <c r="G461" s="90"/>
      <c r="H461" s="95" t="s">
        <v>12</v>
      </c>
      <c r="I461" s="96">
        <v>30</v>
      </c>
      <c r="J461" s="83"/>
      <c r="K461" s="96">
        <v>75</v>
      </c>
      <c r="L461" s="96">
        <f>SUM(K461*1.15)</f>
        <v>86.25</v>
      </c>
      <c r="M461" s="96">
        <f>SUM(L461-K461)</f>
        <v>11.25</v>
      </c>
      <c r="N461" s="92">
        <f>SUM(E461*21)</f>
        <v>52.5</v>
      </c>
      <c r="O461" s="92">
        <f>SUM(K461-N461)</f>
        <v>22.5</v>
      </c>
      <c r="P461" s="96">
        <v>86.25</v>
      </c>
      <c r="Q461" s="93">
        <f>+SUM(P461-L461)</f>
        <v>0</v>
      </c>
      <c r="R461" s="183">
        <v>43579</v>
      </c>
    </row>
    <row r="462" spans="1:35" ht="16">
      <c r="A462" s="143" t="s">
        <v>40</v>
      </c>
      <c r="B462" s="87" t="s">
        <v>49</v>
      </c>
      <c r="C462" s="89" t="s">
        <v>29</v>
      </c>
      <c r="D462" s="97">
        <v>43579</v>
      </c>
      <c r="E462" s="98">
        <v>2</v>
      </c>
      <c r="F462" s="126" t="s">
        <v>5</v>
      </c>
      <c r="G462" s="90"/>
      <c r="H462" s="87" t="s">
        <v>12</v>
      </c>
      <c r="I462" s="92">
        <v>30</v>
      </c>
      <c r="J462" s="117"/>
      <c r="K462" s="118">
        <v>60</v>
      </c>
      <c r="L462" s="118">
        <f>SUM(K462*1.15)</f>
        <v>69</v>
      </c>
      <c r="M462" s="118">
        <f>SUM(L462-K462)</f>
        <v>9</v>
      </c>
      <c r="N462" s="118">
        <f>SUM(E462*21)</f>
        <v>42</v>
      </c>
      <c r="O462" s="92">
        <f>SUM(K462-N462)</f>
        <v>18</v>
      </c>
      <c r="P462" s="453">
        <v>69</v>
      </c>
      <c r="Q462" s="93">
        <f>+SUM(P462-L462)</f>
        <v>0</v>
      </c>
      <c r="R462" s="684">
        <v>43578</v>
      </c>
    </row>
    <row r="463" spans="1:35" ht="16">
      <c r="A463" s="143" t="s">
        <v>40</v>
      </c>
      <c r="B463" s="524"/>
      <c r="C463" s="524" t="s">
        <v>3</v>
      </c>
      <c r="D463" s="537">
        <v>43580</v>
      </c>
      <c r="E463" s="524"/>
      <c r="F463" s="524"/>
      <c r="G463" s="533" t="s">
        <v>395</v>
      </c>
      <c r="H463" s="524"/>
      <c r="I463" s="524"/>
      <c r="J463" s="83"/>
      <c r="K463" s="524"/>
      <c r="L463" s="524"/>
      <c r="M463" s="524"/>
      <c r="N463" s="524"/>
      <c r="O463" s="524"/>
      <c r="P463" s="524"/>
      <c r="Q463" s="524"/>
      <c r="R463" s="537"/>
    </row>
    <row r="464" spans="1:35" ht="16">
      <c r="A464" s="143" t="s">
        <v>40</v>
      </c>
      <c r="B464" s="95" t="s">
        <v>56</v>
      </c>
      <c r="C464" s="89" t="s">
        <v>10</v>
      </c>
      <c r="D464" s="97">
        <v>43581</v>
      </c>
      <c r="E464" s="100">
        <v>2.5</v>
      </c>
      <c r="F464" s="89" t="s">
        <v>8</v>
      </c>
      <c r="G464" s="90"/>
      <c r="H464" s="95" t="s">
        <v>6</v>
      </c>
      <c r="I464" s="92">
        <v>33</v>
      </c>
      <c r="J464" s="83"/>
      <c r="K464" s="92">
        <v>82.5</v>
      </c>
      <c r="L464" s="92">
        <f>SUM(K464*1.15)</f>
        <v>94.874999999999986</v>
      </c>
      <c r="M464" s="92">
        <f>SUM(L464-K464)</f>
        <v>12.374999999999986</v>
      </c>
      <c r="N464" s="92">
        <f t="shared" ref="N464" si="131">SUM(E464*21)</f>
        <v>52.5</v>
      </c>
      <c r="O464" s="92">
        <f>SUM(K464-N464)</f>
        <v>30</v>
      </c>
      <c r="P464" s="92">
        <v>94.88</v>
      </c>
      <c r="Q464" s="93">
        <f>+SUM(P464-L464)</f>
        <v>5.0000000000096634E-3</v>
      </c>
      <c r="R464" s="183">
        <v>43579</v>
      </c>
    </row>
    <row r="465" spans="1:18" ht="16">
      <c r="A465" s="157"/>
      <c r="B465" s="157"/>
      <c r="C465" s="157"/>
      <c r="D465" s="157"/>
      <c r="E465" s="158">
        <f>SUM(E459:E464)</f>
        <v>11.5</v>
      </c>
      <c r="F465" s="157"/>
      <c r="G465" s="157"/>
      <c r="H465" s="157"/>
      <c r="I465" s="159"/>
      <c r="J465" s="83"/>
      <c r="K465" s="160">
        <f t="shared" ref="K465:Q465" si="132">SUM(K459:K464)</f>
        <v>382.5</v>
      </c>
      <c r="L465" s="160">
        <f t="shared" si="132"/>
        <v>439.875</v>
      </c>
      <c r="M465" s="160">
        <f t="shared" si="132"/>
        <v>57.374999999999972</v>
      </c>
      <c r="N465" s="160">
        <f t="shared" si="132"/>
        <v>251.5</v>
      </c>
      <c r="O465" s="160">
        <f t="shared" si="132"/>
        <v>131</v>
      </c>
      <c r="P465" s="160">
        <f t="shared" si="132"/>
        <v>439.88</v>
      </c>
      <c r="Q465" s="161">
        <f t="shared" si="132"/>
        <v>5.0000000000238742E-3</v>
      </c>
      <c r="R465" s="635"/>
    </row>
    <row r="466" spans="1:18" ht="16">
      <c r="A466" s="79" t="s">
        <v>57</v>
      </c>
      <c r="B466" s="79" t="s">
        <v>58</v>
      </c>
      <c r="C466" s="79"/>
      <c r="D466" s="165" t="s">
        <v>59</v>
      </c>
      <c r="E466" s="81" t="s">
        <v>60</v>
      </c>
      <c r="F466" s="79" t="s">
        <v>61</v>
      </c>
      <c r="G466" s="85" t="s">
        <v>62</v>
      </c>
      <c r="H466" s="156" t="s">
        <v>63</v>
      </c>
      <c r="I466" s="82" t="s">
        <v>64</v>
      </c>
      <c r="J466" s="83"/>
      <c r="K466" s="82" t="s">
        <v>65</v>
      </c>
      <c r="L466" s="82" t="s">
        <v>66</v>
      </c>
      <c r="M466" s="82" t="s">
        <v>67</v>
      </c>
      <c r="N466" s="82" t="s">
        <v>68</v>
      </c>
      <c r="O466" s="82" t="s">
        <v>69</v>
      </c>
      <c r="P466" s="82" t="s">
        <v>70</v>
      </c>
      <c r="Q466" s="84" t="s">
        <v>71</v>
      </c>
      <c r="R466" s="183"/>
    </row>
    <row r="467" spans="1:18" ht="16">
      <c r="A467" s="163" t="s">
        <v>362</v>
      </c>
      <c r="B467" s="524"/>
      <c r="C467" s="532" t="s">
        <v>19</v>
      </c>
      <c r="D467" s="526">
        <v>43577</v>
      </c>
      <c r="E467" s="530"/>
      <c r="F467" s="533"/>
      <c r="G467" s="533" t="s">
        <v>394</v>
      </c>
      <c r="H467" s="524"/>
      <c r="I467" s="528"/>
      <c r="J467" s="83"/>
      <c r="K467" s="528"/>
      <c r="L467" s="528"/>
      <c r="M467" s="528"/>
      <c r="N467" s="528"/>
      <c r="O467" s="528"/>
      <c r="P467" s="528"/>
      <c r="Q467" s="531"/>
      <c r="R467" s="183"/>
    </row>
    <row r="468" spans="1:18" ht="16">
      <c r="A468" s="163" t="s">
        <v>362</v>
      </c>
      <c r="B468" s="89" t="s">
        <v>103</v>
      </c>
      <c r="C468" s="89" t="s">
        <v>24</v>
      </c>
      <c r="D468" s="97">
        <v>43578</v>
      </c>
      <c r="E468" s="91">
        <v>1</v>
      </c>
      <c r="F468" s="126" t="s">
        <v>5</v>
      </c>
      <c r="G468" s="90" t="s">
        <v>247</v>
      </c>
      <c r="H468" s="89"/>
      <c r="I468" s="92"/>
      <c r="J468" s="83"/>
      <c r="K468" s="92"/>
      <c r="L468" s="92"/>
      <c r="M468" s="92"/>
      <c r="N468" s="118">
        <f t="shared" ref="N468:N476" si="133">SUM(E468*20)</f>
        <v>20</v>
      </c>
      <c r="O468" s="92"/>
      <c r="P468" s="92"/>
      <c r="Q468" s="93"/>
      <c r="R468" s="183"/>
    </row>
    <row r="469" spans="1:18" ht="16">
      <c r="A469" s="163" t="s">
        <v>362</v>
      </c>
      <c r="B469" s="89" t="s">
        <v>73</v>
      </c>
      <c r="C469" s="89" t="s">
        <v>24</v>
      </c>
      <c r="D469" s="97">
        <v>43578</v>
      </c>
      <c r="E469" s="91">
        <v>1</v>
      </c>
      <c r="F469" s="89" t="s">
        <v>8</v>
      </c>
      <c r="G469" s="90" t="s">
        <v>247</v>
      </c>
      <c r="H469" s="95"/>
      <c r="I469" s="96"/>
      <c r="J469" s="83"/>
      <c r="K469" s="92"/>
      <c r="L469" s="92"/>
      <c r="M469" s="92"/>
      <c r="N469" s="118">
        <f t="shared" si="133"/>
        <v>20</v>
      </c>
      <c r="O469" s="118"/>
      <c r="P469" s="118"/>
      <c r="Q469" s="93"/>
      <c r="R469" s="183"/>
    </row>
    <row r="470" spans="1:18" ht="16">
      <c r="A470" s="163" t="s">
        <v>362</v>
      </c>
      <c r="B470" s="89" t="s">
        <v>111</v>
      </c>
      <c r="C470" s="89" t="s">
        <v>24</v>
      </c>
      <c r="D470" s="97">
        <v>43578</v>
      </c>
      <c r="E470" s="91">
        <v>1.25</v>
      </c>
      <c r="F470" s="89" t="s">
        <v>8</v>
      </c>
      <c r="G470" s="90" t="s">
        <v>418</v>
      </c>
      <c r="H470" s="89" t="s">
        <v>12</v>
      </c>
      <c r="I470" s="92">
        <v>30</v>
      </c>
      <c r="J470" s="117"/>
      <c r="K470" s="92">
        <v>75</v>
      </c>
      <c r="L470" s="92">
        <v>86.25</v>
      </c>
      <c r="M470" s="92">
        <f>SUM(L470-K470)</f>
        <v>11.25</v>
      </c>
      <c r="N470" s="118">
        <f t="shared" si="133"/>
        <v>25</v>
      </c>
      <c r="O470" s="92">
        <f>SUM(K470-N470)</f>
        <v>50</v>
      </c>
      <c r="P470" s="92">
        <v>86.25</v>
      </c>
      <c r="Q470" s="93">
        <f>+SUM(P470-L470)</f>
        <v>0</v>
      </c>
      <c r="R470" s="183">
        <v>43578</v>
      </c>
    </row>
    <row r="471" spans="1:18" ht="16">
      <c r="A471" s="163" t="s">
        <v>362</v>
      </c>
      <c r="B471" s="87" t="s">
        <v>135</v>
      </c>
      <c r="C471" s="89" t="s">
        <v>29</v>
      </c>
      <c r="D471" s="97">
        <v>43579</v>
      </c>
      <c r="E471" s="98">
        <v>3</v>
      </c>
      <c r="F471" s="87" t="s">
        <v>8</v>
      </c>
      <c r="G471" s="90" t="s">
        <v>421</v>
      </c>
      <c r="H471" s="87" t="s">
        <v>6</v>
      </c>
      <c r="I471" s="118">
        <v>35</v>
      </c>
      <c r="J471" s="83"/>
      <c r="K471" s="118">
        <f>SUM(E471*I471)</f>
        <v>105</v>
      </c>
      <c r="L471" s="118">
        <f>SUM(K471*1.15)</f>
        <v>120.74999999999999</v>
      </c>
      <c r="M471" s="118">
        <f>SUM(L471-K471)</f>
        <v>15.749999999999986</v>
      </c>
      <c r="N471" s="118">
        <f t="shared" si="133"/>
        <v>60</v>
      </c>
      <c r="O471" s="118">
        <f>SUM(K471-N471)</f>
        <v>45</v>
      </c>
      <c r="P471" s="118">
        <v>120.75</v>
      </c>
      <c r="Q471" s="93">
        <f>+SUM(P471-L471)</f>
        <v>1.4210854715202004E-14</v>
      </c>
      <c r="R471" s="183">
        <v>43578</v>
      </c>
    </row>
    <row r="472" spans="1:18" ht="16">
      <c r="A472" s="163" t="s">
        <v>362</v>
      </c>
      <c r="B472" s="89" t="s">
        <v>94</v>
      </c>
      <c r="C472" s="89" t="s">
        <v>29</v>
      </c>
      <c r="D472" s="97">
        <v>43579</v>
      </c>
      <c r="E472" s="100">
        <v>2</v>
      </c>
      <c r="F472" s="126" t="s">
        <v>5</v>
      </c>
      <c r="G472" s="90"/>
      <c r="H472" s="87" t="s">
        <v>12</v>
      </c>
      <c r="I472" s="92">
        <v>30</v>
      </c>
      <c r="J472" s="83"/>
      <c r="K472" s="96">
        <v>60</v>
      </c>
      <c r="L472" s="96">
        <f>SUM(K472*1.15)</f>
        <v>69</v>
      </c>
      <c r="M472" s="96">
        <f>SUM(L472-K472)</f>
        <v>9</v>
      </c>
      <c r="N472" s="118">
        <f t="shared" si="133"/>
        <v>40</v>
      </c>
      <c r="O472" s="92">
        <f>SUM(K472-N472)</f>
        <v>20</v>
      </c>
      <c r="P472" s="96">
        <v>69</v>
      </c>
      <c r="Q472" s="93">
        <f>+SUM(P472-L472)</f>
        <v>0</v>
      </c>
      <c r="R472" s="183">
        <v>43579</v>
      </c>
    </row>
    <row r="473" spans="1:18" ht="16">
      <c r="A473" s="163" t="s">
        <v>362</v>
      </c>
      <c r="B473" s="524"/>
      <c r="C473" s="524" t="s">
        <v>3</v>
      </c>
      <c r="D473" s="537">
        <v>43580</v>
      </c>
      <c r="E473" s="524"/>
      <c r="F473" s="524"/>
      <c r="G473" s="533" t="s">
        <v>395</v>
      </c>
      <c r="H473" s="524"/>
      <c r="I473" s="524"/>
      <c r="J473" s="83"/>
      <c r="K473" s="524"/>
      <c r="L473" s="524"/>
      <c r="M473" s="524"/>
      <c r="N473" s="524"/>
      <c r="O473" s="524"/>
      <c r="P473" s="524"/>
      <c r="Q473" s="524"/>
      <c r="R473" s="537"/>
    </row>
    <row r="474" spans="1:18" ht="16">
      <c r="A474" s="163" t="s">
        <v>362</v>
      </c>
      <c r="B474" s="89" t="s">
        <v>33</v>
      </c>
      <c r="C474" s="89" t="s">
        <v>10</v>
      </c>
      <c r="D474" s="97">
        <v>43581</v>
      </c>
      <c r="E474" s="100">
        <v>1.25</v>
      </c>
      <c r="F474" s="126" t="s">
        <v>5</v>
      </c>
      <c r="G474" s="90" t="s">
        <v>350</v>
      </c>
      <c r="H474" s="95" t="s">
        <v>6</v>
      </c>
      <c r="I474" s="92">
        <v>35</v>
      </c>
      <c r="J474" s="83"/>
      <c r="K474" s="92">
        <v>87.5</v>
      </c>
      <c r="L474" s="92">
        <f>SUM(K474*1.15)</f>
        <v>100.62499999999999</v>
      </c>
      <c r="M474" s="92">
        <f>SUM(L474-K474)</f>
        <v>13.124999999999986</v>
      </c>
      <c r="N474" s="118">
        <f t="shared" si="133"/>
        <v>25</v>
      </c>
      <c r="O474" s="118">
        <f>SUM(K474-N474)</f>
        <v>62.5</v>
      </c>
      <c r="P474" s="118">
        <v>100.63</v>
      </c>
      <c r="Q474" s="93">
        <f>+SUM(P474-L474)</f>
        <v>5.0000000000096634E-3</v>
      </c>
      <c r="R474" s="183"/>
    </row>
    <row r="475" spans="1:18" ht="16">
      <c r="A475" s="163" t="s">
        <v>362</v>
      </c>
      <c r="B475" s="87" t="s">
        <v>53</v>
      </c>
      <c r="C475" s="89" t="s">
        <v>10</v>
      </c>
      <c r="D475" s="97">
        <v>43581</v>
      </c>
      <c r="E475" s="91">
        <v>1.25</v>
      </c>
      <c r="F475" s="126" t="s">
        <v>5</v>
      </c>
      <c r="G475" s="90" t="s">
        <v>350</v>
      </c>
      <c r="H475" s="95" t="s">
        <v>15</v>
      </c>
      <c r="I475" s="92"/>
      <c r="J475" s="83"/>
      <c r="K475" s="92"/>
      <c r="L475" s="92"/>
      <c r="M475" s="92"/>
      <c r="N475" s="118">
        <f t="shared" si="133"/>
        <v>25</v>
      </c>
      <c r="O475" s="92"/>
      <c r="P475" s="92"/>
      <c r="Q475" s="93">
        <f>+SUM(P475-L475)</f>
        <v>0</v>
      </c>
      <c r="R475" s="183"/>
    </row>
    <row r="476" spans="1:18" ht="16">
      <c r="A476" s="163" t="s">
        <v>362</v>
      </c>
      <c r="B476" s="89" t="s">
        <v>37</v>
      </c>
      <c r="C476" s="89" t="s">
        <v>10</v>
      </c>
      <c r="D476" s="97">
        <v>43581</v>
      </c>
      <c r="E476" s="91">
        <v>2</v>
      </c>
      <c r="F476" s="89" t="s">
        <v>8</v>
      </c>
      <c r="G476" s="90" t="s">
        <v>350</v>
      </c>
      <c r="H476" s="95" t="s">
        <v>6</v>
      </c>
      <c r="I476" s="92">
        <v>35</v>
      </c>
      <c r="J476" s="83"/>
      <c r="K476" s="92">
        <v>120</v>
      </c>
      <c r="L476" s="92">
        <f>SUM(K476*1.15)</f>
        <v>138</v>
      </c>
      <c r="M476" s="92">
        <f>SUM(L476-K476)</f>
        <v>18</v>
      </c>
      <c r="N476" s="118">
        <f t="shared" si="133"/>
        <v>40</v>
      </c>
      <c r="O476" s="92">
        <f>SUM(K476-N476)</f>
        <v>80</v>
      </c>
      <c r="P476" s="92">
        <v>138</v>
      </c>
      <c r="Q476" s="93">
        <f>+SUM(P476-L476)</f>
        <v>0</v>
      </c>
      <c r="R476" s="183" t="s">
        <v>352</v>
      </c>
    </row>
    <row r="477" spans="1:18" ht="16">
      <c r="A477" s="167"/>
      <c r="B477" s="167"/>
      <c r="C477" s="167"/>
      <c r="D477" s="168"/>
      <c r="E477" s="169">
        <f>SUM(E467:E476)</f>
        <v>12.75</v>
      </c>
      <c r="F477" s="167"/>
      <c r="G477" s="170"/>
      <c r="H477" s="168"/>
      <c r="I477" s="171"/>
      <c r="J477" s="83"/>
      <c r="K477" s="172">
        <f t="shared" ref="K477:Q477" si="134">SUM(K467:K476)</f>
        <v>447.5</v>
      </c>
      <c r="L477" s="172">
        <f t="shared" si="134"/>
        <v>514.625</v>
      </c>
      <c r="M477" s="172">
        <f t="shared" si="134"/>
        <v>67.124999999999972</v>
      </c>
      <c r="N477" s="172">
        <f>SUM(N467:N476)</f>
        <v>255</v>
      </c>
      <c r="O477" s="172">
        <f t="shared" si="134"/>
        <v>257.5</v>
      </c>
      <c r="P477" s="173">
        <f t="shared" si="134"/>
        <v>514.63</v>
      </c>
      <c r="Q477" s="174">
        <f t="shared" si="134"/>
        <v>5.0000000000238742E-3</v>
      </c>
      <c r="R477" s="181"/>
    </row>
    <row r="478" spans="1:18" ht="16">
      <c r="A478" s="79" t="s">
        <v>57</v>
      </c>
      <c r="B478" s="79" t="s">
        <v>58</v>
      </c>
      <c r="C478" s="79"/>
      <c r="D478" s="155" t="s">
        <v>59</v>
      </c>
      <c r="E478" s="81" t="s">
        <v>60</v>
      </c>
      <c r="F478" s="79" t="s">
        <v>61</v>
      </c>
      <c r="G478" s="85" t="s">
        <v>62</v>
      </c>
      <c r="H478" s="156" t="s">
        <v>72</v>
      </c>
      <c r="I478" s="82" t="s">
        <v>64</v>
      </c>
      <c r="J478" s="83"/>
      <c r="K478" s="82" t="s">
        <v>65</v>
      </c>
      <c r="L478" s="82" t="s">
        <v>66</v>
      </c>
      <c r="M478" s="82" t="s">
        <v>67</v>
      </c>
      <c r="N478" s="82" t="s">
        <v>233</v>
      </c>
      <c r="O478" s="82" t="s">
        <v>69</v>
      </c>
      <c r="P478" s="82" t="s">
        <v>70</v>
      </c>
      <c r="Q478" s="84" t="s">
        <v>71</v>
      </c>
      <c r="R478" s="155" t="s">
        <v>86</v>
      </c>
    </row>
    <row r="479" spans="1:18" ht="16">
      <c r="A479" s="176" t="s">
        <v>87</v>
      </c>
      <c r="B479" s="524"/>
      <c r="C479" s="532" t="s">
        <v>19</v>
      </c>
      <c r="D479" s="526">
        <v>43577</v>
      </c>
      <c r="E479" s="530"/>
      <c r="F479" s="533"/>
      <c r="G479" s="533" t="s">
        <v>394</v>
      </c>
      <c r="H479" s="524"/>
      <c r="I479" s="528"/>
      <c r="J479" s="83"/>
      <c r="K479" s="528"/>
      <c r="L479" s="528"/>
      <c r="M479" s="528"/>
      <c r="N479" s="528"/>
      <c r="O479" s="528"/>
      <c r="P479" s="528"/>
      <c r="Q479" s="531"/>
      <c r="R479" s="637"/>
    </row>
    <row r="480" spans="1:18" ht="16">
      <c r="A480" s="176" t="s">
        <v>87</v>
      </c>
      <c r="B480" s="87" t="s">
        <v>91</v>
      </c>
      <c r="C480" s="89" t="s">
        <v>24</v>
      </c>
      <c r="D480" s="97">
        <v>43578</v>
      </c>
      <c r="E480" s="98">
        <v>3</v>
      </c>
      <c r="F480" s="126" t="s">
        <v>5</v>
      </c>
      <c r="G480" s="135"/>
      <c r="H480" s="87" t="s">
        <v>12</v>
      </c>
      <c r="I480" s="92">
        <v>30</v>
      </c>
      <c r="J480" s="83"/>
      <c r="K480" s="118">
        <f>SUM(E480*I480)</f>
        <v>90</v>
      </c>
      <c r="L480" s="118">
        <f>SUM(K480*1.15)</f>
        <v>103.49999999999999</v>
      </c>
      <c r="M480" s="118">
        <f>SUM(L480-K480)</f>
        <v>13.499999999999986</v>
      </c>
      <c r="N480" s="92">
        <f>SUM(E480*21)</f>
        <v>63</v>
      </c>
      <c r="O480" s="92">
        <f>SUM(K480-N480)</f>
        <v>27</v>
      </c>
      <c r="P480" s="92">
        <v>103.5</v>
      </c>
      <c r="Q480" s="93">
        <f>+SUM(P480-L480)</f>
        <v>1.4210854715202004E-14</v>
      </c>
      <c r="R480" s="221">
        <v>43578</v>
      </c>
    </row>
    <row r="481" spans="1:18" ht="16">
      <c r="A481" s="176" t="s">
        <v>87</v>
      </c>
      <c r="B481" s="89" t="s">
        <v>92</v>
      </c>
      <c r="C481" s="95" t="s">
        <v>24</v>
      </c>
      <c r="D481" s="97">
        <v>43578</v>
      </c>
      <c r="E481" s="91">
        <v>3</v>
      </c>
      <c r="F481" s="89" t="s">
        <v>8</v>
      </c>
      <c r="G481" s="90"/>
      <c r="H481" s="127" t="s">
        <v>12</v>
      </c>
      <c r="I481" s="96">
        <v>30</v>
      </c>
      <c r="J481" s="83"/>
      <c r="K481" s="92">
        <f>SUM(E481*I481)</f>
        <v>90</v>
      </c>
      <c r="L481" s="92">
        <f>SUM(K481*1.15)</f>
        <v>103.49999999999999</v>
      </c>
      <c r="M481" s="92">
        <f>SUM(L481-K481)</f>
        <v>13.499999999999986</v>
      </c>
      <c r="N481" s="92">
        <f>SUM(E481*21)</f>
        <v>63</v>
      </c>
      <c r="O481" s="92">
        <f>SUM(K481-N481)</f>
        <v>27</v>
      </c>
      <c r="P481" s="92">
        <v>103.5</v>
      </c>
      <c r="Q481" s="93">
        <f>+SUM(P481-L481)</f>
        <v>1.4210854715202004E-14</v>
      </c>
      <c r="R481" s="221">
        <v>43578</v>
      </c>
    </row>
    <row r="482" spans="1:18" ht="16">
      <c r="A482" s="176" t="s">
        <v>87</v>
      </c>
      <c r="B482" s="87" t="s">
        <v>51</v>
      </c>
      <c r="C482" s="89" t="s">
        <v>29</v>
      </c>
      <c r="D482" s="97">
        <v>43579</v>
      </c>
      <c r="E482" s="98">
        <v>3</v>
      </c>
      <c r="F482" s="126" t="s">
        <v>5</v>
      </c>
      <c r="G482" s="90"/>
      <c r="H482" s="87" t="s">
        <v>6</v>
      </c>
      <c r="I482" s="92">
        <v>35</v>
      </c>
      <c r="J482" s="83"/>
      <c r="K482" s="118">
        <v>105</v>
      </c>
      <c r="L482" s="118">
        <f>SUM(K482*1.15)</f>
        <v>120.74999999999999</v>
      </c>
      <c r="M482" s="118">
        <f>SUM(L482-K482)</f>
        <v>15.749999999999986</v>
      </c>
      <c r="N482" s="92">
        <f t="shared" ref="N482:N486" si="135">SUM(E482*21)</f>
        <v>63</v>
      </c>
      <c r="O482" s="92">
        <f>SUM(K482-N482)</f>
        <v>42</v>
      </c>
      <c r="P482" s="118">
        <v>120.75</v>
      </c>
      <c r="Q482" s="93">
        <f>+SUM(P482-L482)</f>
        <v>1.4210854715202004E-14</v>
      </c>
      <c r="R482" s="221">
        <v>43578</v>
      </c>
    </row>
    <row r="483" spans="1:18" ht="16">
      <c r="A483" s="176" t="s">
        <v>87</v>
      </c>
      <c r="B483" s="89" t="s">
        <v>357</v>
      </c>
      <c r="C483" s="89" t="s">
        <v>29</v>
      </c>
      <c r="D483" s="97">
        <v>43579</v>
      </c>
      <c r="E483" s="100">
        <v>3</v>
      </c>
      <c r="F483" s="89" t="s">
        <v>8</v>
      </c>
      <c r="G483" s="90" t="s">
        <v>473</v>
      </c>
      <c r="H483" s="95" t="s">
        <v>104</v>
      </c>
      <c r="I483" s="96">
        <v>30</v>
      </c>
      <c r="J483" s="83"/>
      <c r="K483" s="96">
        <v>90</v>
      </c>
      <c r="L483" s="96">
        <f>SUM(K483*1.15)</f>
        <v>103.49999999999999</v>
      </c>
      <c r="M483" s="96">
        <f>SUM(L483-K483)</f>
        <v>13.499999999999986</v>
      </c>
      <c r="N483" s="92">
        <f t="shared" si="135"/>
        <v>63</v>
      </c>
      <c r="O483" s="96">
        <f>SUM(K483-N483)</f>
        <v>27</v>
      </c>
      <c r="P483" s="96">
        <v>103.5</v>
      </c>
      <c r="Q483" s="93">
        <f>+SUM(P483-L483)</f>
        <v>1.4210854715202004E-14</v>
      </c>
      <c r="R483" s="221">
        <v>43581</v>
      </c>
    </row>
    <row r="484" spans="1:18" ht="16">
      <c r="A484" s="176" t="s">
        <v>87</v>
      </c>
      <c r="B484" s="524"/>
      <c r="C484" s="524" t="s">
        <v>3</v>
      </c>
      <c r="D484" s="537">
        <v>43580</v>
      </c>
      <c r="E484" s="524"/>
      <c r="F484" s="524"/>
      <c r="G484" s="533" t="s">
        <v>395</v>
      </c>
      <c r="H484" s="524"/>
      <c r="I484" s="524"/>
      <c r="J484" s="83"/>
      <c r="K484" s="524"/>
      <c r="L484" s="524"/>
      <c r="M484" s="524"/>
      <c r="N484" s="528">
        <f t="shared" si="135"/>
        <v>0</v>
      </c>
      <c r="O484" s="524"/>
      <c r="P484" s="524"/>
      <c r="Q484" s="524"/>
      <c r="R484" s="537"/>
    </row>
    <row r="485" spans="1:18" ht="16">
      <c r="A485" s="176" t="s">
        <v>87</v>
      </c>
      <c r="B485" s="89" t="s">
        <v>236</v>
      </c>
      <c r="C485" s="95" t="s">
        <v>10</v>
      </c>
      <c r="D485" s="97">
        <v>43581</v>
      </c>
      <c r="E485" s="91">
        <v>2.5</v>
      </c>
      <c r="F485" s="126" t="s">
        <v>5</v>
      </c>
      <c r="G485" s="90" t="s">
        <v>414</v>
      </c>
      <c r="H485" s="89" t="s">
        <v>6</v>
      </c>
      <c r="I485" s="92">
        <v>35</v>
      </c>
      <c r="J485" s="117"/>
      <c r="K485" s="92">
        <f>SUM(E485*I485)</f>
        <v>87.5</v>
      </c>
      <c r="L485" s="92">
        <f>SUM(K485*1.15)</f>
        <v>100.62499999999999</v>
      </c>
      <c r="M485" s="92">
        <f>SUM(L485-K485)</f>
        <v>13.124999999999986</v>
      </c>
      <c r="N485" s="92">
        <f t="shared" si="135"/>
        <v>52.5</v>
      </c>
      <c r="O485" s="92">
        <f>SUM(K485-N485)</f>
        <v>35</v>
      </c>
      <c r="P485" s="191">
        <v>100.63</v>
      </c>
      <c r="Q485" s="93">
        <f>+SUM(P485-L485)</f>
        <v>5.0000000000096634E-3</v>
      </c>
      <c r="R485" s="221">
        <v>43584</v>
      </c>
    </row>
    <row r="486" spans="1:18" ht="16">
      <c r="A486" s="176" t="s">
        <v>87</v>
      </c>
      <c r="B486" s="89" t="s">
        <v>82</v>
      </c>
      <c r="C486" s="95" t="s">
        <v>10</v>
      </c>
      <c r="D486" s="97">
        <v>43581</v>
      </c>
      <c r="E486" s="91">
        <v>3</v>
      </c>
      <c r="F486" s="89" t="s">
        <v>8</v>
      </c>
      <c r="G486" s="665" t="s">
        <v>471</v>
      </c>
      <c r="H486" s="95" t="s">
        <v>17</v>
      </c>
      <c r="I486" s="96">
        <v>30</v>
      </c>
      <c r="J486" s="117"/>
      <c r="K486" s="92">
        <v>90</v>
      </c>
      <c r="L486" s="92">
        <f>SUM(K486*1.15)</f>
        <v>103.49999999999999</v>
      </c>
      <c r="M486" s="92">
        <f>SUM(L486-K486)</f>
        <v>13.499999999999986</v>
      </c>
      <c r="N486" s="92">
        <f t="shared" si="135"/>
        <v>63</v>
      </c>
      <c r="O486" s="92">
        <f>SUM(K486-N486)</f>
        <v>27</v>
      </c>
      <c r="P486" s="92">
        <v>103.5</v>
      </c>
      <c r="Q486" s="93">
        <f>+SUM(P486-L486)</f>
        <v>1.4210854715202004E-14</v>
      </c>
      <c r="R486" s="183">
        <v>43586</v>
      </c>
    </row>
    <row r="487" spans="1:18" ht="16">
      <c r="A487" s="167"/>
      <c r="B487" s="167"/>
      <c r="C487" s="167"/>
      <c r="D487" s="168"/>
      <c r="E487" s="169">
        <f>SUM(E480:E486)</f>
        <v>17.5</v>
      </c>
      <c r="F487" s="167"/>
      <c r="G487" s="170"/>
      <c r="H487" s="168"/>
      <c r="I487" s="171"/>
      <c r="J487" s="117"/>
      <c r="K487" s="172">
        <f t="shared" ref="K487:Q487" si="136">SUM(K480:K486)</f>
        <v>552.5</v>
      </c>
      <c r="L487" s="172">
        <f t="shared" si="136"/>
        <v>635.37499999999989</v>
      </c>
      <c r="M487" s="172">
        <f t="shared" si="136"/>
        <v>82.874999999999915</v>
      </c>
      <c r="N487" s="172">
        <f t="shared" si="136"/>
        <v>367.5</v>
      </c>
      <c r="O487" s="172">
        <f t="shared" si="136"/>
        <v>185</v>
      </c>
      <c r="P487" s="173">
        <f t="shared" si="136"/>
        <v>635.38</v>
      </c>
      <c r="Q487" s="174">
        <f t="shared" si="136"/>
        <v>5.0000000000807177E-3</v>
      </c>
      <c r="R487" s="221"/>
    </row>
    <row r="488" spans="1:18" ht="16">
      <c r="A488" s="178" t="s">
        <v>99</v>
      </c>
      <c r="B488" s="524"/>
      <c r="C488" s="532" t="s">
        <v>19</v>
      </c>
      <c r="D488" s="526">
        <v>43577</v>
      </c>
      <c r="E488" s="530"/>
      <c r="F488" s="533"/>
      <c r="G488" s="533" t="s">
        <v>394</v>
      </c>
      <c r="H488" s="524"/>
      <c r="I488" s="528"/>
      <c r="J488" s="83"/>
      <c r="K488" s="528"/>
      <c r="L488" s="528"/>
      <c r="M488" s="528"/>
      <c r="N488" s="528"/>
      <c r="O488" s="528"/>
      <c r="P488" s="528"/>
      <c r="Q488" s="531"/>
      <c r="R488" s="537"/>
    </row>
    <row r="489" spans="1:18" ht="16">
      <c r="A489" s="178" t="s">
        <v>99</v>
      </c>
      <c r="B489" s="89" t="s">
        <v>111</v>
      </c>
      <c r="C489" s="89" t="s">
        <v>24</v>
      </c>
      <c r="D489" s="97">
        <v>43578</v>
      </c>
      <c r="E489" s="91">
        <v>1.25</v>
      </c>
      <c r="F489" s="89" t="s">
        <v>8</v>
      </c>
      <c r="G489" s="90" t="s">
        <v>418</v>
      </c>
      <c r="H489" s="89" t="s">
        <v>12</v>
      </c>
      <c r="I489" s="92">
        <v>30</v>
      </c>
      <c r="J489" s="83"/>
      <c r="K489" s="92"/>
      <c r="L489" s="92"/>
      <c r="M489" s="92"/>
      <c r="N489" s="92">
        <f>SUM(E489*21)</f>
        <v>26.25</v>
      </c>
      <c r="O489" s="92"/>
      <c r="P489" s="92"/>
      <c r="Q489" s="93"/>
      <c r="R489" s="537"/>
    </row>
    <row r="490" spans="1:18" ht="16">
      <c r="A490" s="178" t="s">
        <v>99</v>
      </c>
      <c r="B490" s="89" t="s">
        <v>103</v>
      </c>
      <c r="C490" s="89" t="s">
        <v>24</v>
      </c>
      <c r="D490" s="97">
        <v>43578</v>
      </c>
      <c r="E490" s="91">
        <v>1</v>
      </c>
      <c r="F490" s="126" t="s">
        <v>5</v>
      </c>
      <c r="G490" s="90" t="s">
        <v>474</v>
      </c>
      <c r="H490" s="89" t="s">
        <v>17</v>
      </c>
      <c r="I490" s="92">
        <v>30</v>
      </c>
      <c r="J490" s="117"/>
      <c r="K490" s="92">
        <v>60</v>
      </c>
      <c r="L490" s="92">
        <f>SUM(K490*1.15)</f>
        <v>69</v>
      </c>
      <c r="M490" s="92">
        <f>SUM(L490-K490)</f>
        <v>9</v>
      </c>
      <c r="N490" s="92">
        <f>SUM(E490*21)</f>
        <v>21</v>
      </c>
      <c r="O490" s="92">
        <f>SUM(K490-N490)</f>
        <v>39</v>
      </c>
      <c r="P490" s="92">
        <v>69</v>
      </c>
      <c r="Q490" s="93">
        <f>+SUM(P490-L490)</f>
        <v>0</v>
      </c>
      <c r="R490" s="221">
        <v>43578</v>
      </c>
    </row>
    <row r="491" spans="1:18" ht="16">
      <c r="A491" s="178" t="s">
        <v>99</v>
      </c>
      <c r="B491" s="89" t="s">
        <v>73</v>
      </c>
      <c r="C491" s="89" t="s">
        <v>24</v>
      </c>
      <c r="D491" s="97">
        <v>43578</v>
      </c>
      <c r="E491" s="91">
        <v>1</v>
      </c>
      <c r="F491" s="89" t="s">
        <v>8</v>
      </c>
      <c r="G491" s="90"/>
      <c r="H491" s="95" t="s">
        <v>6</v>
      </c>
      <c r="I491" s="96">
        <v>35</v>
      </c>
      <c r="J491" s="83"/>
      <c r="K491" s="118">
        <v>70</v>
      </c>
      <c r="L491" s="92">
        <f>SUM(K491*1.15)</f>
        <v>80.5</v>
      </c>
      <c r="M491" s="92">
        <f>SUM(L491-K491)</f>
        <v>10.5</v>
      </c>
      <c r="N491" s="92">
        <f>SUM(E491*21)</f>
        <v>21</v>
      </c>
      <c r="O491" s="118">
        <f>SUM(K491-N491)</f>
        <v>49</v>
      </c>
      <c r="P491" s="118">
        <v>80.5</v>
      </c>
      <c r="Q491" s="93">
        <f>+SUM(P491-L491)</f>
        <v>0</v>
      </c>
      <c r="R491" s="221">
        <v>43578</v>
      </c>
    </row>
    <row r="492" spans="1:18" ht="16">
      <c r="A492" s="178" t="s">
        <v>99</v>
      </c>
      <c r="B492" s="452" t="s">
        <v>502</v>
      </c>
      <c r="C492" s="89" t="s">
        <v>29</v>
      </c>
      <c r="D492" s="97">
        <v>43579</v>
      </c>
      <c r="E492" s="540">
        <v>3</v>
      </c>
      <c r="G492" s="539" t="s">
        <v>350</v>
      </c>
      <c r="J492" s="83"/>
      <c r="N492" s="92">
        <f>SUM(E492*25)</f>
        <v>75</v>
      </c>
      <c r="R492" s="221"/>
    </row>
    <row r="493" spans="1:18" ht="16">
      <c r="A493" s="178" t="s">
        <v>99</v>
      </c>
      <c r="B493" s="89" t="s">
        <v>28</v>
      </c>
      <c r="C493" s="89" t="s">
        <v>29</v>
      </c>
      <c r="D493" s="97">
        <v>43579</v>
      </c>
      <c r="E493" s="98">
        <v>1.5</v>
      </c>
      <c r="F493" s="126" t="s">
        <v>5</v>
      </c>
      <c r="G493" s="539" t="s">
        <v>350</v>
      </c>
      <c r="J493" s="83"/>
      <c r="N493" s="92">
        <f>SUM(E493*21)</f>
        <v>31.5</v>
      </c>
      <c r="R493" s="221"/>
    </row>
    <row r="494" spans="1:18" ht="16">
      <c r="A494" s="178" t="s">
        <v>99</v>
      </c>
      <c r="B494" s="524"/>
      <c r="C494" s="524" t="s">
        <v>3</v>
      </c>
      <c r="D494" s="537">
        <v>43580</v>
      </c>
      <c r="E494" s="524"/>
      <c r="F494" s="524"/>
      <c r="G494" s="533" t="s">
        <v>395</v>
      </c>
      <c r="H494" s="524"/>
      <c r="I494" s="524"/>
      <c r="J494" s="83"/>
      <c r="K494" s="524"/>
      <c r="L494" s="524"/>
      <c r="M494" s="524"/>
      <c r="N494" s="524"/>
      <c r="O494" s="524"/>
      <c r="P494" s="524"/>
      <c r="Q494" s="524"/>
      <c r="R494" s="537"/>
    </row>
    <row r="495" spans="1:18" ht="16">
      <c r="A495" s="178" t="s">
        <v>99</v>
      </c>
      <c r="B495" s="89" t="s">
        <v>110</v>
      </c>
      <c r="C495" s="95" t="s">
        <v>10</v>
      </c>
      <c r="D495" s="97">
        <v>43581</v>
      </c>
      <c r="E495" s="100">
        <v>2</v>
      </c>
      <c r="F495" s="95" t="s">
        <v>8</v>
      </c>
      <c r="G495" s="90"/>
      <c r="H495" s="87" t="s">
        <v>12</v>
      </c>
      <c r="I495" s="92">
        <v>30</v>
      </c>
      <c r="J495" s="83"/>
      <c r="K495" s="96">
        <f>SUM(E495*I495)</f>
        <v>60</v>
      </c>
      <c r="L495" s="96">
        <f>SUM(K495*1.15)</f>
        <v>69</v>
      </c>
      <c r="M495" s="96">
        <f>SUM(L495-K495)</f>
        <v>9</v>
      </c>
      <c r="N495" s="92">
        <f>SUM(E495*21)</f>
        <v>42</v>
      </c>
      <c r="O495" s="96">
        <f>SUM(K495-N495)</f>
        <v>18</v>
      </c>
      <c r="P495" s="96">
        <v>69</v>
      </c>
      <c r="Q495" s="93">
        <f>+SUM(P495-L495)</f>
        <v>0</v>
      </c>
      <c r="R495" s="221">
        <v>43579</v>
      </c>
    </row>
    <row r="496" spans="1:18" ht="16">
      <c r="A496" s="178" t="s">
        <v>99</v>
      </c>
      <c r="B496" s="542"/>
      <c r="C496" s="542"/>
      <c r="D496" s="542"/>
      <c r="E496" s="549"/>
      <c r="F496" s="542"/>
      <c r="G496" s="542"/>
      <c r="H496" s="542"/>
      <c r="I496" s="542"/>
      <c r="J496" s="83"/>
      <c r="K496" s="543"/>
      <c r="L496" s="543"/>
      <c r="M496" s="543"/>
      <c r="N496" s="543"/>
      <c r="O496" s="543"/>
      <c r="P496" s="542"/>
      <c r="Q496" s="542"/>
      <c r="R496" s="221"/>
    </row>
    <row r="497" spans="1:18" ht="16">
      <c r="A497" s="178" t="s">
        <v>99</v>
      </c>
      <c r="B497" s="89" t="s">
        <v>109</v>
      </c>
      <c r="C497" s="95" t="s">
        <v>423</v>
      </c>
      <c r="D497" s="97">
        <v>43582</v>
      </c>
      <c r="E497" s="91">
        <v>3</v>
      </c>
      <c r="F497" s="89" t="s">
        <v>5</v>
      </c>
      <c r="G497" s="90"/>
      <c r="H497" s="89" t="s">
        <v>12</v>
      </c>
      <c r="I497" s="92">
        <v>30</v>
      </c>
      <c r="J497" s="83"/>
      <c r="K497" s="92">
        <f>SUM(E497*I497)</f>
        <v>90</v>
      </c>
      <c r="L497" s="92">
        <f>SUM(K497*1.15)</f>
        <v>103.49999999999999</v>
      </c>
      <c r="M497" s="92">
        <f>SUM(L497-K497)</f>
        <v>13.499999999999986</v>
      </c>
      <c r="N497" s="92">
        <f>SUM(E497*21)</f>
        <v>63</v>
      </c>
      <c r="O497" s="92">
        <f>SUM(K497-N497)</f>
        <v>27</v>
      </c>
      <c r="P497" s="92">
        <v>103.5</v>
      </c>
      <c r="Q497" s="93">
        <f>+SUM(P497-L497)</f>
        <v>1.4210854715202004E-14</v>
      </c>
      <c r="R497" s="221">
        <v>43578</v>
      </c>
    </row>
    <row r="498" spans="1:18" ht="16">
      <c r="A498" s="101"/>
      <c r="B498" s="101"/>
      <c r="C498" s="101"/>
      <c r="D498" s="181"/>
      <c r="E498" s="103">
        <f>SUM(E488:E497)</f>
        <v>12.75</v>
      </c>
      <c r="F498" s="101"/>
      <c r="G498" s="102"/>
      <c r="H498" s="182"/>
      <c r="I498" s="104"/>
      <c r="J498" s="117"/>
      <c r="K498" s="104">
        <f t="shared" ref="K498:Q498" si="137">SUM(K488:K497)</f>
        <v>280</v>
      </c>
      <c r="L498" s="104">
        <f t="shared" si="137"/>
        <v>322</v>
      </c>
      <c r="M498" s="104">
        <f t="shared" si="137"/>
        <v>41.999999999999986</v>
      </c>
      <c r="N498" s="104">
        <f t="shared" si="137"/>
        <v>279.75</v>
      </c>
      <c r="O498" s="104">
        <f t="shared" si="137"/>
        <v>133</v>
      </c>
      <c r="P498" s="104">
        <f t="shared" si="137"/>
        <v>322</v>
      </c>
      <c r="Q498" s="174">
        <f t="shared" si="137"/>
        <v>1.4210854715202004E-14</v>
      </c>
      <c r="R498" s="181"/>
    </row>
    <row r="499" spans="1:18" ht="16">
      <c r="A499" s="79" t="s">
        <v>57</v>
      </c>
      <c r="B499" s="79" t="s">
        <v>58</v>
      </c>
      <c r="C499" s="79"/>
      <c r="D499" s="155" t="s">
        <v>59</v>
      </c>
      <c r="E499" s="81" t="s">
        <v>60</v>
      </c>
      <c r="F499" s="79" t="s">
        <v>61</v>
      </c>
      <c r="G499" s="85" t="s">
        <v>62</v>
      </c>
      <c r="H499" s="156" t="s">
        <v>72</v>
      </c>
      <c r="I499" s="82" t="s">
        <v>64</v>
      </c>
      <c r="J499" s="117"/>
      <c r="K499" s="82" t="s">
        <v>65</v>
      </c>
      <c r="L499" s="82" t="s">
        <v>66</v>
      </c>
      <c r="M499" s="82" t="s">
        <v>67</v>
      </c>
      <c r="N499" s="82" t="s">
        <v>68</v>
      </c>
      <c r="O499" s="82" t="s">
        <v>69</v>
      </c>
      <c r="P499" s="82" t="s">
        <v>70</v>
      </c>
      <c r="Q499" s="84" t="s">
        <v>71</v>
      </c>
      <c r="R499" s="155" t="s">
        <v>86</v>
      </c>
    </row>
    <row r="500" spans="1:18" ht="16">
      <c r="A500" s="184" t="s">
        <v>112</v>
      </c>
      <c r="B500" s="95"/>
      <c r="C500" s="89" t="s">
        <v>3</v>
      </c>
      <c r="D500" s="97"/>
      <c r="E500" s="100"/>
      <c r="F500" s="89"/>
      <c r="G500" s="90"/>
      <c r="H500" s="89"/>
      <c r="I500" s="92"/>
      <c r="J500" s="83"/>
      <c r="K500" s="92">
        <f>SUM(E500*I500)</f>
        <v>0</v>
      </c>
      <c r="L500" s="92">
        <f>SUM(K500*1.15)</f>
        <v>0</v>
      </c>
      <c r="M500" s="92">
        <f>SUM(L500-K500)</f>
        <v>0</v>
      </c>
      <c r="N500" s="118">
        <f>SUM(E500*20)</f>
        <v>0</v>
      </c>
      <c r="O500" s="92">
        <f>SUM(K500-N500)</f>
        <v>0</v>
      </c>
      <c r="P500" s="92"/>
      <c r="Q500" s="93">
        <f t="shared" ref="Q500:Q505" si="138">+SUM(P500-L500)</f>
        <v>0</v>
      </c>
      <c r="R500" s="636"/>
    </row>
    <row r="501" spans="1:18" ht="16">
      <c r="A501" s="167"/>
      <c r="B501" s="167"/>
      <c r="C501" s="167"/>
      <c r="D501" s="188"/>
      <c r="E501" s="169">
        <f>SUM(E500:E500)</f>
        <v>0</v>
      </c>
      <c r="F501" s="167"/>
      <c r="G501" s="170"/>
      <c r="H501" s="168"/>
      <c r="I501" s="171"/>
      <c r="J501" s="83"/>
      <c r="K501" s="171">
        <f>SUM(K500:K500)</f>
        <v>0</v>
      </c>
      <c r="L501" s="171">
        <f>SUM(L500)</f>
        <v>0</v>
      </c>
      <c r="M501" s="171">
        <f>SUM(M500)</f>
        <v>0</v>
      </c>
      <c r="N501" s="171">
        <f>SUM(N500:N500)</f>
        <v>0</v>
      </c>
      <c r="O501" s="171">
        <f>SUM(O500:O500)</f>
        <v>0</v>
      </c>
      <c r="P501" s="171">
        <f>SUM(P500:P500)</f>
        <v>0</v>
      </c>
      <c r="Q501" s="185">
        <f t="shared" si="138"/>
        <v>0</v>
      </c>
      <c r="R501" s="636"/>
    </row>
    <row r="502" spans="1:18" ht="16">
      <c r="A502" s="189" t="s">
        <v>114</v>
      </c>
      <c r="B502" s="524"/>
      <c r="C502" s="532" t="s">
        <v>19</v>
      </c>
      <c r="D502" s="526">
        <v>43577</v>
      </c>
      <c r="E502" s="530"/>
      <c r="F502" s="533"/>
      <c r="G502" s="533" t="s">
        <v>394</v>
      </c>
      <c r="H502" s="524"/>
      <c r="I502" s="528"/>
      <c r="J502" s="83"/>
      <c r="K502" s="528"/>
      <c r="L502" s="528"/>
      <c r="M502" s="528"/>
      <c r="N502" s="528"/>
      <c r="O502" s="528"/>
      <c r="P502" s="528"/>
      <c r="Q502" s="531"/>
      <c r="R502" s="537"/>
    </row>
    <row r="503" spans="1:18" ht="16">
      <c r="A503" s="189" t="s">
        <v>114</v>
      </c>
      <c r="B503" s="89" t="s">
        <v>117</v>
      </c>
      <c r="C503" s="89" t="s">
        <v>24</v>
      </c>
      <c r="D503" s="97">
        <v>43578</v>
      </c>
      <c r="E503" s="100">
        <v>2</v>
      </c>
      <c r="F503" s="89" t="s">
        <v>8</v>
      </c>
      <c r="G503" s="90" t="s">
        <v>235</v>
      </c>
      <c r="H503" s="95" t="s">
        <v>6</v>
      </c>
      <c r="I503" s="96">
        <v>35</v>
      </c>
      <c r="J503" s="117"/>
      <c r="K503" s="96">
        <v>140</v>
      </c>
      <c r="L503" s="96">
        <f>SUM(K503*1.15)</f>
        <v>161</v>
      </c>
      <c r="M503" s="96">
        <f>SUM(L503-K503)</f>
        <v>21</v>
      </c>
      <c r="N503" s="118">
        <f>SUM(E503*21.5)</f>
        <v>43</v>
      </c>
      <c r="O503" s="96">
        <f>SUM(K503-N503)</f>
        <v>97</v>
      </c>
      <c r="P503" s="96">
        <v>161</v>
      </c>
      <c r="Q503" s="93">
        <f t="shared" si="138"/>
        <v>0</v>
      </c>
      <c r="R503" s="221">
        <v>43578</v>
      </c>
    </row>
    <row r="504" spans="1:18" ht="16">
      <c r="A504" s="189" t="s">
        <v>114</v>
      </c>
      <c r="B504" s="89" t="s">
        <v>119</v>
      </c>
      <c r="C504" s="89" t="s">
        <v>24</v>
      </c>
      <c r="D504" s="97">
        <v>43578</v>
      </c>
      <c r="E504" s="91">
        <v>2.5</v>
      </c>
      <c r="F504" s="89" t="s">
        <v>8</v>
      </c>
      <c r="G504" s="90" t="s">
        <v>235</v>
      </c>
      <c r="H504" s="116" t="s">
        <v>6</v>
      </c>
      <c r="I504" s="92">
        <v>35</v>
      </c>
      <c r="J504" s="117"/>
      <c r="K504" s="92">
        <v>175</v>
      </c>
      <c r="L504" s="92">
        <f>SUM(K504*1.15)</f>
        <v>201.24999999999997</v>
      </c>
      <c r="M504" s="92">
        <f>SUM(L504-K504)</f>
        <v>26.249999999999972</v>
      </c>
      <c r="N504" s="118">
        <f t="shared" ref="N504:N510" si="139">SUM(E504*21.5)</f>
        <v>53.75</v>
      </c>
      <c r="O504" s="92">
        <f>SUM(K504-N504)</f>
        <v>121.25</v>
      </c>
      <c r="P504" s="92">
        <v>201.25</v>
      </c>
      <c r="Q504" s="93">
        <f t="shared" si="138"/>
        <v>2.8421709430404007E-14</v>
      </c>
      <c r="R504" s="221">
        <v>43578</v>
      </c>
    </row>
    <row r="505" spans="1:18" ht="16">
      <c r="A505" s="189" t="s">
        <v>114</v>
      </c>
      <c r="B505" s="95" t="s">
        <v>120</v>
      </c>
      <c r="C505" s="95" t="s">
        <v>121</v>
      </c>
      <c r="D505" s="97">
        <v>43579</v>
      </c>
      <c r="E505" s="100">
        <v>2</v>
      </c>
      <c r="F505" s="126" t="s">
        <v>5</v>
      </c>
      <c r="G505" s="90"/>
      <c r="H505" s="95" t="s">
        <v>6</v>
      </c>
      <c r="I505" s="96">
        <v>35</v>
      </c>
      <c r="J505" s="83"/>
      <c r="K505" s="92">
        <f>SUM(E505*I505)</f>
        <v>70</v>
      </c>
      <c r="L505" s="118">
        <f>SUM(K505*1.15)</f>
        <v>80.5</v>
      </c>
      <c r="M505" s="118">
        <f>SUM(L505-K505)</f>
        <v>10.5</v>
      </c>
      <c r="N505" s="118">
        <f t="shared" si="139"/>
        <v>43</v>
      </c>
      <c r="O505" s="118">
        <f>SUM(K505-N505)</f>
        <v>27</v>
      </c>
      <c r="P505" s="92">
        <v>80.5</v>
      </c>
      <c r="Q505" s="93">
        <f t="shared" si="138"/>
        <v>0</v>
      </c>
      <c r="R505" s="221">
        <v>43578</v>
      </c>
    </row>
    <row r="506" spans="1:18" ht="16">
      <c r="A506" s="189" t="s">
        <v>114</v>
      </c>
      <c r="B506" s="89" t="s">
        <v>116</v>
      </c>
      <c r="C506" s="95" t="s">
        <v>29</v>
      </c>
      <c r="D506" s="97">
        <v>43579</v>
      </c>
      <c r="E506" s="100">
        <v>2</v>
      </c>
      <c r="F506" s="89" t="s">
        <v>8</v>
      </c>
      <c r="G506" s="148"/>
      <c r="H506" s="95" t="s">
        <v>6</v>
      </c>
      <c r="I506" s="96">
        <v>35</v>
      </c>
      <c r="J506" s="117"/>
      <c r="K506" s="96">
        <f>SUM(E506*I506)</f>
        <v>70</v>
      </c>
      <c r="L506" s="96">
        <f>SUM(K506*1.15)</f>
        <v>80.5</v>
      </c>
      <c r="M506" s="96">
        <f>SUM(L506-K506)</f>
        <v>10.5</v>
      </c>
      <c r="N506" s="118">
        <f t="shared" si="139"/>
        <v>43</v>
      </c>
      <c r="O506" s="96">
        <f>SUM(K506-N506)</f>
        <v>27</v>
      </c>
      <c r="P506" s="96">
        <v>80.5</v>
      </c>
      <c r="Q506" s="93">
        <f>+SUM(P506-L506)</f>
        <v>0</v>
      </c>
      <c r="R506" s="183">
        <v>43590</v>
      </c>
    </row>
    <row r="507" spans="1:18" ht="16">
      <c r="A507" s="189" t="s">
        <v>114</v>
      </c>
      <c r="B507" s="87" t="s">
        <v>122</v>
      </c>
      <c r="C507" s="87" t="s">
        <v>29</v>
      </c>
      <c r="D507" s="97">
        <v>43579</v>
      </c>
      <c r="E507" s="91">
        <v>1.5</v>
      </c>
      <c r="F507" s="126" t="s">
        <v>123</v>
      </c>
      <c r="G507" s="90" t="s">
        <v>501</v>
      </c>
      <c r="H507" s="87" t="s">
        <v>12</v>
      </c>
      <c r="I507" s="92">
        <v>30</v>
      </c>
      <c r="J507" s="117"/>
      <c r="K507" s="118">
        <v>90</v>
      </c>
      <c r="L507" s="118">
        <f>SUM(K507*1.15)</f>
        <v>103.49999999999999</v>
      </c>
      <c r="M507" s="118">
        <f>SUM(L507-K507)</f>
        <v>13.499999999999986</v>
      </c>
      <c r="N507" s="118">
        <f t="shared" si="139"/>
        <v>32.25</v>
      </c>
      <c r="O507" s="118">
        <f>SUM(K507-N507)</f>
        <v>57.75</v>
      </c>
      <c r="P507" s="118">
        <v>103.5</v>
      </c>
      <c r="Q507" s="93">
        <f>+SUM(P507-L507)</f>
        <v>1.4210854715202004E-14</v>
      </c>
      <c r="R507" s="221">
        <v>43578</v>
      </c>
    </row>
    <row r="508" spans="1:18" ht="16">
      <c r="A508" s="189" t="s">
        <v>114</v>
      </c>
      <c r="B508" s="524"/>
      <c r="C508" s="524" t="s">
        <v>3</v>
      </c>
      <c r="D508" s="537">
        <v>43580</v>
      </c>
      <c r="E508" s="524"/>
      <c r="F508" s="524"/>
      <c r="G508" s="533" t="s">
        <v>395</v>
      </c>
      <c r="H508" s="524"/>
      <c r="I508" s="524"/>
      <c r="J508" s="83"/>
      <c r="K508" s="524"/>
      <c r="L508" s="524"/>
      <c r="M508" s="524"/>
      <c r="N508" s="528">
        <f t="shared" si="139"/>
        <v>0</v>
      </c>
      <c r="O508" s="524"/>
      <c r="P508" s="524"/>
      <c r="Q508" s="524"/>
      <c r="R508" s="537"/>
    </row>
    <row r="509" spans="1:18" ht="16">
      <c r="A509" s="189" t="s">
        <v>114</v>
      </c>
      <c r="B509" s="89" t="s">
        <v>116</v>
      </c>
      <c r="C509" s="95" t="s">
        <v>10</v>
      </c>
      <c r="D509" s="97">
        <v>43581</v>
      </c>
      <c r="E509" s="91">
        <v>2</v>
      </c>
      <c r="F509" s="89" t="s">
        <v>8</v>
      </c>
      <c r="G509" s="90"/>
      <c r="H509" s="95" t="s">
        <v>6</v>
      </c>
      <c r="I509" s="96">
        <v>35</v>
      </c>
      <c r="J509" s="117"/>
      <c r="K509" s="118">
        <f>SUM(E509*I509)</f>
        <v>70</v>
      </c>
      <c r="L509" s="118">
        <f>SUM(K509*1.15)</f>
        <v>80.5</v>
      </c>
      <c r="M509" s="118">
        <f>SUM(L509-K509)</f>
        <v>10.5</v>
      </c>
      <c r="N509" s="118">
        <f t="shared" si="139"/>
        <v>43</v>
      </c>
      <c r="O509" s="96">
        <f>SUM(K509-N509)</f>
        <v>27</v>
      </c>
      <c r="P509" s="96">
        <v>80.5</v>
      </c>
      <c r="Q509" s="93">
        <f>+SUM(P509-L509)</f>
        <v>0</v>
      </c>
      <c r="R509" s="183">
        <v>43590</v>
      </c>
    </row>
    <row r="510" spans="1:18" ht="16">
      <c r="A510" s="189" t="s">
        <v>114</v>
      </c>
      <c r="B510" s="89" t="s">
        <v>78</v>
      </c>
      <c r="C510" s="95" t="s">
        <v>10</v>
      </c>
      <c r="D510" s="97">
        <v>43581</v>
      </c>
      <c r="E510" s="91">
        <v>2</v>
      </c>
      <c r="F510" s="89" t="s">
        <v>8</v>
      </c>
      <c r="G510" s="90"/>
      <c r="H510" s="95" t="s">
        <v>6</v>
      </c>
      <c r="I510" s="96">
        <v>35</v>
      </c>
      <c r="J510" s="83"/>
      <c r="K510" s="118">
        <f>SUM(E510*I510)</f>
        <v>70</v>
      </c>
      <c r="L510" s="118">
        <f>SUM(K510*1.15)</f>
        <v>80.5</v>
      </c>
      <c r="M510" s="118">
        <f>SUM(L510-K510)</f>
        <v>10.5</v>
      </c>
      <c r="N510" s="118">
        <f t="shared" si="139"/>
        <v>43</v>
      </c>
      <c r="O510" s="118">
        <f>SUM(K510-N510)</f>
        <v>27</v>
      </c>
      <c r="P510" s="96">
        <v>80.5</v>
      </c>
      <c r="Q510" s="144">
        <f>+SUM(P510-L510)</f>
        <v>0</v>
      </c>
      <c r="R510" s="641">
        <v>43579</v>
      </c>
    </row>
    <row r="511" spans="1:18" ht="16">
      <c r="A511" s="167"/>
      <c r="B511" s="167"/>
      <c r="C511" s="167"/>
      <c r="D511" s="188"/>
      <c r="E511" s="169">
        <f>SUM(E503:E510)</f>
        <v>14</v>
      </c>
      <c r="F511" s="167"/>
      <c r="G511" s="170"/>
      <c r="H511" s="168"/>
      <c r="I511" s="171"/>
      <c r="J511" s="117"/>
      <c r="K511" s="171">
        <f t="shared" ref="K511:Q511" si="140">SUM(K503:K510)</f>
        <v>685</v>
      </c>
      <c r="L511" s="171">
        <f t="shared" si="140"/>
        <v>787.75</v>
      </c>
      <c r="M511" s="171">
        <f t="shared" si="140"/>
        <v>102.74999999999996</v>
      </c>
      <c r="N511" s="171">
        <f t="shared" si="140"/>
        <v>301</v>
      </c>
      <c r="O511" s="171">
        <f t="shared" si="140"/>
        <v>384</v>
      </c>
      <c r="P511" s="171">
        <f t="shared" si="140"/>
        <v>787.75</v>
      </c>
      <c r="Q511" s="105">
        <f t="shared" si="140"/>
        <v>4.2632564145606011E-14</v>
      </c>
      <c r="R511" s="221"/>
    </row>
    <row r="512" spans="1:18" ht="16">
      <c r="A512" s="194" t="s">
        <v>129</v>
      </c>
      <c r="B512" s="524"/>
      <c r="C512" s="532" t="s">
        <v>19</v>
      </c>
      <c r="D512" s="526">
        <v>43577</v>
      </c>
      <c r="E512" s="530"/>
      <c r="F512" s="533"/>
      <c r="G512" s="533" t="s">
        <v>394</v>
      </c>
      <c r="H512" s="524"/>
      <c r="I512" s="528"/>
      <c r="J512" s="83"/>
      <c r="K512" s="528"/>
      <c r="L512" s="528"/>
      <c r="M512" s="528"/>
      <c r="N512" s="528"/>
      <c r="O512" s="528"/>
      <c r="P512" s="528"/>
      <c r="Q512" s="531"/>
      <c r="R512" s="537"/>
    </row>
    <row r="513" spans="1:18" ht="16">
      <c r="A513" s="194" t="s">
        <v>129</v>
      </c>
      <c r="B513" s="89" t="s">
        <v>25</v>
      </c>
      <c r="C513" s="89" t="s">
        <v>24</v>
      </c>
      <c r="D513" s="97">
        <v>43578</v>
      </c>
      <c r="E513" s="100">
        <v>2</v>
      </c>
      <c r="F513" s="89" t="s">
        <v>8</v>
      </c>
      <c r="G513" s="90" t="s">
        <v>457</v>
      </c>
      <c r="H513" s="87" t="s">
        <v>12</v>
      </c>
      <c r="I513" s="92">
        <v>30</v>
      </c>
      <c r="J513" s="83"/>
      <c r="K513" s="96">
        <v>60</v>
      </c>
      <c r="L513" s="96">
        <f t="shared" ref="L513:L519" si="141">SUM(K513*1.15)</f>
        <v>69</v>
      </c>
      <c r="M513" s="96">
        <f t="shared" ref="M513:M519" si="142">SUM(L513-K513)</f>
        <v>9</v>
      </c>
      <c r="N513" s="92">
        <f t="shared" ref="N513:N519" si="143">SUM(E513*20)</f>
        <v>40</v>
      </c>
      <c r="O513" s="96">
        <f t="shared" ref="O513:O519" si="144">SUM(K513-N513)</f>
        <v>20</v>
      </c>
      <c r="P513" s="96">
        <v>69</v>
      </c>
      <c r="Q513" s="93">
        <f t="shared" ref="Q513:Q519" si="145">+SUM(P513-L513)</f>
        <v>0</v>
      </c>
      <c r="R513" s="221">
        <v>43578</v>
      </c>
    </row>
    <row r="514" spans="1:18" ht="16">
      <c r="A514" s="194" t="s">
        <v>129</v>
      </c>
      <c r="B514" s="89" t="s">
        <v>23</v>
      </c>
      <c r="C514" s="95" t="s">
        <v>24</v>
      </c>
      <c r="D514" s="97">
        <v>43578</v>
      </c>
      <c r="E514" s="91">
        <v>2</v>
      </c>
      <c r="F514" s="89" t="s">
        <v>8</v>
      </c>
      <c r="G514" s="90"/>
      <c r="H514" s="87" t="s">
        <v>12</v>
      </c>
      <c r="I514" s="92">
        <v>30</v>
      </c>
      <c r="J514" s="83"/>
      <c r="K514" s="92">
        <v>60</v>
      </c>
      <c r="L514" s="92">
        <f t="shared" si="141"/>
        <v>69</v>
      </c>
      <c r="M514" s="92">
        <f t="shared" si="142"/>
        <v>9</v>
      </c>
      <c r="N514" s="92">
        <f t="shared" si="143"/>
        <v>40</v>
      </c>
      <c r="O514" s="92">
        <f t="shared" si="144"/>
        <v>20</v>
      </c>
      <c r="P514" s="92">
        <v>69</v>
      </c>
      <c r="Q514" s="93">
        <f t="shared" si="145"/>
        <v>0</v>
      </c>
      <c r="R514" s="221">
        <v>43578</v>
      </c>
    </row>
    <row r="515" spans="1:18" ht="16">
      <c r="A515" s="194" t="s">
        <v>129</v>
      </c>
      <c r="B515" s="89" t="s">
        <v>126</v>
      </c>
      <c r="C515" s="89" t="s">
        <v>29</v>
      </c>
      <c r="D515" s="97">
        <v>43579</v>
      </c>
      <c r="E515" s="91">
        <v>2</v>
      </c>
      <c r="F515" s="126" t="s">
        <v>123</v>
      </c>
      <c r="G515" s="90" t="s">
        <v>414</v>
      </c>
      <c r="H515" s="95" t="s">
        <v>6</v>
      </c>
      <c r="I515" s="96">
        <v>35</v>
      </c>
      <c r="J515" s="117"/>
      <c r="K515" s="92">
        <f>SUM(E515*I515)</f>
        <v>70</v>
      </c>
      <c r="L515" s="92">
        <f>SUM(K515*1.15)</f>
        <v>80.5</v>
      </c>
      <c r="M515" s="92">
        <f>SUM(L515-K515)</f>
        <v>10.5</v>
      </c>
      <c r="N515" s="92">
        <f t="shared" si="143"/>
        <v>40</v>
      </c>
      <c r="O515" s="92">
        <f>SUM(K515-N515)</f>
        <v>30</v>
      </c>
      <c r="P515" s="92">
        <v>80.5</v>
      </c>
      <c r="Q515" s="93">
        <f t="shared" si="145"/>
        <v>0</v>
      </c>
      <c r="R515" s="221">
        <v>43581</v>
      </c>
    </row>
    <row r="516" spans="1:18" ht="16">
      <c r="A516" s="194" t="s">
        <v>129</v>
      </c>
      <c r="B516" s="89" t="s">
        <v>31</v>
      </c>
      <c r="C516" s="87" t="s">
        <v>29</v>
      </c>
      <c r="D516" s="97">
        <v>43579</v>
      </c>
      <c r="E516" s="98">
        <v>3</v>
      </c>
      <c r="F516" s="87" t="s">
        <v>8</v>
      </c>
      <c r="G516" s="90"/>
      <c r="H516" s="87" t="s">
        <v>17</v>
      </c>
      <c r="I516" s="92">
        <v>30</v>
      </c>
      <c r="J516" s="83"/>
      <c r="K516" s="118">
        <v>90</v>
      </c>
      <c r="L516" s="92">
        <f t="shared" si="141"/>
        <v>103.49999999999999</v>
      </c>
      <c r="M516" s="92">
        <f t="shared" si="142"/>
        <v>13.499999999999986</v>
      </c>
      <c r="N516" s="92">
        <f t="shared" si="143"/>
        <v>60</v>
      </c>
      <c r="O516" s="118">
        <f t="shared" si="144"/>
        <v>30</v>
      </c>
      <c r="P516" s="118">
        <v>103.5</v>
      </c>
      <c r="Q516" s="93">
        <f t="shared" si="145"/>
        <v>1.4210854715202004E-14</v>
      </c>
      <c r="R516" s="221">
        <v>43585</v>
      </c>
    </row>
    <row r="517" spans="1:18" ht="16">
      <c r="A517" s="194" t="s">
        <v>129</v>
      </c>
      <c r="B517" s="524"/>
      <c r="C517" s="524" t="s">
        <v>3</v>
      </c>
      <c r="D517" s="526">
        <v>43580</v>
      </c>
      <c r="E517" s="524"/>
      <c r="F517" s="524"/>
      <c r="G517" s="533" t="s">
        <v>395</v>
      </c>
      <c r="H517" s="524"/>
      <c r="I517" s="524"/>
      <c r="J517" s="83"/>
      <c r="K517" s="524"/>
      <c r="L517" s="524"/>
      <c r="M517" s="524"/>
      <c r="N517" s="524"/>
      <c r="O517" s="524"/>
      <c r="P517" s="524"/>
      <c r="Q517" s="524"/>
      <c r="R517" s="537"/>
    </row>
    <row r="518" spans="1:18" ht="16">
      <c r="A518" s="194" t="s">
        <v>129</v>
      </c>
      <c r="B518" s="89" t="s">
        <v>134</v>
      </c>
      <c r="C518" s="89" t="s">
        <v>10</v>
      </c>
      <c r="D518" s="97">
        <v>43581</v>
      </c>
      <c r="E518" s="91">
        <v>3</v>
      </c>
      <c r="F518" s="146" t="s">
        <v>14</v>
      </c>
      <c r="G518" s="89"/>
      <c r="H518" s="95" t="s">
        <v>6</v>
      </c>
      <c r="I518" s="96">
        <v>38</v>
      </c>
      <c r="J518" s="83"/>
      <c r="K518" s="92">
        <v>114</v>
      </c>
      <c r="L518" s="92">
        <f t="shared" si="141"/>
        <v>131.1</v>
      </c>
      <c r="M518" s="92">
        <f t="shared" si="142"/>
        <v>17.099999999999994</v>
      </c>
      <c r="N518" s="92">
        <f>SUM(E518*25)</f>
        <v>75</v>
      </c>
      <c r="O518" s="92">
        <f t="shared" si="144"/>
        <v>39</v>
      </c>
      <c r="P518" s="92">
        <v>131.1</v>
      </c>
      <c r="Q518" s="144">
        <f t="shared" si="145"/>
        <v>0</v>
      </c>
      <c r="R518" s="221">
        <v>43581</v>
      </c>
    </row>
    <row r="519" spans="1:18" ht="16">
      <c r="A519" s="194" t="s">
        <v>129</v>
      </c>
      <c r="B519" s="89" t="s">
        <v>84</v>
      </c>
      <c r="C519" s="95" t="s">
        <v>10</v>
      </c>
      <c r="D519" s="97">
        <v>43581</v>
      </c>
      <c r="E519" s="91">
        <v>2</v>
      </c>
      <c r="F519" s="89" t="s">
        <v>85</v>
      </c>
      <c r="G519" s="90"/>
      <c r="H519" s="95" t="s">
        <v>6</v>
      </c>
      <c r="I519" s="96">
        <v>35</v>
      </c>
      <c r="J519" s="83"/>
      <c r="K519" s="92">
        <v>70</v>
      </c>
      <c r="L519" s="92">
        <f t="shared" si="141"/>
        <v>80.5</v>
      </c>
      <c r="M519" s="92">
        <f t="shared" si="142"/>
        <v>10.5</v>
      </c>
      <c r="N519" s="92">
        <f t="shared" si="143"/>
        <v>40</v>
      </c>
      <c r="O519" s="92">
        <f t="shared" si="144"/>
        <v>30</v>
      </c>
      <c r="P519" s="92">
        <v>80.5</v>
      </c>
      <c r="Q519" s="144">
        <f t="shared" si="145"/>
        <v>0</v>
      </c>
      <c r="R519" s="641">
        <v>43579</v>
      </c>
    </row>
    <row r="520" spans="1:18" ht="16">
      <c r="A520" s="167"/>
      <c r="B520" s="167"/>
      <c r="C520" s="167"/>
      <c r="D520" s="188"/>
      <c r="E520" s="169">
        <f>SUM(E513:E519)</f>
        <v>14</v>
      </c>
      <c r="F520" s="167"/>
      <c r="G520" s="170"/>
      <c r="H520" s="168"/>
      <c r="I520" s="171"/>
      <c r="J520" s="83"/>
      <c r="K520" s="171">
        <f t="shared" ref="K520:Q520" si="146">SUM(K513:K519)</f>
        <v>464</v>
      </c>
      <c r="L520" s="171">
        <f t="shared" si="146"/>
        <v>533.6</v>
      </c>
      <c r="M520" s="171">
        <f t="shared" si="146"/>
        <v>69.59999999999998</v>
      </c>
      <c r="N520" s="171">
        <f t="shared" si="146"/>
        <v>295</v>
      </c>
      <c r="O520" s="171">
        <f t="shared" si="146"/>
        <v>169</v>
      </c>
      <c r="P520" s="171">
        <f t="shared" si="146"/>
        <v>533.6</v>
      </c>
      <c r="Q520" s="105">
        <f t="shared" si="146"/>
        <v>1.4210854715202004E-14</v>
      </c>
      <c r="R520" s="221"/>
    </row>
    <row r="521" spans="1:18" ht="16">
      <c r="A521" s="195" t="s">
        <v>130</v>
      </c>
      <c r="B521" s="524"/>
      <c r="C521" s="532" t="s">
        <v>19</v>
      </c>
      <c r="D521" s="526">
        <v>43577</v>
      </c>
      <c r="E521" s="530"/>
      <c r="F521" s="533"/>
      <c r="G521" s="533" t="s">
        <v>394</v>
      </c>
      <c r="H521" s="524"/>
      <c r="I521" s="528"/>
      <c r="J521" s="83"/>
      <c r="K521" s="528"/>
      <c r="L521" s="528"/>
      <c r="M521" s="528"/>
      <c r="N521" s="528"/>
      <c r="O521" s="528"/>
      <c r="P521" s="528"/>
      <c r="Q521" s="531"/>
      <c r="R521" s="537"/>
    </row>
    <row r="522" spans="1:18" ht="16">
      <c r="A522" s="195" t="s">
        <v>130</v>
      </c>
      <c r="B522" s="568"/>
      <c r="C522" s="109" t="s">
        <v>24</v>
      </c>
      <c r="D522" s="667">
        <v>43578</v>
      </c>
      <c r="E522" s="569"/>
      <c r="F522" s="668" t="s">
        <v>407</v>
      </c>
      <c r="G522" s="568"/>
      <c r="H522" s="568"/>
      <c r="I522" s="568"/>
      <c r="J522" s="83"/>
      <c r="K522" s="570"/>
      <c r="L522" s="570"/>
      <c r="M522" s="570"/>
      <c r="N522" s="570"/>
      <c r="O522" s="570"/>
      <c r="P522" s="568"/>
      <c r="Q522" s="568"/>
      <c r="R522" s="676"/>
    </row>
    <row r="523" spans="1:18" ht="16">
      <c r="A523" s="195" t="s">
        <v>130</v>
      </c>
      <c r="B523" s="452" t="s">
        <v>502</v>
      </c>
      <c r="C523" s="89" t="s">
        <v>29</v>
      </c>
      <c r="D523" s="97">
        <v>43579</v>
      </c>
      <c r="E523" s="540">
        <v>3</v>
      </c>
      <c r="G523" s="90" t="s">
        <v>247</v>
      </c>
      <c r="J523" s="83"/>
      <c r="K523" s="453">
        <v>270</v>
      </c>
      <c r="L523" s="453">
        <f>SUM(K523*1.15)</f>
        <v>310.5</v>
      </c>
      <c r="M523" s="453">
        <f>SUM(L523-K523)</f>
        <v>40.5</v>
      </c>
      <c r="N523" s="92">
        <f>SUM(E523*25)</f>
        <v>75</v>
      </c>
      <c r="O523" s="92">
        <f>SUM(K523-N523)</f>
        <v>195</v>
      </c>
      <c r="P523" s="92">
        <v>310.5</v>
      </c>
      <c r="Q523" s="93">
        <f>+SUM(P523-L523)</f>
        <v>0</v>
      </c>
      <c r="R523" s="221">
        <v>43586</v>
      </c>
    </row>
    <row r="524" spans="1:18" ht="16">
      <c r="A524" s="195" t="s">
        <v>130</v>
      </c>
      <c r="B524" s="89" t="s">
        <v>28</v>
      </c>
      <c r="C524" s="89" t="s">
        <v>29</v>
      </c>
      <c r="D524" s="97">
        <v>43579</v>
      </c>
      <c r="E524" s="98">
        <v>1.5</v>
      </c>
      <c r="F524" s="126" t="s">
        <v>5</v>
      </c>
      <c r="G524" s="90" t="s">
        <v>247</v>
      </c>
      <c r="H524" s="87" t="s">
        <v>6</v>
      </c>
      <c r="I524" s="92">
        <v>35</v>
      </c>
      <c r="J524" s="83"/>
      <c r="K524" s="118">
        <v>105</v>
      </c>
      <c r="L524" s="92">
        <f>SUM(K524*1.15)</f>
        <v>120.74999999999999</v>
      </c>
      <c r="M524" s="92">
        <f>SUM(L524-K524)</f>
        <v>15.749999999999986</v>
      </c>
      <c r="N524" s="118">
        <f>SUM(E524*21)</f>
        <v>31.5</v>
      </c>
      <c r="O524" s="118">
        <f>SUM(K524-N524)</f>
        <v>73.5</v>
      </c>
      <c r="P524" s="118">
        <v>120.75</v>
      </c>
      <c r="Q524" s="93">
        <f>+SUM(P524-L524)</f>
        <v>1.4210854715202004E-14</v>
      </c>
      <c r="R524" s="221">
        <v>43579</v>
      </c>
    </row>
    <row r="525" spans="1:18" ht="16">
      <c r="A525" s="195" t="s">
        <v>130</v>
      </c>
      <c r="B525" s="524"/>
      <c r="C525" s="524" t="s">
        <v>3</v>
      </c>
      <c r="D525" s="537">
        <v>43580</v>
      </c>
      <c r="E525" s="524"/>
      <c r="F525" s="524"/>
      <c r="G525" s="533" t="s">
        <v>395</v>
      </c>
      <c r="H525" s="524"/>
      <c r="I525" s="524"/>
      <c r="J525" s="83"/>
      <c r="K525" s="524"/>
      <c r="L525" s="524"/>
      <c r="M525" s="524"/>
      <c r="N525" s="528">
        <f>SUM(E525*20)</f>
        <v>0</v>
      </c>
      <c r="O525" s="524"/>
      <c r="P525" s="524"/>
      <c r="Q525" s="524"/>
      <c r="R525" s="537"/>
    </row>
    <row r="526" spans="1:18" ht="16">
      <c r="A526" s="195" t="s">
        <v>130</v>
      </c>
      <c r="B526" s="89" t="s">
        <v>33</v>
      </c>
      <c r="C526" s="89" t="s">
        <v>10</v>
      </c>
      <c r="D526" s="97">
        <v>43581</v>
      </c>
      <c r="E526" s="100">
        <v>1.25</v>
      </c>
      <c r="F526" s="126" t="s">
        <v>5</v>
      </c>
      <c r="G526" s="90" t="s">
        <v>425</v>
      </c>
      <c r="H526" s="95" t="s">
        <v>15</v>
      </c>
      <c r="I526" s="92"/>
      <c r="J526" s="83"/>
      <c r="K526" s="512"/>
      <c r="L526" s="512"/>
      <c r="M526" s="512"/>
      <c r="N526" s="96">
        <f>SUM(E526*21)</f>
        <v>26.25</v>
      </c>
      <c r="O526" s="512"/>
      <c r="P526" s="512"/>
      <c r="Q526" s="177"/>
      <c r="R526" s="183"/>
    </row>
    <row r="527" spans="1:18" ht="16">
      <c r="A527" s="195" t="s">
        <v>130</v>
      </c>
      <c r="B527" s="87" t="s">
        <v>53</v>
      </c>
      <c r="C527" s="89" t="s">
        <v>10</v>
      </c>
      <c r="D527" s="97">
        <v>43581</v>
      </c>
      <c r="E527" s="91">
        <v>1.25</v>
      </c>
      <c r="F527" s="126" t="s">
        <v>5</v>
      </c>
      <c r="G527" s="90" t="s">
        <v>507</v>
      </c>
      <c r="H527" s="87" t="s">
        <v>12</v>
      </c>
      <c r="I527" s="92">
        <v>30</v>
      </c>
      <c r="J527" s="117"/>
      <c r="K527" s="92">
        <v>70</v>
      </c>
      <c r="L527" s="92">
        <f>SUM(K527*1.15)</f>
        <v>80.5</v>
      </c>
      <c r="M527" s="92">
        <f>SUM(L527-K527)</f>
        <v>10.5</v>
      </c>
      <c r="N527" s="96">
        <f>SUM(E527*21)</f>
        <v>26.25</v>
      </c>
      <c r="O527" s="92">
        <f>SUM(K527-N527)</f>
        <v>43.75</v>
      </c>
      <c r="P527" s="92">
        <v>80.5</v>
      </c>
      <c r="Q527" s="93">
        <f>+SUM(P527-L527)</f>
        <v>0</v>
      </c>
      <c r="R527" s="183">
        <v>43584</v>
      </c>
    </row>
    <row r="528" spans="1:18" ht="16">
      <c r="A528" s="195" t="s">
        <v>130</v>
      </c>
      <c r="B528" s="89" t="s">
        <v>37</v>
      </c>
      <c r="C528" s="89" t="s">
        <v>10</v>
      </c>
      <c r="D528" s="97">
        <v>43581</v>
      </c>
      <c r="E528" s="91">
        <v>2</v>
      </c>
      <c r="F528" s="89" t="s">
        <v>8</v>
      </c>
      <c r="G528" s="90" t="s">
        <v>425</v>
      </c>
      <c r="H528" s="95" t="s">
        <v>15</v>
      </c>
      <c r="I528" s="92"/>
      <c r="J528" s="83"/>
      <c r="K528" s="89"/>
      <c r="L528" s="89"/>
      <c r="M528" s="89"/>
      <c r="N528" s="92">
        <f>SUM(E528*21)</f>
        <v>42</v>
      </c>
      <c r="O528" s="89"/>
      <c r="P528" s="89"/>
      <c r="Q528" s="89"/>
      <c r="R528" s="183"/>
    </row>
    <row r="529" spans="1:18" ht="16">
      <c r="A529" s="195" t="s">
        <v>130</v>
      </c>
      <c r="B529" s="89" t="s">
        <v>75</v>
      </c>
      <c r="C529" s="89" t="s">
        <v>423</v>
      </c>
      <c r="D529" s="97">
        <v>43582</v>
      </c>
      <c r="E529" s="91">
        <v>2.5</v>
      </c>
      <c r="F529" s="89" t="s">
        <v>8</v>
      </c>
      <c r="G529" s="90" t="s">
        <v>414</v>
      </c>
      <c r="H529" s="87" t="s">
        <v>15</v>
      </c>
      <c r="I529" s="96">
        <v>30</v>
      </c>
      <c r="J529" s="83"/>
      <c r="K529" s="96">
        <v>75</v>
      </c>
      <c r="L529" s="96">
        <f>SUM(K529*1.15)</f>
        <v>86.25</v>
      </c>
      <c r="M529" s="96">
        <f>SUM(L529-K529)</f>
        <v>11.25</v>
      </c>
      <c r="N529" s="118">
        <f>SUM(E529*21)</f>
        <v>52.5</v>
      </c>
      <c r="O529" s="96">
        <f>SUM(K529-N529)</f>
        <v>22.5</v>
      </c>
      <c r="P529" s="92">
        <v>86.25</v>
      </c>
      <c r="Q529" s="93">
        <f>+SUM(P529-L529)</f>
        <v>0</v>
      </c>
      <c r="R529" s="221">
        <v>43579</v>
      </c>
    </row>
    <row r="530" spans="1:18" ht="16">
      <c r="A530" s="106"/>
      <c r="B530" s="106"/>
      <c r="C530" s="106"/>
      <c r="D530" s="102"/>
      <c r="E530" s="203">
        <f>SUM(E523:E529)</f>
        <v>11.5</v>
      </c>
      <c r="F530" s="106"/>
      <c r="G530" s="106"/>
      <c r="H530" s="106"/>
      <c r="I530" s="107"/>
      <c r="J530" s="83"/>
      <c r="K530" s="107">
        <f t="shared" ref="K530:Q530" si="147">SUM(K523:K529)</f>
        <v>520</v>
      </c>
      <c r="L530" s="107">
        <f t="shared" si="147"/>
        <v>598</v>
      </c>
      <c r="M530" s="107">
        <f t="shared" si="147"/>
        <v>77.999999999999986</v>
      </c>
      <c r="N530" s="107">
        <f t="shared" si="147"/>
        <v>253.5</v>
      </c>
      <c r="O530" s="107">
        <f t="shared" si="147"/>
        <v>334.75</v>
      </c>
      <c r="P530" s="107">
        <f t="shared" si="147"/>
        <v>598</v>
      </c>
      <c r="Q530" s="105">
        <f t="shared" si="147"/>
        <v>1.4210854715202004E-14</v>
      </c>
      <c r="R530" s="221"/>
    </row>
    <row r="531" spans="1:18" ht="16">
      <c r="A531" s="101"/>
      <c r="B531" s="209"/>
      <c r="C531" s="209"/>
      <c r="D531" s="210"/>
      <c r="E531" s="211">
        <f>SUM(E530,E520,E511,E501,E498,E487,E477,E465,E452,E457,E443,E437,E428,E420)</f>
        <v>134.5</v>
      </c>
      <c r="F531" s="209"/>
      <c r="G531" s="209"/>
      <c r="H531" s="212"/>
      <c r="I531" s="213"/>
      <c r="J531" s="214"/>
      <c r="K531" s="213">
        <f>SUM(K530,K520,K511,K501,K498,K487,K477,K465,K452,K457,K443,K437,K428,K420)</f>
        <v>4348.5</v>
      </c>
      <c r="L531" s="213">
        <f>SUM(L530,L520,L511,L501,L498,L487,L477,L465,L452,L457,L443,L437,L428,L420)</f>
        <v>5000.7750000000005</v>
      </c>
      <c r="M531" s="213">
        <f>SUM(M530,M520,M511,M501,M498,M487,M477,M465,M452,M457,M443,M437,M428,M420)</f>
        <v>652.27499999999975</v>
      </c>
      <c r="N531" s="213">
        <f>SUM(N530,N520,N511,N501,N498,N487,N477,N465,N452,N457,N443,N437,N428,N420)</f>
        <v>2855.75</v>
      </c>
      <c r="O531" s="213">
        <f>SUM(K531-N531)</f>
        <v>1492.75</v>
      </c>
      <c r="P531" s="213">
        <f>SUM(P530,P520,P511,P501,P498,P487,P477,P465,P452,P457,P443,P437,P428,P420)</f>
        <v>5000.79</v>
      </c>
      <c r="Q531" s="215">
        <f>SUM(Q530,Q520,Q511,Q501,Q498,Q487,Q477,Q465,Q452,Q457,Q443,Q437,Q428,Q420)</f>
        <v>1.5000000000298996E-2</v>
      </c>
      <c r="R531" s="210"/>
    </row>
    <row r="532" spans="1:18" ht="16">
      <c r="A532" s="79" t="s">
        <v>57</v>
      </c>
      <c r="B532" s="79" t="s">
        <v>58</v>
      </c>
      <c r="C532" s="79"/>
      <c r="D532" s="155" t="s">
        <v>59</v>
      </c>
      <c r="E532" s="81" t="s">
        <v>60</v>
      </c>
      <c r="F532" s="79" t="s">
        <v>61</v>
      </c>
      <c r="G532" s="85" t="s">
        <v>62</v>
      </c>
      <c r="H532" s="156" t="s">
        <v>72</v>
      </c>
      <c r="I532" s="82" t="s">
        <v>64</v>
      </c>
      <c r="J532" s="83"/>
      <c r="K532" s="82" t="s">
        <v>65</v>
      </c>
      <c r="L532" s="82" t="s">
        <v>66</v>
      </c>
      <c r="M532" s="82" t="s">
        <v>67</v>
      </c>
      <c r="N532" s="82" t="s">
        <v>68</v>
      </c>
      <c r="O532" s="82" t="s">
        <v>69</v>
      </c>
      <c r="P532" s="82" t="s">
        <v>70</v>
      </c>
      <c r="Q532" s="216" t="s">
        <v>71</v>
      </c>
      <c r="R532" s="155" t="s">
        <v>86</v>
      </c>
    </row>
    <row r="533" spans="1:18" ht="29">
      <c r="A533" s="79"/>
      <c r="B533" s="79"/>
      <c r="C533" s="79"/>
      <c r="D533" s="79"/>
      <c r="E533" s="81"/>
      <c r="F533" s="79"/>
      <c r="G533" s="669" t="s">
        <v>1</v>
      </c>
      <c r="H533" s="79"/>
      <c r="I533" s="86"/>
      <c r="J533" s="83"/>
      <c r="K533" s="82"/>
      <c r="L533" s="82"/>
      <c r="M533" s="82"/>
      <c r="N533" s="82"/>
      <c r="O533" s="82"/>
      <c r="P533" s="82"/>
      <c r="Q533" s="84"/>
      <c r="R533" s="155"/>
    </row>
    <row r="534" spans="1:18" ht="16">
      <c r="A534" s="88"/>
      <c r="B534" s="87"/>
      <c r="C534" s="87"/>
      <c r="D534" s="87"/>
      <c r="E534" s="98"/>
      <c r="F534" s="98"/>
      <c r="G534" s="87"/>
      <c r="H534" s="87"/>
      <c r="I534" s="87"/>
      <c r="J534" s="83"/>
      <c r="K534" s="118"/>
      <c r="L534" s="118"/>
      <c r="M534" s="118"/>
      <c r="N534" s="118"/>
      <c r="O534" s="118"/>
      <c r="P534" s="118"/>
      <c r="Q534" s="118"/>
      <c r="R534" s="183"/>
    </row>
    <row r="535" spans="1:18" ht="16">
      <c r="A535" s="88"/>
      <c r="B535" s="87"/>
      <c r="C535" s="87"/>
      <c r="D535" s="87"/>
      <c r="E535" s="98"/>
      <c r="F535" s="98"/>
      <c r="G535" s="87"/>
      <c r="H535" s="87"/>
      <c r="I535" s="87"/>
      <c r="J535" s="83"/>
      <c r="K535" s="118"/>
      <c r="L535" s="118"/>
      <c r="M535" s="118"/>
      <c r="N535" s="118"/>
      <c r="O535" s="118"/>
      <c r="P535" s="118"/>
      <c r="Q535" s="118"/>
      <c r="R535" s="183"/>
    </row>
    <row r="536" spans="1:18" ht="16">
      <c r="A536" s="101"/>
      <c r="B536" s="101"/>
      <c r="C536" s="101"/>
      <c r="D536" s="101"/>
      <c r="E536" s="103"/>
      <c r="F536" s="101"/>
      <c r="G536" s="106"/>
      <c r="H536" s="101"/>
      <c r="I536" s="107"/>
      <c r="J536" s="83"/>
      <c r="K536" s="104"/>
      <c r="L536" s="104"/>
      <c r="M536" s="104"/>
      <c r="N536" s="104"/>
      <c r="O536" s="104"/>
      <c r="P536" s="104"/>
      <c r="Q536" s="105"/>
      <c r="R536" s="183"/>
    </row>
    <row r="537" spans="1:18" ht="16">
      <c r="A537" s="108" t="s">
        <v>225</v>
      </c>
      <c r="B537" s="109"/>
      <c r="C537" s="110" t="s">
        <v>19</v>
      </c>
      <c r="D537" s="164">
        <v>43584</v>
      </c>
      <c r="E537" s="111"/>
      <c r="F537" s="112" t="s">
        <v>226</v>
      </c>
      <c r="G537" s="113"/>
      <c r="H537" s="109"/>
      <c r="I537" s="114"/>
      <c r="J537" s="83"/>
      <c r="K537" s="114"/>
      <c r="L537" s="114"/>
      <c r="M537" s="114"/>
      <c r="N537" s="114"/>
      <c r="O537" s="114"/>
      <c r="P537" s="114"/>
      <c r="Q537" s="115"/>
      <c r="R537" s="179"/>
    </row>
    <row r="538" spans="1:18" ht="16">
      <c r="A538" s="108" t="s">
        <v>225</v>
      </c>
      <c r="B538" s="89" t="s">
        <v>117</v>
      </c>
      <c r="C538" s="89" t="s">
        <v>24</v>
      </c>
      <c r="D538" s="97">
        <v>43585</v>
      </c>
      <c r="E538" s="100">
        <v>2</v>
      </c>
      <c r="F538" s="89" t="s">
        <v>8</v>
      </c>
      <c r="G538" s="90" t="s">
        <v>138</v>
      </c>
      <c r="H538" s="116" t="s">
        <v>15</v>
      </c>
      <c r="I538" s="92"/>
      <c r="J538" s="117"/>
      <c r="K538" s="92"/>
      <c r="L538" s="92"/>
      <c r="M538" s="92"/>
      <c r="N538" s="118">
        <f>SUM(E538*20)</f>
        <v>40</v>
      </c>
      <c r="O538" s="92"/>
      <c r="P538" s="92"/>
      <c r="Q538" s="93"/>
      <c r="R538" s="244"/>
    </row>
    <row r="539" spans="1:18" ht="16">
      <c r="A539" s="108" t="s">
        <v>225</v>
      </c>
      <c r="B539" s="89" t="s">
        <v>23</v>
      </c>
      <c r="C539" s="89" t="s">
        <v>24</v>
      </c>
      <c r="D539" s="97">
        <v>43585</v>
      </c>
      <c r="E539" s="100">
        <v>0.75</v>
      </c>
      <c r="F539" s="89"/>
      <c r="G539" s="90" t="s">
        <v>556</v>
      </c>
      <c r="H539" s="116"/>
      <c r="I539" s="92"/>
      <c r="J539" s="117"/>
      <c r="K539" s="92"/>
      <c r="L539" s="92"/>
      <c r="M539" s="92"/>
      <c r="N539" s="118">
        <f>SUM(E539*20)</f>
        <v>15</v>
      </c>
      <c r="O539" s="92"/>
      <c r="P539" s="92"/>
      <c r="Q539" s="93"/>
      <c r="R539" s="244"/>
    </row>
    <row r="540" spans="1:18" ht="16">
      <c r="A540" s="108" t="s">
        <v>225</v>
      </c>
      <c r="B540" s="89" t="s">
        <v>119</v>
      </c>
      <c r="C540" s="89" t="s">
        <v>24</v>
      </c>
      <c r="D540" s="97">
        <v>43585</v>
      </c>
      <c r="E540" s="91">
        <v>2.5</v>
      </c>
      <c r="F540" s="89" t="s">
        <v>8</v>
      </c>
      <c r="G540" s="90" t="s">
        <v>138</v>
      </c>
      <c r="H540" s="116" t="s">
        <v>15</v>
      </c>
      <c r="I540" s="96"/>
      <c r="J540" s="117"/>
      <c r="K540" s="92"/>
      <c r="L540" s="92"/>
      <c r="M540" s="92"/>
      <c r="N540" s="118">
        <f>SUM(E540*20)</f>
        <v>50</v>
      </c>
      <c r="O540" s="92"/>
      <c r="P540" s="92"/>
      <c r="Q540" s="93"/>
      <c r="R540" s="244"/>
    </row>
    <row r="541" spans="1:18" ht="16">
      <c r="A541" s="108" t="s">
        <v>225</v>
      </c>
      <c r="B541" s="109"/>
      <c r="C541" s="109" t="s">
        <v>29</v>
      </c>
      <c r="D541" s="164">
        <v>43586</v>
      </c>
      <c r="E541" s="111"/>
      <c r="F541" s="112" t="s">
        <v>227</v>
      </c>
      <c r="G541" s="113"/>
      <c r="H541" s="109"/>
      <c r="I541" s="114"/>
      <c r="J541" s="83"/>
      <c r="K541" s="114"/>
      <c r="L541" s="114"/>
      <c r="M541" s="114"/>
      <c r="N541" s="114"/>
      <c r="O541" s="114"/>
      <c r="P541" s="114"/>
      <c r="Q541" s="115"/>
      <c r="R541" s="179"/>
    </row>
    <row r="542" spans="1:18" ht="16">
      <c r="A542" s="108" t="s">
        <v>225</v>
      </c>
      <c r="B542" s="89" t="s">
        <v>228</v>
      </c>
      <c r="C542" s="89" t="s">
        <v>29</v>
      </c>
      <c r="D542" s="97">
        <v>43586</v>
      </c>
      <c r="E542" s="91">
        <v>2</v>
      </c>
      <c r="F542" s="89" t="s">
        <v>8</v>
      </c>
      <c r="G542" s="90"/>
      <c r="H542" s="89" t="s">
        <v>17</v>
      </c>
      <c r="I542" s="92">
        <v>30</v>
      </c>
      <c r="J542" s="83"/>
      <c r="K542" s="92">
        <v>60</v>
      </c>
      <c r="L542" s="92">
        <f>SUM(K542*1.15)</f>
        <v>69</v>
      </c>
      <c r="M542" s="92">
        <f>SUM(L542-K542)</f>
        <v>9</v>
      </c>
      <c r="N542" s="92">
        <f t="shared" ref="N542:N546" si="148">SUM(E542*20)</f>
        <v>40</v>
      </c>
      <c r="O542" s="92">
        <f>SUM(K542-N542)</f>
        <v>20</v>
      </c>
      <c r="P542" s="92">
        <v>69</v>
      </c>
      <c r="Q542" s="93">
        <f>+SUM(P542-L542)</f>
        <v>0</v>
      </c>
      <c r="R542" s="244">
        <v>43586</v>
      </c>
    </row>
    <row r="543" spans="1:18" ht="16">
      <c r="A543" s="108" t="s">
        <v>225</v>
      </c>
      <c r="B543" s="571" t="s">
        <v>511</v>
      </c>
      <c r="C543" s="650" t="s">
        <v>3</v>
      </c>
      <c r="D543" s="674">
        <v>43587</v>
      </c>
      <c r="E543" s="675"/>
      <c r="F543" s="571"/>
      <c r="G543" s="573" t="s">
        <v>512</v>
      </c>
      <c r="H543" s="571"/>
      <c r="I543" s="574"/>
      <c r="J543" s="117"/>
      <c r="K543" s="89"/>
      <c r="L543" s="89"/>
      <c r="M543" s="89"/>
      <c r="N543" s="92">
        <f t="shared" si="148"/>
        <v>0</v>
      </c>
      <c r="O543" s="89"/>
      <c r="P543" s="89"/>
      <c r="Q543" s="93">
        <f>+SUM(P543-L543)</f>
        <v>0</v>
      </c>
      <c r="R543" s="244"/>
    </row>
    <row r="544" spans="1:18" ht="16">
      <c r="A544" s="108" t="s">
        <v>225</v>
      </c>
      <c r="B544" s="89" t="s">
        <v>514</v>
      </c>
      <c r="C544" s="89" t="s">
        <v>3</v>
      </c>
      <c r="D544" s="97">
        <v>43587</v>
      </c>
      <c r="E544" s="91">
        <v>3</v>
      </c>
      <c r="F544" s="126" t="s">
        <v>5</v>
      </c>
      <c r="G544" s="90" t="s">
        <v>515</v>
      </c>
      <c r="H544" s="89" t="s">
        <v>6</v>
      </c>
      <c r="I544" s="92">
        <v>35</v>
      </c>
      <c r="J544" s="83"/>
      <c r="K544" s="92">
        <f>SUM(E544*I544)</f>
        <v>105</v>
      </c>
      <c r="L544" s="92">
        <f>SUM(K544*1.15)</f>
        <v>120.74999999999999</v>
      </c>
      <c r="M544" s="92">
        <f>SUM(L544-K544)</f>
        <v>15.749999999999986</v>
      </c>
      <c r="N544" s="92">
        <f t="shared" si="148"/>
        <v>60</v>
      </c>
      <c r="O544" s="92">
        <f>SUM(K544-N544)</f>
        <v>45</v>
      </c>
      <c r="P544" s="92">
        <v>120.75</v>
      </c>
      <c r="Q544" s="93">
        <f>+SUM(P544-L544)</f>
        <v>1.4210854715202004E-14</v>
      </c>
      <c r="R544" s="244">
        <v>43587</v>
      </c>
    </row>
    <row r="545" spans="1:18" ht="16">
      <c r="A545" s="108" t="s">
        <v>225</v>
      </c>
      <c r="B545" s="89" t="s">
        <v>76</v>
      </c>
      <c r="C545" s="89" t="s">
        <v>3</v>
      </c>
      <c r="D545" s="97">
        <v>43587</v>
      </c>
      <c r="E545" s="91">
        <v>2</v>
      </c>
      <c r="F545" s="89" t="s">
        <v>8</v>
      </c>
      <c r="G545" s="90"/>
      <c r="H545" s="95" t="s">
        <v>12</v>
      </c>
      <c r="I545" s="96">
        <v>30</v>
      </c>
      <c r="J545" s="83"/>
      <c r="K545" s="92">
        <f>SUM(E545*I545)</f>
        <v>60</v>
      </c>
      <c r="L545" s="92">
        <f>SUM(K545*1.15)</f>
        <v>69</v>
      </c>
      <c r="M545" s="92">
        <f>SUM(L545-K545)</f>
        <v>9</v>
      </c>
      <c r="N545" s="92">
        <f t="shared" si="148"/>
        <v>40</v>
      </c>
      <c r="O545" s="92">
        <f>SUM(K545-N545)</f>
        <v>20</v>
      </c>
      <c r="P545" s="92">
        <v>69</v>
      </c>
      <c r="Q545" s="93">
        <f>+SUM(P545-L545)</f>
        <v>0</v>
      </c>
      <c r="R545" s="244">
        <v>43587</v>
      </c>
    </row>
    <row r="546" spans="1:18" ht="16">
      <c r="A546" s="108" t="s">
        <v>225</v>
      </c>
      <c r="B546" s="89" t="s">
        <v>82</v>
      </c>
      <c r="C546" s="95" t="s">
        <v>10</v>
      </c>
      <c r="D546" s="97">
        <v>43588</v>
      </c>
      <c r="E546" s="91">
        <v>3</v>
      </c>
      <c r="F546" s="89" t="s">
        <v>8</v>
      </c>
      <c r="G546" s="90"/>
      <c r="H546" s="95" t="s">
        <v>17</v>
      </c>
      <c r="I546" s="96">
        <v>30</v>
      </c>
      <c r="J546" s="117"/>
      <c r="K546" s="92">
        <v>90</v>
      </c>
      <c r="L546" s="92">
        <f>SUM(K546*1.15)</f>
        <v>103.49999999999999</v>
      </c>
      <c r="M546" s="92">
        <f>SUM(L546-K546)</f>
        <v>13.499999999999986</v>
      </c>
      <c r="N546" s="92">
        <f t="shared" si="148"/>
        <v>60</v>
      </c>
      <c r="O546" s="92">
        <f>SUM(K546-N546)</f>
        <v>30</v>
      </c>
      <c r="P546" s="92">
        <v>103.5</v>
      </c>
      <c r="Q546" s="93">
        <f>+SUM(P546-L546)</f>
        <v>1.4210854715202004E-14</v>
      </c>
      <c r="R546" s="183">
        <v>43586</v>
      </c>
    </row>
    <row r="547" spans="1:18" ht="16">
      <c r="A547" s="108" t="s">
        <v>225</v>
      </c>
      <c r="B547" s="109"/>
      <c r="C547" s="109" t="s">
        <v>10</v>
      </c>
      <c r="D547" s="113"/>
      <c r="E547" s="111"/>
      <c r="F547" s="109"/>
      <c r="G547" s="113"/>
      <c r="H547" s="109"/>
      <c r="I547" s="114"/>
      <c r="J547" s="83"/>
      <c r="K547" s="114"/>
      <c r="L547" s="114"/>
      <c r="M547" s="114"/>
      <c r="N547" s="114"/>
      <c r="O547" s="114"/>
      <c r="P547" s="114"/>
      <c r="Q547" s="115"/>
      <c r="R547" s="179"/>
    </row>
    <row r="548" spans="1:18" ht="16">
      <c r="A548" s="101"/>
      <c r="B548" s="101"/>
      <c r="C548" s="101"/>
      <c r="D548" s="102"/>
      <c r="E548" s="103">
        <f>SUM(E537:E547)</f>
        <v>15.25</v>
      </c>
      <c r="F548" s="101"/>
      <c r="G548" s="102"/>
      <c r="H548" s="101"/>
      <c r="I548" s="104"/>
      <c r="J548" s="83"/>
      <c r="K548" s="104">
        <f t="shared" ref="K548:Q548" si="149">SUM(K537:K547)</f>
        <v>315</v>
      </c>
      <c r="L548" s="104">
        <f t="shared" si="149"/>
        <v>362.25</v>
      </c>
      <c r="M548" s="104">
        <f t="shared" si="149"/>
        <v>47.249999999999972</v>
      </c>
      <c r="N548" s="104">
        <f>SUM(N537:N547)</f>
        <v>305</v>
      </c>
      <c r="O548" s="104">
        <f t="shared" si="149"/>
        <v>115</v>
      </c>
      <c r="P548" s="104">
        <f t="shared" si="149"/>
        <v>362.25</v>
      </c>
      <c r="Q548" s="105">
        <f t="shared" si="149"/>
        <v>2.8421709430404007E-14</v>
      </c>
      <c r="R548" s="221"/>
    </row>
    <row r="549" spans="1:18" ht="16">
      <c r="A549" s="124" t="s">
        <v>229</v>
      </c>
      <c r="B549" s="109"/>
      <c r="C549" s="109" t="s">
        <v>19</v>
      </c>
      <c r="D549" s="164">
        <v>43584</v>
      </c>
      <c r="E549" s="111"/>
      <c r="F549" s="112" t="s">
        <v>226</v>
      </c>
      <c r="G549" s="113"/>
      <c r="H549" s="109"/>
      <c r="I549" s="114"/>
      <c r="J549" s="83"/>
      <c r="K549" s="114"/>
      <c r="L549" s="114"/>
      <c r="M549" s="114"/>
      <c r="N549" s="114"/>
      <c r="O549" s="114"/>
      <c r="P549" s="114"/>
      <c r="Q549" s="115"/>
      <c r="R549" s="179"/>
    </row>
    <row r="550" spans="1:18" ht="16">
      <c r="A550" s="124" t="s">
        <v>229</v>
      </c>
      <c r="B550" s="89" t="s">
        <v>527</v>
      </c>
      <c r="C550" s="89" t="s">
        <v>24</v>
      </c>
      <c r="D550" s="97">
        <v>43585</v>
      </c>
      <c r="E550" s="91">
        <v>4.5</v>
      </c>
      <c r="F550" s="673"/>
      <c r="G550" s="90"/>
      <c r="H550" s="89"/>
      <c r="I550" s="92"/>
      <c r="J550" s="83"/>
      <c r="K550" s="92">
        <v>550</v>
      </c>
      <c r="L550" s="92">
        <f t="shared" ref="L550:L555" si="150">SUM(K550*1.15)</f>
        <v>632.5</v>
      </c>
      <c r="M550" s="92">
        <f t="shared" ref="M550:M555" si="151">SUM(L550-K550)</f>
        <v>82.5</v>
      </c>
      <c r="N550" s="92">
        <f>SUM(E550*25)</f>
        <v>112.5</v>
      </c>
      <c r="O550" s="92">
        <f t="shared" ref="O550:O555" si="152">SUM(K550-N550)</f>
        <v>437.5</v>
      </c>
      <c r="P550" s="92">
        <v>632.5</v>
      </c>
      <c r="Q550" s="93">
        <f t="shared" ref="Q550:Q555" si="153">+SUM(P550-L550)</f>
        <v>0</v>
      </c>
      <c r="R550" s="145">
        <v>43584</v>
      </c>
    </row>
    <row r="551" spans="1:18" ht="16">
      <c r="A551" s="124" t="s">
        <v>229</v>
      </c>
      <c r="B551" s="95" t="s">
        <v>106</v>
      </c>
      <c r="C551" s="95" t="s">
        <v>29</v>
      </c>
      <c r="D551" s="97">
        <v>43586</v>
      </c>
      <c r="E551" s="91">
        <v>2.5</v>
      </c>
      <c r="F551" s="126" t="s">
        <v>5</v>
      </c>
      <c r="G551" s="90"/>
      <c r="H551" s="87" t="s">
        <v>12</v>
      </c>
      <c r="I551" s="96">
        <v>30</v>
      </c>
      <c r="J551" s="117"/>
      <c r="K551" s="92">
        <f>SUM(E551*I551)</f>
        <v>75</v>
      </c>
      <c r="L551" s="92">
        <f t="shared" si="150"/>
        <v>86.25</v>
      </c>
      <c r="M551" s="92">
        <f t="shared" si="151"/>
        <v>11.25</v>
      </c>
      <c r="N551" s="118">
        <f>SUM(E551*20)</f>
        <v>50</v>
      </c>
      <c r="O551" s="118">
        <f t="shared" si="152"/>
        <v>25</v>
      </c>
      <c r="P551" s="92">
        <v>86.25</v>
      </c>
      <c r="Q551" s="93">
        <f t="shared" si="153"/>
        <v>0</v>
      </c>
      <c r="R551" s="183">
        <v>43584</v>
      </c>
    </row>
    <row r="552" spans="1:18" ht="16">
      <c r="A552" s="124" t="s">
        <v>229</v>
      </c>
      <c r="B552" s="95" t="s">
        <v>107</v>
      </c>
      <c r="C552" s="95" t="s">
        <v>29</v>
      </c>
      <c r="D552" s="97">
        <v>43586</v>
      </c>
      <c r="E552" s="100">
        <v>2</v>
      </c>
      <c r="F552" s="98" t="s">
        <v>8</v>
      </c>
      <c r="G552" s="135"/>
      <c r="H552" s="95" t="s">
        <v>6</v>
      </c>
      <c r="I552" s="92">
        <v>35</v>
      </c>
      <c r="J552" s="117"/>
      <c r="K552" s="92">
        <f>SUM(E552*I552)</f>
        <v>70</v>
      </c>
      <c r="L552" s="92">
        <f t="shared" si="150"/>
        <v>80.5</v>
      </c>
      <c r="M552" s="92">
        <f t="shared" si="151"/>
        <v>10.5</v>
      </c>
      <c r="N552" s="118">
        <f t="shared" ref="N552:N553" si="154">SUM(E552*20)</f>
        <v>40</v>
      </c>
      <c r="O552" s="118">
        <f t="shared" si="152"/>
        <v>30</v>
      </c>
      <c r="P552" s="92">
        <v>80.5</v>
      </c>
      <c r="Q552" s="93">
        <f t="shared" si="153"/>
        <v>0</v>
      </c>
      <c r="R552" s="183">
        <v>43581</v>
      </c>
    </row>
    <row r="553" spans="1:18" ht="16">
      <c r="A553" s="124" t="s">
        <v>229</v>
      </c>
      <c r="B553" s="89" t="s">
        <v>141</v>
      </c>
      <c r="C553" s="89" t="s">
        <v>3</v>
      </c>
      <c r="D553" s="97">
        <v>43587</v>
      </c>
      <c r="E553" s="91">
        <v>2</v>
      </c>
      <c r="F553" s="89" t="s">
        <v>8</v>
      </c>
      <c r="G553" s="90"/>
      <c r="H553" s="116" t="s">
        <v>6</v>
      </c>
      <c r="I553" s="96">
        <v>35</v>
      </c>
      <c r="J553" s="83"/>
      <c r="K553" s="92">
        <v>70</v>
      </c>
      <c r="L553" s="92">
        <f t="shared" si="150"/>
        <v>80.5</v>
      </c>
      <c r="M553" s="92">
        <f t="shared" si="151"/>
        <v>10.5</v>
      </c>
      <c r="N553" s="118">
        <f t="shared" si="154"/>
        <v>40</v>
      </c>
      <c r="O553" s="118">
        <f t="shared" si="152"/>
        <v>30</v>
      </c>
      <c r="P553" s="92">
        <v>80.5</v>
      </c>
      <c r="Q553" s="93">
        <f t="shared" si="153"/>
        <v>0</v>
      </c>
      <c r="R553" s="244" t="s">
        <v>352</v>
      </c>
    </row>
    <row r="554" spans="1:18" ht="16">
      <c r="A554" s="124" t="s">
        <v>229</v>
      </c>
      <c r="B554" s="89" t="s">
        <v>4</v>
      </c>
      <c r="C554" s="95" t="s">
        <v>3</v>
      </c>
      <c r="D554" s="97">
        <v>43587</v>
      </c>
      <c r="E554" s="98">
        <v>2.5</v>
      </c>
      <c r="F554" s="126" t="s">
        <v>5</v>
      </c>
      <c r="G554" s="90"/>
      <c r="H554" s="127" t="s">
        <v>6</v>
      </c>
      <c r="I554" s="96">
        <v>35</v>
      </c>
      <c r="J554" s="83"/>
      <c r="K554" s="92">
        <f>SUM(E554*I554)</f>
        <v>87.5</v>
      </c>
      <c r="L554" s="92">
        <f t="shared" si="150"/>
        <v>100.62499999999999</v>
      </c>
      <c r="M554" s="92">
        <f t="shared" si="151"/>
        <v>13.124999999999986</v>
      </c>
      <c r="N554" s="92">
        <f>SUM(E554*20)</f>
        <v>50</v>
      </c>
      <c r="O554" s="92">
        <f t="shared" si="152"/>
        <v>37.5</v>
      </c>
      <c r="P554" s="92">
        <v>100.63</v>
      </c>
      <c r="Q554" s="93">
        <f t="shared" si="153"/>
        <v>5.0000000000096634E-3</v>
      </c>
      <c r="R554" s="244">
        <v>43586</v>
      </c>
    </row>
    <row r="555" spans="1:18" ht="16">
      <c r="A555" s="124" t="s">
        <v>229</v>
      </c>
      <c r="B555" s="87" t="s">
        <v>13</v>
      </c>
      <c r="C555" s="87" t="s">
        <v>10</v>
      </c>
      <c r="D555" s="514">
        <v>43588</v>
      </c>
      <c r="E555" s="98">
        <v>4</v>
      </c>
      <c r="F555" s="125" t="s">
        <v>14</v>
      </c>
      <c r="G555" s="90"/>
      <c r="H555" s="87" t="s">
        <v>20</v>
      </c>
      <c r="I555" s="118">
        <v>38</v>
      </c>
      <c r="J555" s="83"/>
      <c r="K555" s="118">
        <v>152</v>
      </c>
      <c r="L555" s="92">
        <f t="shared" si="150"/>
        <v>174.79999999999998</v>
      </c>
      <c r="M555" s="92">
        <f t="shared" si="151"/>
        <v>22.799999999999983</v>
      </c>
      <c r="N555" s="118">
        <f>SUM(E555*25)</f>
        <v>100</v>
      </c>
      <c r="O555" s="118">
        <f t="shared" si="152"/>
        <v>52</v>
      </c>
      <c r="P555" s="118">
        <v>174.8</v>
      </c>
      <c r="Q555" s="93">
        <f t="shared" si="153"/>
        <v>2.8421709430404007E-14</v>
      </c>
      <c r="R555" s="244">
        <v>43586</v>
      </c>
    </row>
    <row r="556" spans="1:18" ht="16">
      <c r="A556" s="101"/>
      <c r="B556" s="101"/>
      <c r="C556" s="101"/>
      <c r="D556" s="101"/>
      <c r="E556" s="103">
        <f>SUM(E549:E555)</f>
        <v>17.5</v>
      </c>
      <c r="F556" s="101"/>
      <c r="G556" s="106"/>
      <c r="H556" s="101"/>
      <c r="I556" s="107"/>
      <c r="J556" s="83"/>
      <c r="K556" s="104">
        <f t="shared" ref="K556:Q556" si="155">SUM(K549:K555)</f>
        <v>1004.5</v>
      </c>
      <c r="L556" s="104">
        <f t="shared" si="155"/>
        <v>1155.175</v>
      </c>
      <c r="M556" s="104">
        <f t="shared" si="155"/>
        <v>150.67499999999995</v>
      </c>
      <c r="N556" s="104">
        <f t="shared" si="155"/>
        <v>392.5</v>
      </c>
      <c r="O556" s="104">
        <f t="shared" si="155"/>
        <v>612</v>
      </c>
      <c r="P556" s="104">
        <f t="shared" si="155"/>
        <v>1155.18</v>
      </c>
      <c r="Q556" s="105">
        <f t="shared" si="155"/>
        <v>5.0000000000380851E-3</v>
      </c>
      <c r="R556" s="183"/>
    </row>
    <row r="557" spans="1:18" ht="16">
      <c r="A557" s="129" t="s">
        <v>230</v>
      </c>
      <c r="B557" s="109"/>
      <c r="C557" s="110" t="s">
        <v>19</v>
      </c>
      <c r="D557" s="164">
        <v>43584</v>
      </c>
      <c r="E557" s="111"/>
      <c r="F557" s="112" t="s">
        <v>226</v>
      </c>
      <c r="G557" s="113"/>
      <c r="H557" s="109"/>
      <c r="I557" s="114"/>
      <c r="J557" s="83"/>
      <c r="K557" s="114"/>
      <c r="L557" s="114"/>
      <c r="M557" s="114"/>
      <c r="N557" s="114"/>
      <c r="O557" s="114"/>
      <c r="P557" s="114"/>
      <c r="Q557" s="115"/>
      <c r="R557" s="179"/>
    </row>
    <row r="558" spans="1:18" ht="16">
      <c r="A558" s="129" t="s">
        <v>230</v>
      </c>
      <c r="B558" s="89" t="s">
        <v>100</v>
      </c>
      <c r="C558" s="89" t="s">
        <v>24</v>
      </c>
      <c r="D558" s="97">
        <v>43585</v>
      </c>
      <c r="E558" s="91">
        <v>2.5</v>
      </c>
      <c r="F558" s="126" t="s">
        <v>5</v>
      </c>
      <c r="G558" s="90" t="s">
        <v>544</v>
      </c>
      <c r="H558" s="116" t="s">
        <v>6</v>
      </c>
      <c r="I558" s="92">
        <v>35</v>
      </c>
      <c r="J558" s="117"/>
      <c r="K558" s="92"/>
      <c r="L558" s="92">
        <f>SUM(K558*1.15)</f>
        <v>0</v>
      </c>
      <c r="M558" s="92">
        <f>SUM(L558-K558)</f>
        <v>0</v>
      </c>
      <c r="N558" s="92">
        <f>SUM(E558*20)</f>
        <v>50</v>
      </c>
      <c r="O558" s="92">
        <f>SUM(K558-N558)</f>
        <v>-50</v>
      </c>
      <c r="P558" s="92"/>
      <c r="Q558" s="93">
        <f>+SUM(P558-L558)</f>
        <v>0</v>
      </c>
      <c r="R558" s="244"/>
    </row>
    <row r="559" spans="1:18" ht="16">
      <c r="A559" s="129" t="s">
        <v>230</v>
      </c>
      <c r="B559" s="89" t="s">
        <v>23</v>
      </c>
      <c r="C559" s="95" t="s">
        <v>24</v>
      </c>
      <c r="D559" s="97">
        <v>43585</v>
      </c>
      <c r="E559" s="91">
        <v>1.25</v>
      </c>
      <c r="F559" s="89" t="s">
        <v>8</v>
      </c>
      <c r="G559" s="90"/>
      <c r="H559" s="87" t="s">
        <v>12</v>
      </c>
      <c r="I559" s="92">
        <v>30</v>
      </c>
      <c r="J559" s="83"/>
      <c r="K559" s="92">
        <v>60</v>
      </c>
      <c r="L559" s="92">
        <f>SUM(K559*1.15)</f>
        <v>69</v>
      </c>
      <c r="M559" s="92">
        <f>SUM(L559-K559)</f>
        <v>9</v>
      </c>
      <c r="N559" s="92">
        <f>SUM(E559*20)</f>
        <v>25</v>
      </c>
      <c r="O559" s="92">
        <f>SUM(K559-N559)</f>
        <v>35</v>
      </c>
      <c r="P559" s="92">
        <v>69</v>
      </c>
      <c r="Q559" s="93">
        <f>+SUM(P559-L559)</f>
        <v>0</v>
      </c>
      <c r="R559" s="183">
        <v>43588</v>
      </c>
    </row>
    <row r="560" spans="1:18" ht="16">
      <c r="A560" s="129" t="s">
        <v>230</v>
      </c>
      <c r="B560" s="109"/>
      <c r="C560" s="110" t="s">
        <v>29</v>
      </c>
      <c r="D560" s="164">
        <v>43586</v>
      </c>
      <c r="E560" s="130"/>
      <c r="F560" s="112" t="s">
        <v>226</v>
      </c>
      <c r="G560" s="112"/>
      <c r="H560" s="110"/>
      <c r="I560" s="131"/>
      <c r="J560" s="83"/>
      <c r="K560" s="131"/>
      <c r="L560" s="131"/>
      <c r="M560" s="131"/>
      <c r="N560" s="131"/>
      <c r="O560" s="131"/>
      <c r="P560" s="131"/>
      <c r="Q560" s="132"/>
      <c r="R560" s="164"/>
    </row>
    <row r="561" spans="1:18" ht="16">
      <c r="A561" s="129" t="s">
        <v>242</v>
      </c>
      <c r="B561" s="571" t="s">
        <v>511</v>
      </c>
      <c r="C561" s="650" t="s">
        <v>3</v>
      </c>
      <c r="D561" s="674">
        <v>43587</v>
      </c>
      <c r="E561" s="675"/>
      <c r="F561" s="571"/>
      <c r="G561" s="573" t="s">
        <v>512</v>
      </c>
      <c r="H561" s="571"/>
      <c r="I561" s="574"/>
      <c r="J561" s="117"/>
      <c r="K561" s="571"/>
      <c r="L561" s="571"/>
      <c r="M561" s="571"/>
      <c r="N561" s="574"/>
      <c r="O561" s="571"/>
      <c r="P561" s="571"/>
      <c r="Q561" s="571"/>
      <c r="R561" s="183"/>
    </row>
    <row r="562" spans="1:18" ht="16">
      <c r="A562" s="129" t="s">
        <v>242</v>
      </c>
      <c r="B562" s="89" t="s">
        <v>108</v>
      </c>
      <c r="C562" s="89" t="s">
        <v>3</v>
      </c>
      <c r="D562" s="97">
        <v>43587</v>
      </c>
      <c r="E562" s="91">
        <v>1.25</v>
      </c>
      <c r="F562" s="89" t="s">
        <v>8</v>
      </c>
      <c r="G562" s="616" t="s">
        <v>554</v>
      </c>
      <c r="H562" s="95" t="s">
        <v>6</v>
      </c>
      <c r="I562" s="96">
        <v>35</v>
      </c>
      <c r="J562" s="117"/>
      <c r="K562" s="92">
        <v>87.5</v>
      </c>
      <c r="L562" s="92">
        <f>SUM(K562*1.15)</f>
        <v>100.62499999999999</v>
      </c>
      <c r="M562" s="92">
        <f>SUM(L562-K562)</f>
        <v>13.124999999999986</v>
      </c>
      <c r="N562" s="118">
        <f>SUM(E562*20)</f>
        <v>25</v>
      </c>
      <c r="O562" s="92">
        <f>SUM(K562-N562)</f>
        <v>62.5</v>
      </c>
      <c r="P562" s="92">
        <v>100.63</v>
      </c>
      <c r="Q562" s="93">
        <f>+SUM(P562-L562)</f>
        <v>5.0000000000096634E-3</v>
      </c>
      <c r="R562" s="244">
        <v>43578</v>
      </c>
    </row>
    <row r="563" spans="1:18" ht="16">
      <c r="A563" s="129" t="s">
        <v>230</v>
      </c>
      <c r="B563" s="95" t="s">
        <v>35</v>
      </c>
      <c r="C563" s="89" t="s">
        <v>3</v>
      </c>
      <c r="D563" s="97">
        <v>43587</v>
      </c>
      <c r="E563" s="91">
        <v>1.5</v>
      </c>
      <c r="F563" s="125" t="s">
        <v>14</v>
      </c>
      <c r="G563" s="90" t="s">
        <v>34</v>
      </c>
      <c r="H563" s="89" t="s">
        <v>36</v>
      </c>
      <c r="I563" s="92">
        <v>38</v>
      </c>
      <c r="J563" s="83"/>
      <c r="K563" s="92">
        <v>114</v>
      </c>
      <c r="L563" s="92">
        <f>SUM(K563*1.15)</f>
        <v>131.1</v>
      </c>
      <c r="M563" s="92">
        <f>SUM(L563-K563)</f>
        <v>17.099999999999994</v>
      </c>
      <c r="N563" s="92">
        <f>SUM(E563*25)</f>
        <v>37.5</v>
      </c>
      <c r="O563" s="92">
        <f>SUM(K563-N563)</f>
        <v>76.5</v>
      </c>
      <c r="P563" s="92">
        <v>131.1</v>
      </c>
      <c r="Q563" s="93">
        <f>+SUM(P563-L563)</f>
        <v>0</v>
      </c>
      <c r="R563" s="244">
        <v>43588</v>
      </c>
    </row>
    <row r="564" spans="1:18" ht="16">
      <c r="A564" s="129" t="s">
        <v>242</v>
      </c>
      <c r="B564" s="89" t="s">
        <v>37</v>
      </c>
      <c r="C564" s="89" t="s">
        <v>3</v>
      </c>
      <c r="D564" s="97">
        <v>43587</v>
      </c>
      <c r="E564" s="91">
        <v>1.5</v>
      </c>
      <c r="F564" s="89" t="s">
        <v>8</v>
      </c>
      <c r="G564" s="90" t="s">
        <v>34</v>
      </c>
      <c r="H564" s="89" t="s">
        <v>6</v>
      </c>
      <c r="I564" s="92">
        <v>30</v>
      </c>
      <c r="J564" s="117"/>
      <c r="K564" s="92">
        <v>120</v>
      </c>
      <c r="L564" s="92">
        <f>SUM(K564*1.15)</f>
        <v>138</v>
      </c>
      <c r="M564" s="92">
        <f>SUM(L564-K564)</f>
        <v>18</v>
      </c>
      <c r="N564" s="92">
        <f>SUM(E564*20)</f>
        <v>30</v>
      </c>
      <c r="O564" s="92">
        <f>SUM(K564-N564)</f>
        <v>90</v>
      </c>
      <c r="P564" s="92">
        <v>138</v>
      </c>
      <c r="Q564" s="93">
        <f>+SUM(P564-L564)</f>
        <v>0</v>
      </c>
      <c r="R564" s="244" t="s">
        <v>352</v>
      </c>
    </row>
    <row r="565" spans="1:18" ht="16">
      <c r="A565" s="129" t="s">
        <v>230</v>
      </c>
      <c r="B565" s="87" t="s">
        <v>55</v>
      </c>
      <c r="C565" s="87" t="s">
        <v>10</v>
      </c>
      <c r="D565" s="97">
        <v>43588</v>
      </c>
      <c r="E565" s="98">
        <v>3</v>
      </c>
      <c r="F565" s="87" t="s">
        <v>8</v>
      </c>
      <c r="G565" s="90"/>
      <c r="H565" s="95" t="s">
        <v>17</v>
      </c>
      <c r="I565" s="96">
        <v>30</v>
      </c>
      <c r="J565" s="83"/>
      <c r="K565" s="96">
        <v>90</v>
      </c>
      <c r="L565" s="96">
        <f>SUM(K565*1.15)</f>
        <v>103.49999999999999</v>
      </c>
      <c r="M565" s="96">
        <f>SUM(L565-K565)</f>
        <v>13.499999999999986</v>
      </c>
      <c r="N565" s="92">
        <f>SUM(E565*20)</f>
        <v>60</v>
      </c>
      <c r="O565" s="92">
        <f>SUM(K565-N565)</f>
        <v>30</v>
      </c>
      <c r="P565" s="96">
        <v>103.5</v>
      </c>
      <c r="Q565" s="93">
        <f>+SUM(P565-L565)</f>
        <v>1.4210854715202004E-14</v>
      </c>
      <c r="R565" s="244">
        <v>43590</v>
      </c>
    </row>
    <row r="566" spans="1:18" ht="16">
      <c r="A566" s="129" t="s">
        <v>230</v>
      </c>
      <c r="B566" s="87" t="s">
        <v>9</v>
      </c>
      <c r="C566" s="87" t="s">
        <v>10</v>
      </c>
      <c r="D566" s="97">
        <v>43588</v>
      </c>
      <c r="E566" s="98">
        <v>1.25</v>
      </c>
      <c r="F566" s="126" t="s">
        <v>5</v>
      </c>
      <c r="G566" s="135" t="s">
        <v>508</v>
      </c>
      <c r="H566" s="95" t="s">
        <v>6</v>
      </c>
      <c r="I566" s="96">
        <v>35</v>
      </c>
      <c r="J566" s="83"/>
      <c r="K566" s="92">
        <v>70</v>
      </c>
      <c r="L566" s="92">
        <f>SUM(K566*1.15)</f>
        <v>80.5</v>
      </c>
      <c r="M566" s="92">
        <f>SUM(L566-K566)</f>
        <v>10.5</v>
      </c>
      <c r="N566" s="118">
        <f>SUM(E566*20)</f>
        <v>25</v>
      </c>
      <c r="O566" s="92">
        <f>SUM(K566-N566)</f>
        <v>45</v>
      </c>
      <c r="P566" s="92">
        <v>80.5</v>
      </c>
      <c r="Q566" s="93">
        <f>+SUM(P566-L566)</f>
        <v>0</v>
      </c>
      <c r="R566" s="244">
        <v>43586</v>
      </c>
    </row>
    <row r="567" spans="1:18" ht="16">
      <c r="A567" s="101"/>
      <c r="B567" s="101"/>
      <c r="C567" s="101"/>
      <c r="D567" s="101"/>
      <c r="E567" s="103">
        <f>SUM(E557:E566)</f>
        <v>12.25</v>
      </c>
      <c r="F567" s="101"/>
      <c r="G567" s="106"/>
      <c r="H567" s="101"/>
      <c r="I567" s="107"/>
      <c r="J567" s="83"/>
      <c r="K567" s="104">
        <f t="shared" ref="K567:Q567" si="156">SUM(K557:K566)</f>
        <v>541.5</v>
      </c>
      <c r="L567" s="104">
        <f t="shared" si="156"/>
        <v>622.72500000000002</v>
      </c>
      <c r="M567" s="104">
        <f t="shared" si="156"/>
        <v>81.224999999999966</v>
      </c>
      <c r="N567" s="104">
        <f>SUM(N557:N566)</f>
        <v>252.5</v>
      </c>
      <c r="O567" s="104">
        <f t="shared" si="156"/>
        <v>289</v>
      </c>
      <c r="P567" s="104">
        <f t="shared" si="156"/>
        <v>622.73</v>
      </c>
      <c r="Q567" s="105">
        <f t="shared" si="156"/>
        <v>5.0000000000238742E-3</v>
      </c>
      <c r="R567" s="183"/>
    </row>
    <row r="568" spans="1:18" ht="16">
      <c r="A568" s="133" t="s">
        <v>241</v>
      </c>
      <c r="B568" s="87" t="s">
        <v>74</v>
      </c>
      <c r="C568" s="89" t="s">
        <v>19</v>
      </c>
      <c r="D568" s="97">
        <v>43614</v>
      </c>
      <c r="E568" s="98">
        <v>3</v>
      </c>
      <c r="F568" s="89" t="s">
        <v>8</v>
      </c>
      <c r="G568" s="90"/>
      <c r="H568" s="95" t="s">
        <v>6</v>
      </c>
      <c r="I568" s="96">
        <v>35</v>
      </c>
      <c r="J568" s="83"/>
      <c r="K568" s="96">
        <v>105</v>
      </c>
      <c r="L568" s="92">
        <f>SUM(K568*1.15)</f>
        <v>120.74999999999999</v>
      </c>
      <c r="M568" s="92">
        <f>SUM(L568-K568)</f>
        <v>15.749999999999986</v>
      </c>
      <c r="N568" s="118">
        <f>SUM(E568*20)</f>
        <v>60</v>
      </c>
      <c r="O568" s="118">
        <f>SUM(K568-N568)</f>
        <v>45</v>
      </c>
      <c r="P568" s="118">
        <v>120.75</v>
      </c>
      <c r="Q568" s="93">
        <f>+SUM(P568-L568)</f>
        <v>1.4210854715202004E-14</v>
      </c>
      <c r="R568" s="244">
        <v>43584</v>
      </c>
    </row>
    <row r="569" spans="1:18" ht="16">
      <c r="A569" s="133" t="s">
        <v>241</v>
      </c>
      <c r="B569" s="89" t="s">
        <v>22</v>
      </c>
      <c r="C569" s="87" t="s">
        <v>19</v>
      </c>
      <c r="D569" s="97">
        <v>43614</v>
      </c>
      <c r="E569" s="91">
        <v>2</v>
      </c>
      <c r="F569" s="89" t="s">
        <v>8</v>
      </c>
      <c r="G569" s="90"/>
      <c r="H569" s="87" t="s">
        <v>6</v>
      </c>
      <c r="I569" s="96">
        <v>35</v>
      </c>
      <c r="J569" s="83"/>
      <c r="K569" s="92">
        <v>87.5</v>
      </c>
      <c r="L569" s="92">
        <f>SUM(K569*1.15)</f>
        <v>100.62499999999999</v>
      </c>
      <c r="M569" s="92">
        <f>SUM(L569-K569)</f>
        <v>13.124999999999986</v>
      </c>
      <c r="N569" s="118">
        <f>SUM(E569*20)</f>
        <v>40</v>
      </c>
      <c r="O569" s="118">
        <f>SUM(K569-N569)</f>
        <v>47.5</v>
      </c>
      <c r="P569" s="92">
        <v>100.63</v>
      </c>
      <c r="Q569" s="93">
        <f>+SUM(P569-L569)</f>
        <v>5.0000000000096634E-3</v>
      </c>
      <c r="R569" s="244" t="s">
        <v>352</v>
      </c>
    </row>
    <row r="570" spans="1:18" ht="16">
      <c r="A570" s="133" t="s">
        <v>241</v>
      </c>
      <c r="B570" s="89" t="s">
        <v>528</v>
      </c>
      <c r="C570" s="89" t="s">
        <v>24</v>
      </c>
      <c r="D570" s="97">
        <v>43585</v>
      </c>
      <c r="E570" s="91">
        <v>2</v>
      </c>
      <c r="F570" s="89" t="s">
        <v>8</v>
      </c>
      <c r="G570" s="90" t="s">
        <v>350</v>
      </c>
      <c r="H570" s="89" t="s">
        <v>15</v>
      </c>
      <c r="I570" s="92"/>
      <c r="J570" s="83"/>
      <c r="K570" s="92"/>
      <c r="L570" s="92"/>
      <c r="M570" s="92"/>
      <c r="N570" s="118">
        <f>SUM(E570*20)</f>
        <v>40</v>
      </c>
      <c r="O570" s="92"/>
      <c r="P570" s="92"/>
      <c r="Q570" s="93"/>
      <c r="R570" s="641"/>
    </row>
    <row r="571" spans="1:18" ht="16">
      <c r="A571" s="133" t="s">
        <v>241</v>
      </c>
      <c r="B571" s="89" t="s">
        <v>557</v>
      </c>
      <c r="C571" s="89" t="s">
        <v>24</v>
      </c>
      <c r="D571" s="97">
        <v>43585</v>
      </c>
      <c r="E571" s="91">
        <v>1</v>
      </c>
      <c r="F571" s="89" t="s">
        <v>8</v>
      </c>
      <c r="G571" s="90"/>
      <c r="H571" s="89"/>
      <c r="I571" s="92"/>
      <c r="J571" s="83"/>
      <c r="K571" s="92"/>
      <c r="L571" s="92"/>
      <c r="M571" s="92"/>
      <c r="N571" s="118">
        <f>SUM(E571*25)</f>
        <v>25</v>
      </c>
      <c r="O571" s="92"/>
      <c r="P571" s="92"/>
      <c r="Q571" s="93"/>
      <c r="R571" s="641"/>
    </row>
    <row r="572" spans="1:18" ht="16">
      <c r="A572" s="133" t="s">
        <v>241</v>
      </c>
      <c r="B572" s="87" t="s">
        <v>139</v>
      </c>
      <c r="C572" s="89" t="s">
        <v>29</v>
      </c>
      <c r="D572" s="97">
        <v>43586</v>
      </c>
      <c r="E572" s="98">
        <v>2</v>
      </c>
      <c r="F572" s="87" t="s">
        <v>8</v>
      </c>
      <c r="G572" s="90"/>
      <c r="H572" s="116" t="s">
        <v>6</v>
      </c>
      <c r="I572" s="96">
        <v>35</v>
      </c>
      <c r="J572" s="83"/>
      <c r="K572" s="118">
        <v>70</v>
      </c>
      <c r="L572" s="118">
        <f>SUM(K572*1.15)</f>
        <v>80.5</v>
      </c>
      <c r="M572" s="118">
        <f>SUM(L572-K572)</f>
        <v>10.5</v>
      </c>
      <c r="N572" s="118">
        <f>SUM(E572*20)</f>
        <v>40</v>
      </c>
      <c r="O572" s="118">
        <f>SUM(K572-N572)</f>
        <v>30</v>
      </c>
      <c r="P572" s="118">
        <v>80.5</v>
      </c>
      <c r="Q572" s="93">
        <f>+SUM(P572-L572)</f>
        <v>0</v>
      </c>
      <c r="R572" s="244">
        <v>43585</v>
      </c>
    </row>
    <row r="573" spans="1:18" ht="16">
      <c r="A573" s="133" t="s">
        <v>241</v>
      </c>
      <c r="B573" s="617"/>
      <c r="C573" s="617" t="s">
        <v>29</v>
      </c>
      <c r="D573" s="618">
        <v>43586</v>
      </c>
      <c r="E573" s="619"/>
      <c r="F573" s="617" t="s">
        <v>123</v>
      </c>
      <c r="G573" s="620"/>
      <c r="H573" s="617"/>
      <c r="I573" s="621"/>
      <c r="J573" s="83"/>
      <c r="K573" s="621"/>
      <c r="L573" s="621"/>
      <c r="M573" s="621"/>
      <c r="N573" s="621"/>
      <c r="O573" s="621"/>
      <c r="P573" s="621"/>
      <c r="Q573" s="623"/>
      <c r="R573" s="244"/>
    </row>
    <row r="574" spans="1:18" ht="16">
      <c r="A574" s="133" t="s">
        <v>241</v>
      </c>
      <c r="B574" s="89" t="s">
        <v>7</v>
      </c>
      <c r="C574" s="95" t="s">
        <v>3</v>
      </c>
      <c r="D574" s="97">
        <v>43587</v>
      </c>
      <c r="E574" s="91">
        <v>1</v>
      </c>
      <c r="F574" s="89" t="s">
        <v>8</v>
      </c>
      <c r="G574" s="90"/>
      <c r="H574" s="95" t="s">
        <v>15</v>
      </c>
      <c r="I574" s="96">
        <v>35</v>
      </c>
      <c r="J574" s="83"/>
      <c r="K574" s="92">
        <v>70</v>
      </c>
      <c r="L574" s="92">
        <f>SUM(K574*1.15)</f>
        <v>80.5</v>
      </c>
      <c r="M574" s="92">
        <f>SUM(L574-K574)</f>
        <v>10.5</v>
      </c>
      <c r="N574" s="118">
        <f>SUM(E574*20)</f>
        <v>20</v>
      </c>
      <c r="O574" s="92">
        <f>SUM(K574-N574)</f>
        <v>50</v>
      </c>
      <c r="P574" s="92">
        <v>80.5</v>
      </c>
      <c r="Q574" s="93">
        <f>+SUM(P574-L574)</f>
        <v>0</v>
      </c>
      <c r="R574" s="244">
        <v>43587</v>
      </c>
    </row>
    <row r="575" spans="1:18" ht="16">
      <c r="A575" s="133" t="s">
        <v>241</v>
      </c>
      <c r="B575" s="89" t="s">
        <v>75</v>
      </c>
      <c r="C575" s="95" t="s">
        <v>3</v>
      </c>
      <c r="D575" s="97">
        <v>43587</v>
      </c>
      <c r="E575" s="91">
        <v>1.25</v>
      </c>
      <c r="F575" s="89" t="s">
        <v>8</v>
      </c>
      <c r="G575" s="90"/>
      <c r="H575" s="452" t="s">
        <v>15</v>
      </c>
      <c r="J575" s="83"/>
      <c r="N575" s="118">
        <f t="shared" ref="N575:N576" si="157">SUM(E575*20)</f>
        <v>25</v>
      </c>
      <c r="R575" s="641"/>
    </row>
    <row r="576" spans="1:18" ht="16">
      <c r="A576" s="133" t="s">
        <v>241</v>
      </c>
      <c r="B576" s="571" t="s">
        <v>511</v>
      </c>
      <c r="C576" s="650" t="s">
        <v>3</v>
      </c>
      <c r="D576" s="674">
        <v>43587</v>
      </c>
      <c r="E576" s="675"/>
      <c r="F576" s="571"/>
      <c r="G576" s="573" t="s">
        <v>512</v>
      </c>
      <c r="H576" s="571"/>
      <c r="I576" s="574"/>
      <c r="J576" s="117"/>
      <c r="K576" s="89"/>
      <c r="L576" s="89"/>
      <c r="M576" s="89"/>
      <c r="N576" s="118">
        <f t="shared" si="157"/>
        <v>0</v>
      </c>
      <c r="O576" s="89"/>
      <c r="P576" s="89"/>
      <c r="Q576" s="89"/>
      <c r="R576" s="244"/>
    </row>
    <row r="577" spans="1:18" ht="16">
      <c r="A577" s="133" t="s">
        <v>241</v>
      </c>
      <c r="B577" s="89" t="s">
        <v>77</v>
      </c>
      <c r="C577" s="89" t="s">
        <v>10</v>
      </c>
      <c r="D577" s="97">
        <v>43588</v>
      </c>
      <c r="E577" s="91">
        <v>2.5</v>
      </c>
      <c r="F577" s="89" t="s">
        <v>8</v>
      </c>
      <c r="G577" s="90"/>
      <c r="H577" s="87" t="s">
        <v>12</v>
      </c>
      <c r="I577" s="92">
        <v>30</v>
      </c>
      <c r="J577" s="83"/>
      <c r="K577" s="92">
        <f>SUM(E577*I577)</f>
        <v>75</v>
      </c>
      <c r="L577" s="92">
        <f>SUM(K577*1.15)</f>
        <v>86.25</v>
      </c>
      <c r="M577" s="92">
        <f>SUM(L577-K577)</f>
        <v>11.25</v>
      </c>
      <c r="N577" s="118">
        <f>SUM(E577*20)</f>
        <v>50</v>
      </c>
      <c r="O577" s="92">
        <f>SUM(K577-N577)</f>
        <v>25</v>
      </c>
      <c r="P577" s="92">
        <v>86.25</v>
      </c>
      <c r="Q577" s="93">
        <f>+SUM(P577-L577)</f>
        <v>0</v>
      </c>
      <c r="R577" s="244" t="s">
        <v>352</v>
      </c>
    </row>
    <row r="578" spans="1:18" ht="16">
      <c r="A578" s="133" t="s">
        <v>241</v>
      </c>
      <c r="B578" s="87" t="s">
        <v>351</v>
      </c>
      <c r="C578" s="87" t="s">
        <v>10</v>
      </c>
      <c r="D578" s="97">
        <v>43588</v>
      </c>
      <c r="E578" s="98">
        <v>2</v>
      </c>
      <c r="F578" s="126" t="s">
        <v>5</v>
      </c>
      <c r="G578" s="90"/>
      <c r="H578" s="89" t="s">
        <v>6</v>
      </c>
      <c r="I578" s="92">
        <v>35</v>
      </c>
      <c r="J578" s="83"/>
      <c r="K578" s="92">
        <v>70</v>
      </c>
      <c r="L578" s="92">
        <f>SUM(K578*1.15)</f>
        <v>80.5</v>
      </c>
      <c r="M578" s="92">
        <f>SUM(L578-K578)</f>
        <v>10.5</v>
      </c>
      <c r="N578" s="118">
        <f>SUM(E578*20)</f>
        <v>40</v>
      </c>
      <c r="O578" s="92">
        <f>SUM(K578-N578)</f>
        <v>30</v>
      </c>
      <c r="P578" s="92">
        <v>80.5</v>
      </c>
      <c r="Q578" s="93">
        <f>+SUM(P578-L578)</f>
        <v>0</v>
      </c>
      <c r="R578" s="244">
        <v>43587</v>
      </c>
    </row>
    <row r="579" spans="1:18" ht="16">
      <c r="A579" s="101"/>
      <c r="B579" s="101"/>
      <c r="C579" s="101"/>
      <c r="D579" s="102"/>
      <c r="E579" s="103">
        <f>SUM(E568:E578)</f>
        <v>16.75</v>
      </c>
      <c r="F579" s="101"/>
      <c r="G579" s="102"/>
      <c r="H579" s="101"/>
      <c r="I579" s="104"/>
      <c r="J579" s="83"/>
      <c r="K579" s="104">
        <f t="shared" ref="K579:Q579" si="158">SUM(K568:K578)</f>
        <v>477.5</v>
      </c>
      <c r="L579" s="104">
        <f t="shared" si="158"/>
        <v>549.125</v>
      </c>
      <c r="M579" s="104">
        <f t="shared" si="158"/>
        <v>71.624999999999972</v>
      </c>
      <c r="N579" s="104">
        <f t="shared" si="158"/>
        <v>340</v>
      </c>
      <c r="O579" s="104">
        <f t="shared" si="158"/>
        <v>227.5</v>
      </c>
      <c r="P579" s="104">
        <f t="shared" si="158"/>
        <v>549.13</v>
      </c>
      <c r="Q579" s="105">
        <f t="shared" si="158"/>
        <v>5.0000000000238742E-3</v>
      </c>
      <c r="R579" s="183"/>
    </row>
    <row r="580" spans="1:18" ht="16">
      <c r="A580" s="134" t="s">
        <v>2</v>
      </c>
      <c r="B580" s="95" t="s">
        <v>32</v>
      </c>
      <c r="C580" s="87" t="s">
        <v>29</v>
      </c>
      <c r="D580" s="97">
        <v>43586</v>
      </c>
      <c r="E580" s="91">
        <v>3</v>
      </c>
      <c r="F580" s="126" t="s">
        <v>5</v>
      </c>
      <c r="G580" s="90"/>
      <c r="H580" s="87" t="s">
        <v>6</v>
      </c>
      <c r="I580" s="96">
        <v>35</v>
      </c>
      <c r="J580" s="83"/>
      <c r="K580" s="96">
        <v>105</v>
      </c>
      <c r="L580" s="96">
        <f>SUM(K580*1.15)</f>
        <v>120.74999999999999</v>
      </c>
      <c r="M580" s="96">
        <f>SUM(L580-K580)</f>
        <v>15.749999999999986</v>
      </c>
      <c r="N580" s="118">
        <f>SUM(E580*20)</f>
        <v>60</v>
      </c>
      <c r="O580" s="96">
        <f>SUM(K580-N580)</f>
        <v>45</v>
      </c>
      <c r="P580" s="92">
        <v>120.75</v>
      </c>
      <c r="Q580" s="93">
        <f>+SUM(P580-L580)</f>
        <v>1.4210854715202004E-14</v>
      </c>
      <c r="R580" s="244">
        <v>43585</v>
      </c>
    </row>
    <row r="581" spans="1:18" ht="16">
      <c r="A581" s="136"/>
      <c r="B581" s="136"/>
      <c r="C581" s="136"/>
      <c r="D581" s="137"/>
      <c r="E581" s="138">
        <f>SUM(E580)</f>
        <v>3</v>
      </c>
      <c r="F581" s="136"/>
      <c r="G581" s="137"/>
      <c r="H581" s="136"/>
      <c r="I581" s="139"/>
      <c r="J581" s="83"/>
      <c r="K581" s="139">
        <f t="shared" ref="K581:Q581" si="159">SUM(K580)</f>
        <v>105</v>
      </c>
      <c r="L581" s="139">
        <f t="shared" si="159"/>
        <v>120.74999999999999</v>
      </c>
      <c r="M581" s="139">
        <f t="shared" si="159"/>
        <v>15.749999999999986</v>
      </c>
      <c r="N581" s="139">
        <f t="shared" si="159"/>
        <v>60</v>
      </c>
      <c r="O581" s="139">
        <f t="shared" si="159"/>
        <v>45</v>
      </c>
      <c r="P581" s="139">
        <f t="shared" si="159"/>
        <v>120.75</v>
      </c>
      <c r="Q581" s="140">
        <f t="shared" si="159"/>
        <v>1.4210854715202004E-14</v>
      </c>
      <c r="R581" s="183"/>
    </row>
    <row r="582" spans="1:18" ht="16">
      <c r="A582" s="143" t="s">
        <v>40</v>
      </c>
      <c r="B582" s="87" t="s">
        <v>43</v>
      </c>
      <c r="C582" s="87" t="s">
        <v>19</v>
      </c>
      <c r="D582" s="97">
        <v>43614</v>
      </c>
      <c r="E582" s="98">
        <v>3</v>
      </c>
      <c r="F582" s="126" t="s">
        <v>5</v>
      </c>
      <c r="G582" s="90"/>
      <c r="H582" s="95" t="s">
        <v>17</v>
      </c>
      <c r="I582" s="96">
        <v>30</v>
      </c>
      <c r="J582" s="83"/>
      <c r="K582" s="92">
        <v>90</v>
      </c>
      <c r="L582" s="92">
        <f t="shared" ref="L582:L587" si="160">SUM(K582*1.15)</f>
        <v>103.49999999999999</v>
      </c>
      <c r="M582" s="92">
        <f t="shared" ref="M582:M587" si="161">SUM(L582-K582)</f>
        <v>13.499999999999986</v>
      </c>
      <c r="N582" s="118">
        <f>SUM(E582*21)</f>
        <v>63</v>
      </c>
      <c r="O582" s="118">
        <f t="shared" ref="O582:O587" si="162">SUM(K582-N582)</f>
        <v>27</v>
      </c>
      <c r="P582" s="92">
        <v>103.5</v>
      </c>
      <c r="Q582" s="144">
        <f t="shared" ref="Q582:Q591" si="163">+SUM(P582-L582)</f>
        <v>1.4210854715202004E-14</v>
      </c>
      <c r="R582" s="183">
        <v>43585</v>
      </c>
    </row>
    <row r="583" spans="1:18" ht="16">
      <c r="A583" s="143" t="s">
        <v>40</v>
      </c>
      <c r="B583" s="89" t="s">
        <v>41</v>
      </c>
      <c r="C583" s="89" t="s">
        <v>19</v>
      </c>
      <c r="D583" s="97">
        <v>43614</v>
      </c>
      <c r="E583" s="91">
        <v>2</v>
      </c>
      <c r="F583" s="89" t="s">
        <v>8</v>
      </c>
      <c r="G583" s="90"/>
      <c r="H583" s="95" t="s">
        <v>6</v>
      </c>
      <c r="I583" s="118"/>
      <c r="J583" s="83"/>
      <c r="K583" s="92">
        <v>70</v>
      </c>
      <c r="L583" s="92">
        <f t="shared" si="160"/>
        <v>80.5</v>
      </c>
      <c r="M583" s="92">
        <f t="shared" si="161"/>
        <v>10.5</v>
      </c>
      <c r="N583" s="118">
        <f>SUM(E583*21)</f>
        <v>42</v>
      </c>
      <c r="O583" s="118">
        <f t="shared" si="162"/>
        <v>28</v>
      </c>
      <c r="P583" s="118">
        <v>80.5</v>
      </c>
      <c r="Q583" s="93">
        <f t="shared" si="163"/>
        <v>0</v>
      </c>
      <c r="R583" s="183">
        <v>43584</v>
      </c>
    </row>
    <row r="584" spans="1:18" ht="16">
      <c r="A584" s="143" t="s">
        <v>40</v>
      </c>
      <c r="B584" s="89" t="s">
        <v>48</v>
      </c>
      <c r="C584" s="89" t="s">
        <v>24</v>
      </c>
      <c r="D584" s="97">
        <v>43585</v>
      </c>
      <c r="E584" s="91">
        <v>2</v>
      </c>
      <c r="F584" s="126" t="s">
        <v>5</v>
      </c>
      <c r="G584" s="90"/>
      <c r="H584" s="95" t="s">
        <v>6</v>
      </c>
      <c r="I584" s="96">
        <v>35</v>
      </c>
      <c r="J584" s="83"/>
      <c r="K584" s="118">
        <f>SUM(E584*I584)</f>
        <v>70</v>
      </c>
      <c r="L584" s="118">
        <f t="shared" si="160"/>
        <v>80.5</v>
      </c>
      <c r="M584" s="118">
        <f t="shared" si="161"/>
        <v>10.5</v>
      </c>
      <c r="N584" s="118">
        <f>SUM(E584*21)</f>
        <v>42</v>
      </c>
      <c r="O584" s="92">
        <f t="shared" si="162"/>
        <v>28</v>
      </c>
      <c r="P584" s="92">
        <v>80.5</v>
      </c>
      <c r="Q584" s="93">
        <f t="shared" si="163"/>
        <v>0</v>
      </c>
      <c r="R584" s="183">
        <v>43581</v>
      </c>
    </row>
    <row r="585" spans="1:18" ht="16">
      <c r="A585" s="143" t="s">
        <v>40</v>
      </c>
      <c r="B585" s="89" t="s">
        <v>50</v>
      </c>
      <c r="C585" s="95" t="s">
        <v>24</v>
      </c>
      <c r="D585" s="97">
        <v>43585</v>
      </c>
      <c r="E585" s="91">
        <v>2.5</v>
      </c>
      <c r="F585" s="126" t="s">
        <v>5</v>
      </c>
      <c r="G585" s="90"/>
      <c r="H585" s="89" t="s">
        <v>17</v>
      </c>
      <c r="I585" s="92">
        <v>30</v>
      </c>
      <c r="J585" s="83"/>
      <c r="K585" s="92">
        <f>SUM(E585*I585)</f>
        <v>75</v>
      </c>
      <c r="L585" s="92">
        <f t="shared" si="160"/>
        <v>86.25</v>
      </c>
      <c r="M585" s="92">
        <f t="shared" si="161"/>
        <v>11.25</v>
      </c>
      <c r="N585" s="118">
        <f>SUM(E585*21)</f>
        <v>52.5</v>
      </c>
      <c r="O585" s="92">
        <f t="shared" si="162"/>
        <v>22.5</v>
      </c>
      <c r="P585" s="92">
        <v>86.25</v>
      </c>
      <c r="Q585" s="93">
        <f t="shared" si="163"/>
        <v>0</v>
      </c>
      <c r="R585" s="183">
        <v>43585</v>
      </c>
    </row>
    <row r="586" spans="1:18" ht="16">
      <c r="A586" s="143" t="s">
        <v>40</v>
      </c>
      <c r="B586" s="95" t="s">
        <v>232</v>
      </c>
      <c r="C586" s="89" t="s">
        <v>29</v>
      </c>
      <c r="D586" s="97">
        <v>43586</v>
      </c>
      <c r="E586" s="91">
        <v>2</v>
      </c>
      <c r="F586" s="147" t="s">
        <v>98</v>
      </c>
      <c r="G586" s="90"/>
      <c r="H586" s="89" t="s">
        <v>6</v>
      </c>
      <c r="I586" s="92">
        <v>38</v>
      </c>
      <c r="J586" s="83"/>
      <c r="K586" s="92">
        <f>SUM(E586*I586)</f>
        <v>76</v>
      </c>
      <c r="L586" s="92">
        <f t="shared" si="160"/>
        <v>87.399999999999991</v>
      </c>
      <c r="M586" s="92">
        <f t="shared" si="161"/>
        <v>11.399999999999991</v>
      </c>
      <c r="N586" s="92">
        <f>SUM(E586*25)</f>
        <v>50</v>
      </c>
      <c r="O586" s="92">
        <f t="shared" si="162"/>
        <v>26</v>
      </c>
      <c r="P586" s="92">
        <v>87.4</v>
      </c>
      <c r="Q586" s="93">
        <f t="shared" si="163"/>
        <v>1.4210854715202004E-14</v>
      </c>
      <c r="R586" s="183">
        <v>43590</v>
      </c>
    </row>
    <row r="587" spans="1:18" ht="16">
      <c r="A587" s="143" t="s">
        <v>40</v>
      </c>
      <c r="B587" s="95" t="s">
        <v>95</v>
      </c>
      <c r="C587" s="95" t="s">
        <v>29</v>
      </c>
      <c r="D587" s="97">
        <v>43586</v>
      </c>
      <c r="E587" s="100">
        <v>2.5</v>
      </c>
      <c r="F587" s="89" t="s">
        <v>8</v>
      </c>
      <c r="G587" s="148"/>
      <c r="H587" s="95" t="s">
        <v>17</v>
      </c>
      <c r="I587" s="96">
        <v>30</v>
      </c>
      <c r="J587" s="83"/>
      <c r="K587" s="96">
        <f>SUM(E587*I587)</f>
        <v>75</v>
      </c>
      <c r="L587" s="96">
        <f t="shared" si="160"/>
        <v>86.25</v>
      </c>
      <c r="M587" s="96">
        <f t="shared" si="161"/>
        <v>11.25</v>
      </c>
      <c r="N587" s="92">
        <f>SUM(E587*21)</f>
        <v>52.5</v>
      </c>
      <c r="O587" s="92">
        <f t="shared" si="162"/>
        <v>22.5</v>
      </c>
      <c r="P587" s="96">
        <v>86.25</v>
      </c>
      <c r="Q587" s="93">
        <f t="shared" si="163"/>
        <v>0</v>
      </c>
      <c r="R587" s="183">
        <v>43581</v>
      </c>
    </row>
    <row r="588" spans="1:18" ht="16">
      <c r="A588" s="143" t="s">
        <v>40</v>
      </c>
      <c r="B588" s="571" t="s">
        <v>511</v>
      </c>
      <c r="C588" s="650" t="s">
        <v>3</v>
      </c>
      <c r="D588" s="674">
        <v>43587</v>
      </c>
      <c r="E588" s="675"/>
      <c r="F588" s="571"/>
      <c r="G588" s="573" t="s">
        <v>512</v>
      </c>
      <c r="H588" s="571"/>
      <c r="I588" s="574"/>
      <c r="J588" s="117"/>
      <c r="K588" s="89"/>
      <c r="L588" s="89"/>
      <c r="M588" s="89"/>
      <c r="N588" s="92"/>
      <c r="O588" s="89"/>
      <c r="P588" s="89"/>
      <c r="Q588" s="89"/>
      <c r="R588" s="183"/>
    </row>
    <row r="589" spans="1:18" ht="16">
      <c r="A589" s="143" t="s">
        <v>40</v>
      </c>
      <c r="B589" s="89" t="s">
        <v>108</v>
      </c>
      <c r="C589" s="89" t="s">
        <v>3</v>
      </c>
      <c r="D589" s="97">
        <v>43587</v>
      </c>
      <c r="E589" s="91">
        <v>1.25</v>
      </c>
      <c r="F589" s="89" t="s">
        <v>8</v>
      </c>
      <c r="G589" s="90" t="s">
        <v>235</v>
      </c>
      <c r="H589" s="89"/>
      <c r="I589" s="92"/>
      <c r="J589" s="83"/>
      <c r="K589" s="92"/>
      <c r="L589" s="92"/>
      <c r="M589" s="92"/>
      <c r="N589" s="92">
        <f>SUM(E589*21)</f>
        <v>26.25</v>
      </c>
      <c r="O589" s="92"/>
      <c r="P589" s="92"/>
      <c r="Q589" s="93">
        <f t="shared" si="163"/>
        <v>0</v>
      </c>
      <c r="R589" s="183"/>
    </row>
    <row r="590" spans="1:18" ht="16">
      <c r="A590" s="143" t="s">
        <v>40</v>
      </c>
      <c r="B590" s="95" t="s">
        <v>35</v>
      </c>
      <c r="C590" s="89" t="s">
        <v>3</v>
      </c>
      <c r="D590" s="97">
        <v>43587</v>
      </c>
      <c r="E590" s="91">
        <v>1.5</v>
      </c>
      <c r="F590" s="125" t="s">
        <v>14</v>
      </c>
      <c r="G590" s="90" t="s">
        <v>235</v>
      </c>
      <c r="H590" s="95" t="s">
        <v>15</v>
      </c>
      <c r="I590" s="92"/>
      <c r="J590" s="83"/>
      <c r="K590" s="92"/>
      <c r="L590" s="92"/>
      <c r="M590" s="92"/>
      <c r="N590" s="92">
        <f>SUM(E590*25)</f>
        <v>37.5</v>
      </c>
      <c r="O590" s="92"/>
      <c r="P590" s="92"/>
      <c r="Q590" s="93">
        <f t="shared" si="163"/>
        <v>0</v>
      </c>
      <c r="R590" s="183"/>
    </row>
    <row r="591" spans="1:18" ht="16">
      <c r="A591" s="143" t="s">
        <v>40</v>
      </c>
      <c r="B591" s="89" t="s">
        <v>37</v>
      </c>
      <c r="C591" s="89" t="s">
        <v>3</v>
      </c>
      <c r="D591" s="97">
        <v>43587</v>
      </c>
      <c r="E591" s="91">
        <v>1.5</v>
      </c>
      <c r="F591" s="89" t="s">
        <v>8</v>
      </c>
      <c r="G591" s="90" t="s">
        <v>235</v>
      </c>
      <c r="H591" s="89" t="s">
        <v>6</v>
      </c>
      <c r="I591" s="92"/>
      <c r="J591" s="83"/>
      <c r="K591" s="92"/>
      <c r="L591" s="92">
        <f>SUM(K591*1.15)</f>
        <v>0</v>
      </c>
      <c r="M591" s="92">
        <f>SUM(L591-K591)</f>
        <v>0</v>
      </c>
      <c r="N591" s="92">
        <f>SUM(E591*21)</f>
        <v>31.5</v>
      </c>
      <c r="O591" s="92">
        <f>SUM(K591-N591)</f>
        <v>-31.5</v>
      </c>
      <c r="P591" s="92"/>
      <c r="Q591" s="93">
        <f t="shared" si="163"/>
        <v>0</v>
      </c>
      <c r="R591" s="183"/>
    </row>
    <row r="592" spans="1:18" ht="16">
      <c r="A592" s="143" t="s">
        <v>40</v>
      </c>
      <c r="B592" s="87" t="s">
        <v>111</v>
      </c>
      <c r="C592" s="89" t="s">
        <v>10</v>
      </c>
      <c r="D592" s="97">
        <v>43588</v>
      </c>
      <c r="E592" s="98">
        <v>2.5</v>
      </c>
      <c r="F592" s="89" t="s">
        <v>8</v>
      </c>
      <c r="G592" s="90"/>
      <c r="H592" s="87" t="s">
        <v>12</v>
      </c>
      <c r="I592" s="118">
        <v>30</v>
      </c>
      <c r="J592" s="117"/>
      <c r="K592" s="92">
        <v>75</v>
      </c>
      <c r="L592" s="92">
        <f>SUM(K592*1.15)</f>
        <v>86.25</v>
      </c>
      <c r="M592" s="92">
        <f>SUM(L592-K592)</f>
        <v>11.25</v>
      </c>
      <c r="N592" s="118">
        <f>SUM(E592*21)</f>
        <v>52.5</v>
      </c>
      <c r="O592" s="118">
        <f>SUM(K592-N592)</f>
        <v>22.5</v>
      </c>
      <c r="P592" s="92"/>
      <c r="Q592" s="93">
        <f>+SUM(P592-L592)</f>
        <v>-86.25</v>
      </c>
      <c r="R592" s="220"/>
    </row>
    <row r="593" spans="1:18" ht="16">
      <c r="A593" s="143" t="s">
        <v>40</v>
      </c>
      <c r="B593" s="95" t="s">
        <v>56</v>
      </c>
      <c r="C593" s="89" t="s">
        <v>10</v>
      </c>
      <c r="D593" s="97">
        <v>43588</v>
      </c>
      <c r="E593" s="100">
        <v>2.5</v>
      </c>
      <c r="F593" s="89" t="s">
        <v>8</v>
      </c>
      <c r="G593" s="87"/>
      <c r="H593" s="95" t="s">
        <v>6</v>
      </c>
      <c r="I593" s="92">
        <v>33</v>
      </c>
      <c r="J593" s="83"/>
      <c r="K593" s="92">
        <f>SUM(E593*I593)</f>
        <v>82.5</v>
      </c>
      <c r="L593" s="92">
        <f>SUM(K593*1.15)</f>
        <v>94.874999999999986</v>
      </c>
      <c r="M593" s="92">
        <f>SUM(L593-K593)</f>
        <v>12.374999999999986</v>
      </c>
      <c r="N593" s="118">
        <f>SUM(E593*21)</f>
        <v>52.5</v>
      </c>
      <c r="O593" s="118">
        <f>SUM(K593-N593)</f>
        <v>30</v>
      </c>
      <c r="P593" s="96">
        <v>94.88</v>
      </c>
      <c r="Q593" s="93">
        <f>+SUM(P593-L593)</f>
        <v>5.0000000000096634E-3</v>
      </c>
      <c r="R593" s="183">
        <v>43586</v>
      </c>
    </row>
    <row r="594" spans="1:18" ht="16">
      <c r="A594" s="150"/>
      <c r="B594" s="150"/>
      <c r="C594" s="150"/>
      <c r="D594" s="150"/>
      <c r="E594" s="151">
        <f>SUM(E582:E593)</f>
        <v>23.25</v>
      </c>
      <c r="F594" s="150"/>
      <c r="G594" s="150"/>
      <c r="H594" s="150"/>
      <c r="I594" s="152"/>
      <c r="J594" s="83"/>
      <c r="K594" s="152">
        <f t="shared" ref="K594:Q594" si="164">SUM(K582:K593)</f>
        <v>613.5</v>
      </c>
      <c r="L594" s="152">
        <f t="shared" si="164"/>
        <v>705.52499999999998</v>
      </c>
      <c r="M594" s="152">
        <f t="shared" si="164"/>
        <v>92.024999999999963</v>
      </c>
      <c r="N594" s="152">
        <f t="shared" si="164"/>
        <v>502.25</v>
      </c>
      <c r="O594" s="152">
        <f t="shared" si="164"/>
        <v>175</v>
      </c>
      <c r="P594" s="152">
        <f t="shared" si="164"/>
        <v>619.28</v>
      </c>
      <c r="Q594" s="153">
        <f t="shared" si="164"/>
        <v>-86.244999999999962</v>
      </c>
      <c r="R594" s="245"/>
    </row>
    <row r="595" spans="1:18" ht="16">
      <c r="A595" s="79" t="s">
        <v>57</v>
      </c>
      <c r="B595" s="79" t="s">
        <v>58</v>
      </c>
      <c r="C595" s="79"/>
      <c r="D595" s="155" t="s">
        <v>59</v>
      </c>
      <c r="E595" s="81" t="s">
        <v>60</v>
      </c>
      <c r="F595" s="79" t="s">
        <v>61</v>
      </c>
      <c r="G595" s="85" t="s">
        <v>62</v>
      </c>
      <c r="H595" s="156" t="s">
        <v>72</v>
      </c>
      <c r="I595" s="82" t="s">
        <v>64</v>
      </c>
      <c r="J595" s="83"/>
      <c r="K595" s="82" t="s">
        <v>65</v>
      </c>
      <c r="L595" s="82" t="s">
        <v>66</v>
      </c>
      <c r="M595" s="82" t="s">
        <v>67</v>
      </c>
      <c r="N595" s="82" t="s">
        <v>68</v>
      </c>
      <c r="O595" s="82" t="s">
        <v>69</v>
      </c>
      <c r="P595" s="82" t="s">
        <v>70</v>
      </c>
      <c r="Q595" s="84" t="s">
        <v>71</v>
      </c>
      <c r="R595" s="183"/>
    </row>
    <row r="596" spans="1:18" ht="16">
      <c r="A596" s="163" t="s">
        <v>362</v>
      </c>
      <c r="B596" s="89" t="s">
        <v>101</v>
      </c>
      <c r="C596" s="89" t="s">
        <v>19</v>
      </c>
      <c r="D596" s="97">
        <v>43614</v>
      </c>
      <c r="E596" s="91">
        <v>2</v>
      </c>
      <c r="F596" s="89" t="s">
        <v>8</v>
      </c>
      <c r="G596" s="95"/>
      <c r="H596" s="116" t="s">
        <v>6</v>
      </c>
      <c r="I596" s="92">
        <v>35</v>
      </c>
      <c r="J596" s="83"/>
      <c r="K596" s="92">
        <f>SUM(E596*I596)</f>
        <v>70</v>
      </c>
      <c r="L596" s="92">
        <f>SUM(K596*1.15)</f>
        <v>80.5</v>
      </c>
      <c r="M596" s="92">
        <f>SUM(L596-K596)</f>
        <v>10.5</v>
      </c>
      <c r="N596" s="92">
        <f>SUM(E596*20)</f>
        <v>40</v>
      </c>
      <c r="O596" s="92">
        <f>SUM(K596-N596)</f>
        <v>30</v>
      </c>
      <c r="P596" s="92">
        <v>80.5</v>
      </c>
      <c r="Q596" s="93">
        <f t="shared" ref="Q596:Q600" si="165">+SUM(P596-L596)</f>
        <v>0</v>
      </c>
      <c r="R596" s="183">
        <v>43586</v>
      </c>
    </row>
    <row r="597" spans="1:18" ht="16">
      <c r="A597" s="163" t="s">
        <v>362</v>
      </c>
      <c r="B597" s="89" t="s">
        <v>21</v>
      </c>
      <c r="C597" s="89" t="s">
        <v>19</v>
      </c>
      <c r="D597" s="97">
        <v>43614</v>
      </c>
      <c r="E597" s="91">
        <v>3</v>
      </c>
      <c r="F597" s="125" t="s">
        <v>14</v>
      </c>
      <c r="G597" s="90" t="s">
        <v>477</v>
      </c>
      <c r="H597" s="95" t="s">
        <v>20</v>
      </c>
      <c r="I597" s="96">
        <v>38</v>
      </c>
      <c r="J597" s="83"/>
      <c r="K597" s="92"/>
      <c r="L597" s="92"/>
      <c r="M597" s="92"/>
      <c r="N597" s="118">
        <f>SUM(E597*25)</f>
        <v>75</v>
      </c>
      <c r="O597" s="92"/>
      <c r="P597" s="92"/>
      <c r="Q597" s="93">
        <f t="shared" si="165"/>
        <v>0</v>
      </c>
      <c r="R597" s="183"/>
    </row>
    <row r="598" spans="1:18" ht="16">
      <c r="A598" s="163" t="s">
        <v>362</v>
      </c>
      <c r="B598" s="89" t="s">
        <v>73</v>
      </c>
      <c r="C598" s="89" t="s">
        <v>24</v>
      </c>
      <c r="D598" s="97">
        <v>43585</v>
      </c>
      <c r="E598" s="91">
        <v>2</v>
      </c>
      <c r="F598" s="89" t="s">
        <v>8</v>
      </c>
      <c r="G598" s="90"/>
      <c r="H598" s="95" t="s">
        <v>6</v>
      </c>
      <c r="I598" s="96">
        <v>35</v>
      </c>
      <c r="J598" s="83"/>
      <c r="K598" s="118">
        <f>SUM(E598*I598)</f>
        <v>70</v>
      </c>
      <c r="L598" s="92">
        <f>SUM(K598*1.15)</f>
        <v>80.5</v>
      </c>
      <c r="M598" s="92">
        <f>SUM(L598-K598)</f>
        <v>10.5</v>
      </c>
      <c r="N598" s="118">
        <f t="shared" ref="N598:N603" si="166">SUM(E598*20)</f>
        <v>40</v>
      </c>
      <c r="O598" s="118">
        <f>SUM(K598-N598)</f>
        <v>30</v>
      </c>
      <c r="P598" s="118">
        <v>80.5</v>
      </c>
      <c r="Q598" s="93">
        <f t="shared" si="165"/>
        <v>0</v>
      </c>
      <c r="R598" s="183">
        <v>43585</v>
      </c>
    </row>
    <row r="599" spans="1:18" ht="16">
      <c r="A599" s="163" t="s">
        <v>362</v>
      </c>
      <c r="B599" s="89" t="s">
        <v>115</v>
      </c>
      <c r="C599" s="89" t="s">
        <v>24</v>
      </c>
      <c r="D599" s="97">
        <v>43585</v>
      </c>
      <c r="E599" s="91">
        <v>3</v>
      </c>
      <c r="F599" s="89" t="s">
        <v>8</v>
      </c>
      <c r="G599" s="90" t="s">
        <v>457</v>
      </c>
      <c r="H599" s="89" t="s">
        <v>6</v>
      </c>
      <c r="I599" s="92">
        <v>35</v>
      </c>
      <c r="J599" s="83"/>
      <c r="K599" s="92">
        <f>SUM(E599*I599)</f>
        <v>105</v>
      </c>
      <c r="L599" s="92">
        <f>SUM(K599*1.15)</f>
        <v>120.74999999999999</v>
      </c>
      <c r="M599" s="92">
        <f>SUM(L599-K599)</f>
        <v>15.749999999999986</v>
      </c>
      <c r="N599" s="92">
        <f t="shared" si="166"/>
        <v>60</v>
      </c>
      <c r="O599" s="92">
        <f>SUM(K599-N599)</f>
        <v>45</v>
      </c>
      <c r="P599" s="92">
        <v>120.75</v>
      </c>
      <c r="Q599" s="92">
        <f t="shared" si="165"/>
        <v>1.4210854715202004E-14</v>
      </c>
      <c r="R599" s="183">
        <v>43581</v>
      </c>
    </row>
    <row r="600" spans="1:18" ht="16">
      <c r="A600" s="163" t="s">
        <v>362</v>
      </c>
      <c r="B600" s="109"/>
      <c r="C600" s="109" t="s">
        <v>29</v>
      </c>
      <c r="D600" s="667">
        <v>43586</v>
      </c>
      <c r="E600" s="111"/>
      <c r="F600" s="109" t="s">
        <v>85</v>
      </c>
      <c r="G600" s="112" t="s">
        <v>513</v>
      </c>
      <c r="H600" s="109"/>
      <c r="I600" s="114"/>
      <c r="J600" s="83"/>
      <c r="K600" s="114"/>
      <c r="L600" s="114">
        <f>SUM(K600*1.15)</f>
        <v>0</v>
      </c>
      <c r="M600" s="114">
        <f>SUM(L600-K600)</f>
        <v>0</v>
      </c>
      <c r="N600" s="114">
        <f t="shared" si="166"/>
        <v>0</v>
      </c>
      <c r="O600" s="114">
        <f>SUM(K600-N600)</f>
        <v>0</v>
      </c>
      <c r="P600" s="114"/>
      <c r="Q600" s="114">
        <f t="shared" si="165"/>
        <v>0</v>
      </c>
      <c r="R600" s="183"/>
    </row>
    <row r="601" spans="1:18" ht="16">
      <c r="A601" s="163" t="s">
        <v>362</v>
      </c>
      <c r="B601" s="571" t="s">
        <v>511</v>
      </c>
      <c r="C601" s="650" t="s">
        <v>3</v>
      </c>
      <c r="D601" s="674">
        <v>43587</v>
      </c>
      <c r="E601" s="675"/>
      <c r="F601" s="571"/>
      <c r="G601" s="573" t="s">
        <v>512</v>
      </c>
      <c r="H601" s="571"/>
      <c r="I601" s="574"/>
      <c r="J601" s="117"/>
      <c r="K601" s="571"/>
      <c r="L601" s="571"/>
      <c r="M601" s="571"/>
      <c r="N601" s="574">
        <f t="shared" si="166"/>
        <v>0</v>
      </c>
      <c r="O601" s="571"/>
      <c r="P601" s="571"/>
      <c r="Q601" s="571"/>
      <c r="R601" s="183"/>
    </row>
    <row r="602" spans="1:18" ht="16">
      <c r="A602" s="163" t="s">
        <v>362</v>
      </c>
      <c r="B602" s="89" t="s">
        <v>7</v>
      </c>
      <c r="C602" s="95" t="s">
        <v>3</v>
      </c>
      <c r="D602" s="97">
        <v>43587</v>
      </c>
      <c r="E602" s="91">
        <v>1</v>
      </c>
      <c r="F602" s="89" t="s">
        <v>8</v>
      </c>
      <c r="G602" s="90"/>
      <c r="H602" s="89"/>
      <c r="I602" s="92"/>
      <c r="J602" s="83"/>
      <c r="K602" s="92"/>
      <c r="L602" s="92"/>
      <c r="M602" s="92"/>
      <c r="N602" s="118">
        <f t="shared" si="166"/>
        <v>20</v>
      </c>
      <c r="O602" s="92"/>
      <c r="P602" s="92"/>
      <c r="Q602" s="92"/>
      <c r="R602" s="183"/>
    </row>
    <row r="603" spans="1:18" ht="16">
      <c r="A603" s="163" t="s">
        <v>362</v>
      </c>
      <c r="B603" s="89" t="s">
        <v>75</v>
      </c>
      <c r="C603" s="95" t="s">
        <v>3</v>
      </c>
      <c r="D603" s="97">
        <v>43587</v>
      </c>
      <c r="E603" s="91">
        <v>1.25</v>
      </c>
      <c r="F603" s="89" t="s">
        <v>8</v>
      </c>
      <c r="G603" s="90"/>
      <c r="H603" s="87" t="s">
        <v>15</v>
      </c>
      <c r="I603" s="96">
        <v>30</v>
      </c>
      <c r="J603" s="83"/>
      <c r="K603" s="96">
        <v>75</v>
      </c>
      <c r="L603" s="96">
        <f>SUM(K603*1.15)</f>
        <v>86.25</v>
      </c>
      <c r="M603" s="96">
        <f>SUM(L603-K603)</f>
        <v>11.25</v>
      </c>
      <c r="N603" s="118">
        <f t="shared" si="166"/>
        <v>25</v>
      </c>
      <c r="O603" s="96">
        <f>SUM(K603-N603)</f>
        <v>50</v>
      </c>
      <c r="P603" s="92">
        <v>86.25</v>
      </c>
      <c r="Q603" s="93">
        <f>+SUM(P603-L603)</f>
        <v>0</v>
      </c>
      <c r="R603" s="183">
        <v>43586</v>
      </c>
    </row>
    <row r="604" spans="1:18" ht="16">
      <c r="A604" s="163" t="s">
        <v>362</v>
      </c>
      <c r="B604" s="568"/>
      <c r="C604" s="109" t="s">
        <v>10</v>
      </c>
      <c r="D604" s="667">
        <v>43588</v>
      </c>
      <c r="E604" s="569"/>
      <c r="F604" s="668" t="s">
        <v>513</v>
      </c>
      <c r="G604" s="568"/>
      <c r="H604" s="568"/>
      <c r="I604" s="568"/>
      <c r="J604" s="117"/>
      <c r="K604" s="570"/>
      <c r="L604" s="570"/>
      <c r="M604" s="570"/>
      <c r="N604" s="570"/>
      <c r="O604" s="570"/>
      <c r="P604" s="568"/>
      <c r="Q604" s="568"/>
      <c r="R604" s="221"/>
    </row>
    <row r="605" spans="1:18" ht="16">
      <c r="A605" s="167"/>
      <c r="B605" s="167"/>
      <c r="C605" s="167"/>
      <c r="D605" s="168"/>
      <c r="E605" s="169">
        <f>SUM(E596:E604)</f>
        <v>12.25</v>
      </c>
      <c r="F605" s="167"/>
      <c r="G605" s="170"/>
      <c r="H605" s="168"/>
      <c r="I605" s="171"/>
      <c r="J605" s="83"/>
      <c r="K605" s="172">
        <f>SUM(K596:K604)</f>
        <v>320</v>
      </c>
      <c r="L605" s="172">
        <f t="shared" ref="L605:Q605" si="167">SUM(L596:L604)</f>
        <v>368</v>
      </c>
      <c r="M605" s="172">
        <f t="shared" si="167"/>
        <v>47.999999999999986</v>
      </c>
      <c r="N605" s="172">
        <f t="shared" si="167"/>
        <v>260</v>
      </c>
      <c r="O605" s="172">
        <f t="shared" si="167"/>
        <v>155</v>
      </c>
      <c r="P605" s="107">
        <f t="shared" si="167"/>
        <v>368</v>
      </c>
      <c r="Q605" s="679">
        <f t="shared" si="167"/>
        <v>1.4210854715202004E-14</v>
      </c>
      <c r="R605" s="183"/>
    </row>
    <row r="606" spans="1:18" ht="16">
      <c r="A606" s="176" t="s">
        <v>87</v>
      </c>
      <c r="B606" s="89" t="s">
        <v>88</v>
      </c>
      <c r="C606" s="89" t="s">
        <v>19</v>
      </c>
      <c r="D606" s="97">
        <v>43614</v>
      </c>
      <c r="E606" s="91">
        <v>2</v>
      </c>
      <c r="F606" s="89" t="s">
        <v>8</v>
      </c>
      <c r="G606" s="90"/>
      <c r="H606" s="95" t="s">
        <v>17</v>
      </c>
      <c r="I606" s="96">
        <v>30</v>
      </c>
      <c r="J606" s="83"/>
      <c r="K606" s="92">
        <f>SUM(E606*I606)</f>
        <v>60</v>
      </c>
      <c r="L606" s="92">
        <f t="shared" ref="L606:L611" si="168">SUM(K606*1.15)</f>
        <v>69</v>
      </c>
      <c r="M606" s="92">
        <f t="shared" ref="M606:M611" si="169">SUM(L606-K606)</f>
        <v>9</v>
      </c>
      <c r="N606" s="92">
        <f t="shared" ref="N606:N611" si="170">SUM(E606*21)</f>
        <v>42</v>
      </c>
      <c r="O606" s="92">
        <f t="shared" ref="O606:O611" si="171">SUM(K606-N606)</f>
        <v>18</v>
      </c>
      <c r="P606" s="118">
        <v>69</v>
      </c>
      <c r="Q606" s="93">
        <f t="shared" ref="Q606:Q611" si="172">+SUM(P606-L606)</f>
        <v>0</v>
      </c>
      <c r="R606" s="183" t="s">
        <v>352</v>
      </c>
    </row>
    <row r="607" spans="1:18" ht="16">
      <c r="A607" s="176" t="s">
        <v>87</v>
      </c>
      <c r="B607" s="89" t="s">
        <v>90</v>
      </c>
      <c r="C607" s="89" t="s">
        <v>19</v>
      </c>
      <c r="D607" s="97">
        <v>43614</v>
      </c>
      <c r="E607" s="91">
        <v>3</v>
      </c>
      <c r="F607" s="126" t="s">
        <v>5</v>
      </c>
      <c r="G607" s="90"/>
      <c r="H607" s="87" t="s">
        <v>17</v>
      </c>
      <c r="I607" s="92">
        <v>30</v>
      </c>
      <c r="J607" s="83"/>
      <c r="K607" s="92">
        <v>90</v>
      </c>
      <c r="L607" s="92">
        <f t="shared" si="168"/>
        <v>103.49999999999999</v>
      </c>
      <c r="M607" s="92">
        <f t="shared" si="169"/>
        <v>13.499999999999986</v>
      </c>
      <c r="N607" s="92">
        <f t="shared" si="170"/>
        <v>63</v>
      </c>
      <c r="O607" s="92">
        <f t="shared" si="171"/>
        <v>27</v>
      </c>
      <c r="P607" s="92">
        <v>103.5</v>
      </c>
      <c r="Q607" s="93">
        <f t="shared" si="172"/>
        <v>1.4210854715202004E-14</v>
      </c>
      <c r="R607" s="183">
        <v>43584</v>
      </c>
    </row>
    <row r="608" spans="1:18" ht="16">
      <c r="A608" s="176" t="s">
        <v>87</v>
      </c>
      <c r="B608" s="89" t="s">
        <v>92</v>
      </c>
      <c r="C608" s="95" t="s">
        <v>24</v>
      </c>
      <c r="D608" s="97">
        <v>43585</v>
      </c>
      <c r="E608" s="91">
        <v>3</v>
      </c>
      <c r="F608" s="89" t="s">
        <v>8</v>
      </c>
      <c r="G608" s="90"/>
      <c r="H608" s="127" t="s">
        <v>12</v>
      </c>
      <c r="I608" s="96">
        <v>30</v>
      </c>
      <c r="J608" s="83"/>
      <c r="K608" s="92">
        <f>SUM(E608*I608)</f>
        <v>90</v>
      </c>
      <c r="L608" s="92">
        <f t="shared" si="168"/>
        <v>103.49999999999999</v>
      </c>
      <c r="M608" s="92">
        <f>SUM(L608-K608)</f>
        <v>13.499999999999986</v>
      </c>
      <c r="N608" s="92">
        <f t="shared" si="170"/>
        <v>63</v>
      </c>
      <c r="O608" s="92">
        <f>SUM(K608-N608)</f>
        <v>27</v>
      </c>
      <c r="P608" s="92">
        <v>103.5</v>
      </c>
      <c r="Q608" s="93">
        <f t="shared" si="172"/>
        <v>1.4210854715202004E-14</v>
      </c>
      <c r="R608" s="183">
        <v>43584</v>
      </c>
    </row>
    <row r="609" spans="1:18" ht="16">
      <c r="A609" s="176" t="s">
        <v>87</v>
      </c>
      <c r="B609" s="89" t="s">
        <v>93</v>
      </c>
      <c r="C609" s="95" t="s">
        <v>24</v>
      </c>
      <c r="D609" s="97">
        <v>43585</v>
      </c>
      <c r="E609" s="91">
        <v>2</v>
      </c>
      <c r="F609" s="126" t="s">
        <v>5</v>
      </c>
      <c r="G609" s="90"/>
      <c r="H609" s="95" t="s">
        <v>6</v>
      </c>
      <c r="I609" s="96">
        <v>35</v>
      </c>
      <c r="J609" s="83"/>
      <c r="K609" s="92">
        <f>SUM(E609*I609)</f>
        <v>70</v>
      </c>
      <c r="L609" s="92">
        <f t="shared" si="168"/>
        <v>80.5</v>
      </c>
      <c r="M609" s="92">
        <f>SUM(L609-K609)</f>
        <v>10.5</v>
      </c>
      <c r="N609" s="92">
        <f t="shared" si="170"/>
        <v>42</v>
      </c>
      <c r="O609" s="92">
        <f>SUM(K609-N609)</f>
        <v>28</v>
      </c>
      <c r="P609" s="92">
        <v>80.5</v>
      </c>
      <c r="Q609" s="93">
        <f t="shared" si="172"/>
        <v>0</v>
      </c>
      <c r="R609" s="183">
        <v>43585</v>
      </c>
    </row>
    <row r="610" spans="1:18" ht="16">
      <c r="A610" s="176" t="s">
        <v>87</v>
      </c>
      <c r="B610" s="95" t="s">
        <v>81</v>
      </c>
      <c r="C610" s="95" t="s">
        <v>29</v>
      </c>
      <c r="D610" s="97">
        <v>43586</v>
      </c>
      <c r="E610" s="100">
        <v>2</v>
      </c>
      <c r="F610" s="126" t="s">
        <v>5</v>
      </c>
      <c r="G610" s="95"/>
      <c r="H610" s="95" t="s">
        <v>6</v>
      </c>
      <c r="I610" s="92">
        <v>35</v>
      </c>
      <c r="J610" s="117"/>
      <c r="K610" s="118">
        <f>SUM(E610*I610)</f>
        <v>70</v>
      </c>
      <c r="L610" s="118">
        <f>SUM(K610*1.15)</f>
        <v>80.5</v>
      </c>
      <c r="M610" s="118">
        <f>SUM(L610-K610)</f>
        <v>10.5</v>
      </c>
      <c r="N610" s="92">
        <f>SUM(E610*21)</f>
        <v>42</v>
      </c>
      <c r="O610" s="92">
        <f>SUM(K610-N610)</f>
        <v>28</v>
      </c>
      <c r="P610" s="118">
        <v>80.5</v>
      </c>
      <c r="Q610" s="93">
        <f>+SUM(P610-L610)</f>
        <v>0</v>
      </c>
      <c r="R610" s="183">
        <v>43587</v>
      </c>
    </row>
    <row r="611" spans="1:18" ht="16">
      <c r="A611" s="176" t="s">
        <v>87</v>
      </c>
      <c r="B611" s="89" t="s">
        <v>96</v>
      </c>
      <c r="C611" s="95" t="s">
        <v>29</v>
      </c>
      <c r="D611" s="97">
        <v>43586</v>
      </c>
      <c r="E611" s="100">
        <v>2</v>
      </c>
      <c r="F611" s="126" t="s">
        <v>5</v>
      </c>
      <c r="G611" s="90"/>
      <c r="H611" s="116" t="s">
        <v>6</v>
      </c>
      <c r="I611" s="92">
        <v>35</v>
      </c>
      <c r="J611" s="83"/>
      <c r="K611" s="96">
        <f>SUM(E611*I611)</f>
        <v>70</v>
      </c>
      <c r="L611" s="96">
        <f t="shared" si="168"/>
        <v>80.5</v>
      </c>
      <c r="M611" s="96">
        <f t="shared" si="169"/>
        <v>10.5</v>
      </c>
      <c r="N611" s="92">
        <f t="shared" si="170"/>
        <v>42</v>
      </c>
      <c r="O611" s="92">
        <f t="shared" si="171"/>
        <v>28</v>
      </c>
      <c r="P611" s="92">
        <v>80.5</v>
      </c>
      <c r="Q611" s="93">
        <f t="shared" si="172"/>
        <v>0</v>
      </c>
      <c r="R611" s="183">
        <v>43586</v>
      </c>
    </row>
    <row r="612" spans="1:18" ht="16">
      <c r="A612" s="176" t="s">
        <v>87</v>
      </c>
      <c r="B612" s="571" t="s">
        <v>511</v>
      </c>
      <c r="C612" s="650" t="s">
        <v>3</v>
      </c>
      <c r="D612" s="674">
        <v>43587</v>
      </c>
      <c r="E612" s="675"/>
      <c r="F612" s="571"/>
      <c r="G612" s="573" t="s">
        <v>512</v>
      </c>
      <c r="H612" s="571"/>
      <c r="I612" s="574"/>
      <c r="J612" s="117"/>
      <c r="K612" s="89"/>
      <c r="L612" s="89"/>
      <c r="M612" s="89"/>
      <c r="N612" s="92"/>
      <c r="O612" s="89"/>
      <c r="P612" s="89"/>
      <c r="Q612" s="89"/>
      <c r="R612" s="183"/>
    </row>
    <row r="613" spans="1:18" ht="16">
      <c r="A613" s="176" t="s">
        <v>87</v>
      </c>
      <c r="B613" s="87" t="s">
        <v>109</v>
      </c>
      <c r="C613" s="95" t="s">
        <v>3</v>
      </c>
      <c r="D613" s="97">
        <v>43587</v>
      </c>
      <c r="E613" s="98">
        <v>3</v>
      </c>
      <c r="F613" s="126" t="s">
        <v>5</v>
      </c>
      <c r="G613" s="90"/>
      <c r="H613" s="87" t="s">
        <v>12</v>
      </c>
      <c r="I613" s="92">
        <v>30</v>
      </c>
      <c r="J613" s="117"/>
      <c r="K613" s="118">
        <f>SUM(E613*I613)</f>
        <v>90</v>
      </c>
      <c r="L613" s="118">
        <f>SUM(K613*1.15)</f>
        <v>103.49999999999999</v>
      </c>
      <c r="M613" s="118">
        <f>SUM(L613-K613)</f>
        <v>13.499999999999986</v>
      </c>
      <c r="N613" s="92">
        <f>SUM(E613*21)</f>
        <v>63</v>
      </c>
      <c r="O613" s="118">
        <f>SUM(K613-N613)</f>
        <v>27</v>
      </c>
      <c r="P613" s="118">
        <v>103.5</v>
      </c>
      <c r="Q613" s="93">
        <f>+SUM(P613-L613)</f>
        <v>1.4210854715202004E-14</v>
      </c>
      <c r="R613" s="183" t="s">
        <v>352</v>
      </c>
    </row>
    <row r="614" spans="1:18" ht="16">
      <c r="A614" s="176" t="s">
        <v>87</v>
      </c>
      <c r="B614" s="95" t="s">
        <v>97</v>
      </c>
      <c r="C614" s="89" t="s">
        <v>3</v>
      </c>
      <c r="D614" s="97">
        <v>43587</v>
      </c>
      <c r="E614" s="100">
        <v>2</v>
      </c>
      <c r="F614" s="125" t="s">
        <v>14</v>
      </c>
      <c r="G614" s="90"/>
      <c r="H614" s="95" t="s">
        <v>20</v>
      </c>
      <c r="I614" s="96">
        <v>52.17</v>
      </c>
      <c r="J614" s="117"/>
      <c r="K614" s="96">
        <f t="shared" ref="K614" si="173">SUM(E614*I614)</f>
        <v>104.34</v>
      </c>
      <c r="L614" s="96">
        <f t="shared" ref="L614" si="174">SUM(K614*1.15)</f>
        <v>119.991</v>
      </c>
      <c r="M614" s="96">
        <f t="shared" ref="M614" si="175">SUM(L614-K614)</f>
        <v>15.650999999999996</v>
      </c>
      <c r="N614" s="92">
        <f>SUM(E614*25)</f>
        <v>50</v>
      </c>
      <c r="O614" s="92">
        <f t="shared" ref="O614" si="176">SUM(K614-N614)</f>
        <v>54.34</v>
      </c>
      <c r="P614" s="96">
        <v>120</v>
      </c>
      <c r="Q614" s="93">
        <f t="shared" ref="Q614" si="177">+SUM(P614-L614)</f>
        <v>9.0000000000003411E-3</v>
      </c>
      <c r="R614" s="183">
        <v>43587</v>
      </c>
    </row>
    <row r="615" spans="1:18" ht="16">
      <c r="A615" s="176" t="s">
        <v>87</v>
      </c>
      <c r="B615" s="89" t="s">
        <v>541</v>
      </c>
      <c r="C615" s="95" t="s">
        <v>10</v>
      </c>
      <c r="D615" s="97">
        <v>43588</v>
      </c>
      <c r="E615" s="91">
        <v>2</v>
      </c>
      <c r="F615" s="687" t="s">
        <v>354</v>
      </c>
      <c r="G615" s="90"/>
      <c r="H615" s="95" t="s">
        <v>6</v>
      </c>
      <c r="I615" s="92">
        <v>40</v>
      </c>
      <c r="J615" s="117"/>
      <c r="K615" s="92">
        <f>SUM(E615*I615)</f>
        <v>80</v>
      </c>
      <c r="L615" s="92">
        <f>SUM(K615*1.15)</f>
        <v>92</v>
      </c>
      <c r="M615" s="92">
        <f>SUM(L615-K615)</f>
        <v>12</v>
      </c>
      <c r="N615" s="92">
        <f>SUM(E615*25)</f>
        <v>50</v>
      </c>
      <c r="O615" s="92">
        <f>SUM(K615-N615)</f>
        <v>30</v>
      </c>
      <c r="P615" s="92">
        <v>92</v>
      </c>
      <c r="Q615" s="93">
        <f>+SUM(P615-L615)</f>
        <v>0</v>
      </c>
      <c r="R615" s="183">
        <v>43588</v>
      </c>
    </row>
    <row r="616" spans="1:18" ht="16">
      <c r="A616" s="176" t="s">
        <v>87</v>
      </c>
      <c r="B616" s="89" t="s">
        <v>110</v>
      </c>
      <c r="C616" s="95" t="s">
        <v>10</v>
      </c>
      <c r="D616" s="97">
        <v>43588</v>
      </c>
      <c r="E616" s="100">
        <v>2</v>
      </c>
      <c r="F616" s="95" t="s">
        <v>8</v>
      </c>
      <c r="G616" s="90"/>
      <c r="H616" s="87" t="s">
        <v>12</v>
      </c>
      <c r="I616" s="92">
        <v>30</v>
      </c>
      <c r="J616" s="117"/>
      <c r="K616" s="92">
        <f>SUM(E616*I616)</f>
        <v>60</v>
      </c>
      <c r="L616" s="92">
        <f>SUM(K616*1.15)</f>
        <v>69</v>
      </c>
      <c r="M616" s="92">
        <f>SUM(L616-K616)</f>
        <v>9</v>
      </c>
      <c r="N616" s="118">
        <f>SUM(E616*21)</f>
        <v>42</v>
      </c>
      <c r="O616" s="118">
        <f>SUM(K616-N616)</f>
        <v>18</v>
      </c>
      <c r="P616" s="92">
        <v>69</v>
      </c>
      <c r="Q616" s="93">
        <f>+SUM(P616-L616)</f>
        <v>0</v>
      </c>
      <c r="R616" s="183">
        <v>43586</v>
      </c>
    </row>
    <row r="617" spans="1:18" ht="16">
      <c r="A617" s="167"/>
      <c r="B617" s="167"/>
      <c r="C617" s="167"/>
      <c r="D617" s="167"/>
      <c r="E617" s="169">
        <f>SUM(E606:E616)</f>
        <v>23</v>
      </c>
      <c r="F617" s="167"/>
      <c r="G617" s="167"/>
      <c r="H617" s="167"/>
      <c r="I617" s="171"/>
      <c r="J617" s="117"/>
      <c r="K617" s="171">
        <f t="shared" ref="K617:Q617" si="178">SUM(K606:K616)</f>
        <v>784.34</v>
      </c>
      <c r="L617" s="171">
        <f t="shared" si="178"/>
        <v>901.99099999999999</v>
      </c>
      <c r="M617" s="171">
        <f t="shared" si="178"/>
        <v>117.65099999999995</v>
      </c>
      <c r="N617" s="171">
        <f t="shared" si="178"/>
        <v>499</v>
      </c>
      <c r="O617" s="171">
        <f t="shared" si="178"/>
        <v>285.34000000000003</v>
      </c>
      <c r="P617" s="171">
        <f t="shared" si="178"/>
        <v>902</v>
      </c>
      <c r="Q617" s="94">
        <f t="shared" si="178"/>
        <v>9.0000000000429736E-3</v>
      </c>
      <c r="R617" s="183"/>
    </row>
    <row r="618" spans="1:18" ht="16">
      <c r="A618" s="178" t="s">
        <v>99</v>
      </c>
      <c r="B618" s="198" t="s">
        <v>509</v>
      </c>
      <c r="C618" s="198" t="s">
        <v>79</v>
      </c>
      <c r="D618" s="199">
        <v>43614</v>
      </c>
      <c r="E618" s="200">
        <v>4</v>
      </c>
      <c r="F618" s="198"/>
      <c r="G618" s="230" t="s">
        <v>510</v>
      </c>
      <c r="H618" s="231"/>
      <c r="I618" s="232"/>
      <c r="J618" s="83"/>
      <c r="K618" s="201"/>
      <c r="L618" s="201">
        <f>SUM(K618*1.15)</f>
        <v>0</v>
      </c>
      <c r="M618" s="201">
        <f>SUM(L618-K618)</f>
        <v>0</v>
      </c>
      <c r="N618" s="201">
        <v>86</v>
      </c>
      <c r="O618" s="201">
        <f>SUM(K618-N618)</f>
        <v>-86</v>
      </c>
      <c r="P618" s="201"/>
      <c r="Q618" s="202">
        <f>+SUM(P618-L618)</f>
        <v>0</v>
      </c>
      <c r="R618" s="183"/>
    </row>
    <row r="619" spans="1:18" ht="16">
      <c r="A619" s="178" t="s">
        <v>99</v>
      </c>
      <c r="B619" s="89" t="s">
        <v>102</v>
      </c>
      <c r="C619" s="89" t="s">
        <v>19</v>
      </c>
      <c r="D619" s="97">
        <v>43614</v>
      </c>
      <c r="E619" s="91">
        <v>3</v>
      </c>
      <c r="F619" s="89" t="s">
        <v>8</v>
      </c>
      <c r="G619" s="90"/>
      <c r="H619" s="127" t="s">
        <v>6</v>
      </c>
      <c r="I619" s="96">
        <v>30</v>
      </c>
      <c r="J619" s="117"/>
      <c r="K619" s="92">
        <f>SUM(E619*I619)</f>
        <v>90</v>
      </c>
      <c r="L619" s="92">
        <f>SUM(K619*1.15)</f>
        <v>103.49999999999999</v>
      </c>
      <c r="M619" s="92">
        <f>SUM(L619-K619)</f>
        <v>13.499999999999986</v>
      </c>
      <c r="N619" s="118">
        <f>SUM(E619*21)</f>
        <v>63</v>
      </c>
      <c r="O619" s="118">
        <f>SUM(K619-N619)</f>
        <v>27</v>
      </c>
      <c r="P619" s="92">
        <v>103.5</v>
      </c>
      <c r="Q619" s="93">
        <f t="shared" ref="Q619" si="179">+SUM(P619-L619)</f>
        <v>1.4210854715202004E-14</v>
      </c>
      <c r="R619" s="183">
        <v>43584</v>
      </c>
    </row>
    <row r="620" spans="1:18" ht="16">
      <c r="A620" s="178" t="s">
        <v>99</v>
      </c>
      <c r="B620" s="568"/>
      <c r="C620" s="109" t="s">
        <v>24</v>
      </c>
      <c r="D620" s="667">
        <v>43585</v>
      </c>
      <c r="E620" s="569"/>
      <c r="F620" s="668" t="s">
        <v>513</v>
      </c>
      <c r="G620" s="568"/>
      <c r="H620" s="568"/>
      <c r="I620" s="568"/>
      <c r="J620" s="117"/>
      <c r="K620" s="570"/>
      <c r="L620" s="570"/>
      <c r="M620" s="570"/>
      <c r="N620" s="570"/>
      <c r="O620" s="570"/>
      <c r="P620" s="568"/>
      <c r="Q620" s="568"/>
      <c r="R620" s="183"/>
    </row>
    <row r="621" spans="1:18" ht="16">
      <c r="A621" s="178" t="s">
        <v>99</v>
      </c>
      <c r="B621" s="568"/>
      <c r="C621" s="109" t="s">
        <v>29</v>
      </c>
      <c r="D621" s="667">
        <v>43586</v>
      </c>
      <c r="E621" s="569"/>
      <c r="F621" s="668" t="s">
        <v>513</v>
      </c>
      <c r="G621" s="568"/>
      <c r="H621" s="568"/>
      <c r="I621" s="568"/>
      <c r="J621" s="117"/>
      <c r="K621" s="570"/>
      <c r="L621" s="570"/>
      <c r="M621" s="570"/>
      <c r="N621" s="570"/>
      <c r="O621" s="570"/>
      <c r="P621" s="568"/>
      <c r="Q621" s="568"/>
      <c r="R621" s="183"/>
    </row>
    <row r="622" spans="1:18" ht="16">
      <c r="A622" s="178" t="s">
        <v>99</v>
      </c>
      <c r="B622" s="568"/>
      <c r="C622" s="109" t="s">
        <v>3</v>
      </c>
      <c r="D622" s="667">
        <v>43587</v>
      </c>
      <c r="E622" s="569"/>
      <c r="F622" s="668" t="s">
        <v>513</v>
      </c>
      <c r="G622" s="568"/>
      <c r="H622" s="568"/>
      <c r="I622" s="568"/>
      <c r="J622" s="117"/>
      <c r="K622" s="570"/>
      <c r="L622" s="570"/>
      <c r="M622" s="570"/>
      <c r="N622" s="570"/>
      <c r="O622" s="570"/>
      <c r="P622" s="568"/>
      <c r="Q622" s="568"/>
      <c r="R622" s="183"/>
    </row>
    <row r="623" spans="1:18" ht="16">
      <c r="A623" s="178" t="s">
        <v>99</v>
      </c>
      <c r="B623" s="568"/>
      <c r="C623" s="109" t="s">
        <v>10</v>
      </c>
      <c r="D623" s="667">
        <v>43588</v>
      </c>
      <c r="E623" s="569"/>
      <c r="F623" s="668" t="s">
        <v>513</v>
      </c>
      <c r="G623" s="568"/>
      <c r="H623" s="568"/>
      <c r="I623" s="568"/>
      <c r="J623" s="117"/>
      <c r="K623" s="570"/>
      <c r="L623" s="570"/>
      <c r="M623" s="570"/>
      <c r="N623" s="570"/>
      <c r="O623" s="570"/>
      <c r="P623" s="568"/>
      <c r="Q623" s="568"/>
      <c r="R623" s="183"/>
    </row>
    <row r="624" spans="1:18" ht="16">
      <c r="A624" s="167"/>
      <c r="B624" s="167"/>
      <c r="C624" s="167"/>
      <c r="D624" s="183"/>
      <c r="E624" s="169">
        <f>SUM(E618:E623)</f>
        <v>7</v>
      </c>
      <c r="F624" s="167"/>
      <c r="G624" s="170"/>
      <c r="H624" s="168"/>
      <c r="I624" s="104"/>
      <c r="J624" s="117"/>
      <c r="K624" s="104">
        <f t="shared" ref="K624:Q624" si="180">SUM(K618:K623)</f>
        <v>90</v>
      </c>
      <c r="L624" s="104">
        <f t="shared" si="180"/>
        <v>103.49999999999999</v>
      </c>
      <c r="M624" s="104">
        <f t="shared" si="180"/>
        <v>13.499999999999986</v>
      </c>
      <c r="N624" s="104">
        <f t="shared" si="180"/>
        <v>149</v>
      </c>
      <c r="O624" s="104">
        <f t="shared" si="180"/>
        <v>-59</v>
      </c>
      <c r="P624" s="171">
        <f t="shared" si="180"/>
        <v>103.5</v>
      </c>
      <c r="Q624" s="174">
        <f t="shared" si="180"/>
        <v>1.4210854715202004E-14</v>
      </c>
      <c r="R624" s="183"/>
    </row>
    <row r="625" spans="1:18" ht="16">
      <c r="A625" s="79" t="s">
        <v>57</v>
      </c>
      <c r="B625" s="79" t="s">
        <v>58</v>
      </c>
      <c r="C625" s="79"/>
      <c r="D625" s="155" t="s">
        <v>59</v>
      </c>
      <c r="E625" s="81" t="s">
        <v>60</v>
      </c>
      <c r="F625" s="79" t="s">
        <v>61</v>
      </c>
      <c r="G625" s="85" t="s">
        <v>62</v>
      </c>
      <c r="H625" s="156" t="s">
        <v>72</v>
      </c>
      <c r="I625" s="82" t="s">
        <v>64</v>
      </c>
      <c r="J625" s="117"/>
      <c r="K625" s="82" t="s">
        <v>65</v>
      </c>
      <c r="L625" s="82" t="s">
        <v>66</v>
      </c>
      <c r="M625" s="82" t="s">
        <v>67</v>
      </c>
      <c r="N625" s="82" t="s">
        <v>68</v>
      </c>
      <c r="O625" s="82" t="s">
        <v>69</v>
      </c>
      <c r="P625" s="82" t="s">
        <v>70</v>
      </c>
      <c r="Q625" s="84" t="s">
        <v>71</v>
      </c>
      <c r="R625" s="155" t="s">
        <v>86</v>
      </c>
    </row>
    <row r="626" spans="1:18" ht="16">
      <c r="A626" s="184" t="s">
        <v>530</v>
      </c>
      <c r="B626" s="95" t="s">
        <v>363</v>
      </c>
      <c r="C626" s="95" t="s">
        <v>3</v>
      </c>
      <c r="D626" s="97">
        <v>43587</v>
      </c>
      <c r="E626" s="91">
        <v>1</v>
      </c>
      <c r="F626" s="89"/>
      <c r="G626" s="90" t="s">
        <v>536</v>
      </c>
      <c r="H626" s="89"/>
      <c r="I626" s="92"/>
      <c r="J626" s="117"/>
      <c r="K626" s="92"/>
      <c r="L626" s="92">
        <f>SUM(K626*1.15)</f>
        <v>0</v>
      </c>
      <c r="M626" s="92">
        <f>SUM(L626-K626)</f>
        <v>0</v>
      </c>
      <c r="N626" s="118">
        <f>SUM(E626*17.7)</f>
        <v>17.7</v>
      </c>
      <c r="O626" s="92">
        <f>SUM(K626-N626)</f>
        <v>-17.7</v>
      </c>
      <c r="P626" s="118"/>
      <c r="Q626" s="187">
        <f>+SUM(P626-L626)</f>
        <v>0</v>
      </c>
      <c r="R626" s="183"/>
    </row>
    <row r="627" spans="1:18" ht="16">
      <c r="A627" s="184" t="s">
        <v>530</v>
      </c>
      <c r="B627" s="95" t="s">
        <v>80</v>
      </c>
      <c r="C627" s="95" t="s">
        <v>3</v>
      </c>
      <c r="D627" s="97">
        <v>43587</v>
      </c>
      <c r="E627" s="100">
        <v>0.5</v>
      </c>
      <c r="F627" s="91"/>
      <c r="G627" s="90" t="s">
        <v>536</v>
      </c>
      <c r="H627" s="89"/>
      <c r="I627" s="92"/>
      <c r="J627" s="117"/>
      <c r="K627" s="92"/>
      <c r="L627" s="92">
        <f>SUM(K627*1.15)</f>
        <v>0</v>
      </c>
      <c r="M627" s="92">
        <f>SUM(L627-K627)</f>
        <v>0</v>
      </c>
      <c r="N627" s="118">
        <f>SUM(E627*17.7)</f>
        <v>8.85</v>
      </c>
      <c r="O627" s="92">
        <f>SUM(K627-N627)</f>
        <v>-8.85</v>
      </c>
      <c r="P627" s="118"/>
      <c r="Q627" s="187">
        <f>+SUM(P627-L627)</f>
        <v>0</v>
      </c>
      <c r="R627" s="183"/>
    </row>
    <row r="628" spans="1:18" ht="16">
      <c r="A628" s="184" t="s">
        <v>530</v>
      </c>
      <c r="B628" s="95" t="s">
        <v>109</v>
      </c>
      <c r="C628" s="95" t="s">
        <v>3</v>
      </c>
      <c r="D628" s="97">
        <v>43587</v>
      </c>
      <c r="E628" s="100">
        <v>1.5</v>
      </c>
      <c r="F628" s="91"/>
      <c r="G628" s="90"/>
      <c r="H628" s="89"/>
      <c r="I628" s="92"/>
      <c r="J628" s="117"/>
      <c r="K628" s="92"/>
      <c r="L628" s="92"/>
      <c r="M628" s="92"/>
      <c r="N628" s="118">
        <f>SUM(E628*17.7)</f>
        <v>26.549999999999997</v>
      </c>
      <c r="O628" s="92"/>
      <c r="P628" s="118"/>
      <c r="Q628" s="187"/>
      <c r="R628" s="183"/>
    </row>
    <row r="629" spans="1:18" ht="16">
      <c r="A629" s="184" t="s">
        <v>530</v>
      </c>
      <c r="B629" s="87" t="s">
        <v>135</v>
      </c>
      <c r="C629" s="89" t="s">
        <v>10</v>
      </c>
      <c r="D629" s="97">
        <v>43618</v>
      </c>
      <c r="E629" s="98">
        <v>1.5</v>
      </c>
      <c r="F629" s="87"/>
      <c r="G629" s="90" t="s">
        <v>536</v>
      </c>
      <c r="H629" s="87"/>
      <c r="I629" s="92"/>
      <c r="J629" s="117"/>
      <c r="K629" s="92"/>
      <c r="L629" s="92"/>
      <c r="M629" s="92"/>
      <c r="N629" s="118">
        <f t="shared" ref="N629:N631" si="181">SUM(E629*17.7)</f>
        <v>26.549999999999997</v>
      </c>
      <c r="O629" s="92"/>
      <c r="P629" s="118"/>
      <c r="Q629" s="187"/>
      <c r="R629" s="183"/>
    </row>
    <row r="630" spans="1:18" ht="16">
      <c r="A630" s="184" t="s">
        <v>530</v>
      </c>
      <c r="B630" s="89" t="s">
        <v>78</v>
      </c>
      <c r="C630" s="95" t="s">
        <v>10</v>
      </c>
      <c r="D630" s="97">
        <v>43588</v>
      </c>
      <c r="E630" s="91">
        <v>1</v>
      </c>
      <c r="G630" s="90" t="s">
        <v>536</v>
      </c>
      <c r="J630" s="117"/>
      <c r="N630" s="118">
        <f t="shared" si="181"/>
        <v>17.7</v>
      </c>
      <c r="R630" s="641"/>
    </row>
    <row r="631" spans="1:18" ht="16">
      <c r="A631" s="184" t="s">
        <v>530</v>
      </c>
      <c r="B631" s="89" t="s">
        <v>542</v>
      </c>
      <c r="C631" s="95" t="s">
        <v>10</v>
      </c>
      <c r="D631" s="97">
        <v>43588</v>
      </c>
      <c r="E631" s="91">
        <v>1</v>
      </c>
      <c r="G631" s="90" t="s">
        <v>536</v>
      </c>
      <c r="J631" s="117"/>
      <c r="N631" s="118">
        <f t="shared" si="181"/>
        <v>17.7</v>
      </c>
      <c r="R631" s="641"/>
    </row>
    <row r="632" spans="1:18" ht="16">
      <c r="A632" s="167"/>
      <c r="B632" s="167"/>
      <c r="C632" s="167"/>
      <c r="D632" s="183"/>
      <c r="E632" s="169">
        <f>SUM(E626:E631)</f>
        <v>6.5</v>
      </c>
      <c r="F632" s="167"/>
      <c r="G632" s="170"/>
      <c r="H632" s="168"/>
      <c r="I632" s="171"/>
      <c r="J632" s="117"/>
      <c r="K632" s="171">
        <f>SUM(K627)</f>
        <v>0</v>
      </c>
      <c r="L632" s="171">
        <f>SUM(L627)</f>
        <v>0</v>
      </c>
      <c r="M632" s="171">
        <f>SUM(M627)</f>
        <v>0</v>
      </c>
      <c r="N632" s="171">
        <f>SUM(N626:N631)</f>
        <v>115.05</v>
      </c>
      <c r="O632" s="171">
        <f>SUM(O627)</f>
        <v>-8.85</v>
      </c>
      <c r="P632" s="171">
        <f>SUM(P627)</f>
        <v>0</v>
      </c>
      <c r="Q632" s="105">
        <f>SUM(Q627)</f>
        <v>0</v>
      </c>
      <c r="R632" s="183"/>
    </row>
    <row r="633" spans="1:18" ht="16">
      <c r="A633" s="189" t="s">
        <v>114</v>
      </c>
      <c r="B633" s="95" t="s">
        <v>131</v>
      </c>
      <c r="C633" s="196" t="s">
        <v>19</v>
      </c>
      <c r="D633" s="97">
        <v>43614</v>
      </c>
      <c r="E633" s="100">
        <v>2</v>
      </c>
      <c r="F633" s="197" t="s">
        <v>5</v>
      </c>
      <c r="G633" s="95"/>
      <c r="H633" s="95" t="s">
        <v>6</v>
      </c>
      <c r="I633" s="96">
        <v>35</v>
      </c>
      <c r="J633" s="83"/>
      <c r="K633" s="92">
        <f>SUM(E633*I633)</f>
        <v>70</v>
      </c>
      <c r="L633" s="92">
        <f>SUM(K633*1.15)</f>
        <v>80.5</v>
      </c>
      <c r="M633" s="92">
        <f>SUM(L633-K633)</f>
        <v>10.5</v>
      </c>
      <c r="N633" s="92">
        <f>SUM(E633*21.5)</f>
        <v>43</v>
      </c>
      <c r="O633" s="92">
        <f>SUM(K633-N633)</f>
        <v>27</v>
      </c>
      <c r="P633" s="96">
        <v>80.5</v>
      </c>
      <c r="Q633" s="93">
        <f>+SUM(P633-L633)</f>
        <v>0</v>
      </c>
      <c r="R633" s="183">
        <v>43584</v>
      </c>
    </row>
    <row r="634" spans="1:18" ht="16">
      <c r="A634" s="189" t="s">
        <v>114</v>
      </c>
      <c r="B634" s="89" t="s">
        <v>116</v>
      </c>
      <c r="C634" s="89" t="s">
        <v>19</v>
      </c>
      <c r="D634" s="97">
        <v>43614</v>
      </c>
      <c r="E634" s="186">
        <v>2</v>
      </c>
      <c r="F634" s="187"/>
      <c r="G634" s="87"/>
      <c r="H634" s="87" t="s">
        <v>6</v>
      </c>
      <c r="I634" s="118">
        <v>35</v>
      </c>
      <c r="J634" s="117"/>
      <c r="K634" s="118">
        <f>SUM(E634*I634)</f>
        <v>70</v>
      </c>
      <c r="L634" s="118">
        <f t="shared" ref="L634:L643" si="182">SUM(K634*1.15)</f>
        <v>80.5</v>
      </c>
      <c r="M634" s="118">
        <f>SUM(L634-K634)</f>
        <v>10.5</v>
      </c>
      <c r="N634" s="118">
        <f>SUM(E634*21.5)</f>
        <v>43</v>
      </c>
      <c r="O634" s="118">
        <f>SUM(K634-N634)</f>
        <v>27</v>
      </c>
      <c r="P634" s="118">
        <v>80.5</v>
      </c>
      <c r="Q634" s="187">
        <f t="shared" ref="Q634:Q643" si="183">+SUM(P634-L634)</f>
        <v>0</v>
      </c>
      <c r="R634" s="183">
        <v>43590</v>
      </c>
    </row>
    <row r="635" spans="1:18" ht="16">
      <c r="A635" s="189" t="s">
        <v>114</v>
      </c>
      <c r="B635" s="89" t="s">
        <v>117</v>
      </c>
      <c r="C635" s="87" t="s">
        <v>24</v>
      </c>
      <c r="D635" s="97">
        <v>43585</v>
      </c>
      <c r="E635" s="91">
        <v>2</v>
      </c>
      <c r="F635" s="89" t="s">
        <v>8</v>
      </c>
      <c r="G635" s="90" t="s">
        <v>235</v>
      </c>
      <c r="H635" s="95" t="s">
        <v>6</v>
      </c>
      <c r="I635" s="92">
        <v>35</v>
      </c>
      <c r="J635" s="117"/>
      <c r="K635" s="92">
        <v>140</v>
      </c>
      <c r="L635" s="92">
        <f t="shared" si="182"/>
        <v>161</v>
      </c>
      <c r="M635" s="92">
        <f t="shared" ref="M635:M641" si="184">SUM(L635-K635)</f>
        <v>21</v>
      </c>
      <c r="N635" s="118">
        <f t="shared" ref="N635:N643" si="185">SUM(E635*21.5)</f>
        <v>43</v>
      </c>
      <c r="O635" s="92">
        <f t="shared" ref="O635:O641" si="186">SUM(K635-N635)</f>
        <v>97</v>
      </c>
      <c r="P635" s="96">
        <v>161</v>
      </c>
      <c r="Q635" s="93">
        <f t="shared" si="183"/>
        <v>0</v>
      </c>
      <c r="R635" s="183">
        <v>43584</v>
      </c>
    </row>
    <row r="636" spans="1:18" ht="16">
      <c r="A636" s="189" t="s">
        <v>114</v>
      </c>
      <c r="B636" s="89" t="s">
        <v>119</v>
      </c>
      <c r="C636" s="89" t="s">
        <v>24</v>
      </c>
      <c r="D636" s="97">
        <v>43585</v>
      </c>
      <c r="E636" s="91">
        <v>2.5</v>
      </c>
      <c r="F636" s="89" t="s">
        <v>118</v>
      </c>
      <c r="G636" s="90" t="s">
        <v>235</v>
      </c>
      <c r="H636" s="116" t="s">
        <v>6</v>
      </c>
      <c r="I636" s="92">
        <v>35</v>
      </c>
      <c r="J636" s="117"/>
      <c r="K636" s="92">
        <v>175</v>
      </c>
      <c r="L636" s="92">
        <f t="shared" si="182"/>
        <v>201.24999999999997</v>
      </c>
      <c r="M636" s="92">
        <f t="shared" si="184"/>
        <v>26.249999999999972</v>
      </c>
      <c r="N636" s="118">
        <f t="shared" si="185"/>
        <v>53.75</v>
      </c>
      <c r="O636" s="92">
        <f t="shared" si="186"/>
        <v>121.25</v>
      </c>
      <c r="P636" s="92">
        <v>201.25</v>
      </c>
      <c r="Q636" s="177">
        <f t="shared" si="183"/>
        <v>2.8421709430404007E-14</v>
      </c>
      <c r="R636" s="183">
        <v>43585</v>
      </c>
    </row>
    <row r="637" spans="1:18" ht="16">
      <c r="A637" s="189" t="s">
        <v>114</v>
      </c>
      <c r="B637" s="89" t="s">
        <v>116</v>
      </c>
      <c r="C637" s="95" t="s">
        <v>29</v>
      </c>
      <c r="D637" s="97">
        <v>43586</v>
      </c>
      <c r="E637" s="100">
        <v>1</v>
      </c>
      <c r="F637" s="89"/>
      <c r="G637" s="148"/>
      <c r="H637" s="95" t="s">
        <v>6</v>
      </c>
      <c r="I637" s="92">
        <v>35</v>
      </c>
      <c r="J637" s="117"/>
      <c r="K637" s="118">
        <f t="shared" ref="K637:K643" si="187">SUM(E637*I637)</f>
        <v>35</v>
      </c>
      <c r="L637" s="118">
        <f t="shared" si="182"/>
        <v>40.25</v>
      </c>
      <c r="M637" s="118">
        <f>SUM(L637-K637)</f>
        <v>5.25</v>
      </c>
      <c r="N637" s="118">
        <f t="shared" si="185"/>
        <v>21.5</v>
      </c>
      <c r="O637" s="92">
        <f>SUM(K637-N637)</f>
        <v>13.5</v>
      </c>
      <c r="P637" s="118">
        <v>40.25</v>
      </c>
      <c r="Q637" s="144">
        <f t="shared" si="183"/>
        <v>0</v>
      </c>
      <c r="R637" s="183">
        <v>43590</v>
      </c>
    </row>
    <row r="638" spans="1:18" ht="16">
      <c r="A638" s="189" t="s">
        <v>114</v>
      </c>
      <c r="B638" s="617"/>
      <c r="C638" s="624" t="s">
        <v>29</v>
      </c>
      <c r="D638" s="618">
        <v>43586</v>
      </c>
      <c r="E638" s="619"/>
      <c r="F638" s="617" t="s">
        <v>5</v>
      </c>
      <c r="G638" s="617"/>
      <c r="H638" s="617"/>
      <c r="I638" s="617"/>
      <c r="J638" s="117"/>
      <c r="K638" s="617"/>
      <c r="L638" s="617"/>
      <c r="M638" s="617"/>
      <c r="N638" s="621">
        <f t="shared" si="185"/>
        <v>0</v>
      </c>
      <c r="O638" s="617"/>
      <c r="P638" s="617"/>
      <c r="Q638" s="617"/>
      <c r="R638" s="183"/>
    </row>
    <row r="639" spans="1:18" ht="16">
      <c r="A639" s="189" t="s">
        <v>114</v>
      </c>
      <c r="B639" s="571" t="s">
        <v>511</v>
      </c>
      <c r="C639" s="650" t="s">
        <v>3</v>
      </c>
      <c r="D639" s="674">
        <v>43587</v>
      </c>
      <c r="E639" s="675"/>
      <c r="F639" s="571"/>
      <c r="G639" s="573" t="s">
        <v>512</v>
      </c>
      <c r="H639" s="571"/>
      <c r="I639" s="574"/>
      <c r="J639" s="117"/>
      <c r="K639" s="89"/>
      <c r="L639" s="89"/>
      <c r="M639" s="89"/>
      <c r="N639" s="92"/>
      <c r="O639" s="89"/>
      <c r="P639" s="89"/>
      <c r="Q639" s="89"/>
      <c r="R639" s="183"/>
    </row>
    <row r="640" spans="1:18" ht="16">
      <c r="A640" s="189" t="s">
        <v>114</v>
      </c>
      <c r="B640" s="89" t="s">
        <v>124</v>
      </c>
      <c r="C640" s="95" t="s">
        <v>3</v>
      </c>
      <c r="D640" s="97">
        <v>43587</v>
      </c>
      <c r="E640" s="100">
        <v>2</v>
      </c>
      <c r="F640" s="126" t="s">
        <v>5</v>
      </c>
      <c r="G640" s="90" t="s">
        <v>125</v>
      </c>
      <c r="H640" s="95" t="s">
        <v>6</v>
      </c>
      <c r="I640" s="96">
        <v>35</v>
      </c>
      <c r="J640" s="117"/>
      <c r="K640" s="92">
        <f t="shared" si="187"/>
        <v>70</v>
      </c>
      <c r="L640" s="92">
        <f t="shared" si="182"/>
        <v>80.5</v>
      </c>
      <c r="M640" s="92">
        <f>SUM(L640-K640)</f>
        <v>10.5</v>
      </c>
      <c r="N640" s="118">
        <f t="shared" si="185"/>
        <v>43</v>
      </c>
      <c r="O640" s="92">
        <f>SUM(K640-N640)</f>
        <v>27</v>
      </c>
      <c r="P640" s="96">
        <v>80.5</v>
      </c>
      <c r="Q640" s="93">
        <f t="shared" si="183"/>
        <v>0</v>
      </c>
      <c r="R640" s="183">
        <v>43587</v>
      </c>
    </row>
    <row r="641" spans="1:18" ht="16">
      <c r="A641" s="189" t="s">
        <v>114</v>
      </c>
      <c r="B641" s="89" t="s">
        <v>127</v>
      </c>
      <c r="C641" s="95" t="s">
        <v>3</v>
      </c>
      <c r="D641" s="97">
        <v>43587</v>
      </c>
      <c r="E641" s="91">
        <v>2.5</v>
      </c>
      <c r="F641" s="89" t="s">
        <v>8</v>
      </c>
      <c r="G641" s="90"/>
      <c r="H641" s="95" t="s">
        <v>17</v>
      </c>
      <c r="I641" s="96">
        <v>30</v>
      </c>
      <c r="J641" s="117"/>
      <c r="K641" s="92">
        <f t="shared" si="187"/>
        <v>75</v>
      </c>
      <c r="L641" s="92">
        <f t="shared" si="182"/>
        <v>86.25</v>
      </c>
      <c r="M641" s="92">
        <f t="shared" si="184"/>
        <v>11.25</v>
      </c>
      <c r="N641" s="118">
        <f t="shared" si="185"/>
        <v>53.75</v>
      </c>
      <c r="O641" s="92">
        <f t="shared" si="186"/>
        <v>21.25</v>
      </c>
      <c r="P641" s="96">
        <v>86.25</v>
      </c>
      <c r="Q641" s="93">
        <f t="shared" si="183"/>
        <v>0</v>
      </c>
      <c r="R641" s="183">
        <v>43587</v>
      </c>
    </row>
    <row r="642" spans="1:18" ht="16">
      <c r="A642" s="189" t="s">
        <v>114</v>
      </c>
      <c r="B642" s="89" t="s">
        <v>128</v>
      </c>
      <c r="C642" s="89" t="s">
        <v>10</v>
      </c>
      <c r="D642" s="97">
        <v>43588</v>
      </c>
      <c r="E642" s="91">
        <v>3</v>
      </c>
      <c r="F642" s="89" t="s">
        <v>8</v>
      </c>
      <c r="G642" s="90"/>
      <c r="H642" s="95" t="s">
        <v>6</v>
      </c>
      <c r="I642" s="96">
        <v>35</v>
      </c>
      <c r="J642" s="117"/>
      <c r="K642" s="92">
        <f t="shared" si="187"/>
        <v>105</v>
      </c>
      <c r="L642" s="92">
        <f t="shared" si="182"/>
        <v>120.74999999999999</v>
      </c>
      <c r="M642" s="92">
        <f>SUM(L642-K642)</f>
        <v>15.749999999999986</v>
      </c>
      <c r="N642" s="118">
        <f t="shared" si="185"/>
        <v>64.5</v>
      </c>
      <c r="O642" s="92">
        <f>SUM(K642-N642)</f>
        <v>40.5</v>
      </c>
      <c r="P642" s="92">
        <v>120.75</v>
      </c>
      <c r="Q642" s="93">
        <f t="shared" si="183"/>
        <v>1.4210854715202004E-14</v>
      </c>
      <c r="R642" s="183">
        <v>43587</v>
      </c>
    </row>
    <row r="643" spans="1:18" ht="16">
      <c r="A643" s="189" t="s">
        <v>114</v>
      </c>
      <c r="B643" s="89" t="s">
        <v>116</v>
      </c>
      <c r="C643" s="95" t="s">
        <v>10</v>
      </c>
      <c r="D643" s="97">
        <v>43588</v>
      </c>
      <c r="E643" s="91">
        <v>2</v>
      </c>
      <c r="F643" s="89" t="s">
        <v>8</v>
      </c>
      <c r="G643" s="90"/>
      <c r="H643" s="95" t="s">
        <v>6</v>
      </c>
      <c r="I643" s="96">
        <v>35</v>
      </c>
      <c r="J643" s="117"/>
      <c r="K643" s="118">
        <f t="shared" si="187"/>
        <v>70</v>
      </c>
      <c r="L643" s="118">
        <f t="shared" si="182"/>
        <v>80.5</v>
      </c>
      <c r="M643" s="118">
        <f>SUM(L643-K643)</f>
        <v>10.5</v>
      </c>
      <c r="N643" s="118">
        <f t="shared" si="185"/>
        <v>43</v>
      </c>
      <c r="O643" s="96">
        <f>SUM(K643-N643)</f>
        <v>27</v>
      </c>
      <c r="P643" s="118">
        <v>80.5</v>
      </c>
      <c r="Q643" s="192">
        <f t="shared" si="183"/>
        <v>0</v>
      </c>
      <c r="R643" s="183">
        <v>43590</v>
      </c>
    </row>
    <row r="644" spans="1:18" ht="16">
      <c r="A644" s="193"/>
      <c r="B644" s="167"/>
      <c r="C644" s="167"/>
      <c r="D644" s="183"/>
      <c r="E644" s="169">
        <f>SUM(E633:E643)</f>
        <v>19</v>
      </c>
      <c r="F644" s="167"/>
      <c r="G644" s="170"/>
      <c r="H644" s="168"/>
      <c r="I644" s="171"/>
      <c r="J644" s="117"/>
      <c r="K644" s="171">
        <f t="shared" ref="K644:Q644" si="188">SUM(K633:K643)</f>
        <v>810</v>
      </c>
      <c r="L644" s="171">
        <f t="shared" si="188"/>
        <v>931.5</v>
      </c>
      <c r="M644" s="171">
        <f t="shared" si="188"/>
        <v>121.49999999999996</v>
      </c>
      <c r="N644" s="171">
        <f t="shared" si="188"/>
        <v>408.5</v>
      </c>
      <c r="O644" s="171">
        <f t="shared" si="188"/>
        <v>401.5</v>
      </c>
      <c r="P644" s="171">
        <f t="shared" si="188"/>
        <v>931.5</v>
      </c>
      <c r="Q644" s="171">
        <f t="shared" si="188"/>
        <v>4.2632564145606011E-14</v>
      </c>
      <c r="R644" s="183"/>
    </row>
    <row r="645" spans="1:18" ht="16">
      <c r="A645" s="194" t="s">
        <v>129</v>
      </c>
      <c r="B645" s="89" t="s">
        <v>18</v>
      </c>
      <c r="C645" s="89" t="s">
        <v>19</v>
      </c>
      <c r="D645" s="97">
        <v>43614</v>
      </c>
      <c r="E645" s="91">
        <v>2.5</v>
      </c>
      <c r="F645" s="125" t="s">
        <v>14</v>
      </c>
      <c r="G645" s="90" t="s">
        <v>476</v>
      </c>
      <c r="H645" s="95" t="s">
        <v>20</v>
      </c>
      <c r="I645" s="96">
        <v>38</v>
      </c>
      <c r="J645" s="83"/>
      <c r="K645" s="118">
        <v>114</v>
      </c>
      <c r="L645" s="118">
        <f>SUM(K645*1.15)</f>
        <v>131.1</v>
      </c>
      <c r="M645" s="118">
        <f>SUM(L645-K645)</f>
        <v>17.099999999999994</v>
      </c>
      <c r="N645" s="92">
        <f>SUM(E645*25)</f>
        <v>62.5</v>
      </c>
      <c r="O645" s="92">
        <f>SUM(K645-N645)</f>
        <v>51.5</v>
      </c>
      <c r="P645" s="92">
        <v>131.1</v>
      </c>
      <c r="Q645" s="93">
        <f>+SUM(P645-L645)</f>
        <v>0</v>
      </c>
      <c r="R645" s="244">
        <v>43578</v>
      </c>
    </row>
    <row r="646" spans="1:18" ht="16">
      <c r="A646" s="194" t="s">
        <v>129</v>
      </c>
      <c r="B646" s="89" t="s">
        <v>137</v>
      </c>
      <c r="C646" s="89" t="s">
        <v>19</v>
      </c>
      <c r="D646" s="97">
        <v>43614</v>
      </c>
      <c r="E646" s="91">
        <v>2</v>
      </c>
      <c r="F646" s="89" t="s">
        <v>8</v>
      </c>
      <c r="G646" s="89"/>
      <c r="H646" s="89" t="s">
        <v>17</v>
      </c>
      <c r="I646" s="92">
        <v>30</v>
      </c>
      <c r="J646" s="83"/>
      <c r="K646" s="92">
        <v>60</v>
      </c>
      <c r="L646" s="92">
        <f>SUM(K646*1.15)</f>
        <v>69</v>
      </c>
      <c r="M646" s="92">
        <f>SUM(L646-K646)</f>
        <v>9</v>
      </c>
      <c r="N646" s="92">
        <f>SUM(E646*20)</f>
        <v>40</v>
      </c>
      <c r="O646" s="92">
        <f>SUM(K646-N646)</f>
        <v>20</v>
      </c>
      <c r="P646" s="92">
        <v>69</v>
      </c>
      <c r="Q646" s="93">
        <f>+SUM(P646-L646)</f>
        <v>0</v>
      </c>
      <c r="R646" s="183">
        <v>43585</v>
      </c>
    </row>
    <row r="647" spans="1:18" ht="16">
      <c r="A647" s="194" t="s">
        <v>129</v>
      </c>
      <c r="B647" s="109"/>
      <c r="C647" s="109" t="s">
        <v>24</v>
      </c>
      <c r="D647" s="667">
        <v>43585</v>
      </c>
      <c r="E647" s="681"/>
      <c r="F647" s="109" t="s">
        <v>8</v>
      </c>
      <c r="G647" s="112" t="s">
        <v>439</v>
      </c>
      <c r="H647" s="109"/>
      <c r="I647" s="114"/>
      <c r="J647" s="83"/>
      <c r="K647" s="682"/>
      <c r="L647" s="682">
        <f t="shared" ref="L647:L654" si="189">SUM(K647*1.15)</f>
        <v>0</v>
      </c>
      <c r="M647" s="682">
        <f t="shared" ref="M647:M654" si="190">SUM(L647-K647)</f>
        <v>0</v>
      </c>
      <c r="N647" s="114">
        <f>SUM(E647*20)</f>
        <v>0</v>
      </c>
      <c r="O647" s="682">
        <f t="shared" ref="O647:O654" si="191">SUM(K647-N647)</f>
        <v>0</v>
      </c>
      <c r="P647" s="682"/>
      <c r="Q647" s="132">
        <f t="shared" ref="Q647:Q654" si="192">+SUM(P647-L647)</f>
        <v>0</v>
      </c>
      <c r="R647" s="183"/>
    </row>
    <row r="648" spans="1:18" ht="16">
      <c r="A648" s="194" t="s">
        <v>129</v>
      </c>
      <c r="B648" s="89" t="s">
        <v>503</v>
      </c>
      <c r="C648" s="95" t="s">
        <v>29</v>
      </c>
      <c r="D648" s="97">
        <v>43586</v>
      </c>
      <c r="E648" s="100">
        <v>2.5</v>
      </c>
      <c r="F648" s="89" t="s">
        <v>85</v>
      </c>
      <c r="G648" s="90"/>
      <c r="H648" s="89" t="s">
        <v>17</v>
      </c>
      <c r="I648" s="92">
        <v>35</v>
      </c>
      <c r="J648" s="83"/>
      <c r="K648" s="92">
        <f>SUM(E648*I648)</f>
        <v>87.5</v>
      </c>
      <c r="L648" s="92">
        <f>SUM(K648*1.15)</f>
        <v>100.62499999999999</v>
      </c>
      <c r="M648" s="92">
        <f>SUM(L648-K648)</f>
        <v>13.124999999999986</v>
      </c>
      <c r="N648" s="92">
        <f>SUM(E648*20)</f>
        <v>50</v>
      </c>
      <c r="O648" s="92">
        <f>SUM(K648-N648)</f>
        <v>37.5</v>
      </c>
      <c r="P648" s="93">
        <v>110.63</v>
      </c>
      <c r="Q648" s="93">
        <f>+SUM(P648-L648)</f>
        <v>10.00500000000001</v>
      </c>
      <c r="R648" s="183">
        <v>43584</v>
      </c>
    </row>
    <row r="649" spans="1:18" ht="16">
      <c r="A649" s="194" t="s">
        <v>129</v>
      </c>
      <c r="B649" s="89" t="s">
        <v>31</v>
      </c>
      <c r="C649" s="87" t="s">
        <v>29</v>
      </c>
      <c r="D649" s="97">
        <v>43586</v>
      </c>
      <c r="E649" s="98">
        <v>3</v>
      </c>
      <c r="F649" s="87" t="s">
        <v>8</v>
      </c>
      <c r="G649" s="90"/>
      <c r="H649" s="87" t="s">
        <v>17</v>
      </c>
      <c r="I649" s="92">
        <v>30</v>
      </c>
      <c r="J649" s="83"/>
      <c r="K649" s="118">
        <v>90</v>
      </c>
      <c r="L649" s="92">
        <f t="shared" si="189"/>
        <v>103.49999999999999</v>
      </c>
      <c r="M649" s="92">
        <f t="shared" si="190"/>
        <v>13.499999999999986</v>
      </c>
      <c r="N649" s="92">
        <f>SUM(E649*20)</f>
        <v>60</v>
      </c>
      <c r="O649" s="118">
        <f t="shared" si="191"/>
        <v>30</v>
      </c>
      <c r="P649" s="118">
        <v>103.5</v>
      </c>
      <c r="Q649" s="93">
        <f t="shared" si="192"/>
        <v>1.4210854715202004E-14</v>
      </c>
      <c r="R649" s="183">
        <v>43586</v>
      </c>
    </row>
    <row r="650" spans="1:18" ht="16">
      <c r="A650" s="194" t="s">
        <v>129</v>
      </c>
      <c r="B650" s="571" t="s">
        <v>511</v>
      </c>
      <c r="C650" s="650" t="s">
        <v>3</v>
      </c>
      <c r="D650" s="674">
        <v>43587</v>
      </c>
      <c r="E650" s="675"/>
      <c r="F650" s="571"/>
      <c r="G650" s="573" t="s">
        <v>512</v>
      </c>
      <c r="H650" s="571"/>
      <c r="I650" s="574"/>
      <c r="J650" s="83"/>
      <c r="K650" s="92"/>
      <c r="L650" s="92"/>
      <c r="M650" s="92"/>
      <c r="N650" s="92"/>
      <c r="O650" s="92"/>
      <c r="P650" s="93"/>
      <c r="Q650" s="93"/>
      <c r="R650" s="183"/>
    </row>
    <row r="651" spans="1:18" ht="16">
      <c r="A651" s="194" t="s">
        <v>129</v>
      </c>
      <c r="B651" s="89" t="s">
        <v>357</v>
      </c>
      <c r="C651" s="89" t="s">
        <v>3</v>
      </c>
      <c r="D651" s="97">
        <v>43587</v>
      </c>
      <c r="E651" s="100">
        <v>3</v>
      </c>
      <c r="F651" s="87" t="s">
        <v>8</v>
      </c>
      <c r="G651" s="90"/>
      <c r="H651" s="95" t="s">
        <v>104</v>
      </c>
      <c r="I651" s="96">
        <v>30</v>
      </c>
      <c r="J651" s="83"/>
      <c r="K651" s="96">
        <v>90</v>
      </c>
      <c r="L651" s="96">
        <f t="shared" si="189"/>
        <v>103.49999999999999</v>
      </c>
      <c r="M651" s="96">
        <f t="shared" si="190"/>
        <v>13.499999999999986</v>
      </c>
      <c r="N651" s="92">
        <f>SUM(E651*25)</f>
        <v>75</v>
      </c>
      <c r="O651" s="96">
        <f t="shared" si="191"/>
        <v>15</v>
      </c>
      <c r="P651" s="96">
        <v>103.5</v>
      </c>
      <c r="Q651" s="93">
        <f t="shared" si="192"/>
        <v>1.4210854715202004E-14</v>
      </c>
      <c r="R651" s="183">
        <v>43587</v>
      </c>
    </row>
    <row r="652" spans="1:18" ht="16">
      <c r="A652" s="194" t="s">
        <v>129</v>
      </c>
      <c r="B652" s="89" t="s">
        <v>142</v>
      </c>
      <c r="C652" s="95" t="s">
        <v>3</v>
      </c>
      <c r="D652" s="97">
        <v>43587</v>
      </c>
      <c r="E652" s="91">
        <v>2.5</v>
      </c>
      <c r="F652" s="89" t="s">
        <v>8</v>
      </c>
      <c r="G652" s="90"/>
      <c r="H652" s="95" t="s">
        <v>6</v>
      </c>
      <c r="I652" s="96">
        <v>35</v>
      </c>
      <c r="J652" s="83"/>
      <c r="K652" s="92">
        <v>87.5</v>
      </c>
      <c r="L652" s="92">
        <f t="shared" si="189"/>
        <v>100.62499999999999</v>
      </c>
      <c r="M652" s="92">
        <f t="shared" si="190"/>
        <v>13.124999999999986</v>
      </c>
      <c r="N652" s="92">
        <f>SUM(E652*20)</f>
        <v>50</v>
      </c>
      <c r="O652" s="92">
        <f t="shared" si="191"/>
        <v>37.5</v>
      </c>
      <c r="P652" s="92">
        <v>100.63</v>
      </c>
      <c r="Q652" s="93">
        <f t="shared" si="192"/>
        <v>5.0000000000096634E-3</v>
      </c>
      <c r="R652" s="183">
        <v>43590</v>
      </c>
    </row>
    <row r="653" spans="1:18" ht="16">
      <c r="A653" s="194" t="s">
        <v>129</v>
      </c>
      <c r="B653" s="89" t="s">
        <v>134</v>
      </c>
      <c r="C653" s="89" t="s">
        <v>10</v>
      </c>
      <c r="D653" s="97">
        <v>43588</v>
      </c>
      <c r="E653" s="91">
        <v>3</v>
      </c>
      <c r="F653" s="146" t="s">
        <v>14</v>
      </c>
      <c r="G653" s="89"/>
      <c r="H653" s="95" t="s">
        <v>6</v>
      </c>
      <c r="I653" s="96">
        <v>38</v>
      </c>
      <c r="J653" s="83"/>
      <c r="K653" s="92">
        <v>114</v>
      </c>
      <c r="L653" s="92">
        <f t="shared" si="189"/>
        <v>131.1</v>
      </c>
      <c r="M653" s="92">
        <f t="shared" si="190"/>
        <v>17.099999999999994</v>
      </c>
      <c r="N653" s="92">
        <f>SUM(E653*20)</f>
        <v>60</v>
      </c>
      <c r="O653" s="92">
        <f t="shared" si="191"/>
        <v>54</v>
      </c>
      <c r="P653" s="92">
        <v>131.1</v>
      </c>
      <c r="Q653" s="144">
        <f t="shared" si="192"/>
        <v>0</v>
      </c>
      <c r="R653" s="183">
        <v>43587</v>
      </c>
    </row>
    <row r="654" spans="1:18" ht="16">
      <c r="A654" s="194" t="s">
        <v>129</v>
      </c>
      <c r="B654" s="89" t="s">
        <v>84</v>
      </c>
      <c r="C654" s="95" t="s">
        <v>10</v>
      </c>
      <c r="D654" s="97">
        <v>43588</v>
      </c>
      <c r="E654" s="91">
        <v>2</v>
      </c>
      <c r="F654" s="89" t="s">
        <v>85</v>
      </c>
      <c r="G654" s="90"/>
      <c r="H654" s="95" t="s">
        <v>6</v>
      </c>
      <c r="I654" s="96">
        <v>35</v>
      </c>
      <c r="J654" s="83"/>
      <c r="K654" s="92">
        <v>70</v>
      </c>
      <c r="L654" s="92">
        <f t="shared" si="189"/>
        <v>80.5</v>
      </c>
      <c r="M654" s="92">
        <f t="shared" si="190"/>
        <v>10.5</v>
      </c>
      <c r="N654" s="92">
        <f>SUM(E654*20)</f>
        <v>40</v>
      </c>
      <c r="O654" s="92">
        <f t="shared" si="191"/>
        <v>30</v>
      </c>
      <c r="P654" s="92">
        <v>80.5</v>
      </c>
      <c r="Q654" s="144">
        <f t="shared" si="192"/>
        <v>0</v>
      </c>
      <c r="R654" s="183">
        <v>43587</v>
      </c>
    </row>
    <row r="655" spans="1:18" ht="16">
      <c r="A655" s="233"/>
      <c r="B655" s="233"/>
      <c r="C655" s="233"/>
      <c r="D655" s="233"/>
      <c r="E655" s="235">
        <f>SUM(E645:E654)</f>
        <v>20.5</v>
      </c>
      <c r="F655" s="233"/>
      <c r="G655" s="233"/>
      <c r="H655" s="233"/>
      <c r="I655" s="233"/>
      <c r="J655" s="83"/>
      <c r="K655" s="172">
        <f t="shared" ref="K655:Q655" si="193">SUM(K645:K654)</f>
        <v>713</v>
      </c>
      <c r="L655" s="172">
        <f t="shared" si="193"/>
        <v>819.94999999999993</v>
      </c>
      <c r="M655" s="172">
        <f t="shared" si="193"/>
        <v>106.94999999999993</v>
      </c>
      <c r="N655" s="172">
        <f t="shared" si="193"/>
        <v>437.5</v>
      </c>
      <c r="O655" s="172">
        <f t="shared" si="193"/>
        <v>275.5</v>
      </c>
      <c r="P655" s="172">
        <f t="shared" si="193"/>
        <v>829.96</v>
      </c>
      <c r="Q655" s="172">
        <f t="shared" si="193"/>
        <v>10.010000000000048</v>
      </c>
      <c r="R655" s="246"/>
    </row>
    <row r="656" spans="1:18" ht="16">
      <c r="A656" s="195" t="s">
        <v>130</v>
      </c>
      <c r="B656" s="568"/>
      <c r="C656" s="109" t="s">
        <v>19</v>
      </c>
      <c r="D656" s="667">
        <v>43614</v>
      </c>
      <c r="E656" s="569"/>
      <c r="F656" s="668" t="s">
        <v>513</v>
      </c>
      <c r="G656" s="568"/>
      <c r="H656" s="568"/>
      <c r="I656" s="568"/>
      <c r="J656" s="83"/>
      <c r="K656" s="570"/>
      <c r="L656" s="570"/>
      <c r="M656" s="570"/>
      <c r="N656" s="570"/>
      <c r="O656" s="570"/>
      <c r="P656" s="568"/>
      <c r="Q656" s="568"/>
      <c r="R656" s="676"/>
    </row>
    <row r="657" spans="1:18" ht="16">
      <c r="A657" s="195" t="s">
        <v>130</v>
      </c>
      <c r="B657" s="198"/>
      <c r="C657" s="198" t="s">
        <v>24</v>
      </c>
      <c r="D657" s="199">
        <v>43615</v>
      </c>
      <c r="E657" s="200">
        <v>2</v>
      </c>
      <c r="F657" s="198"/>
      <c r="G657" s="198"/>
      <c r="H657" s="198"/>
      <c r="I657" s="201"/>
      <c r="J657" s="83"/>
      <c r="K657" s="201"/>
      <c r="L657" s="201"/>
      <c r="M657" s="201"/>
      <c r="N657" s="201">
        <f>SUM(E657*23)</f>
        <v>46</v>
      </c>
      <c r="O657" s="201"/>
      <c r="P657" s="201"/>
      <c r="Q657" s="202"/>
      <c r="R657" s="222"/>
    </row>
    <row r="658" spans="1:18" ht="16">
      <c r="A658" s="195" t="s">
        <v>130</v>
      </c>
      <c r="B658" s="89" t="s">
        <v>475</v>
      </c>
      <c r="C658" s="89" t="s">
        <v>24</v>
      </c>
      <c r="D658" s="97">
        <v>43615</v>
      </c>
      <c r="E658" s="91">
        <v>3</v>
      </c>
      <c r="F658" s="89" t="s">
        <v>8</v>
      </c>
      <c r="G658" s="89"/>
      <c r="H658" s="89" t="s">
        <v>17</v>
      </c>
      <c r="I658" s="92">
        <v>35</v>
      </c>
      <c r="J658" s="83"/>
      <c r="K658" s="92">
        <v>140</v>
      </c>
      <c r="L658" s="92">
        <f>SUM(K658*1.15)</f>
        <v>161</v>
      </c>
      <c r="M658" s="92">
        <f>SUM(L658-K658)</f>
        <v>21</v>
      </c>
      <c r="N658" s="92">
        <v>62</v>
      </c>
      <c r="O658" s="92">
        <f>SUM(K658-N658)</f>
        <v>78</v>
      </c>
      <c r="P658" s="92">
        <v>161</v>
      </c>
      <c r="Q658" s="93">
        <f>+SUM(P658-L658)</f>
        <v>0</v>
      </c>
      <c r="R658" s="183">
        <v>43587</v>
      </c>
    </row>
    <row r="659" spans="1:18" ht="16">
      <c r="A659" s="195" t="s">
        <v>130</v>
      </c>
      <c r="B659" s="89" t="s">
        <v>573</v>
      </c>
      <c r="C659" s="89" t="s">
        <v>24</v>
      </c>
      <c r="D659" s="97">
        <v>43615</v>
      </c>
      <c r="E659" s="91">
        <v>1</v>
      </c>
      <c r="F659" s="89" t="s">
        <v>574</v>
      </c>
      <c r="G659" s="89" t="s">
        <v>575</v>
      </c>
      <c r="H659" s="89"/>
      <c r="I659" s="92"/>
      <c r="J659" s="83"/>
      <c r="K659" s="92"/>
      <c r="L659" s="92"/>
      <c r="M659" s="92"/>
      <c r="N659" s="92">
        <v>25</v>
      </c>
      <c r="O659" s="92"/>
      <c r="P659" s="92"/>
      <c r="Q659" s="93"/>
      <c r="R659" s="183"/>
    </row>
    <row r="660" spans="1:18" ht="16">
      <c r="A660" s="195" t="s">
        <v>130</v>
      </c>
      <c r="B660" s="198"/>
      <c r="C660" s="198" t="s">
        <v>29</v>
      </c>
      <c r="D660" s="199">
        <v>43616</v>
      </c>
      <c r="E660" s="200">
        <v>3</v>
      </c>
      <c r="F660" s="198"/>
      <c r="G660" s="230"/>
      <c r="H660" s="198"/>
      <c r="I660" s="201"/>
      <c r="J660" s="83"/>
      <c r="K660" s="201"/>
      <c r="L660" s="201"/>
      <c r="M660" s="201"/>
      <c r="N660" s="201">
        <f>SUM(E660*23)</f>
        <v>69</v>
      </c>
      <c r="O660" s="201"/>
      <c r="P660" s="201"/>
      <c r="Q660" s="202"/>
      <c r="R660" s="183"/>
    </row>
    <row r="661" spans="1:18" ht="16">
      <c r="A661" s="195" t="s">
        <v>130</v>
      </c>
      <c r="C661" s="89" t="s">
        <v>29</v>
      </c>
      <c r="D661" s="97">
        <v>43616</v>
      </c>
      <c r="G661" s="90"/>
      <c r="H661" s="87"/>
      <c r="I661" s="92"/>
      <c r="J661" s="83"/>
      <c r="K661" s="118"/>
      <c r="L661" s="92">
        <f>SUM(K661*1.15)</f>
        <v>0</v>
      </c>
      <c r="M661" s="92">
        <f>SUM(L661-K661)</f>
        <v>0</v>
      </c>
      <c r="N661" s="118">
        <f>SUM(E661*22)</f>
        <v>0</v>
      </c>
      <c r="O661" s="118">
        <f>SUM(K661-N661)</f>
        <v>0</v>
      </c>
      <c r="P661" s="118"/>
      <c r="Q661" s="93">
        <f>+SUM(P661-L661)</f>
        <v>0</v>
      </c>
      <c r="R661" s="183"/>
    </row>
    <row r="662" spans="1:18" ht="16">
      <c r="A662" s="195" t="s">
        <v>130</v>
      </c>
      <c r="B662" s="571" t="s">
        <v>511</v>
      </c>
      <c r="C662" s="650" t="s">
        <v>3</v>
      </c>
      <c r="D662" s="674">
        <v>43587</v>
      </c>
      <c r="E662" s="675"/>
      <c r="F662" s="571"/>
      <c r="G662" s="573" t="s">
        <v>512</v>
      </c>
      <c r="H662" s="571"/>
      <c r="I662" s="574"/>
      <c r="J662" s="117"/>
      <c r="K662" s="89"/>
      <c r="L662" s="89"/>
      <c r="M662" s="89"/>
      <c r="N662" s="92">
        <f t="shared" ref="N662:N664" si="194">SUM(E662*23)</f>
        <v>0</v>
      </c>
      <c r="O662" s="89"/>
      <c r="P662" s="89"/>
      <c r="Q662" s="89"/>
      <c r="R662" s="183"/>
    </row>
    <row r="663" spans="1:18" ht="16">
      <c r="A663" s="195" t="s">
        <v>130</v>
      </c>
      <c r="B663" s="89" t="s">
        <v>576</v>
      </c>
      <c r="C663" s="95" t="s">
        <v>3</v>
      </c>
      <c r="D663" s="97">
        <v>43587</v>
      </c>
      <c r="E663" s="100">
        <v>1.5</v>
      </c>
      <c r="F663" s="89"/>
      <c r="G663" s="90"/>
      <c r="H663" s="89"/>
      <c r="I663" s="92"/>
      <c r="J663" s="117"/>
      <c r="K663" s="89"/>
      <c r="L663" s="89"/>
      <c r="M663" s="89"/>
      <c r="N663" s="92">
        <v>34.5</v>
      </c>
      <c r="O663" s="89"/>
      <c r="P663" s="89"/>
      <c r="Q663" s="89"/>
      <c r="R663" s="183"/>
    </row>
    <row r="664" spans="1:18" ht="16">
      <c r="A664" s="195" t="s">
        <v>130</v>
      </c>
      <c r="B664" s="198" t="s">
        <v>530</v>
      </c>
      <c r="C664" s="198" t="s">
        <v>3</v>
      </c>
      <c r="D664" s="199">
        <v>43617</v>
      </c>
      <c r="E664" s="200">
        <v>3</v>
      </c>
      <c r="F664" s="198"/>
      <c r="G664" s="198"/>
      <c r="H664" s="198"/>
      <c r="I664" s="198"/>
      <c r="J664" s="83"/>
      <c r="K664" s="198"/>
      <c r="L664" s="198"/>
      <c r="M664" s="198"/>
      <c r="N664" s="201">
        <f t="shared" si="194"/>
        <v>69</v>
      </c>
      <c r="O664" s="198"/>
      <c r="P664" s="198"/>
      <c r="Q664" s="198"/>
      <c r="R664" s="222"/>
    </row>
    <row r="665" spans="1:18" ht="16">
      <c r="A665" s="195" t="s">
        <v>130</v>
      </c>
      <c r="B665" s="89" t="s">
        <v>80</v>
      </c>
      <c r="C665" s="89" t="s">
        <v>3</v>
      </c>
      <c r="D665" s="97">
        <v>43617</v>
      </c>
      <c r="E665" s="98">
        <v>1</v>
      </c>
      <c r="F665" s="126" t="s">
        <v>526</v>
      </c>
      <c r="G665" s="89"/>
      <c r="H665" s="89"/>
      <c r="I665" s="92"/>
      <c r="J665" s="83"/>
      <c r="K665" s="92"/>
      <c r="L665" s="92"/>
      <c r="M665" s="92"/>
      <c r="N665" s="92">
        <f>SUM(E665*21)</f>
        <v>21</v>
      </c>
      <c r="O665" s="92"/>
      <c r="P665" s="92"/>
      <c r="Q665" s="93"/>
      <c r="R665" s="183"/>
    </row>
    <row r="666" spans="1:18" ht="16">
      <c r="A666" s="195" t="s">
        <v>130</v>
      </c>
      <c r="B666" s="89" t="s">
        <v>9</v>
      </c>
      <c r="C666" s="89" t="s">
        <v>10</v>
      </c>
      <c r="D666" s="97">
        <v>43618</v>
      </c>
      <c r="E666" s="91">
        <v>1.25</v>
      </c>
      <c r="F666" s="89"/>
      <c r="G666" s="89" t="s">
        <v>543</v>
      </c>
      <c r="H666" s="89"/>
      <c r="I666" s="89"/>
      <c r="J666" s="83"/>
      <c r="K666" s="89"/>
      <c r="L666" s="89"/>
      <c r="M666" s="89"/>
      <c r="N666" s="92">
        <f t="shared" ref="N666:N668" si="195">SUM(E666*21)</f>
        <v>26.25</v>
      </c>
      <c r="O666" s="89"/>
      <c r="P666" s="89"/>
      <c r="Q666" s="89"/>
      <c r="R666" s="183"/>
    </row>
    <row r="667" spans="1:18" ht="16">
      <c r="A667" s="195" t="s">
        <v>130</v>
      </c>
      <c r="B667" s="87" t="s">
        <v>135</v>
      </c>
      <c r="C667" s="89" t="s">
        <v>10</v>
      </c>
      <c r="D667" s="97">
        <v>43618</v>
      </c>
      <c r="E667" s="98">
        <v>3</v>
      </c>
      <c r="F667" s="87" t="s">
        <v>8</v>
      </c>
      <c r="G667" s="89"/>
      <c r="H667" s="87" t="s">
        <v>6</v>
      </c>
      <c r="I667" s="118">
        <v>35</v>
      </c>
      <c r="J667" s="83"/>
      <c r="K667" s="118">
        <f>SUM(E667*I667)</f>
        <v>105</v>
      </c>
      <c r="L667" s="118">
        <f>SUM(K667*1.15)</f>
        <v>120.74999999999999</v>
      </c>
      <c r="M667" s="118">
        <f>SUM(L667-K667)</f>
        <v>15.749999999999986</v>
      </c>
      <c r="N667" s="92">
        <f t="shared" si="195"/>
        <v>63</v>
      </c>
      <c r="O667" s="118">
        <f>SUM(K667-N667)</f>
        <v>42</v>
      </c>
      <c r="P667" s="118">
        <v>120.75</v>
      </c>
      <c r="Q667" s="93">
        <f>+SUM(P667-L667)</f>
        <v>1.4210854715202004E-14</v>
      </c>
      <c r="R667" s="183">
        <v>43592</v>
      </c>
    </row>
    <row r="668" spans="1:18" ht="16">
      <c r="A668" s="195" t="s">
        <v>130</v>
      </c>
      <c r="B668" s="89" t="s">
        <v>78</v>
      </c>
      <c r="C668" s="95" t="s">
        <v>10</v>
      </c>
      <c r="D668" s="97">
        <v>43588</v>
      </c>
      <c r="E668" s="91">
        <v>2</v>
      </c>
      <c r="F668" s="89" t="s">
        <v>8</v>
      </c>
      <c r="G668" s="90"/>
      <c r="H668" s="95" t="s">
        <v>6</v>
      </c>
      <c r="I668" s="96">
        <v>35</v>
      </c>
      <c r="J668" s="83"/>
      <c r="K668" s="118">
        <f>SUM(E668*I668)</f>
        <v>70</v>
      </c>
      <c r="L668" s="118">
        <f>SUM(K668*1.15)</f>
        <v>80.5</v>
      </c>
      <c r="M668" s="118">
        <f>SUM(L668-K668)</f>
        <v>10.5</v>
      </c>
      <c r="N668" s="92">
        <f t="shared" si="195"/>
        <v>42</v>
      </c>
      <c r="O668" s="118">
        <f>SUM(K668-N668)</f>
        <v>28</v>
      </c>
      <c r="P668" s="96">
        <v>80.5</v>
      </c>
      <c r="Q668" s="144">
        <f>+SUM(P668-L668)</f>
        <v>0</v>
      </c>
      <c r="R668" s="183">
        <v>43587</v>
      </c>
    </row>
    <row r="669" spans="1:18" ht="16">
      <c r="A669" s="204"/>
      <c r="B669" s="204"/>
      <c r="C669" s="204"/>
      <c r="D669" s="204"/>
      <c r="E669" s="205">
        <f>SUM(E656:E668)</f>
        <v>20.75</v>
      </c>
      <c r="F669" s="204"/>
      <c r="G669" s="204"/>
      <c r="H669" s="204"/>
      <c r="I669" s="107"/>
      <c r="J669" s="117"/>
      <c r="K669" s="107">
        <f t="shared" ref="K669:Q669" si="196">SUM(K656:K668)</f>
        <v>315</v>
      </c>
      <c r="L669" s="107">
        <f t="shared" si="196"/>
        <v>362.25</v>
      </c>
      <c r="M669" s="107">
        <f t="shared" si="196"/>
        <v>47.249999999999986</v>
      </c>
      <c r="N669" s="107">
        <f t="shared" si="196"/>
        <v>457.75</v>
      </c>
      <c r="O669" s="107">
        <f t="shared" si="196"/>
        <v>148</v>
      </c>
      <c r="P669" s="206">
        <f t="shared" si="196"/>
        <v>362.25</v>
      </c>
      <c r="Q669" s="207">
        <f t="shared" si="196"/>
        <v>1.4210854715202004E-14</v>
      </c>
      <c r="R669" s="223"/>
    </row>
    <row r="670" spans="1:18" ht="16">
      <c r="A670" s="101"/>
      <c r="B670" s="209"/>
      <c r="C670" s="209"/>
      <c r="D670" s="210"/>
      <c r="E670" s="211">
        <f>SUM(E669,E655,E644,E632,E624,E617,E605,E594,E581,E579,E567,E556,E548)</f>
        <v>197</v>
      </c>
      <c r="F670" s="209"/>
      <c r="G670" s="209"/>
      <c r="H670" s="212"/>
      <c r="I670" s="213"/>
      <c r="J670" s="214"/>
      <c r="K670" s="213">
        <f>SUM(K669,K655,K644,K632,K624,K617,K605,K594,K581,K579,K567,K556,K548)</f>
        <v>6089.34</v>
      </c>
      <c r="L670" s="213">
        <f>SUM(L669,L655,L644,L632,L624,L617,L605,L594,L581,L579,L567,L556,L548)</f>
        <v>7002.741</v>
      </c>
      <c r="M670" s="213">
        <f>SUM(M669,M655,M644,M632,M624,M617,M605,M594,M581,M579,M567,M556,M548)</f>
        <v>913.40099999999961</v>
      </c>
      <c r="N670" s="213">
        <f>SUM(N669,N655,N644,N632,N624,N617,N605,N594,N581,N579,N567,N556,N548)</f>
        <v>4179.05</v>
      </c>
      <c r="O670" s="213">
        <f>SUM(K670-N670)</f>
        <v>1910.29</v>
      </c>
      <c r="P670" s="213">
        <f>SUM(P669,P655,P644,P632,P624,P617,P605,P594,P581,P579,P567,P556,P548)</f>
        <v>6926.5300000000007</v>
      </c>
      <c r="Q670" s="215">
        <f>SUM(Q669,Q655,Q644,Q632,Q624,Q617,Q605,Q594,Q581,Q579,Q567,Q556,Q548)</f>
        <v>-76.210999999999657</v>
      </c>
      <c r="R670" s="210"/>
    </row>
    <row r="671" spans="1:18" ht="16">
      <c r="A671" s="79" t="s">
        <v>57</v>
      </c>
      <c r="B671" s="79" t="s">
        <v>58</v>
      </c>
      <c r="C671" s="79"/>
      <c r="D671" s="155" t="s">
        <v>59</v>
      </c>
      <c r="E671" s="81" t="s">
        <v>60</v>
      </c>
      <c r="F671" s="79" t="s">
        <v>61</v>
      </c>
      <c r="G671" s="85" t="s">
        <v>62</v>
      </c>
      <c r="H671" s="156" t="s">
        <v>72</v>
      </c>
      <c r="I671" s="82" t="s">
        <v>64</v>
      </c>
      <c r="J671" s="83"/>
      <c r="K671" s="82" t="s">
        <v>65</v>
      </c>
      <c r="L671" s="82" t="s">
        <v>66</v>
      </c>
      <c r="M671" s="82" t="s">
        <v>67</v>
      </c>
      <c r="N671" s="82" t="s">
        <v>68</v>
      </c>
      <c r="O671" s="82" t="s">
        <v>69</v>
      </c>
      <c r="P671" s="82" t="s">
        <v>70</v>
      </c>
      <c r="Q671" s="216" t="s">
        <v>71</v>
      </c>
      <c r="R671" s="155" t="s">
        <v>86</v>
      </c>
    </row>
  </sheetData>
  <conditionalFormatting sqref="D109:D110 D91 D34 D62:D63 D45 D96 D27 D138 D81:D82 D245 D151 D183:D184 D279:D280 D248:D249 D213 D237:D241 D211 D129 D119:D120 D411:D413 D217 D186 D188 D219 D163:D164 D191:D192 D172 D174">
    <cfRule type="containsText" priority="312" operator="containsText" text="Monday">
      <formula>NOT(ISERROR(SEARCH("Monday",D27)))</formula>
    </cfRule>
  </conditionalFormatting>
  <conditionalFormatting sqref="D11">
    <cfRule type="containsText" priority="264" operator="containsText" text="Monday">
      <formula>NOT(ISERROR(SEARCH("Monday",D11)))</formula>
    </cfRule>
  </conditionalFormatting>
  <conditionalFormatting sqref="D10:D11">
    <cfRule type="containsText" priority="263" operator="containsText" text="Monday">
      <formula>NOT(ISERROR(SEARCH("Monday",D10)))</formula>
    </cfRule>
  </conditionalFormatting>
  <conditionalFormatting sqref="D4:D5">
    <cfRule type="containsText" priority="265" operator="containsText" text="Monday">
      <formula>NOT(ISERROR(SEARCH("Monday",D4)))</formula>
    </cfRule>
  </conditionalFormatting>
  <conditionalFormatting sqref="D2:D3">
    <cfRule type="containsText" priority="266" operator="containsText" text="Monday">
      <formula>NOT(ISERROR(SEARCH("Monday",D2)))</formula>
    </cfRule>
  </conditionalFormatting>
  <conditionalFormatting sqref="D16:D17">
    <cfRule type="containsText" priority="257" operator="containsText" text="Monday">
      <formula>NOT(ISERROR(SEARCH("Monday",D16)))</formula>
    </cfRule>
  </conditionalFormatting>
  <conditionalFormatting sqref="D19:D20">
    <cfRule type="containsText" priority="255" operator="containsText" text="Monday">
      <formula>NOT(ISERROR(SEARCH("Monday",D19)))</formula>
    </cfRule>
  </conditionalFormatting>
  <conditionalFormatting sqref="D14:D15 D19">
    <cfRule type="containsText" priority="258" operator="containsText" text="Monday">
      <formula>NOT(ISERROR(SEARCH("Monday",D14)))</formula>
    </cfRule>
  </conditionalFormatting>
  <conditionalFormatting sqref="D67">
    <cfRule type="containsText" priority="242" operator="containsText" text="Monday">
      <formula>NOT(ISERROR(SEARCH("Monday",D67)))</formula>
    </cfRule>
  </conditionalFormatting>
  <conditionalFormatting sqref="D58:D59">
    <cfRule type="containsText" priority="247" operator="containsText" text="Monday">
      <formula>NOT(ISERROR(SEARCH("Monday",D58)))</formula>
    </cfRule>
  </conditionalFormatting>
  <conditionalFormatting sqref="D60:D61">
    <cfRule type="containsText" priority="246" operator="containsText" text="Monday">
      <formula>NOT(ISERROR(SEARCH("Monday",D60)))</formula>
    </cfRule>
  </conditionalFormatting>
  <conditionalFormatting sqref="D66">
    <cfRule type="containsText" priority="243" operator="containsText" text="Monday">
      <formula>NOT(ISERROR(SEARCH("Monday",D66)))</formula>
    </cfRule>
  </conditionalFormatting>
  <conditionalFormatting sqref="D64">
    <cfRule type="containsText" priority="241" operator="containsText" text="Monday">
      <formula>NOT(ISERROR(SEARCH("Monday",D64)))</formula>
    </cfRule>
  </conditionalFormatting>
  <conditionalFormatting sqref="D52">
    <cfRule type="containsText" priority="240" operator="containsText" text="Monday">
      <formula>NOT(ISERROR(SEARCH("Monday",D52)))</formula>
    </cfRule>
  </conditionalFormatting>
  <conditionalFormatting sqref="D53">
    <cfRule type="containsText" priority="239" operator="containsText" text="Monday">
      <formula>NOT(ISERROR(SEARCH("Monday",D53)))</formula>
    </cfRule>
  </conditionalFormatting>
  <conditionalFormatting sqref="D54:D56">
    <cfRule type="containsText" priority="238" operator="containsText" text="Monday">
      <formula>NOT(ISERROR(SEARCH("Monday",D54)))</formula>
    </cfRule>
  </conditionalFormatting>
  <conditionalFormatting sqref="D74:D75">
    <cfRule type="containsText" priority="237" operator="containsText" text="Monday">
      <formula>NOT(ISERROR(SEARCH("Monday",D74)))</formula>
    </cfRule>
  </conditionalFormatting>
  <conditionalFormatting sqref="D76:D77">
    <cfRule type="containsText" priority="236" operator="containsText" text="Monday">
      <formula>NOT(ISERROR(SEARCH("Monday",D76)))</formula>
    </cfRule>
  </conditionalFormatting>
  <conditionalFormatting sqref="D78:D80">
    <cfRule type="containsText" priority="235" operator="containsText" text="Monday">
      <formula>NOT(ISERROR(SEARCH("Monday",D78)))</formula>
    </cfRule>
  </conditionalFormatting>
  <conditionalFormatting sqref="D81">
    <cfRule type="containsText" priority="234" operator="containsText" text="Monday">
      <formula>NOT(ISERROR(SEARCH("Monday",D81)))</formula>
    </cfRule>
  </conditionalFormatting>
  <conditionalFormatting sqref="D84">
    <cfRule type="containsText" priority="233" operator="containsText" text="Monday">
      <formula>NOT(ISERROR(SEARCH("Monday",D84)))</formula>
    </cfRule>
  </conditionalFormatting>
  <conditionalFormatting sqref="D86:D88">
    <cfRule type="containsText" priority="232" operator="containsText" text="Monday">
      <formula>NOT(ISERROR(SEARCH("Monday",D86)))</formula>
    </cfRule>
  </conditionalFormatting>
  <conditionalFormatting sqref="D88">
    <cfRule type="containsText" priority="231" operator="containsText" text="Monday">
      <formula>NOT(ISERROR(SEARCH("Monday",D88)))</formula>
    </cfRule>
  </conditionalFormatting>
  <conditionalFormatting sqref="D94:D95">
    <cfRule type="containsText" priority="230" operator="containsText" text="Monday">
      <formula>NOT(ISERROR(SEARCH("Monday",D94)))</formula>
    </cfRule>
  </conditionalFormatting>
  <conditionalFormatting sqref="D99:D101">
    <cfRule type="containsText" priority="229" operator="containsText" text="Monday">
      <formula>NOT(ISERROR(SEARCH("Monday",D99)))</formula>
    </cfRule>
  </conditionalFormatting>
  <conditionalFormatting sqref="D104">
    <cfRule type="containsText" priority="228" operator="containsText" text="Monday">
      <formula>NOT(ISERROR(SEARCH("Monday",D104)))</formula>
    </cfRule>
  </conditionalFormatting>
  <conditionalFormatting sqref="D106:D107">
    <cfRule type="containsText" priority="227" operator="containsText" text="Monday">
      <formula>NOT(ISERROR(SEARCH("Monday",D106)))</formula>
    </cfRule>
  </conditionalFormatting>
  <conditionalFormatting sqref="D108">
    <cfRule type="containsText" priority="226" operator="containsText" text="Monday">
      <formula>NOT(ISERROR(SEARCH("Monday",D108)))</formula>
    </cfRule>
  </conditionalFormatting>
  <conditionalFormatting sqref="D135:D136">
    <cfRule type="containsText" priority="208" operator="containsText" text="Monday">
      <formula>NOT(ISERROR(SEARCH("Monday",D135)))</formula>
    </cfRule>
  </conditionalFormatting>
  <conditionalFormatting sqref="D111">
    <cfRule type="containsText" priority="223" operator="containsText" text="Monday">
      <formula>NOT(ISERROR(SEARCH("Monday",D111)))</formula>
    </cfRule>
  </conditionalFormatting>
  <conditionalFormatting sqref="D112:D113">
    <cfRule type="containsText" priority="222" operator="containsText" text="Monday">
      <formula>NOT(ISERROR(SEARCH("Monday",D112)))</formula>
    </cfRule>
  </conditionalFormatting>
  <conditionalFormatting sqref="D114:D115">
    <cfRule type="containsText" priority="221" operator="containsText" text="Monday">
      <formula>NOT(ISERROR(SEARCH("Monday",D114)))</formula>
    </cfRule>
  </conditionalFormatting>
  <conditionalFormatting sqref="D118:D119">
    <cfRule type="containsText" priority="220" operator="containsText" text="Monday">
      <formula>NOT(ISERROR(SEARCH("Monday",D118)))</formula>
    </cfRule>
  </conditionalFormatting>
  <conditionalFormatting sqref="D132:D133">
    <cfRule type="containsText" priority="210" operator="containsText" text="Monday">
      <formula>NOT(ISERROR(SEARCH("Monday",D132)))</formula>
    </cfRule>
  </conditionalFormatting>
  <conditionalFormatting sqref="D121:D122">
    <cfRule type="containsText" priority="218" operator="containsText" text="Monday">
      <formula>NOT(ISERROR(SEARCH("Monday",D121)))</formula>
    </cfRule>
  </conditionalFormatting>
  <conditionalFormatting sqref="D123">
    <cfRule type="containsText" priority="217" operator="containsText" text="Monday">
      <formula>NOT(ISERROR(SEARCH("Monday",D123)))</formula>
    </cfRule>
  </conditionalFormatting>
  <conditionalFormatting sqref="D124:D125">
    <cfRule type="containsText" priority="216" operator="containsText" text="Monday">
      <formula>NOT(ISERROR(SEARCH("Monday",D124)))</formula>
    </cfRule>
  </conditionalFormatting>
  <conditionalFormatting sqref="D126:D127">
    <cfRule type="containsText" priority="215" operator="containsText" text="Monday">
      <formula>NOT(ISERROR(SEARCH("Monday",D126)))</formula>
    </cfRule>
  </conditionalFormatting>
  <conditionalFormatting sqref="D97">
    <cfRule type="containsText" priority="199" operator="containsText" text="Monday">
      <formula>NOT(ISERROR(SEARCH("Monday",D97)))</formula>
    </cfRule>
  </conditionalFormatting>
  <conditionalFormatting sqref="D131">
    <cfRule type="containsText" priority="211" operator="containsText" text="Monday">
      <formula>NOT(ISERROR(SEARCH("Monday",D131)))</formula>
    </cfRule>
  </conditionalFormatting>
  <conditionalFormatting sqref="D134">
    <cfRule type="containsText" priority="209" operator="containsText" text="Monday">
      <formula>NOT(ISERROR(SEARCH("Monday",D134)))</formula>
    </cfRule>
  </conditionalFormatting>
  <conditionalFormatting sqref="D42:D43">
    <cfRule type="containsText" priority="206" operator="containsText" text="Monday">
      <formula>NOT(ISERROR(SEARCH("Monday",D42)))</formula>
    </cfRule>
  </conditionalFormatting>
  <conditionalFormatting sqref="D44">
    <cfRule type="containsText" priority="205" operator="containsText" text="Monday">
      <formula>NOT(ISERROR(SEARCH("Monday",D44)))</formula>
    </cfRule>
  </conditionalFormatting>
  <conditionalFormatting sqref="D47:D48">
    <cfRule type="containsText" priority="202" operator="containsText" text="Monday">
      <formula>NOT(ISERROR(SEARCH("Monday",D47)))</formula>
    </cfRule>
  </conditionalFormatting>
  <conditionalFormatting sqref="D41">
    <cfRule type="containsText" priority="200" operator="containsText" text="Monday">
      <formula>NOT(ISERROR(SEARCH("Monday",D41)))</formula>
    </cfRule>
  </conditionalFormatting>
  <conditionalFormatting sqref="D49">
    <cfRule type="containsText" priority="193" operator="containsText" text="Monday">
      <formula>NOT(ISERROR(SEARCH("Monday",D49)))</formula>
    </cfRule>
  </conditionalFormatting>
  <conditionalFormatting sqref="D92:D93">
    <cfRule type="containsText" priority="190" operator="containsText" text="Monday">
      <formula>NOT(ISERROR(SEARCH("Monday",D92)))</formula>
    </cfRule>
  </conditionalFormatting>
  <conditionalFormatting sqref="D18">
    <cfRule type="containsText" priority="185" operator="containsText" text="Monday">
      <formula>NOT(ISERROR(SEARCH("Monday",D18)))</formula>
    </cfRule>
  </conditionalFormatting>
  <conditionalFormatting sqref="D6">
    <cfRule type="containsText" priority="184" operator="containsText" text="Monday">
      <formula>NOT(ISERROR(SEARCH("Monday",D6)))</formula>
    </cfRule>
  </conditionalFormatting>
  <conditionalFormatting sqref="D90">
    <cfRule type="containsText" priority="183" operator="containsText" text="Monday">
      <formula>NOT(ISERROR(SEARCH("Monday",D90)))</formula>
    </cfRule>
  </conditionalFormatting>
  <conditionalFormatting sqref="D46">
    <cfRule type="containsText" priority="182" operator="containsText" text="Monday">
      <formula>NOT(ISERROR(SEARCH("Monday",D46)))</formula>
    </cfRule>
  </conditionalFormatting>
  <conditionalFormatting sqref="D46">
    <cfRule type="containsText" priority="181" operator="containsText" text="Monday">
      <formula>NOT(ISERROR(SEARCH("Monday",D46)))</formula>
    </cfRule>
  </conditionalFormatting>
  <conditionalFormatting sqref="D7">
    <cfRule type="containsText" priority="180" operator="containsText" text="Monday">
      <formula>NOT(ISERROR(SEARCH("Monday",D7)))</formula>
    </cfRule>
  </conditionalFormatting>
  <conditionalFormatting sqref="D33">
    <cfRule type="containsText" priority="179" operator="containsText" text="Monday">
      <formula>NOT(ISERROR(SEARCH("Monday",D33)))</formula>
    </cfRule>
  </conditionalFormatting>
  <conditionalFormatting sqref="D22:D24">
    <cfRule type="containsText" priority="178" operator="containsText" text="Monday">
      <formula>NOT(ISERROR(SEARCH("Monday",D22)))</formula>
    </cfRule>
  </conditionalFormatting>
  <conditionalFormatting sqref="D28:D29">
    <cfRule type="containsText" priority="174" operator="containsText" text="Monday">
      <formula>NOT(ISERROR(SEARCH("Monday",D28)))</formula>
    </cfRule>
  </conditionalFormatting>
  <conditionalFormatting sqref="D28:D29">
    <cfRule type="containsText" priority="175" operator="containsText" text="Monday">
      <formula>NOT(ISERROR(SEARCH("Monday",D28)))</formula>
    </cfRule>
  </conditionalFormatting>
  <conditionalFormatting sqref="D30">
    <cfRule type="containsText" priority="173" operator="containsText" text="Monday">
      <formula>NOT(ISERROR(SEARCH("Monday",D30)))</formula>
    </cfRule>
  </conditionalFormatting>
  <conditionalFormatting sqref="D137">
    <cfRule type="containsText" priority="172" operator="containsText" text="Monday">
      <formula>NOT(ISERROR(SEARCH("Monday",D137)))</formula>
    </cfRule>
  </conditionalFormatting>
  <conditionalFormatting sqref="D8:D9">
    <cfRule type="containsText" priority="171" operator="containsText" text="Monday">
      <formula>NOT(ISERROR(SEARCH("Monday",D8)))</formula>
    </cfRule>
  </conditionalFormatting>
  <conditionalFormatting sqref="D281">
    <cfRule type="containsText" priority="155" operator="containsText" text="Monday">
      <formula>NOT(ISERROR(SEARCH("Monday",D281)))</formula>
    </cfRule>
  </conditionalFormatting>
  <conditionalFormatting sqref="D272">
    <cfRule type="containsText" priority="154" operator="containsText" text="Monday">
      <formula>NOT(ISERROR(SEARCH("Monday",D272)))</formula>
    </cfRule>
  </conditionalFormatting>
  <conditionalFormatting sqref="D253">
    <cfRule type="containsText" priority="168" operator="containsText" text="Monday">
      <formula>NOT(ISERROR(SEARCH("Monday",D253)))</formula>
    </cfRule>
  </conditionalFormatting>
  <conditionalFormatting sqref="D37">
    <cfRule type="containsText" priority="167" operator="containsText" text="Monday">
      <formula>NOT(ISERROR(SEARCH("Monday",D37)))</formula>
    </cfRule>
  </conditionalFormatting>
  <conditionalFormatting sqref="D70">
    <cfRule type="containsText" priority="166" operator="containsText" text="Monday">
      <formula>NOT(ISERROR(SEARCH("Monday",D70)))</formula>
    </cfRule>
  </conditionalFormatting>
  <conditionalFormatting sqref="D153 D155">
    <cfRule type="containsText" priority="163" operator="containsText" text="Monday">
      <formula>NOT(ISERROR(SEARCH("Monday",D153)))</formula>
    </cfRule>
  </conditionalFormatting>
  <conditionalFormatting sqref="D273:D274 D261:D262 D232:D233 D202:D204 D185 D151:D152 D162 D282:D284">
    <cfRule type="containsText" priority="164" operator="containsText" text="Monday">
      <formula>NOT(ISERROR(SEARCH("Monday",D151)))</formula>
    </cfRule>
  </conditionalFormatting>
  <conditionalFormatting sqref="D175:D177">
    <cfRule type="containsText" priority="162" operator="containsText" text="Monday">
      <formula>NOT(ISERROR(SEARCH("Monday",D175)))</formula>
    </cfRule>
  </conditionalFormatting>
  <conditionalFormatting sqref="D205:D207 D186:D189">
    <cfRule type="containsText" priority="161" operator="containsText" text="Monday">
      <formula>NOT(ISERROR(SEARCH("Monday",D186)))</formula>
    </cfRule>
  </conditionalFormatting>
  <conditionalFormatting sqref="D234:D235">
    <cfRule type="containsText" priority="160" operator="containsText" text="Monday">
      <formula>NOT(ISERROR(SEARCH("Monday",D234)))</formula>
    </cfRule>
  </conditionalFormatting>
  <conditionalFormatting sqref="D263:D264">
    <cfRule type="containsText" priority="158" operator="containsText" text="Monday">
      <formula>NOT(ISERROR(SEARCH("Monday",D263)))</formula>
    </cfRule>
  </conditionalFormatting>
  <conditionalFormatting sqref="D275:D276">
    <cfRule type="containsText" priority="157" operator="containsText" text="Monday">
      <formula>NOT(ISERROR(SEARCH("Monday",D275)))</formula>
    </cfRule>
  </conditionalFormatting>
  <conditionalFormatting sqref="D285">
    <cfRule type="containsText" priority="156" operator="containsText" text="Monday">
      <formula>NOT(ISERROR(SEARCH("Monday",D285)))</formula>
    </cfRule>
  </conditionalFormatting>
  <conditionalFormatting sqref="D271">
    <cfRule type="containsText" priority="153" operator="containsText" text="Monday">
      <formula>NOT(ISERROR(SEARCH("Monday",D271)))</formula>
    </cfRule>
  </conditionalFormatting>
  <conditionalFormatting sqref="D259">
    <cfRule type="containsText" priority="152" operator="containsText" text="Monday">
      <formula>NOT(ISERROR(SEARCH("Monday",D259)))</formula>
    </cfRule>
  </conditionalFormatting>
  <conditionalFormatting sqref="D258">
    <cfRule type="containsText" priority="151" operator="containsText" text="Monday">
      <formula>NOT(ISERROR(SEARCH("Monday",D258)))</formula>
    </cfRule>
  </conditionalFormatting>
  <conditionalFormatting sqref="D260">
    <cfRule type="containsText" priority="150" operator="containsText" text="Monday">
      <formula>NOT(ISERROR(SEARCH("Monday",D260)))</formula>
    </cfRule>
  </conditionalFormatting>
  <conditionalFormatting sqref="D243:D244">
    <cfRule type="containsText" priority="149" operator="containsText" text="Monday">
      <formula>NOT(ISERROR(SEARCH("Monday",D243)))</formula>
    </cfRule>
  </conditionalFormatting>
  <conditionalFormatting sqref="D229:D231">
    <cfRule type="containsText" priority="148" operator="containsText" text="Monday">
      <formula>NOT(ISERROR(SEARCH("Monday",D229)))</formula>
    </cfRule>
  </conditionalFormatting>
  <conditionalFormatting sqref="D198:D201">
    <cfRule type="containsText" priority="147" operator="containsText" text="Monday">
      <formula>NOT(ISERROR(SEARCH("Monday",D198)))</formula>
    </cfRule>
  </conditionalFormatting>
  <conditionalFormatting sqref="D150">
    <cfRule type="containsText" priority="145" operator="containsText" text="Monday">
      <formula>NOT(ISERROR(SEARCH("Monday",D150)))</formula>
    </cfRule>
  </conditionalFormatting>
  <conditionalFormatting sqref="D241">
    <cfRule type="containsText" priority="144" operator="containsText" text="Monday">
      <formula>NOT(ISERROR(SEARCH("Monday",D241)))</formula>
    </cfRule>
  </conditionalFormatting>
  <conditionalFormatting sqref="D169">
    <cfRule type="containsText" priority="143" operator="containsText" text="Monday">
      <formula>NOT(ISERROR(SEARCH("Monday",D169)))</formula>
    </cfRule>
  </conditionalFormatting>
  <conditionalFormatting sqref="D170:D171">
    <cfRule type="containsText" priority="142" operator="containsText" text="Monday">
      <formula>NOT(ISERROR(SEARCH("Monday",D170)))</formula>
    </cfRule>
  </conditionalFormatting>
  <conditionalFormatting sqref="D160">
    <cfRule type="containsText" priority="141" operator="containsText" text="Monday">
      <formula>NOT(ISERROR(SEARCH("Monday",D160)))</formula>
    </cfRule>
  </conditionalFormatting>
  <conditionalFormatting sqref="D147:D148">
    <cfRule type="containsText" priority="140" operator="containsText" text="Monday">
      <formula>NOT(ISERROR(SEARCH("Monday",D147)))</formula>
    </cfRule>
  </conditionalFormatting>
  <conditionalFormatting sqref="D196:D197">
    <cfRule type="containsText" priority="139" operator="containsText" text="Monday">
      <formula>NOT(ISERROR(SEARCH("Monday",D196)))</formula>
    </cfRule>
  </conditionalFormatting>
  <conditionalFormatting sqref="D226:D228">
    <cfRule type="containsText" priority="138" operator="containsText" text="Monday">
      <formula>NOT(ISERROR(SEARCH("Monday",D226)))</formula>
    </cfRule>
  </conditionalFormatting>
  <conditionalFormatting sqref="D241:D242">
    <cfRule type="containsText" priority="137" operator="containsText" text="Monday">
      <formula>NOT(ISERROR(SEARCH("Monday",D241)))</formula>
    </cfRule>
  </conditionalFormatting>
  <conditionalFormatting sqref="D256:D257">
    <cfRule type="containsText" priority="136" operator="containsText" text="Monday">
      <formula>NOT(ISERROR(SEARCH("Monday",D256)))</formula>
    </cfRule>
  </conditionalFormatting>
  <conditionalFormatting sqref="D269:D270">
    <cfRule type="containsText" priority="135" operator="containsText" text="Monday">
      <formula>NOT(ISERROR(SEARCH("Monday",D269)))</formula>
    </cfRule>
  </conditionalFormatting>
  <conditionalFormatting sqref="D266:D267">
    <cfRule type="containsText" priority="133" operator="containsText" text="Monday">
      <formula>NOT(ISERROR(SEARCH("Monday",D266)))</formula>
    </cfRule>
  </conditionalFormatting>
  <conditionalFormatting sqref="D254:D255">
    <cfRule type="containsText" priority="132" operator="containsText" text="Monday">
      <formula>NOT(ISERROR(SEARCH("Monday",D254)))</formula>
    </cfRule>
  </conditionalFormatting>
  <conditionalFormatting sqref="D224:D225">
    <cfRule type="containsText" priority="130" operator="containsText" text="Monday">
      <formula>NOT(ISERROR(SEARCH("Monday",D224)))</formula>
    </cfRule>
  </conditionalFormatting>
  <conditionalFormatting sqref="D194:D195">
    <cfRule type="containsText" priority="129" operator="containsText" text="Monday">
      <formula>NOT(ISERROR(SEARCH("Monday",D194)))</formula>
    </cfRule>
  </conditionalFormatting>
  <conditionalFormatting sqref="D179:D182">
    <cfRule type="containsText" priority="128" operator="containsText" text="Monday">
      <formula>NOT(ISERROR(SEARCH("Monday",D179)))</formula>
    </cfRule>
  </conditionalFormatting>
  <conditionalFormatting sqref="D168">
    <cfRule type="containsText" priority="127" operator="containsText" text="Monday">
      <formula>NOT(ISERROR(SEARCH("Monday",D168)))</formula>
    </cfRule>
  </conditionalFormatting>
  <conditionalFormatting sqref="D157:D159">
    <cfRule type="containsText" priority="126" operator="containsText" text="Monday">
      <formula>NOT(ISERROR(SEARCH("Monday",D157)))</formula>
    </cfRule>
  </conditionalFormatting>
  <conditionalFormatting sqref="D146">
    <cfRule type="containsText" priority="125" operator="containsText" text="Monday">
      <formula>NOT(ISERROR(SEARCH("Monday",D146)))</formula>
    </cfRule>
  </conditionalFormatting>
  <conditionalFormatting sqref="D165:D166">
    <cfRule type="containsText" priority="124" operator="containsText" text="Monday">
      <formula>NOT(ISERROR(SEARCH("Monday",D165)))</formula>
    </cfRule>
  </conditionalFormatting>
  <conditionalFormatting sqref="D72">
    <cfRule type="containsText" priority="41" operator="containsText" text="Monday">
      <formula>NOT(ISERROR(SEARCH("Monday",D72)))</formula>
    </cfRule>
  </conditionalFormatting>
  <conditionalFormatting sqref="D71">
    <cfRule type="containsText" priority="40" operator="containsText" text="Monday">
      <formula>NOT(ISERROR(SEARCH("Monday",D71)))</formula>
    </cfRule>
  </conditionalFormatting>
  <conditionalFormatting sqref="D50">
    <cfRule type="containsText" priority="39" operator="containsText" text="Monday">
      <formula>NOT(ISERROR(SEARCH("Monday",D50)))</formula>
    </cfRule>
  </conditionalFormatting>
  <conditionalFormatting sqref="D83">
    <cfRule type="containsText" priority="38" operator="containsText" text="Monday">
      <formula>NOT(ISERROR(SEARCH("Monday",D83)))</formula>
    </cfRule>
  </conditionalFormatting>
  <conditionalFormatting sqref="D65">
    <cfRule type="containsText" priority="37" operator="containsText" text="Monday">
      <formula>NOT(ISERROR(SEARCH("Monday",D65)))</formula>
    </cfRule>
  </conditionalFormatting>
  <conditionalFormatting sqref="D38:D39">
    <cfRule type="containsText" priority="36" operator="containsText" text="Monday">
      <formula>NOT(ISERROR(SEARCH("Monday",D38)))</formula>
    </cfRule>
  </conditionalFormatting>
  <conditionalFormatting sqref="D218:D219">
    <cfRule type="containsText" priority="34" operator="containsText" text="Monday">
      <formula>NOT(ISERROR(SEARCH("Monday",D218)))</formula>
    </cfRule>
  </conditionalFormatting>
  <conditionalFormatting sqref="D214">
    <cfRule type="containsText" priority="31" operator="containsText" text="Monday">
      <formula>NOT(ISERROR(SEARCH("Monday",D214)))</formula>
    </cfRule>
  </conditionalFormatting>
  <conditionalFormatting sqref="D215">
    <cfRule type="containsText" priority="32" operator="containsText" text="Monday">
      <formula>NOT(ISERROR(SEARCH("Monday",D215)))</formula>
    </cfRule>
  </conditionalFormatting>
  <conditionalFormatting sqref="D216:D217">
    <cfRule type="containsText" priority="28" operator="containsText" text="Monday">
      <formula>NOT(ISERROR(SEARCH("Monday",D216)))</formula>
    </cfRule>
  </conditionalFormatting>
  <conditionalFormatting sqref="D247">
    <cfRule type="containsText" priority="29" operator="containsText" text="Monday">
      <formula>NOT(ISERROR(SEARCH("Monday",D247)))</formula>
    </cfRule>
  </conditionalFormatting>
  <conditionalFormatting sqref="D221">
    <cfRule type="containsText" priority="26" operator="containsText" text="Monday">
      <formula>NOT(ISERROR(SEARCH("Monday",D221)))</formula>
    </cfRule>
  </conditionalFormatting>
  <conditionalFormatting sqref="D501">
    <cfRule type="containsText" priority="23" operator="containsText" text="Monday">
      <formula>NOT(ISERROR(SEARCH("Monday",D501)))</formula>
    </cfRule>
  </conditionalFormatting>
  <conditionalFormatting sqref="D278">
    <cfRule type="containsText" priority="18" operator="containsText" text="Monday">
      <formula>NOT(ISERROR(SEARCH("Monday",D278)))</formula>
    </cfRule>
  </conditionalFormatting>
  <conditionalFormatting sqref="D212">
    <cfRule type="containsText" priority="17" operator="containsText" text="Monday">
      <formula>NOT(ISERROR(SEARCH("Monday",D212)))</formula>
    </cfRule>
  </conditionalFormatting>
  <conditionalFormatting sqref="D212">
    <cfRule type="containsText" priority="16" operator="containsText" text="Monday">
      <formula>NOT(ISERROR(SEARCH("Monday",D212)))</formula>
    </cfRule>
  </conditionalFormatting>
  <conditionalFormatting sqref="D212">
    <cfRule type="containsText" priority="15" operator="containsText" text="Monday">
      <formula>NOT(ISERROR(SEARCH("Monday",D212)))</formula>
    </cfRule>
  </conditionalFormatting>
  <conditionalFormatting sqref="D210">
    <cfRule type="containsText" priority="14" operator="containsText" text="Monday">
      <formula>NOT(ISERROR(SEARCH("Monday",D210)))</formula>
    </cfRule>
  </conditionalFormatting>
  <conditionalFormatting sqref="D130">
    <cfRule type="containsText" priority="13" operator="containsText" text="Monday">
      <formula>NOT(ISERROR(SEARCH("Monday",D130)))</formula>
    </cfRule>
  </conditionalFormatting>
  <conditionalFormatting sqref="D246">
    <cfRule type="containsText" priority="12" operator="containsText" text="Monday">
      <formula>NOT(ISERROR(SEARCH("Monday",D246)))</formula>
    </cfRule>
  </conditionalFormatting>
  <conditionalFormatting sqref="D246">
    <cfRule type="containsText" priority="11" operator="containsText" text="Monday">
      <formula>NOT(ISERROR(SEARCH("Monday",D246)))</formula>
    </cfRule>
  </conditionalFormatting>
  <conditionalFormatting sqref="D268">
    <cfRule type="containsText" priority="10" operator="containsText" text="Monday">
      <formula>NOT(ISERROR(SEARCH("Monday",D268)))</formula>
    </cfRule>
  </conditionalFormatting>
  <conditionalFormatting sqref="D220">
    <cfRule type="containsText" priority="9" operator="containsText" text="Monday">
      <formula>NOT(ISERROR(SEARCH("Monday",D220)))</formula>
    </cfRule>
  </conditionalFormatting>
  <conditionalFormatting sqref="D220">
    <cfRule type="containsText" priority="8" operator="containsText" text="Monday">
      <formula>NOT(ISERROR(SEARCH("Monday",D220)))</formula>
    </cfRule>
  </conditionalFormatting>
  <conditionalFormatting sqref="D154">
    <cfRule type="containsText" priority="6" operator="containsText" text="Monday">
      <formula>NOT(ISERROR(SEARCH("Monday",D154)))</formula>
    </cfRule>
  </conditionalFormatting>
  <conditionalFormatting sqref="D173">
    <cfRule type="containsText" priority="5" operator="containsText" text="Monday">
      <formula>NOT(ISERROR(SEARCH("Monday",D173)))</formula>
    </cfRule>
  </conditionalFormatting>
  <pageMargins left="0.25" right="0.25" top="0.75" bottom="0.75" header="0.3" footer="0.3"/>
  <pageSetup paperSize="9" scale="22" fitToHeight="0" orientation="portrait" horizontalDpi="4294967293" r:id="rId1"/>
  <ignoredErrors>
    <ignoredError sqref="N35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F809-EFE5-4A8C-B419-DB97F94F4813}">
  <sheetPr>
    <pageSetUpPr fitToPage="1"/>
  </sheetPr>
  <dimension ref="A1:X551"/>
  <sheetViews>
    <sheetView topLeftCell="A403" zoomScale="70" zoomScaleNormal="70" workbookViewId="0">
      <selection activeCell="R424" sqref="R424:X424"/>
    </sheetView>
  </sheetViews>
  <sheetFormatPr baseColWidth="10" defaultColWidth="9" defaultRowHeight="15"/>
  <cols>
    <col min="1" max="1" width="10" style="691" bestFit="1" customWidth="1"/>
    <col min="2" max="2" width="18" style="691" bestFit="1" customWidth="1"/>
    <col min="3" max="4" width="10.83203125" style="691" bestFit="1" customWidth="1"/>
    <col min="5" max="5" width="7.1640625" style="789" bestFit="1" customWidth="1"/>
    <col min="6" max="6" width="22.6640625" style="691" bestFit="1" customWidth="1"/>
    <col min="7" max="7" width="29.1640625" style="691" bestFit="1" customWidth="1"/>
    <col min="8" max="8" width="8.33203125" style="691" bestFit="1" customWidth="1"/>
    <col min="9" max="9" width="12.1640625" style="691" bestFit="1" customWidth="1"/>
    <col min="10" max="10" width="9" style="691"/>
    <col min="11" max="11" width="11.5" style="691" bestFit="1" customWidth="1"/>
    <col min="12" max="12" width="12.6640625" style="691" bestFit="1" customWidth="1"/>
    <col min="13" max="15" width="15.6640625" style="691" bestFit="1" customWidth="1"/>
    <col min="16" max="16" width="11.5" style="691" bestFit="1" customWidth="1"/>
    <col min="17" max="17" width="9.6640625" style="691" bestFit="1" customWidth="1"/>
    <col min="18" max="18" width="10.83203125" style="715" bestFit="1" customWidth="1"/>
    <col min="19" max="19" width="10" style="691" bestFit="1" customWidth="1"/>
    <col min="20" max="20" width="18" style="691" bestFit="1" customWidth="1"/>
    <col min="21" max="21" width="10.83203125" style="691" bestFit="1" customWidth="1"/>
    <col min="22" max="22" width="4.83203125" style="691" bestFit="1" customWidth="1"/>
    <col min="23" max="23" width="7.1640625" style="691" bestFit="1" customWidth="1"/>
    <col min="24" max="24" width="22.6640625" style="691" bestFit="1" customWidth="1"/>
    <col min="25" max="25" width="13" style="691" bestFit="1" customWidth="1"/>
    <col min="26" max="26" width="8.33203125" style="691" bestFit="1" customWidth="1"/>
    <col min="27" max="27" width="12.1640625" style="691" bestFit="1" customWidth="1"/>
    <col min="28" max="28" width="9" style="691"/>
    <col min="29" max="30" width="11.5" style="691" bestFit="1" customWidth="1"/>
    <col min="31" max="31" width="9.83203125" style="691" bestFit="1" customWidth="1"/>
    <col min="32" max="32" width="10.1640625" style="691" bestFit="1" customWidth="1"/>
    <col min="33" max="33" width="11.5" style="691" bestFit="1" customWidth="1"/>
    <col min="34" max="34" width="6.5" style="691" bestFit="1" customWidth="1"/>
    <col min="35" max="35" width="9.6640625" style="691" bestFit="1" customWidth="1"/>
    <col min="36" max="36" width="9" style="691" bestFit="1" customWidth="1"/>
    <col min="37" max="16384" width="9" style="691"/>
  </cols>
  <sheetData>
    <row r="1" spans="1:18" ht="26">
      <c r="A1" s="79"/>
      <c r="B1" s="79"/>
      <c r="C1" s="79"/>
      <c r="D1" s="80"/>
      <c r="E1" s="81"/>
      <c r="F1" s="517" t="s">
        <v>0</v>
      </c>
      <c r="G1" s="80"/>
      <c r="H1" s="79"/>
      <c r="I1" s="82"/>
      <c r="J1" s="83"/>
      <c r="K1" s="82"/>
      <c r="L1" s="82"/>
      <c r="M1" s="82"/>
      <c r="N1" s="82"/>
      <c r="O1" s="82"/>
      <c r="P1" s="82"/>
      <c r="Q1" s="84"/>
      <c r="R1" s="155"/>
    </row>
    <row r="2" spans="1:18" ht="16">
      <c r="A2" s="88"/>
      <c r="B2" s="87"/>
      <c r="C2" s="87"/>
      <c r="D2" s="87"/>
      <c r="E2" s="98"/>
      <c r="F2" s="87"/>
      <c r="G2" s="135"/>
      <c r="H2" s="87"/>
      <c r="I2" s="118"/>
      <c r="J2" s="83"/>
      <c r="K2" s="118"/>
      <c r="L2" s="118"/>
      <c r="M2" s="118"/>
      <c r="N2" s="118"/>
      <c r="O2" s="118"/>
      <c r="P2" s="118"/>
      <c r="Q2" s="118"/>
      <c r="R2" s="220"/>
    </row>
    <row r="3" spans="1:18" ht="16">
      <c r="A3" s="101"/>
      <c r="B3" s="101"/>
      <c r="C3" s="101"/>
      <c r="D3" s="101"/>
      <c r="E3" s="103"/>
      <c r="F3" s="101"/>
      <c r="G3" s="101"/>
      <c r="H3" s="101"/>
      <c r="I3" s="101"/>
      <c r="J3" s="83"/>
      <c r="K3" s="101"/>
      <c r="L3" s="101"/>
      <c r="M3" s="101"/>
      <c r="N3" s="101"/>
      <c r="O3" s="101"/>
      <c r="P3" s="101"/>
      <c r="Q3" s="101"/>
      <c r="R3" s="221"/>
    </row>
    <row r="4" spans="1:18" ht="16">
      <c r="A4" s="108" t="s">
        <v>225</v>
      </c>
      <c r="B4" s="109"/>
      <c r="C4" s="110" t="s">
        <v>19</v>
      </c>
      <c r="D4" s="164">
        <v>43591</v>
      </c>
      <c r="E4" s="111"/>
      <c r="F4" s="112" t="s">
        <v>226</v>
      </c>
      <c r="G4" s="113"/>
      <c r="H4" s="109"/>
      <c r="I4" s="114"/>
      <c r="J4" s="83"/>
      <c r="K4" s="114"/>
      <c r="L4" s="114"/>
      <c r="M4" s="114"/>
      <c r="N4" s="114"/>
      <c r="O4" s="114"/>
      <c r="P4" s="114"/>
      <c r="Q4" s="115"/>
      <c r="R4" s="179"/>
    </row>
    <row r="5" spans="1:18" ht="16">
      <c r="A5" s="108" t="s">
        <v>225</v>
      </c>
      <c r="B5" s="89" t="s">
        <v>117</v>
      </c>
      <c r="C5" s="89" t="s">
        <v>24</v>
      </c>
      <c r="D5" s="97">
        <v>43592</v>
      </c>
      <c r="E5" s="100">
        <v>2</v>
      </c>
      <c r="F5" s="89" t="s">
        <v>8</v>
      </c>
      <c r="G5" s="90" t="s">
        <v>138</v>
      </c>
      <c r="H5" s="116" t="s">
        <v>15</v>
      </c>
      <c r="I5" s="92"/>
      <c r="J5" s="117"/>
      <c r="K5" s="92"/>
      <c r="L5" s="92"/>
      <c r="M5" s="92"/>
      <c r="N5" s="118">
        <f>SUM(E5*20)</f>
        <v>40</v>
      </c>
      <c r="O5" s="92">
        <f t="shared" ref="O5:O10" si="0">SUM(K5-N5)</f>
        <v>-40</v>
      </c>
      <c r="P5" s="92"/>
      <c r="Q5" s="93"/>
      <c r="R5" s="183"/>
    </row>
    <row r="6" spans="1:18" ht="16">
      <c r="A6" s="108" t="s">
        <v>225</v>
      </c>
      <c r="B6" s="89" t="s">
        <v>119</v>
      </c>
      <c r="C6" s="89" t="s">
        <v>24</v>
      </c>
      <c r="D6" s="97">
        <v>43592</v>
      </c>
      <c r="E6" s="91">
        <v>2.5</v>
      </c>
      <c r="F6" s="89" t="s">
        <v>8</v>
      </c>
      <c r="G6" s="90" t="s">
        <v>138</v>
      </c>
      <c r="H6" s="116" t="s">
        <v>15</v>
      </c>
      <c r="I6" s="96"/>
      <c r="J6" s="117"/>
      <c r="K6" s="92"/>
      <c r="L6" s="92"/>
      <c r="M6" s="92"/>
      <c r="N6" s="118">
        <f>SUM(E6*20)</f>
        <v>50</v>
      </c>
      <c r="O6" s="92">
        <f t="shared" si="0"/>
        <v>-50</v>
      </c>
      <c r="P6" s="92"/>
      <c r="Q6" s="93"/>
      <c r="R6" s="183"/>
    </row>
    <row r="7" spans="1:18" ht="16">
      <c r="A7" s="108" t="s">
        <v>225</v>
      </c>
      <c r="B7" s="109"/>
      <c r="C7" s="109" t="s">
        <v>29</v>
      </c>
      <c r="D7" s="164">
        <v>43593</v>
      </c>
      <c r="E7" s="111"/>
      <c r="F7" s="112" t="s">
        <v>227</v>
      </c>
      <c r="G7" s="113"/>
      <c r="H7" s="109"/>
      <c r="I7" s="114"/>
      <c r="J7" s="83"/>
      <c r="K7" s="114"/>
      <c r="L7" s="114"/>
      <c r="M7" s="114"/>
      <c r="N7" s="114"/>
      <c r="O7" s="114"/>
      <c r="P7" s="114"/>
      <c r="Q7" s="115"/>
      <c r="R7" s="179"/>
    </row>
    <row r="8" spans="1:18" ht="16">
      <c r="A8" s="108" t="s">
        <v>225</v>
      </c>
      <c r="B8" s="89" t="s">
        <v>228</v>
      </c>
      <c r="C8" s="89" t="s">
        <v>29</v>
      </c>
      <c r="D8" s="97">
        <v>43593</v>
      </c>
      <c r="E8" s="91">
        <v>2</v>
      </c>
      <c r="F8" s="89" t="s">
        <v>8</v>
      </c>
      <c r="G8" s="90"/>
      <c r="H8" s="89" t="s">
        <v>17</v>
      </c>
      <c r="I8" s="92">
        <v>30</v>
      </c>
      <c r="J8" s="83"/>
      <c r="K8" s="92">
        <v>60</v>
      </c>
      <c r="L8" s="92">
        <f>SUM(K8*1.15)</f>
        <v>69</v>
      </c>
      <c r="M8" s="92">
        <f>SUM(L8-K8)</f>
        <v>9</v>
      </c>
      <c r="N8" s="92">
        <f>SUM(E8*20)</f>
        <v>40</v>
      </c>
      <c r="O8" s="92">
        <f t="shared" si="0"/>
        <v>20</v>
      </c>
      <c r="P8" s="92">
        <v>69</v>
      </c>
      <c r="Q8" s="93">
        <f>+SUM(P8-L8)</f>
        <v>0</v>
      </c>
      <c r="R8" s="183">
        <v>43593</v>
      </c>
    </row>
    <row r="9" spans="1:18" ht="16">
      <c r="A9" s="108" t="s">
        <v>225</v>
      </c>
      <c r="B9" s="89" t="s">
        <v>591</v>
      </c>
      <c r="C9" s="89" t="s">
        <v>3</v>
      </c>
      <c r="D9" s="97">
        <v>43594</v>
      </c>
      <c r="E9" s="91">
        <v>3.5</v>
      </c>
      <c r="F9" s="125" t="s">
        <v>14</v>
      </c>
      <c r="G9" s="90" t="s">
        <v>515</v>
      </c>
      <c r="H9" s="89" t="s">
        <v>20</v>
      </c>
      <c r="I9" s="92">
        <v>43</v>
      </c>
      <c r="J9" s="83"/>
      <c r="K9" s="92">
        <f>SUM(E9*I9)</f>
        <v>150.5</v>
      </c>
      <c r="L9" s="92">
        <f>SUM(K9*1.15)</f>
        <v>173.07499999999999</v>
      </c>
      <c r="M9" s="92">
        <f>SUM(L9-K9)</f>
        <v>22.574999999999989</v>
      </c>
      <c r="N9" s="92">
        <f>SUM(E9*25)</f>
        <v>87.5</v>
      </c>
      <c r="O9" s="92">
        <f t="shared" si="0"/>
        <v>63</v>
      </c>
      <c r="P9" s="92">
        <v>173.08</v>
      </c>
      <c r="Q9" s="93">
        <f>+SUM(P9-L9)</f>
        <v>5.0000000000238742E-3</v>
      </c>
      <c r="R9" s="183">
        <v>43594</v>
      </c>
    </row>
    <row r="10" spans="1:18" ht="16">
      <c r="A10" s="108" t="s">
        <v>225</v>
      </c>
      <c r="B10" s="89" t="s">
        <v>76</v>
      </c>
      <c r="C10" s="89" t="s">
        <v>3</v>
      </c>
      <c r="D10" s="97">
        <v>43594</v>
      </c>
      <c r="E10" s="91">
        <v>2</v>
      </c>
      <c r="F10" s="89" t="s">
        <v>8</v>
      </c>
      <c r="G10" s="90"/>
      <c r="H10" s="95" t="s">
        <v>12</v>
      </c>
      <c r="I10" s="96">
        <v>30</v>
      </c>
      <c r="J10" s="83"/>
      <c r="K10" s="92">
        <f>SUM(E10*I10)</f>
        <v>60</v>
      </c>
      <c r="L10" s="92">
        <f>SUM(K10*1.15)</f>
        <v>69</v>
      </c>
      <c r="M10" s="92">
        <f>SUM(L10-K10)</f>
        <v>9</v>
      </c>
      <c r="N10" s="92">
        <f>SUM(E10*20)</f>
        <v>40</v>
      </c>
      <c r="O10" s="92">
        <f t="shared" si="0"/>
        <v>20</v>
      </c>
      <c r="P10" s="92">
        <v>69</v>
      </c>
      <c r="Q10" s="93">
        <f>+SUM(P10-L10)</f>
        <v>0</v>
      </c>
      <c r="R10" s="183">
        <v>43594</v>
      </c>
    </row>
    <row r="11" spans="1:18" ht="16">
      <c r="A11" s="108" t="s">
        <v>225</v>
      </c>
      <c r="B11" s="89" t="s">
        <v>82</v>
      </c>
      <c r="C11" s="95" t="s">
        <v>10</v>
      </c>
      <c r="D11" s="97">
        <v>43595</v>
      </c>
      <c r="E11" s="91">
        <v>3</v>
      </c>
      <c r="F11" s="89" t="s">
        <v>8</v>
      </c>
      <c r="G11" s="90"/>
      <c r="H11" s="95" t="s">
        <v>17</v>
      </c>
      <c r="I11" s="96">
        <v>30</v>
      </c>
      <c r="J11" s="117"/>
      <c r="K11" s="92">
        <v>90</v>
      </c>
      <c r="L11" s="92">
        <f>SUM(K11*1.15)</f>
        <v>103.49999999999999</v>
      </c>
      <c r="M11" s="92">
        <f>SUM(L11-K11)</f>
        <v>13.499999999999986</v>
      </c>
      <c r="N11" s="92">
        <f>SUM(E11*20)</f>
        <v>60</v>
      </c>
      <c r="O11" s="92">
        <f>SUM(K11-N11)</f>
        <v>30</v>
      </c>
      <c r="P11" s="92">
        <v>103.5</v>
      </c>
      <c r="Q11" s="93">
        <f>+SUM(P11-L11)</f>
        <v>1.4210854715202004E-14</v>
      </c>
      <c r="R11" s="183">
        <v>43599</v>
      </c>
    </row>
    <row r="12" spans="1:18" ht="16">
      <c r="A12" s="108" t="s">
        <v>225</v>
      </c>
      <c r="B12" s="109"/>
      <c r="C12" s="109" t="s">
        <v>10</v>
      </c>
      <c r="D12" s="164">
        <v>43595</v>
      </c>
      <c r="E12" s="111"/>
      <c r="F12" s="109"/>
      <c r="G12" s="113"/>
      <c r="H12" s="109"/>
      <c r="I12" s="114"/>
      <c r="J12" s="83"/>
      <c r="K12" s="114"/>
      <c r="L12" s="114"/>
      <c r="M12" s="114"/>
      <c r="N12" s="114"/>
      <c r="O12" s="114"/>
      <c r="P12" s="114"/>
      <c r="Q12" s="115"/>
      <c r="R12" s="179"/>
    </row>
    <row r="13" spans="1:18" ht="16">
      <c r="A13" s="101"/>
      <c r="B13" s="101"/>
      <c r="C13" s="101"/>
      <c r="D13" s="102"/>
      <c r="E13" s="103">
        <f>SUM(E4:E12)</f>
        <v>15</v>
      </c>
      <c r="F13" s="101"/>
      <c r="G13" s="102"/>
      <c r="H13" s="101"/>
      <c r="I13" s="104"/>
      <c r="J13" s="83"/>
      <c r="K13" s="104">
        <f>SUM(K4:K12)</f>
        <v>360.5</v>
      </c>
      <c r="L13" s="104">
        <f t="shared" ref="L13:Q13" si="1">SUM(L4:L12)</f>
        <v>414.57499999999999</v>
      </c>
      <c r="M13" s="104">
        <f t="shared" si="1"/>
        <v>54.074999999999974</v>
      </c>
      <c r="N13" s="104">
        <f t="shared" si="1"/>
        <v>317.5</v>
      </c>
      <c r="O13" s="104">
        <f>SUM(O4:O12)</f>
        <v>43</v>
      </c>
      <c r="P13" s="104">
        <f t="shared" si="1"/>
        <v>414.58000000000004</v>
      </c>
      <c r="Q13" s="105">
        <f t="shared" si="1"/>
        <v>5.0000000000380851E-3</v>
      </c>
      <c r="R13" s="221"/>
    </row>
    <row r="14" spans="1:18" ht="16">
      <c r="A14" s="124" t="s">
        <v>229</v>
      </c>
      <c r="B14" s="89" t="s">
        <v>18</v>
      </c>
      <c r="C14" s="89" t="s">
        <v>19</v>
      </c>
      <c r="D14" s="97">
        <v>43591</v>
      </c>
      <c r="E14" s="91">
        <v>2.5</v>
      </c>
      <c r="F14" s="125" t="s">
        <v>14</v>
      </c>
      <c r="G14" s="90"/>
      <c r="H14" s="95" t="s">
        <v>20</v>
      </c>
      <c r="I14" s="96">
        <v>38</v>
      </c>
      <c r="J14" s="83"/>
      <c r="K14" s="118">
        <v>114</v>
      </c>
      <c r="L14" s="118">
        <f>SUM(K14*1.15)</f>
        <v>131.1</v>
      </c>
      <c r="M14" s="118">
        <f>SUM(L14-K14)</f>
        <v>17.099999999999994</v>
      </c>
      <c r="N14" s="92">
        <f>SUM(E14*25)</f>
        <v>62.5</v>
      </c>
      <c r="O14" s="92">
        <f>SUM(K14-N14)</f>
        <v>51.5</v>
      </c>
      <c r="P14" s="92">
        <v>131.1</v>
      </c>
      <c r="Q14" s="93">
        <f>+SUM(P14-L14)</f>
        <v>0</v>
      </c>
      <c r="R14" s="244">
        <v>43592</v>
      </c>
    </row>
    <row r="15" spans="1:18" ht="16">
      <c r="A15" s="124" t="s">
        <v>229</v>
      </c>
      <c r="B15" s="89" t="s">
        <v>21</v>
      </c>
      <c r="C15" s="89" t="s">
        <v>19</v>
      </c>
      <c r="D15" s="97">
        <v>43591</v>
      </c>
      <c r="E15" s="91">
        <v>3</v>
      </c>
      <c r="F15" s="125" t="s">
        <v>14</v>
      </c>
      <c r="G15" s="90"/>
      <c r="H15" s="95" t="s">
        <v>20</v>
      </c>
      <c r="I15" s="96">
        <v>38</v>
      </c>
      <c r="J15" s="83"/>
      <c r="K15" s="92"/>
      <c r="L15" s="92"/>
      <c r="M15" s="92"/>
      <c r="N15" s="118">
        <f>SUM(E15*25)</f>
        <v>75</v>
      </c>
      <c r="O15" s="92"/>
      <c r="P15" s="92"/>
      <c r="Q15" s="93">
        <f>+SUM(P15-L15)</f>
        <v>0</v>
      </c>
      <c r="R15" s="244"/>
    </row>
    <row r="16" spans="1:18" ht="16">
      <c r="A16" s="124" t="s">
        <v>229</v>
      </c>
      <c r="B16" s="109"/>
      <c r="C16" s="109" t="s">
        <v>24</v>
      </c>
      <c r="D16" s="164">
        <v>43592</v>
      </c>
      <c r="E16" s="111"/>
      <c r="F16" s="112" t="s">
        <v>226</v>
      </c>
      <c r="G16" s="113"/>
      <c r="H16" s="109"/>
      <c r="I16" s="114"/>
      <c r="J16" s="83"/>
      <c r="K16" s="114"/>
      <c r="L16" s="114"/>
      <c r="M16" s="114"/>
      <c r="N16" s="114"/>
      <c r="O16" s="114"/>
      <c r="P16" s="114"/>
      <c r="Q16" s="115"/>
      <c r="R16" s="179"/>
    </row>
    <row r="17" spans="1:18" ht="16">
      <c r="A17" s="124" t="s">
        <v>229</v>
      </c>
      <c r="B17" s="109"/>
      <c r="C17" s="109" t="s">
        <v>29</v>
      </c>
      <c r="D17" s="164">
        <v>43593</v>
      </c>
      <c r="E17" s="111"/>
      <c r="F17" s="112" t="s">
        <v>226</v>
      </c>
      <c r="G17" s="113"/>
      <c r="H17" s="109"/>
      <c r="I17" s="114"/>
      <c r="J17" s="83"/>
      <c r="K17" s="114"/>
      <c r="L17" s="114"/>
      <c r="M17" s="114"/>
      <c r="N17" s="114"/>
      <c r="O17" s="114"/>
      <c r="P17" s="114"/>
      <c r="Q17" s="115"/>
      <c r="R17" s="179"/>
    </row>
    <row r="18" spans="1:18" ht="16">
      <c r="A18" s="124" t="s">
        <v>229</v>
      </c>
      <c r="B18" s="89" t="s">
        <v>141</v>
      </c>
      <c r="C18" s="89" t="s">
        <v>3</v>
      </c>
      <c r="D18" s="97">
        <v>43594</v>
      </c>
      <c r="E18" s="91">
        <v>2</v>
      </c>
      <c r="F18" s="89" t="s">
        <v>8</v>
      </c>
      <c r="G18" s="90"/>
      <c r="H18" s="116" t="s">
        <v>6</v>
      </c>
      <c r="I18" s="96">
        <v>35</v>
      </c>
      <c r="J18" s="117"/>
      <c r="K18" s="92">
        <v>70</v>
      </c>
      <c r="L18" s="92">
        <f>SUM(K18*1.15)</f>
        <v>80.5</v>
      </c>
      <c r="M18" s="92">
        <f>SUM(L18-K18)</f>
        <v>10.5</v>
      </c>
      <c r="N18" s="92">
        <f>SUM(E18*20)</f>
        <v>40</v>
      </c>
      <c r="O18" s="92">
        <f>SUM(K18-N18)</f>
        <v>30</v>
      </c>
      <c r="P18" s="118">
        <v>80.5</v>
      </c>
      <c r="Q18" s="93">
        <f>+SUM(P18-L18)</f>
        <v>0</v>
      </c>
      <c r="R18" s="244" t="s">
        <v>352</v>
      </c>
    </row>
    <row r="19" spans="1:18" ht="16">
      <c r="A19" s="124" t="s">
        <v>229</v>
      </c>
      <c r="B19" s="87" t="s">
        <v>109</v>
      </c>
      <c r="C19" s="95" t="s">
        <v>3</v>
      </c>
      <c r="D19" s="97">
        <v>43594</v>
      </c>
      <c r="E19" s="98">
        <v>4</v>
      </c>
      <c r="F19" s="126" t="s">
        <v>5</v>
      </c>
      <c r="G19" s="90" t="s">
        <v>582</v>
      </c>
      <c r="H19" s="87" t="s">
        <v>12</v>
      </c>
      <c r="I19" s="92">
        <v>30</v>
      </c>
      <c r="J19" s="117"/>
      <c r="K19" s="118">
        <v>135</v>
      </c>
      <c r="L19" s="118">
        <f>SUM(K19*1.15)</f>
        <v>155.25</v>
      </c>
      <c r="M19" s="118">
        <f>SUM(L19-K19)</f>
        <v>20.25</v>
      </c>
      <c r="N19" s="92">
        <f>SUM(E19*20)</f>
        <v>80</v>
      </c>
      <c r="O19" s="118">
        <f>SUM(K19-N19)</f>
        <v>55</v>
      </c>
      <c r="P19" s="118">
        <v>155.25</v>
      </c>
      <c r="Q19" s="93">
        <f>+SUM(P19-L19)</f>
        <v>0</v>
      </c>
      <c r="R19" s="183" t="s">
        <v>352</v>
      </c>
    </row>
    <row r="20" spans="1:18" ht="16">
      <c r="A20" s="124" t="s">
        <v>229</v>
      </c>
      <c r="B20" s="87" t="s">
        <v>55</v>
      </c>
      <c r="C20" s="87" t="s">
        <v>10</v>
      </c>
      <c r="D20" s="97">
        <v>43595</v>
      </c>
      <c r="E20" s="98">
        <v>1.5</v>
      </c>
      <c r="F20" s="87" t="s">
        <v>8</v>
      </c>
      <c r="G20" s="90" t="s">
        <v>587</v>
      </c>
      <c r="H20" s="87"/>
      <c r="I20" s="92"/>
      <c r="J20" s="117"/>
      <c r="K20" s="118"/>
      <c r="L20" s="118"/>
      <c r="M20" s="118"/>
      <c r="N20" s="92">
        <f t="shared" ref="N20:N23" si="2">SUM(E20*20)</f>
        <v>30</v>
      </c>
      <c r="O20" s="118"/>
      <c r="P20" s="118"/>
      <c r="Q20" s="93"/>
      <c r="R20" s="183"/>
    </row>
    <row r="21" spans="1:18" ht="16">
      <c r="A21" s="124" t="s">
        <v>229</v>
      </c>
      <c r="B21" s="87" t="s">
        <v>309</v>
      </c>
      <c r="C21" s="87" t="s">
        <v>10</v>
      </c>
      <c r="D21" s="97">
        <v>43595</v>
      </c>
      <c r="E21" s="98">
        <v>1.25</v>
      </c>
      <c r="F21" s="87" t="s">
        <v>8</v>
      </c>
      <c r="G21" s="90" t="s">
        <v>601</v>
      </c>
      <c r="H21" s="87"/>
      <c r="I21" s="92"/>
      <c r="J21" s="117"/>
      <c r="K21" s="118"/>
      <c r="L21" s="118"/>
      <c r="M21" s="118"/>
      <c r="N21" s="92">
        <f t="shared" si="2"/>
        <v>25</v>
      </c>
      <c r="O21" s="118"/>
      <c r="P21" s="118"/>
      <c r="Q21" s="93"/>
      <c r="R21" s="183"/>
    </row>
    <row r="22" spans="1:18" ht="16">
      <c r="A22" s="124" t="s">
        <v>229</v>
      </c>
      <c r="B22" s="87" t="s">
        <v>602</v>
      </c>
      <c r="C22" s="87" t="s">
        <v>10</v>
      </c>
      <c r="D22" s="97">
        <v>43595</v>
      </c>
      <c r="E22" s="98">
        <v>1</v>
      </c>
      <c r="F22" s="87" t="s">
        <v>8</v>
      </c>
      <c r="G22" s="90" t="s">
        <v>601</v>
      </c>
      <c r="H22" s="87"/>
      <c r="I22" s="92"/>
      <c r="J22" s="117"/>
      <c r="K22" s="118"/>
      <c r="L22" s="118"/>
      <c r="M22" s="118"/>
      <c r="N22" s="92">
        <f t="shared" si="2"/>
        <v>20</v>
      </c>
      <c r="O22" s="118"/>
      <c r="P22" s="118"/>
      <c r="Q22" s="93"/>
      <c r="R22" s="183"/>
    </row>
    <row r="23" spans="1:18" ht="16">
      <c r="A23" s="124" t="s">
        <v>229</v>
      </c>
      <c r="B23" s="87" t="s">
        <v>600</v>
      </c>
      <c r="C23" s="87" t="s">
        <v>10</v>
      </c>
      <c r="D23" s="97">
        <v>43595</v>
      </c>
      <c r="E23" s="98">
        <v>0.5</v>
      </c>
      <c r="F23" s="87" t="s">
        <v>8</v>
      </c>
      <c r="G23" s="90" t="s">
        <v>601</v>
      </c>
      <c r="H23" s="87"/>
      <c r="I23" s="92"/>
      <c r="J23" s="117"/>
      <c r="K23" s="118"/>
      <c r="L23" s="118"/>
      <c r="M23" s="118"/>
      <c r="N23" s="92">
        <f t="shared" si="2"/>
        <v>10</v>
      </c>
      <c r="O23" s="118"/>
      <c r="P23" s="118"/>
      <c r="Q23" s="93"/>
      <c r="R23" s="183"/>
    </row>
    <row r="24" spans="1:18" ht="16">
      <c r="A24" s="124" t="s">
        <v>229</v>
      </c>
      <c r="B24" s="87" t="s">
        <v>13</v>
      </c>
      <c r="C24" s="95" t="s">
        <v>10</v>
      </c>
      <c r="D24" s="97">
        <v>43595</v>
      </c>
      <c r="E24" s="91">
        <v>2.25</v>
      </c>
      <c r="F24" s="125" t="s">
        <v>14</v>
      </c>
      <c r="G24" s="90" t="s">
        <v>587</v>
      </c>
      <c r="H24" s="87" t="s">
        <v>6</v>
      </c>
      <c r="I24" s="118">
        <v>38</v>
      </c>
      <c r="J24" s="117"/>
      <c r="K24" s="118">
        <v>152</v>
      </c>
      <c r="L24" s="92">
        <f>SUM(K24*1.15)</f>
        <v>174.79999999999998</v>
      </c>
      <c r="M24" s="92">
        <f>SUM(L24-K24)</f>
        <v>22.799999999999983</v>
      </c>
      <c r="N24" s="118">
        <f>SUM(E24*25)</f>
        <v>56.25</v>
      </c>
      <c r="O24" s="118">
        <f>SUM(K24-N24)</f>
        <v>95.75</v>
      </c>
      <c r="P24" s="118">
        <v>174.8</v>
      </c>
      <c r="Q24" s="93">
        <f>+SUM(P24-L24)</f>
        <v>2.8421709430404007E-14</v>
      </c>
      <c r="R24" s="183">
        <v>43593</v>
      </c>
    </row>
    <row r="25" spans="1:18" ht="16">
      <c r="A25" s="101"/>
      <c r="B25" s="101"/>
      <c r="C25" s="101"/>
      <c r="D25" s="102"/>
      <c r="E25" s="103">
        <f>SUM(E14:E24)</f>
        <v>18</v>
      </c>
      <c r="F25" s="101"/>
      <c r="G25" s="102"/>
      <c r="H25" s="101"/>
      <c r="I25" s="104"/>
      <c r="J25" s="83"/>
      <c r="K25" s="104">
        <f>SUM(K14:K24)</f>
        <v>471</v>
      </c>
      <c r="L25" s="104">
        <f t="shared" ref="L25:Q25" si="3">SUM(L14:L24)</f>
        <v>541.65</v>
      </c>
      <c r="M25" s="104">
        <f t="shared" si="3"/>
        <v>70.649999999999977</v>
      </c>
      <c r="N25" s="104">
        <f>SUM(N14:N24)</f>
        <v>398.75</v>
      </c>
      <c r="O25" s="104">
        <f t="shared" si="3"/>
        <v>232.25</v>
      </c>
      <c r="P25" s="104">
        <f t="shared" si="3"/>
        <v>541.65000000000009</v>
      </c>
      <c r="Q25" s="105">
        <f t="shared" si="3"/>
        <v>2.8421709430404007E-14</v>
      </c>
      <c r="R25" s="221"/>
    </row>
    <row r="26" spans="1:18" ht="16">
      <c r="A26" s="129" t="s">
        <v>230</v>
      </c>
      <c r="B26" s="109"/>
      <c r="C26" s="110" t="s">
        <v>19</v>
      </c>
      <c r="D26" s="164">
        <v>43591</v>
      </c>
      <c r="E26" s="130"/>
      <c r="F26" s="112" t="s">
        <v>226</v>
      </c>
      <c r="G26" s="113"/>
      <c r="H26" s="109"/>
      <c r="I26" s="114"/>
      <c r="J26" s="83"/>
      <c r="K26" s="114"/>
      <c r="L26" s="114"/>
      <c r="M26" s="114"/>
      <c r="N26" s="114"/>
      <c r="O26" s="114"/>
      <c r="P26" s="114"/>
      <c r="Q26" s="115"/>
      <c r="R26" s="179"/>
    </row>
    <row r="27" spans="1:18" ht="16">
      <c r="A27" s="129" t="s">
        <v>230</v>
      </c>
      <c r="B27" s="617"/>
      <c r="C27" s="617" t="s">
        <v>24</v>
      </c>
      <c r="D27" s="618">
        <v>43592</v>
      </c>
      <c r="E27" s="619"/>
      <c r="F27" s="617" t="s">
        <v>8</v>
      </c>
      <c r="G27" s="620"/>
      <c r="H27" s="624"/>
      <c r="I27" s="622"/>
      <c r="J27" s="83"/>
      <c r="K27" s="621"/>
      <c r="L27" s="621">
        <f>SUM(K27*1.15)</f>
        <v>0</v>
      </c>
      <c r="M27" s="621">
        <f>SUM(L27-K27)</f>
        <v>0</v>
      </c>
      <c r="N27" s="621">
        <f>SUM(E27*20)</f>
        <v>0</v>
      </c>
      <c r="O27" s="621">
        <f>SUM(K27-N27)</f>
        <v>0</v>
      </c>
      <c r="P27" s="621"/>
      <c r="Q27" s="623">
        <f>+SUM(P27-L27)</f>
        <v>0</v>
      </c>
      <c r="R27" s="183"/>
    </row>
    <row r="28" spans="1:18" ht="16">
      <c r="A28" s="129" t="s">
        <v>230</v>
      </c>
      <c r="B28" s="617"/>
      <c r="C28" s="617" t="s">
        <v>24</v>
      </c>
      <c r="D28" s="618">
        <v>43592</v>
      </c>
      <c r="E28" s="619"/>
      <c r="F28" s="617" t="s">
        <v>8</v>
      </c>
      <c r="G28" s="620"/>
      <c r="H28" s="624"/>
      <c r="I28" s="622"/>
      <c r="J28" s="83"/>
      <c r="K28" s="621"/>
      <c r="L28" s="621">
        <f>SUM(K28*1.15)</f>
        <v>0</v>
      </c>
      <c r="M28" s="621">
        <f>SUM(L28-K28)</f>
        <v>0</v>
      </c>
      <c r="N28" s="621">
        <f>SUM(E28*20)</f>
        <v>0</v>
      </c>
      <c r="O28" s="621">
        <f>SUM(K28-N28)</f>
        <v>0</v>
      </c>
      <c r="P28" s="621"/>
      <c r="Q28" s="623">
        <f>+SUM(P28-L28)</f>
        <v>0</v>
      </c>
      <c r="R28" s="183"/>
    </row>
    <row r="29" spans="1:18" ht="16">
      <c r="A29" s="129" t="s">
        <v>230</v>
      </c>
      <c r="B29" s="109"/>
      <c r="C29" s="110" t="s">
        <v>29</v>
      </c>
      <c r="D29" s="164">
        <v>43593</v>
      </c>
      <c r="E29" s="130"/>
      <c r="F29" s="112" t="s">
        <v>226</v>
      </c>
      <c r="G29" s="112"/>
      <c r="H29" s="110"/>
      <c r="I29" s="131"/>
      <c r="J29" s="83"/>
      <c r="K29" s="131"/>
      <c r="L29" s="131"/>
      <c r="M29" s="131"/>
      <c r="N29" s="131">
        <f>SUM(E29*20)</f>
        <v>0</v>
      </c>
      <c r="O29" s="131"/>
      <c r="P29" s="131"/>
      <c r="Q29" s="132"/>
      <c r="R29" s="164"/>
    </row>
    <row r="30" spans="1:18" ht="16">
      <c r="A30" s="129" t="s">
        <v>355</v>
      </c>
      <c r="B30" s="89" t="s">
        <v>52</v>
      </c>
      <c r="C30" s="89" t="s">
        <v>3</v>
      </c>
      <c r="D30" s="97">
        <v>43594</v>
      </c>
      <c r="E30" s="100">
        <v>1.5</v>
      </c>
      <c r="F30" s="125" t="s">
        <v>14</v>
      </c>
      <c r="G30" s="90" t="s">
        <v>350</v>
      </c>
      <c r="H30" s="95" t="s">
        <v>15</v>
      </c>
      <c r="I30" s="92"/>
      <c r="J30" s="83"/>
      <c r="K30" s="512"/>
      <c r="L30" s="512"/>
      <c r="M30" s="512"/>
      <c r="N30" s="92">
        <f>SUM(E30*25)</f>
        <v>37.5</v>
      </c>
      <c r="O30" s="512"/>
      <c r="P30" s="512"/>
      <c r="Q30" s="177"/>
      <c r="R30" s="183"/>
    </row>
    <row r="31" spans="1:18" ht="16">
      <c r="A31" s="129" t="s">
        <v>230</v>
      </c>
      <c r="B31" s="89" t="s">
        <v>37</v>
      </c>
      <c r="C31" s="89" t="s">
        <v>3</v>
      </c>
      <c r="D31" s="97">
        <v>43594</v>
      </c>
      <c r="E31" s="91">
        <v>2</v>
      </c>
      <c r="F31" s="89" t="s">
        <v>8</v>
      </c>
      <c r="G31" s="90" t="s">
        <v>350</v>
      </c>
      <c r="H31" s="95" t="s">
        <v>15</v>
      </c>
      <c r="I31" s="92"/>
      <c r="J31" s="83"/>
      <c r="K31" s="89"/>
      <c r="L31" s="89"/>
      <c r="M31" s="89"/>
      <c r="N31" s="92">
        <f>SUM(E31*20)</f>
        <v>40</v>
      </c>
      <c r="O31" s="89"/>
      <c r="P31" s="89"/>
      <c r="Q31" s="89"/>
      <c r="R31" s="183"/>
    </row>
    <row r="32" spans="1:18" ht="16">
      <c r="A32" s="129" t="s">
        <v>242</v>
      </c>
      <c r="B32" s="87" t="s">
        <v>600</v>
      </c>
      <c r="C32" s="87" t="s">
        <v>10</v>
      </c>
      <c r="D32" s="97">
        <v>43595</v>
      </c>
      <c r="E32" s="98">
        <v>0.5</v>
      </c>
      <c r="F32" s="87" t="s">
        <v>8</v>
      </c>
      <c r="G32" s="90" t="s">
        <v>601</v>
      </c>
      <c r="H32" s="95"/>
      <c r="I32" s="92"/>
      <c r="J32" s="83"/>
      <c r="K32" s="89"/>
      <c r="L32" s="89"/>
      <c r="M32" s="89"/>
      <c r="N32" s="92">
        <f t="shared" ref="N32:N33" si="4">SUM(E32*20)</f>
        <v>10</v>
      </c>
      <c r="O32" s="89"/>
      <c r="P32" s="89"/>
      <c r="Q32" s="89"/>
      <c r="R32" s="183"/>
    </row>
    <row r="33" spans="1:18" ht="16">
      <c r="A33" s="129" t="s">
        <v>230</v>
      </c>
      <c r="B33" s="87" t="s">
        <v>55</v>
      </c>
      <c r="C33" s="87" t="s">
        <v>10</v>
      </c>
      <c r="D33" s="97">
        <v>43595</v>
      </c>
      <c r="E33" s="98">
        <v>1.5</v>
      </c>
      <c r="F33" s="87" t="s">
        <v>8</v>
      </c>
      <c r="G33" s="90" t="s">
        <v>237</v>
      </c>
      <c r="H33" s="95" t="s">
        <v>17</v>
      </c>
      <c r="I33" s="96">
        <v>30</v>
      </c>
      <c r="J33" s="83"/>
      <c r="K33" s="96">
        <v>90</v>
      </c>
      <c r="L33" s="96">
        <f>SUM(K33*1.15)</f>
        <v>103.49999999999999</v>
      </c>
      <c r="M33" s="96">
        <f>SUM(L33-K33)</f>
        <v>13.499999999999986</v>
      </c>
      <c r="N33" s="92">
        <f t="shared" si="4"/>
        <v>30</v>
      </c>
      <c r="O33" s="92">
        <f>SUM(K33-N33)</f>
        <v>60</v>
      </c>
      <c r="P33" s="96">
        <v>103.5</v>
      </c>
      <c r="Q33" s="93">
        <f>+SUM(P33-L33)</f>
        <v>1.4210854715202004E-14</v>
      </c>
      <c r="R33" s="183">
        <v>43594</v>
      </c>
    </row>
    <row r="34" spans="1:18" ht="16">
      <c r="A34" s="129" t="s">
        <v>242</v>
      </c>
      <c r="B34" s="87" t="s">
        <v>13</v>
      </c>
      <c r="C34" s="95" t="s">
        <v>10</v>
      </c>
      <c r="D34" s="97">
        <v>43595</v>
      </c>
      <c r="E34" s="91">
        <v>2.25</v>
      </c>
      <c r="F34" s="125" t="s">
        <v>14</v>
      </c>
      <c r="G34" s="90" t="s">
        <v>237</v>
      </c>
      <c r="H34" s="95"/>
      <c r="I34" s="96"/>
      <c r="J34" s="83"/>
      <c r="K34" s="96"/>
      <c r="L34" s="96"/>
      <c r="M34" s="96"/>
      <c r="N34" s="92">
        <f>SUM(E34*25)</f>
        <v>56.25</v>
      </c>
      <c r="O34" s="92"/>
      <c r="P34" s="96"/>
      <c r="Q34" s="93"/>
      <c r="R34" s="183"/>
    </row>
    <row r="35" spans="1:18" ht="16">
      <c r="A35" s="101"/>
      <c r="B35" s="101"/>
      <c r="C35" s="101"/>
      <c r="D35" s="102"/>
      <c r="E35" s="103">
        <f>SUM(E26:E34)</f>
        <v>7.75</v>
      </c>
      <c r="F35" s="101"/>
      <c r="G35" s="102"/>
      <c r="H35" s="101"/>
      <c r="I35" s="104"/>
      <c r="J35" s="83"/>
      <c r="K35" s="104">
        <f t="shared" ref="K35:Q35" si="5">SUM(K26:K34)</f>
        <v>90</v>
      </c>
      <c r="L35" s="104">
        <f t="shared" si="5"/>
        <v>103.49999999999999</v>
      </c>
      <c r="M35" s="104">
        <f t="shared" si="5"/>
        <v>13.499999999999986</v>
      </c>
      <c r="N35" s="104">
        <f t="shared" si="5"/>
        <v>173.75</v>
      </c>
      <c r="O35" s="104">
        <f t="shared" si="5"/>
        <v>60</v>
      </c>
      <c r="P35" s="104">
        <f t="shared" si="5"/>
        <v>103.5</v>
      </c>
      <c r="Q35" s="105">
        <f t="shared" si="5"/>
        <v>1.4210854715202004E-14</v>
      </c>
      <c r="R35" s="221"/>
    </row>
    <row r="36" spans="1:18" ht="16">
      <c r="A36" s="133" t="s">
        <v>241</v>
      </c>
      <c r="B36" s="694"/>
      <c r="C36" s="694"/>
      <c r="D36" s="694"/>
      <c r="E36" s="788"/>
      <c r="F36" s="694"/>
      <c r="G36" s="695" t="s">
        <v>545</v>
      </c>
      <c r="H36" s="694"/>
      <c r="I36" s="694"/>
      <c r="J36" s="83"/>
      <c r="K36" s="694"/>
      <c r="L36" s="694"/>
      <c r="M36" s="694"/>
      <c r="N36" s="694"/>
      <c r="O36" s="694"/>
      <c r="P36" s="694"/>
      <c r="Q36" s="694"/>
      <c r="R36" s="713"/>
    </row>
    <row r="37" spans="1:18" ht="16">
      <c r="A37" s="133" t="s">
        <v>241</v>
      </c>
      <c r="B37" s="87" t="s">
        <v>74</v>
      </c>
      <c r="C37" s="95" t="s">
        <v>24</v>
      </c>
      <c r="D37" s="97">
        <v>43592</v>
      </c>
      <c r="E37" s="98">
        <v>3.5</v>
      </c>
      <c r="F37" s="89" t="s">
        <v>8</v>
      </c>
      <c r="G37" s="90"/>
      <c r="H37" s="95" t="s">
        <v>6</v>
      </c>
      <c r="I37" s="96">
        <v>35</v>
      </c>
      <c r="J37" s="83"/>
      <c r="K37" s="96">
        <v>105</v>
      </c>
      <c r="L37" s="92">
        <f t="shared" ref="L37:L41" si="6">SUM(K37*1.15)</f>
        <v>120.74999999999999</v>
      </c>
      <c r="M37" s="92">
        <f t="shared" ref="M37:M41" si="7">SUM(L37-K37)</f>
        <v>15.749999999999986</v>
      </c>
      <c r="N37" s="118">
        <f>SUM(E37*20)</f>
        <v>70</v>
      </c>
      <c r="O37" s="118">
        <f t="shared" ref="O37:O41" si="8">SUM(K37-N37)</f>
        <v>35</v>
      </c>
      <c r="P37" s="118">
        <v>120.75</v>
      </c>
      <c r="Q37" s="93">
        <f t="shared" ref="Q37:Q41" si="9">+SUM(P37-L37)</f>
        <v>1.4210854715202004E-14</v>
      </c>
      <c r="R37" s="183">
        <v>43591</v>
      </c>
    </row>
    <row r="38" spans="1:18" ht="16">
      <c r="A38" s="133" t="s">
        <v>241</v>
      </c>
      <c r="B38" s="624"/>
      <c r="C38" s="617" t="s">
        <v>24</v>
      </c>
      <c r="D38" s="618">
        <v>43592</v>
      </c>
      <c r="E38" s="659"/>
      <c r="F38" s="617" t="s">
        <v>468</v>
      </c>
      <c r="G38" s="620"/>
      <c r="H38" s="624"/>
      <c r="I38" s="622"/>
      <c r="J38" s="83"/>
      <c r="K38" s="622"/>
      <c r="L38" s="622">
        <f t="shared" si="6"/>
        <v>0</v>
      </c>
      <c r="M38" s="622">
        <f t="shared" si="7"/>
        <v>0</v>
      </c>
      <c r="N38" s="621">
        <f t="shared" ref="N38:N43" si="10">SUM(E38*20)</f>
        <v>0</v>
      </c>
      <c r="O38" s="621">
        <f t="shared" si="8"/>
        <v>0</v>
      </c>
      <c r="P38" s="622"/>
      <c r="Q38" s="623">
        <f t="shared" si="9"/>
        <v>0</v>
      </c>
      <c r="R38" s="714"/>
    </row>
    <row r="39" spans="1:18" ht="16">
      <c r="A39" s="133" t="s">
        <v>241</v>
      </c>
      <c r="B39" s="87" t="s">
        <v>139</v>
      </c>
      <c r="C39" s="89" t="s">
        <v>29</v>
      </c>
      <c r="D39" s="97">
        <v>43593</v>
      </c>
      <c r="E39" s="98">
        <v>2</v>
      </c>
      <c r="F39" s="87" t="s">
        <v>8</v>
      </c>
      <c r="G39" s="90"/>
      <c r="H39" s="89" t="s">
        <v>6</v>
      </c>
      <c r="I39" s="92">
        <v>35</v>
      </c>
      <c r="J39" s="83"/>
      <c r="K39" s="92">
        <v>70</v>
      </c>
      <c r="L39" s="92">
        <f t="shared" si="6"/>
        <v>80.5</v>
      </c>
      <c r="M39" s="92">
        <f t="shared" si="7"/>
        <v>10.5</v>
      </c>
      <c r="N39" s="92">
        <f>SUM(E39*20)</f>
        <v>40</v>
      </c>
      <c r="O39" s="92">
        <f t="shared" si="8"/>
        <v>30</v>
      </c>
      <c r="P39" s="92">
        <v>80.5</v>
      </c>
      <c r="Q39" s="92">
        <f t="shared" si="9"/>
        <v>0</v>
      </c>
      <c r="R39" s="183">
        <v>43592</v>
      </c>
    </row>
    <row r="40" spans="1:18" ht="16">
      <c r="A40" s="133" t="s">
        <v>241</v>
      </c>
      <c r="B40" s="89" t="s">
        <v>140</v>
      </c>
      <c r="C40" s="95" t="s">
        <v>29</v>
      </c>
      <c r="D40" s="97">
        <v>43593</v>
      </c>
      <c r="E40" s="91">
        <v>3</v>
      </c>
      <c r="F40" s="126" t="s">
        <v>5</v>
      </c>
      <c r="G40" s="90"/>
      <c r="H40" s="116" t="s">
        <v>17</v>
      </c>
      <c r="I40" s="92">
        <v>30</v>
      </c>
      <c r="J40" s="83"/>
      <c r="K40" s="92">
        <v>90</v>
      </c>
      <c r="L40" s="92">
        <f t="shared" si="6"/>
        <v>103.49999999999999</v>
      </c>
      <c r="M40" s="92">
        <f t="shared" si="7"/>
        <v>13.499999999999986</v>
      </c>
      <c r="N40" s="92">
        <f>SUM(E40*20)</f>
        <v>60</v>
      </c>
      <c r="O40" s="92">
        <f t="shared" si="8"/>
        <v>30</v>
      </c>
      <c r="P40" s="92">
        <v>104.5</v>
      </c>
      <c r="Q40" s="93">
        <f t="shared" si="9"/>
        <v>1.0000000000000142</v>
      </c>
      <c r="R40" s="183">
        <v>43598</v>
      </c>
    </row>
    <row r="41" spans="1:18" ht="16">
      <c r="A41" s="133" t="s">
        <v>241</v>
      </c>
      <c r="B41" s="89" t="s">
        <v>108</v>
      </c>
      <c r="C41" s="89" t="s">
        <v>3</v>
      </c>
      <c r="D41" s="97">
        <v>43594</v>
      </c>
      <c r="E41" s="91">
        <v>2.5</v>
      </c>
      <c r="F41" s="89" t="s">
        <v>8</v>
      </c>
      <c r="G41" s="90"/>
      <c r="H41" s="95" t="s">
        <v>6</v>
      </c>
      <c r="I41" s="96">
        <v>35</v>
      </c>
      <c r="J41" s="83"/>
      <c r="K41" s="92">
        <f>SUM(E41*I41)</f>
        <v>87.5</v>
      </c>
      <c r="L41" s="92">
        <f t="shared" si="6"/>
        <v>100.62499999999999</v>
      </c>
      <c r="M41" s="92">
        <f t="shared" si="7"/>
        <v>13.124999999999986</v>
      </c>
      <c r="N41" s="118">
        <f t="shared" si="10"/>
        <v>50</v>
      </c>
      <c r="O41" s="92">
        <f t="shared" si="8"/>
        <v>37.5</v>
      </c>
      <c r="P41" s="92">
        <v>100.63</v>
      </c>
      <c r="Q41" s="93">
        <f t="shared" si="9"/>
        <v>5.0000000000096634E-3</v>
      </c>
      <c r="R41" s="183">
        <v>43592</v>
      </c>
    </row>
    <row r="42" spans="1:18" ht="16">
      <c r="A42" s="133" t="s">
        <v>241</v>
      </c>
      <c r="B42" s="89" t="s">
        <v>75</v>
      </c>
      <c r="C42" s="95" t="s">
        <v>3</v>
      </c>
      <c r="D42" s="97">
        <v>43594</v>
      </c>
      <c r="E42" s="91">
        <v>2.5</v>
      </c>
      <c r="F42" s="89" t="s">
        <v>8</v>
      </c>
      <c r="G42" s="90"/>
      <c r="H42" s="87" t="s">
        <v>17</v>
      </c>
      <c r="I42" s="96">
        <v>30</v>
      </c>
      <c r="J42" s="83"/>
      <c r="K42" s="96">
        <v>75</v>
      </c>
      <c r="L42" s="96">
        <f>SUM(K42*1.15)</f>
        <v>86.25</v>
      </c>
      <c r="M42" s="96">
        <f>SUM(L42-K42)</f>
        <v>11.25</v>
      </c>
      <c r="N42" s="118">
        <f t="shared" si="10"/>
        <v>50</v>
      </c>
      <c r="O42" s="96">
        <f>SUM(K42-N42)</f>
        <v>25</v>
      </c>
      <c r="P42" s="92">
        <v>86.25</v>
      </c>
      <c r="Q42" s="93">
        <f>+SUM(P42-L42)</f>
        <v>0</v>
      </c>
      <c r="R42" s="183">
        <v>43593</v>
      </c>
    </row>
    <row r="43" spans="1:18" ht="16">
      <c r="A43" s="133" t="s">
        <v>241</v>
      </c>
      <c r="B43" s="89" t="s">
        <v>77</v>
      </c>
      <c r="C43" s="89" t="s">
        <v>10</v>
      </c>
      <c r="D43" s="97">
        <v>43595</v>
      </c>
      <c r="E43" s="91">
        <v>2.5</v>
      </c>
      <c r="F43" s="89" t="s">
        <v>8</v>
      </c>
      <c r="G43" s="90"/>
      <c r="H43" s="87" t="s">
        <v>12</v>
      </c>
      <c r="I43" s="92">
        <v>30</v>
      </c>
      <c r="J43" s="83"/>
      <c r="K43" s="92">
        <f>SUM(E43*I43)</f>
        <v>75</v>
      </c>
      <c r="L43" s="92">
        <f>SUM(K43*1.15)</f>
        <v>86.25</v>
      </c>
      <c r="M43" s="92">
        <f>SUM(L43-K43)</f>
        <v>11.25</v>
      </c>
      <c r="N43" s="118">
        <f t="shared" si="10"/>
        <v>50</v>
      </c>
      <c r="O43" s="92">
        <f>SUM(K43-N43)</f>
        <v>25</v>
      </c>
      <c r="P43" s="92">
        <v>86.25</v>
      </c>
      <c r="Q43" s="93">
        <f>+SUM(P43-L43)</f>
        <v>0</v>
      </c>
      <c r="R43" s="183" t="s">
        <v>352</v>
      </c>
    </row>
    <row r="44" spans="1:18" ht="16">
      <c r="A44" s="133" t="s">
        <v>241</v>
      </c>
      <c r="B44" s="87" t="s">
        <v>143</v>
      </c>
      <c r="C44" s="95" t="s">
        <v>10</v>
      </c>
      <c r="D44" s="97">
        <v>43595</v>
      </c>
      <c r="E44" s="91">
        <v>3</v>
      </c>
      <c r="F44" s="126" t="s">
        <v>123</v>
      </c>
      <c r="G44" s="90"/>
      <c r="H44" s="87" t="s">
        <v>12</v>
      </c>
      <c r="I44" s="118">
        <v>30</v>
      </c>
      <c r="J44" s="83"/>
      <c r="K44" s="92">
        <v>90</v>
      </c>
      <c r="L44" s="92">
        <f>SUM(K44*1.15)</f>
        <v>103.49999999999999</v>
      </c>
      <c r="M44" s="92">
        <f>SUM(L44-K44)</f>
        <v>13.499999999999986</v>
      </c>
      <c r="N44" s="118">
        <f>SUM(E44*20)</f>
        <v>60</v>
      </c>
      <c r="O44" s="118">
        <f>SUM(K44-N44)</f>
        <v>30</v>
      </c>
      <c r="P44" s="228">
        <v>103.5</v>
      </c>
      <c r="Q44" s="93">
        <f>+SUM(P44-L44)</f>
        <v>1.4210854715202004E-14</v>
      </c>
      <c r="R44" s="244">
        <v>43594</v>
      </c>
    </row>
    <row r="45" spans="1:18" ht="16">
      <c r="A45" s="101"/>
      <c r="B45" s="101"/>
      <c r="C45" s="101"/>
      <c r="D45" s="102"/>
      <c r="E45" s="103">
        <f>SUM(E36:E44)</f>
        <v>19</v>
      </c>
      <c r="F45" s="101"/>
      <c r="G45" s="102"/>
      <c r="H45" s="101"/>
      <c r="I45" s="104"/>
      <c r="J45" s="83"/>
      <c r="K45" s="104">
        <f t="shared" ref="K45:Q45" si="11">SUM(K36:K44)</f>
        <v>592.5</v>
      </c>
      <c r="L45" s="104">
        <f t="shared" si="11"/>
        <v>681.375</v>
      </c>
      <c r="M45" s="104">
        <f t="shared" si="11"/>
        <v>88.874999999999943</v>
      </c>
      <c r="N45" s="104">
        <f t="shared" si="11"/>
        <v>380</v>
      </c>
      <c r="O45" s="104">
        <f t="shared" si="11"/>
        <v>212.5</v>
      </c>
      <c r="P45" s="104">
        <f t="shared" si="11"/>
        <v>682.38</v>
      </c>
      <c r="Q45" s="105">
        <f t="shared" si="11"/>
        <v>1.0050000000000523</v>
      </c>
      <c r="R45" s="221"/>
    </row>
    <row r="46" spans="1:18" ht="16">
      <c r="A46" s="134"/>
      <c r="J46" s="83"/>
    </row>
    <row r="47" spans="1:18" ht="16">
      <c r="A47" s="136"/>
      <c r="B47" s="136"/>
      <c r="C47" s="136"/>
      <c r="D47" s="137"/>
      <c r="E47" s="138">
        <f>SUM(E46)</f>
        <v>0</v>
      </c>
      <c r="F47" s="136"/>
      <c r="G47" s="137"/>
      <c r="H47" s="136"/>
      <c r="I47" s="139"/>
      <c r="J47" s="83"/>
      <c r="K47" s="139">
        <f t="shared" ref="K47:Q47" si="12">SUM(K46)</f>
        <v>0</v>
      </c>
      <c r="L47" s="139">
        <f t="shared" si="12"/>
        <v>0</v>
      </c>
      <c r="M47" s="139">
        <f t="shared" si="12"/>
        <v>0</v>
      </c>
      <c r="N47" s="139">
        <f t="shared" si="12"/>
        <v>0</v>
      </c>
      <c r="O47" s="139">
        <f t="shared" si="12"/>
        <v>0</v>
      </c>
      <c r="P47" s="139">
        <f t="shared" si="12"/>
        <v>0</v>
      </c>
      <c r="Q47" s="140">
        <f t="shared" si="12"/>
        <v>0</v>
      </c>
      <c r="R47" s="633"/>
    </row>
    <row r="48" spans="1:18" ht="16">
      <c r="A48" s="143" t="s">
        <v>40</v>
      </c>
      <c r="B48" s="95" t="s">
        <v>41</v>
      </c>
      <c r="C48" s="89" t="s">
        <v>19</v>
      </c>
      <c r="D48" s="97">
        <v>43591</v>
      </c>
      <c r="E48" s="91">
        <v>2</v>
      </c>
      <c r="F48" s="89" t="s">
        <v>8</v>
      </c>
      <c r="G48" s="90"/>
      <c r="H48" s="95" t="s">
        <v>6</v>
      </c>
      <c r="I48" s="118">
        <v>35</v>
      </c>
      <c r="J48" s="83"/>
      <c r="K48" s="92">
        <v>70</v>
      </c>
      <c r="L48" s="92">
        <f t="shared" ref="L48:L54" si="13">SUM(K48*1.15)</f>
        <v>80.5</v>
      </c>
      <c r="M48" s="92">
        <f t="shared" ref="M48:M54" si="14">SUM(L48-K48)</f>
        <v>10.5</v>
      </c>
      <c r="N48" s="118">
        <f>SUM(E48*21)</f>
        <v>42</v>
      </c>
      <c r="O48" s="118">
        <f t="shared" ref="O48:O54" si="15">SUM(K48-N48)</f>
        <v>28</v>
      </c>
      <c r="P48" s="118">
        <v>80.5</v>
      </c>
      <c r="Q48" s="93">
        <f t="shared" ref="Q48:Q53" si="16">+SUM(P48-L48)</f>
        <v>0</v>
      </c>
      <c r="R48" s="183" t="s">
        <v>352</v>
      </c>
    </row>
    <row r="49" spans="1:18" ht="16">
      <c r="A49" s="143" t="s">
        <v>40</v>
      </c>
      <c r="B49" s="89" t="s">
        <v>44</v>
      </c>
      <c r="C49" s="89" t="s">
        <v>19</v>
      </c>
      <c r="D49" s="97">
        <v>43591</v>
      </c>
      <c r="E49" s="91">
        <v>2</v>
      </c>
      <c r="F49" s="126" t="s">
        <v>5</v>
      </c>
      <c r="G49" s="90"/>
      <c r="H49" s="95" t="s">
        <v>6</v>
      </c>
      <c r="I49" s="96">
        <v>35</v>
      </c>
      <c r="J49" s="83"/>
      <c r="K49" s="92">
        <v>70</v>
      </c>
      <c r="L49" s="92">
        <f t="shared" si="13"/>
        <v>80.5</v>
      </c>
      <c r="M49" s="92">
        <f t="shared" si="14"/>
        <v>10.5</v>
      </c>
      <c r="N49" s="118">
        <f t="shared" ref="N49:N57" si="17">SUM(E49*21)</f>
        <v>42</v>
      </c>
      <c r="O49" s="118">
        <f t="shared" si="15"/>
        <v>28</v>
      </c>
      <c r="P49" s="118">
        <v>80.5</v>
      </c>
      <c r="Q49" s="93">
        <f t="shared" si="16"/>
        <v>0</v>
      </c>
      <c r="R49" s="183">
        <v>43578</v>
      </c>
    </row>
    <row r="50" spans="1:18" ht="16">
      <c r="A50" s="143" t="s">
        <v>40</v>
      </c>
      <c r="B50" s="89" t="s">
        <v>45</v>
      </c>
      <c r="C50" s="89" t="s">
        <v>24</v>
      </c>
      <c r="D50" s="97">
        <v>43592</v>
      </c>
      <c r="E50" s="91">
        <v>2</v>
      </c>
      <c r="F50" s="126" t="s">
        <v>5</v>
      </c>
      <c r="G50" s="90"/>
      <c r="H50" s="95" t="s">
        <v>6</v>
      </c>
      <c r="I50" s="96">
        <v>35</v>
      </c>
      <c r="J50" s="117"/>
      <c r="K50" s="92">
        <f>SUM(E50*I50)</f>
        <v>70</v>
      </c>
      <c r="L50" s="92">
        <f t="shared" si="13"/>
        <v>80.5</v>
      </c>
      <c r="M50" s="92">
        <f t="shared" si="14"/>
        <v>10.5</v>
      </c>
      <c r="N50" s="118">
        <f t="shared" si="17"/>
        <v>42</v>
      </c>
      <c r="O50" s="92">
        <f t="shared" si="15"/>
        <v>28</v>
      </c>
      <c r="P50" s="92">
        <v>80.5</v>
      </c>
      <c r="Q50" s="93">
        <f t="shared" si="16"/>
        <v>0</v>
      </c>
      <c r="R50" s="183">
        <v>43586</v>
      </c>
    </row>
    <row r="51" spans="1:18" ht="16">
      <c r="A51" s="143" t="s">
        <v>40</v>
      </c>
      <c r="B51" s="89" t="s">
        <v>46</v>
      </c>
      <c r="C51" s="95" t="s">
        <v>24</v>
      </c>
      <c r="D51" s="97">
        <v>43592</v>
      </c>
      <c r="E51" s="91">
        <v>2.5</v>
      </c>
      <c r="F51" s="146" t="s">
        <v>47</v>
      </c>
      <c r="G51" s="90"/>
      <c r="H51" s="89" t="s">
        <v>20</v>
      </c>
      <c r="I51" s="92">
        <v>38</v>
      </c>
      <c r="J51" s="83"/>
      <c r="K51" s="92">
        <f>SUM(E51*I51)</f>
        <v>95</v>
      </c>
      <c r="L51" s="92">
        <f t="shared" si="13"/>
        <v>109.24999999999999</v>
      </c>
      <c r="M51" s="92">
        <f t="shared" si="14"/>
        <v>14.249999999999986</v>
      </c>
      <c r="N51" s="118">
        <f>SUM(E51*25)</f>
        <v>62.5</v>
      </c>
      <c r="O51" s="92">
        <f t="shared" si="15"/>
        <v>32.5</v>
      </c>
      <c r="P51" s="92">
        <v>109.25</v>
      </c>
      <c r="Q51" s="93">
        <f t="shared" si="16"/>
        <v>1.4210854715202004E-14</v>
      </c>
      <c r="R51" s="183">
        <v>43594</v>
      </c>
    </row>
    <row r="52" spans="1:18" ht="16">
      <c r="A52" s="143" t="s">
        <v>40</v>
      </c>
      <c r="B52" s="95" t="s">
        <v>95</v>
      </c>
      <c r="C52" s="95" t="s">
        <v>29</v>
      </c>
      <c r="D52" s="97">
        <v>43593</v>
      </c>
      <c r="E52" s="100">
        <v>2.5</v>
      </c>
      <c r="F52" s="89" t="s">
        <v>8</v>
      </c>
      <c r="G52" s="90"/>
      <c r="H52" s="95" t="s">
        <v>12</v>
      </c>
      <c r="I52" s="96">
        <v>30</v>
      </c>
      <c r="J52" s="83"/>
      <c r="K52" s="96">
        <v>75</v>
      </c>
      <c r="L52" s="96">
        <f t="shared" si="13"/>
        <v>86.25</v>
      </c>
      <c r="M52" s="96">
        <f t="shared" si="14"/>
        <v>11.25</v>
      </c>
      <c r="N52" s="92">
        <f t="shared" si="17"/>
        <v>52.5</v>
      </c>
      <c r="O52" s="92">
        <f t="shared" si="15"/>
        <v>22.5</v>
      </c>
      <c r="P52" s="96">
        <v>86.25</v>
      </c>
      <c r="Q52" s="93">
        <f>+SUM(P52-L52)</f>
        <v>0</v>
      </c>
      <c r="R52" s="183">
        <v>43590</v>
      </c>
    </row>
    <row r="53" spans="1:18" ht="16">
      <c r="A53" s="143" t="s">
        <v>40</v>
      </c>
      <c r="B53" s="87" t="s">
        <v>49</v>
      </c>
      <c r="C53" s="89" t="s">
        <v>29</v>
      </c>
      <c r="D53" s="97">
        <v>43593</v>
      </c>
      <c r="E53" s="98">
        <v>2</v>
      </c>
      <c r="F53" s="126" t="s">
        <v>5</v>
      </c>
      <c r="G53" s="90"/>
      <c r="H53" s="87" t="s">
        <v>12</v>
      </c>
      <c r="I53" s="92">
        <v>30</v>
      </c>
      <c r="J53" s="117"/>
      <c r="K53" s="118">
        <v>60</v>
      </c>
      <c r="L53" s="118">
        <f t="shared" si="13"/>
        <v>69</v>
      </c>
      <c r="M53" s="118">
        <f t="shared" si="14"/>
        <v>9</v>
      </c>
      <c r="N53" s="118">
        <f t="shared" si="17"/>
        <v>42</v>
      </c>
      <c r="O53" s="92">
        <f t="shared" si="15"/>
        <v>18</v>
      </c>
      <c r="P53" s="118">
        <v>69</v>
      </c>
      <c r="Q53" s="93">
        <f t="shared" si="16"/>
        <v>0</v>
      </c>
      <c r="R53" s="183">
        <v>43591</v>
      </c>
    </row>
    <row r="54" spans="1:18" ht="16">
      <c r="A54" s="143" t="s">
        <v>40</v>
      </c>
      <c r="B54" s="89" t="s">
        <v>33</v>
      </c>
      <c r="C54" s="95" t="s">
        <v>3</v>
      </c>
      <c r="D54" s="97">
        <v>43594</v>
      </c>
      <c r="E54" s="100">
        <v>2.5</v>
      </c>
      <c r="F54" s="126" t="s">
        <v>5</v>
      </c>
      <c r="G54" s="90"/>
      <c r="H54" s="95" t="s">
        <v>6</v>
      </c>
      <c r="I54" s="92">
        <v>35</v>
      </c>
      <c r="J54" s="117"/>
      <c r="K54" s="92">
        <v>87.5</v>
      </c>
      <c r="L54" s="92">
        <f t="shared" si="13"/>
        <v>100.62499999999999</v>
      </c>
      <c r="M54" s="92">
        <f t="shared" si="14"/>
        <v>13.124999999999986</v>
      </c>
      <c r="N54" s="118">
        <f t="shared" ref="N54" si="18">SUM(E54*21)</f>
        <v>52.5</v>
      </c>
      <c r="O54" s="118">
        <f t="shared" si="15"/>
        <v>35</v>
      </c>
      <c r="P54" s="118">
        <v>100.63</v>
      </c>
      <c r="Q54" s="93">
        <f>+SUM(P54-L54)</f>
        <v>5.0000000000096634E-3</v>
      </c>
      <c r="R54" s="183">
        <v>43594</v>
      </c>
    </row>
    <row r="55" spans="1:18" ht="16">
      <c r="A55" s="143" t="s">
        <v>40</v>
      </c>
      <c r="B55" s="690"/>
      <c r="C55" s="617" t="s">
        <v>3</v>
      </c>
      <c r="D55" s="618">
        <v>43594</v>
      </c>
      <c r="E55" s="790"/>
      <c r="F55" s="690"/>
      <c r="G55" s="690"/>
      <c r="H55" s="690"/>
      <c r="I55" s="690"/>
      <c r="J55" s="117"/>
      <c r="K55" s="690"/>
      <c r="L55" s="690"/>
      <c r="M55" s="690"/>
      <c r="N55" s="690"/>
      <c r="O55" s="690"/>
      <c r="P55" s="690"/>
      <c r="Q55" s="690"/>
      <c r="R55" s="716"/>
    </row>
    <row r="56" spans="1:18" ht="16">
      <c r="A56" s="143" t="s">
        <v>40</v>
      </c>
      <c r="B56" s="87" t="s">
        <v>16</v>
      </c>
      <c r="C56" s="87" t="s">
        <v>10</v>
      </c>
      <c r="D56" s="97">
        <v>43595</v>
      </c>
      <c r="E56" s="100">
        <v>3</v>
      </c>
      <c r="F56" s="126" t="s">
        <v>5</v>
      </c>
      <c r="G56" s="90"/>
      <c r="H56" s="87" t="s">
        <v>17</v>
      </c>
      <c r="I56" s="118">
        <v>30</v>
      </c>
      <c r="J56" s="117"/>
      <c r="K56" s="118">
        <v>90</v>
      </c>
      <c r="L56" s="118">
        <f>SUM(K56*1.15)</f>
        <v>103.49999999999999</v>
      </c>
      <c r="M56" s="118">
        <f>SUM(L56-K56)</f>
        <v>13.499999999999986</v>
      </c>
      <c r="N56" s="92">
        <f t="shared" si="17"/>
        <v>63</v>
      </c>
      <c r="O56" s="118">
        <f>SUM(K56-N56)</f>
        <v>27</v>
      </c>
      <c r="P56" s="118">
        <v>103.5</v>
      </c>
      <c r="Q56" s="93">
        <f>+SUM(P56-L56)</f>
        <v>1.4210854715202004E-14</v>
      </c>
      <c r="R56" s="183">
        <v>43594</v>
      </c>
    </row>
    <row r="57" spans="1:18" ht="16">
      <c r="A57" s="143" t="s">
        <v>40</v>
      </c>
      <c r="B57" s="95" t="s">
        <v>56</v>
      </c>
      <c r="C57" s="89" t="s">
        <v>10</v>
      </c>
      <c r="D57" s="97">
        <v>43595</v>
      </c>
      <c r="E57" s="100">
        <v>2.5</v>
      </c>
      <c r="F57" s="89" t="s">
        <v>8</v>
      </c>
      <c r="G57" s="90"/>
      <c r="H57" s="95" t="s">
        <v>6</v>
      </c>
      <c r="I57" s="92">
        <v>33</v>
      </c>
      <c r="J57" s="83"/>
      <c r="K57" s="92">
        <v>82.5</v>
      </c>
      <c r="L57" s="92">
        <f>SUM(K57*1.15)</f>
        <v>94.874999999999986</v>
      </c>
      <c r="M57" s="92">
        <f>SUM(L57-K57)</f>
        <v>12.374999999999986</v>
      </c>
      <c r="N57" s="92">
        <f t="shared" si="17"/>
        <v>52.5</v>
      </c>
      <c r="O57" s="92">
        <f>SUM(K57-N57)</f>
        <v>30</v>
      </c>
      <c r="P57" s="92">
        <v>94.88</v>
      </c>
      <c r="Q57" s="93">
        <f>+SUM(P57-L57)</f>
        <v>5.0000000000096634E-3</v>
      </c>
      <c r="R57" s="183">
        <v>43593</v>
      </c>
    </row>
    <row r="58" spans="1:18" ht="16">
      <c r="A58" s="157"/>
      <c r="B58" s="157"/>
      <c r="C58" s="157"/>
      <c r="D58" s="157"/>
      <c r="E58" s="158">
        <f>SUM(E48:E57)</f>
        <v>21</v>
      </c>
      <c r="F58" s="157"/>
      <c r="G58" s="157"/>
      <c r="H58" s="157"/>
      <c r="I58" s="159"/>
      <c r="J58" s="83"/>
      <c r="K58" s="160">
        <f>SUM(K48:K57)</f>
        <v>700</v>
      </c>
      <c r="L58" s="160">
        <f t="shared" ref="L58:Q58" si="19">SUM(L48:L57)</f>
        <v>805</v>
      </c>
      <c r="M58" s="160">
        <f t="shared" si="19"/>
        <v>104.99999999999994</v>
      </c>
      <c r="N58" s="160">
        <f>SUM(N48:N57)</f>
        <v>451</v>
      </c>
      <c r="O58" s="160">
        <f t="shared" si="19"/>
        <v>249</v>
      </c>
      <c r="P58" s="160">
        <f t="shared" si="19"/>
        <v>805.01</v>
      </c>
      <c r="Q58" s="161">
        <f t="shared" si="19"/>
        <v>1.0000000000047748E-2</v>
      </c>
      <c r="R58" s="635"/>
    </row>
    <row r="59" spans="1:18" ht="16">
      <c r="A59" s="79" t="s">
        <v>57</v>
      </c>
      <c r="B59" s="79" t="s">
        <v>58</v>
      </c>
      <c r="C59" s="79"/>
      <c r="D59" s="165" t="s">
        <v>59</v>
      </c>
      <c r="E59" s="81" t="s">
        <v>60</v>
      </c>
      <c r="F59" s="79" t="s">
        <v>61</v>
      </c>
      <c r="G59" s="85" t="s">
        <v>62</v>
      </c>
      <c r="H59" s="156" t="s">
        <v>63</v>
      </c>
      <c r="I59" s="82" t="s">
        <v>64</v>
      </c>
      <c r="J59" s="83"/>
      <c r="K59" s="82" t="s">
        <v>65</v>
      </c>
      <c r="L59" s="82" t="s">
        <v>66</v>
      </c>
      <c r="M59" s="82" t="s">
        <v>67</v>
      </c>
      <c r="N59" s="82" t="s">
        <v>68</v>
      </c>
      <c r="O59" s="82" t="s">
        <v>69</v>
      </c>
      <c r="P59" s="82" t="s">
        <v>70</v>
      </c>
      <c r="Q59" s="84" t="s">
        <v>71</v>
      </c>
      <c r="R59" s="155"/>
    </row>
    <row r="60" spans="1:18" ht="16">
      <c r="A60" s="163" t="s">
        <v>362</v>
      </c>
      <c r="B60" s="89" t="s">
        <v>101</v>
      </c>
      <c r="C60" s="89" t="s">
        <v>19</v>
      </c>
      <c r="D60" s="97">
        <v>43591</v>
      </c>
      <c r="E60" s="91">
        <v>2</v>
      </c>
      <c r="F60" s="89" t="s">
        <v>8</v>
      </c>
      <c r="G60" s="95"/>
      <c r="H60" s="116" t="s">
        <v>6</v>
      </c>
      <c r="I60" s="92">
        <v>35</v>
      </c>
      <c r="J60" s="83"/>
      <c r="K60" s="92">
        <f>SUM(E60*I60)</f>
        <v>70</v>
      </c>
      <c r="L60" s="92">
        <f>SUM(K60*1.15)</f>
        <v>80.5</v>
      </c>
      <c r="M60" s="92">
        <f>SUM(L60-K60)</f>
        <v>10.5</v>
      </c>
      <c r="N60" s="92">
        <f>SUM(E60*20)</f>
        <v>40</v>
      </c>
      <c r="O60" s="92">
        <f>SUM(K60-N60)</f>
        <v>30</v>
      </c>
      <c r="P60" s="92">
        <v>80.5</v>
      </c>
      <c r="Q60" s="93">
        <f>+SUM(P60-L60)</f>
        <v>0</v>
      </c>
      <c r="R60" s="183">
        <v>43593</v>
      </c>
    </row>
    <row r="61" spans="1:18" ht="16">
      <c r="A61" s="163" t="s">
        <v>362</v>
      </c>
      <c r="B61" s="617"/>
      <c r="C61" s="617" t="s">
        <v>19</v>
      </c>
      <c r="D61" s="618">
        <v>43591</v>
      </c>
      <c r="E61" s="619"/>
      <c r="F61" s="617" t="s">
        <v>85</v>
      </c>
      <c r="G61" s="624"/>
      <c r="H61" s="663"/>
      <c r="I61" s="621"/>
      <c r="J61" s="83"/>
      <c r="K61" s="621"/>
      <c r="L61" s="621"/>
      <c r="M61" s="621"/>
      <c r="N61" s="621"/>
      <c r="O61" s="621"/>
      <c r="P61" s="621"/>
      <c r="Q61" s="623"/>
      <c r="R61" s="661"/>
    </row>
    <row r="62" spans="1:18" ht="16">
      <c r="A62" s="163" t="s">
        <v>362</v>
      </c>
      <c r="B62" s="89" t="s">
        <v>73</v>
      </c>
      <c r="C62" s="89" t="s">
        <v>24</v>
      </c>
      <c r="D62" s="97">
        <v>43592</v>
      </c>
      <c r="E62" s="91">
        <v>2</v>
      </c>
      <c r="F62" s="89" t="s">
        <v>8</v>
      </c>
      <c r="G62" s="90"/>
      <c r="H62" s="95" t="s">
        <v>6</v>
      </c>
      <c r="I62" s="96">
        <v>35</v>
      </c>
      <c r="J62" s="83"/>
      <c r="K62" s="118">
        <f>SUM(E62*I62)</f>
        <v>70</v>
      </c>
      <c r="L62" s="92">
        <f>SUM(K62*1.15)</f>
        <v>80.5</v>
      </c>
      <c r="M62" s="92">
        <f>SUM(L62-K62)</f>
        <v>10.5</v>
      </c>
      <c r="N62" s="118">
        <f>SUM(E62*20)</f>
        <v>40</v>
      </c>
      <c r="O62" s="118">
        <f>SUM(K62-N62)</f>
        <v>30</v>
      </c>
      <c r="P62" s="118">
        <v>80.5</v>
      </c>
      <c r="Q62" s="93">
        <f>+SUM(P62-L62)</f>
        <v>0</v>
      </c>
      <c r="R62" s="183">
        <v>43592</v>
      </c>
    </row>
    <row r="63" spans="1:18" ht="16">
      <c r="A63" s="163" t="s">
        <v>362</v>
      </c>
      <c r="B63" s="89" t="s">
        <v>551</v>
      </c>
      <c r="C63" s="95" t="s">
        <v>24</v>
      </c>
      <c r="D63" s="97">
        <v>43592</v>
      </c>
      <c r="E63" s="91">
        <v>2</v>
      </c>
      <c r="F63" s="126" t="s">
        <v>5</v>
      </c>
      <c r="G63" s="90" t="s">
        <v>581</v>
      </c>
      <c r="H63" s="116" t="s">
        <v>6</v>
      </c>
      <c r="I63" s="92">
        <v>35</v>
      </c>
      <c r="J63" s="83"/>
      <c r="K63" s="92">
        <f>SUM(E63*I63)</f>
        <v>70</v>
      </c>
      <c r="L63" s="92">
        <f>SUM(K63*1.15)</f>
        <v>80.5</v>
      </c>
      <c r="M63" s="92">
        <f>SUM(L63-K63)</f>
        <v>10.5</v>
      </c>
      <c r="N63" s="92">
        <f>SUM(E63*20)</f>
        <v>40</v>
      </c>
      <c r="O63" s="92">
        <f>SUM(K63-N63)</f>
        <v>30</v>
      </c>
      <c r="P63" s="92">
        <v>80.5</v>
      </c>
      <c r="Q63" s="93">
        <f>+SUM(P63-L63)</f>
        <v>0</v>
      </c>
      <c r="R63" s="183">
        <v>43602</v>
      </c>
    </row>
    <row r="64" spans="1:18" ht="16">
      <c r="A64" s="163" t="s">
        <v>362</v>
      </c>
      <c r="B64" s="87" t="s">
        <v>51</v>
      </c>
      <c r="C64" s="89" t="s">
        <v>29</v>
      </c>
      <c r="D64" s="97">
        <v>43593</v>
      </c>
      <c r="E64" s="98">
        <v>3</v>
      </c>
      <c r="F64" s="126" t="s">
        <v>5</v>
      </c>
      <c r="G64" s="90"/>
      <c r="H64" s="87" t="s">
        <v>6</v>
      </c>
      <c r="I64" s="92">
        <v>35</v>
      </c>
      <c r="J64" s="83"/>
      <c r="K64" s="92">
        <f>SUM(E64*I64)</f>
        <v>105</v>
      </c>
      <c r="L64" s="118">
        <f>SUM(K64*1.15)</f>
        <v>120.74999999999999</v>
      </c>
      <c r="M64" s="118">
        <f>SUM(L64-K64)</f>
        <v>15.749999999999986</v>
      </c>
      <c r="N64" s="118">
        <f>SUM(E64*20)</f>
        <v>60</v>
      </c>
      <c r="O64" s="92">
        <f>SUM(K64-N64)</f>
        <v>45</v>
      </c>
      <c r="P64" s="118">
        <v>120.75</v>
      </c>
      <c r="Q64" s="93">
        <f>+SUM(P64-L64)</f>
        <v>1.4210854715202004E-14</v>
      </c>
      <c r="R64" s="183">
        <v>43592</v>
      </c>
    </row>
    <row r="65" spans="1:18" ht="16">
      <c r="A65" s="163" t="s">
        <v>362</v>
      </c>
      <c r="B65" s="119"/>
      <c r="C65" s="119" t="s">
        <v>29</v>
      </c>
      <c r="D65" s="141">
        <v>43594</v>
      </c>
      <c r="E65" s="121"/>
      <c r="F65" s="119" t="s">
        <v>85</v>
      </c>
      <c r="G65" s="128"/>
      <c r="H65" s="513"/>
      <c r="I65" s="122"/>
      <c r="J65" s="83"/>
      <c r="K65" s="122"/>
      <c r="L65" s="122"/>
      <c r="M65" s="122"/>
      <c r="N65" s="122"/>
      <c r="O65" s="122"/>
      <c r="P65" s="122"/>
      <c r="Q65" s="123"/>
      <c r="R65" s="183"/>
    </row>
    <row r="66" spans="1:18" ht="16">
      <c r="A66" s="163" t="s">
        <v>362</v>
      </c>
      <c r="B66" s="89" t="s">
        <v>376</v>
      </c>
      <c r="C66" s="89" t="s">
        <v>3</v>
      </c>
      <c r="D66" s="97">
        <v>43594</v>
      </c>
      <c r="E66" s="91">
        <v>3</v>
      </c>
      <c r="F66" s="89" t="s">
        <v>85</v>
      </c>
      <c r="G66" s="90" t="s">
        <v>555</v>
      </c>
      <c r="H66" s="116" t="s">
        <v>6</v>
      </c>
      <c r="I66" s="92">
        <v>35</v>
      </c>
      <c r="J66" s="83"/>
      <c r="K66" s="92">
        <v>105</v>
      </c>
      <c r="L66" s="92">
        <f>SUM(K66*1.15)</f>
        <v>120.74999999999999</v>
      </c>
      <c r="M66" s="92">
        <f>SUM(L66-K66)</f>
        <v>15.749999999999986</v>
      </c>
      <c r="N66" s="92">
        <f>SUM(E66*20)</f>
        <v>60</v>
      </c>
      <c r="O66" s="92">
        <f>SUM(K66-N66)</f>
        <v>45</v>
      </c>
      <c r="P66" s="92">
        <v>120.75</v>
      </c>
      <c r="Q66" s="93">
        <f>+SUM(P66-L66)</f>
        <v>1.4210854715202004E-14</v>
      </c>
      <c r="R66" s="183">
        <v>43594</v>
      </c>
    </row>
    <row r="67" spans="1:18" ht="16">
      <c r="A67" s="163" t="s">
        <v>362</v>
      </c>
      <c r="B67" s="89" t="s">
        <v>7</v>
      </c>
      <c r="C67" s="95" t="s">
        <v>3</v>
      </c>
      <c r="D67" s="97">
        <v>43594</v>
      </c>
      <c r="E67" s="91">
        <v>2</v>
      </c>
      <c r="F67" s="89" t="s">
        <v>8</v>
      </c>
      <c r="G67" s="90"/>
      <c r="H67" s="95" t="s">
        <v>6</v>
      </c>
      <c r="I67" s="96">
        <v>35</v>
      </c>
      <c r="J67" s="83"/>
      <c r="K67" s="92">
        <v>70</v>
      </c>
      <c r="L67" s="92">
        <f>SUM(K67*1.15)</f>
        <v>80.5</v>
      </c>
      <c r="M67" s="92">
        <f>SUM(L67-K67)</f>
        <v>10.5</v>
      </c>
      <c r="N67" s="92">
        <f>SUM(E67*20)</f>
        <v>40</v>
      </c>
      <c r="O67" s="92">
        <f>SUM(K67-N67)</f>
        <v>30</v>
      </c>
      <c r="P67" s="92">
        <v>80.5</v>
      </c>
      <c r="Q67" s="93">
        <f>+SUM(P67-L67)</f>
        <v>0</v>
      </c>
      <c r="R67" s="183">
        <v>43594</v>
      </c>
    </row>
    <row r="68" spans="1:18" ht="16">
      <c r="A68" s="163" t="s">
        <v>362</v>
      </c>
      <c r="B68" s="196" t="s">
        <v>53</v>
      </c>
      <c r="C68" s="89" t="s">
        <v>10</v>
      </c>
      <c r="D68" s="97">
        <v>43595</v>
      </c>
      <c r="E68" s="91">
        <v>1.5</v>
      </c>
      <c r="F68" s="126" t="s">
        <v>5</v>
      </c>
      <c r="G68" s="90" t="s">
        <v>596</v>
      </c>
      <c r="H68" s="87" t="s">
        <v>12</v>
      </c>
      <c r="I68" s="92">
        <v>30</v>
      </c>
      <c r="J68" s="83"/>
      <c r="K68" s="92">
        <v>70</v>
      </c>
      <c r="L68" s="92">
        <f>SUM(K68*1.15)</f>
        <v>80.5</v>
      </c>
      <c r="M68" s="92">
        <f>SUM(L68-K68)</f>
        <v>10.5</v>
      </c>
      <c r="N68" s="92">
        <f>SUM(E68*20)</f>
        <v>30</v>
      </c>
      <c r="O68" s="92">
        <f>SUM(K68-N68)</f>
        <v>40</v>
      </c>
      <c r="P68" s="92">
        <v>69</v>
      </c>
      <c r="Q68" s="93">
        <f>+SUM(P68-L68)</f>
        <v>-11.5</v>
      </c>
      <c r="R68" s="183">
        <v>43598</v>
      </c>
    </row>
    <row r="69" spans="1:18" ht="16">
      <c r="A69" s="163" t="s">
        <v>362</v>
      </c>
      <c r="B69" s="95" t="s">
        <v>78</v>
      </c>
      <c r="C69" s="95" t="s">
        <v>10</v>
      </c>
      <c r="D69" s="97">
        <v>43595</v>
      </c>
      <c r="E69" s="91">
        <v>2</v>
      </c>
      <c r="F69" s="89"/>
      <c r="G69" s="90" t="s">
        <v>583</v>
      </c>
      <c r="H69" s="95" t="s">
        <v>6</v>
      </c>
      <c r="I69" s="96">
        <v>35</v>
      </c>
      <c r="J69" s="83"/>
      <c r="K69" s="118">
        <f>SUM(E69*I69)</f>
        <v>70</v>
      </c>
      <c r="L69" s="118">
        <f>SUM(K69*1.15)</f>
        <v>80.5</v>
      </c>
      <c r="M69" s="118">
        <f>SUM(L69-K69)</f>
        <v>10.5</v>
      </c>
      <c r="N69" s="118">
        <f>SUM(E69*20)</f>
        <v>40</v>
      </c>
      <c r="O69" s="118">
        <f>SUM(K69-N69)</f>
        <v>30</v>
      </c>
      <c r="P69" s="96">
        <v>80.5</v>
      </c>
      <c r="Q69" s="144">
        <f>+SUM(P69-L69)</f>
        <v>0</v>
      </c>
      <c r="R69" s="183">
        <v>43594</v>
      </c>
    </row>
    <row r="70" spans="1:18" ht="16">
      <c r="A70" s="167"/>
      <c r="B70" s="167"/>
      <c r="C70" s="167"/>
      <c r="D70" s="168"/>
      <c r="E70" s="169">
        <f>SUM(E60:E69)</f>
        <v>17.5</v>
      </c>
      <c r="F70" s="167"/>
      <c r="G70" s="170"/>
      <c r="H70" s="168"/>
      <c r="I70" s="171"/>
      <c r="J70" s="83"/>
      <c r="K70" s="172">
        <f>SUM(K60:K69)</f>
        <v>630</v>
      </c>
      <c r="L70" s="172">
        <f t="shared" ref="L70:Q70" si="20">SUM(L60:L69)</f>
        <v>724.5</v>
      </c>
      <c r="M70" s="172">
        <f t="shared" si="20"/>
        <v>94.499999999999972</v>
      </c>
      <c r="N70" s="172">
        <f t="shared" si="20"/>
        <v>350</v>
      </c>
      <c r="O70" s="172">
        <f t="shared" si="20"/>
        <v>280</v>
      </c>
      <c r="P70" s="173">
        <f t="shared" si="20"/>
        <v>713</v>
      </c>
      <c r="Q70" s="174">
        <f t="shared" si="20"/>
        <v>-11.499999999999972</v>
      </c>
      <c r="R70" s="181"/>
    </row>
    <row r="71" spans="1:18" ht="16">
      <c r="A71" s="79" t="s">
        <v>57</v>
      </c>
      <c r="B71" s="79" t="s">
        <v>58</v>
      </c>
      <c r="C71" s="79"/>
      <c r="D71" s="155" t="s">
        <v>59</v>
      </c>
      <c r="E71" s="81" t="s">
        <v>60</v>
      </c>
      <c r="F71" s="79" t="s">
        <v>61</v>
      </c>
      <c r="G71" s="85" t="s">
        <v>62</v>
      </c>
      <c r="H71" s="156" t="s">
        <v>72</v>
      </c>
      <c r="I71" s="82" t="s">
        <v>64</v>
      </c>
      <c r="J71" s="117"/>
      <c r="K71" s="82" t="s">
        <v>65</v>
      </c>
      <c r="L71" s="82" t="s">
        <v>66</v>
      </c>
      <c r="M71" s="82" t="s">
        <v>67</v>
      </c>
      <c r="N71" s="82" t="s">
        <v>233</v>
      </c>
      <c r="O71" s="82" t="s">
        <v>69</v>
      </c>
      <c r="P71" s="82" t="s">
        <v>70</v>
      </c>
      <c r="Q71" s="84" t="s">
        <v>71</v>
      </c>
      <c r="R71" s="155" t="s">
        <v>86</v>
      </c>
    </row>
    <row r="72" spans="1:18" ht="16">
      <c r="A72" s="176" t="s">
        <v>87</v>
      </c>
      <c r="B72" s="89" t="s">
        <v>88</v>
      </c>
      <c r="C72" s="89" t="s">
        <v>19</v>
      </c>
      <c r="D72" s="97">
        <v>43591</v>
      </c>
      <c r="E72" s="91">
        <v>2</v>
      </c>
      <c r="F72" s="89" t="s">
        <v>8</v>
      </c>
      <c r="G72" s="90" t="s">
        <v>89</v>
      </c>
      <c r="H72" s="95" t="s">
        <v>17</v>
      </c>
      <c r="I72" s="96">
        <v>30</v>
      </c>
      <c r="J72" s="83"/>
      <c r="K72" s="92">
        <f t="shared" ref="K72:K78" si="21">SUM(E72*I72)</f>
        <v>60</v>
      </c>
      <c r="L72" s="92">
        <f t="shared" ref="L72:L78" si="22">SUM(K72*1.15)</f>
        <v>69</v>
      </c>
      <c r="M72" s="92">
        <f t="shared" ref="M72:M78" si="23">SUM(L72-K72)</f>
        <v>9</v>
      </c>
      <c r="N72" s="92">
        <f>SUM(E72*21)</f>
        <v>42</v>
      </c>
      <c r="O72" s="92">
        <f t="shared" ref="O72:O78" si="24">SUM(K72-N72)</f>
        <v>18</v>
      </c>
      <c r="P72" s="118">
        <v>69</v>
      </c>
      <c r="Q72" s="93">
        <f t="shared" ref="Q72:Q78" si="25">+SUM(P72-L72)</f>
        <v>0</v>
      </c>
      <c r="R72" s="183" t="s">
        <v>352</v>
      </c>
    </row>
    <row r="73" spans="1:18" ht="16">
      <c r="A73" s="176" t="s">
        <v>87</v>
      </c>
      <c r="B73" s="89" t="s">
        <v>234</v>
      </c>
      <c r="C73" s="89" t="s">
        <v>19</v>
      </c>
      <c r="D73" s="97">
        <v>43591</v>
      </c>
      <c r="E73" s="91">
        <v>2.5</v>
      </c>
      <c r="F73" s="126" t="s">
        <v>5</v>
      </c>
      <c r="G73" s="90"/>
      <c r="H73" s="89" t="s">
        <v>6</v>
      </c>
      <c r="I73" s="92">
        <v>35</v>
      </c>
      <c r="J73" s="83"/>
      <c r="K73" s="92">
        <f t="shared" si="21"/>
        <v>87.5</v>
      </c>
      <c r="L73" s="92">
        <f t="shared" si="22"/>
        <v>100.62499999999999</v>
      </c>
      <c r="M73" s="92">
        <f t="shared" si="23"/>
        <v>13.124999999999986</v>
      </c>
      <c r="N73" s="92">
        <f t="shared" ref="N73:N79" si="26">SUM(E73*21)</f>
        <v>52.5</v>
      </c>
      <c r="O73" s="92">
        <f t="shared" si="24"/>
        <v>35</v>
      </c>
      <c r="P73" s="92">
        <v>100.63</v>
      </c>
      <c r="Q73" s="93">
        <f t="shared" si="25"/>
        <v>5.0000000000096634E-3</v>
      </c>
      <c r="R73" s="183">
        <v>43591</v>
      </c>
    </row>
    <row r="74" spans="1:18" ht="16">
      <c r="A74" s="176" t="s">
        <v>87</v>
      </c>
      <c r="B74" s="87" t="s">
        <v>91</v>
      </c>
      <c r="C74" s="89" t="s">
        <v>24</v>
      </c>
      <c r="D74" s="97">
        <v>43592</v>
      </c>
      <c r="E74" s="98">
        <v>3</v>
      </c>
      <c r="F74" s="126" t="s">
        <v>5</v>
      </c>
      <c r="G74" s="135"/>
      <c r="H74" s="87" t="s">
        <v>12</v>
      </c>
      <c r="I74" s="92">
        <v>30</v>
      </c>
      <c r="J74" s="83"/>
      <c r="K74" s="118">
        <f t="shared" si="21"/>
        <v>90</v>
      </c>
      <c r="L74" s="118">
        <f t="shared" si="22"/>
        <v>103.49999999999999</v>
      </c>
      <c r="M74" s="118">
        <f t="shared" si="23"/>
        <v>13.499999999999986</v>
      </c>
      <c r="N74" s="92">
        <f t="shared" si="26"/>
        <v>63</v>
      </c>
      <c r="O74" s="92">
        <f t="shared" si="24"/>
        <v>27</v>
      </c>
      <c r="P74" s="92">
        <v>103.5</v>
      </c>
      <c r="Q74" s="93">
        <f t="shared" si="25"/>
        <v>1.4210854715202004E-14</v>
      </c>
      <c r="R74" s="183">
        <v>43591</v>
      </c>
    </row>
    <row r="75" spans="1:18" ht="16">
      <c r="A75" s="176" t="s">
        <v>87</v>
      </c>
      <c r="B75" s="89" t="s">
        <v>92</v>
      </c>
      <c r="C75" s="95" t="s">
        <v>24</v>
      </c>
      <c r="D75" s="97">
        <v>43592</v>
      </c>
      <c r="E75" s="91">
        <v>3</v>
      </c>
      <c r="F75" s="89" t="s">
        <v>8</v>
      </c>
      <c r="G75" s="90"/>
      <c r="H75" s="127" t="s">
        <v>12</v>
      </c>
      <c r="I75" s="96">
        <v>30</v>
      </c>
      <c r="J75" s="83"/>
      <c r="K75" s="92">
        <f t="shared" si="21"/>
        <v>90</v>
      </c>
      <c r="L75" s="92">
        <f t="shared" si="22"/>
        <v>103.49999999999999</v>
      </c>
      <c r="M75" s="92">
        <f t="shared" si="23"/>
        <v>13.499999999999986</v>
      </c>
      <c r="N75" s="92">
        <f t="shared" si="26"/>
        <v>63</v>
      </c>
      <c r="O75" s="92">
        <f t="shared" si="24"/>
        <v>27</v>
      </c>
      <c r="P75" s="92">
        <v>103.5</v>
      </c>
      <c r="Q75" s="93">
        <f t="shared" si="25"/>
        <v>1.4210854715202004E-14</v>
      </c>
      <c r="R75" s="183">
        <v>43592</v>
      </c>
    </row>
    <row r="76" spans="1:18" ht="16">
      <c r="A76" s="176" t="s">
        <v>87</v>
      </c>
      <c r="B76" s="119"/>
      <c r="C76" s="119" t="s">
        <v>29</v>
      </c>
      <c r="D76" s="141">
        <v>43594</v>
      </c>
      <c r="E76" s="121"/>
      <c r="F76" s="119" t="s">
        <v>469</v>
      </c>
      <c r="G76" s="120"/>
      <c r="H76" s="670"/>
      <c r="I76" s="122"/>
      <c r="J76" s="83"/>
      <c r="K76" s="122"/>
      <c r="L76" s="122"/>
      <c r="M76" s="122"/>
      <c r="N76" s="122"/>
      <c r="O76" s="122"/>
      <c r="P76" s="122"/>
      <c r="Q76" s="123"/>
      <c r="R76" s="219"/>
    </row>
    <row r="77" spans="1:18" ht="16">
      <c r="A77" s="176" t="s">
        <v>87</v>
      </c>
      <c r="B77" s="89" t="s">
        <v>94</v>
      </c>
      <c r="C77" s="89" t="s">
        <v>29</v>
      </c>
      <c r="D77" s="97">
        <v>43593</v>
      </c>
      <c r="E77" s="100">
        <v>2</v>
      </c>
      <c r="F77" s="126" t="s">
        <v>5</v>
      </c>
      <c r="G77" s="90"/>
      <c r="H77" s="87" t="s">
        <v>12</v>
      </c>
      <c r="I77" s="92">
        <v>30</v>
      </c>
      <c r="J77" s="83"/>
      <c r="K77" s="96">
        <v>60</v>
      </c>
      <c r="L77" s="96">
        <f t="shared" si="22"/>
        <v>69</v>
      </c>
      <c r="M77" s="96">
        <f t="shared" si="23"/>
        <v>9</v>
      </c>
      <c r="N77" s="92">
        <f t="shared" si="26"/>
        <v>42</v>
      </c>
      <c r="O77" s="92">
        <f t="shared" si="24"/>
        <v>18</v>
      </c>
      <c r="P77" s="96">
        <v>69</v>
      </c>
      <c r="Q77" s="93">
        <f t="shared" si="25"/>
        <v>0</v>
      </c>
      <c r="R77" s="183">
        <v>43593</v>
      </c>
    </row>
    <row r="78" spans="1:18" ht="16">
      <c r="A78" s="176" t="s">
        <v>87</v>
      </c>
      <c r="B78" s="95" t="s">
        <v>97</v>
      </c>
      <c r="C78" s="89" t="s">
        <v>3</v>
      </c>
      <c r="D78" s="97">
        <v>43594</v>
      </c>
      <c r="E78" s="100">
        <v>2</v>
      </c>
      <c r="F78" s="125" t="s">
        <v>98</v>
      </c>
      <c r="G78" s="90"/>
      <c r="H78" s="95" t="s">
        <v>20</v>
      </c>
      <c r="I78" s="96">
        <v>52.17</v>
      </c>
      <c r="J78" s="117"/>
      <c r="K78" s="96">
        <f t="shared" si="21"/>
        <v>104.34</v>
      </c>
      <c r="L78" s="96">
        <f t="shared" si="22"/>
        <v>119.991</v>
      </c>
      <c r="M78" s="96">
        <f t="shared" si="23"/>
        <v>15.650999999999996</v>
      </c>
      <c r="N78" s="92">
        <f>SUM(E78*25)</f>
        <v>50</v>
      </c>
      <c r="O78" s="92">
        <f t="shared" si="24"/>
        <v>54.34</v>
      </c>
      <c r="P78" s="96">
        <v>120.99</v>
      </c>
      <c r="Q78" s="93">
        <f t="shared" si="25"/>
        <v>0.99899999999999523</v>
      </c>
      <c r="R78" s="183">
        <v>43599</v>
      </c>
    </row>
    <row r="79" spans="1:18" ht="16">
      <c r="A79" s="176" t="s">
        <v>87</v>
      </c>
      <c r="B79" s="89" t="s">
        <v>236</v>
      </c>
      <c r="C79" s="89" t="s">
        <v>3</v>
      </c>
      <c r="D79" s="97">
        <v>43594</v>
      </c>
      <c r="E79" s="91">
        <v>2.5</v>
      </c>
      <c r="F79" s="126" t="s">
        <v>5</v>
      </c>
      <c r="G79" s="90"/>
      <c r="H79" s="89" t="s">
        <v>6</v>
      </c>
      <c r="I79" s="92">
        <v>35</v>
      </c>
      <c r="J79" s="117"/>
      <c r="K79" s="92">
        <f>SUM(E79*I79)</f>
        <v>87.5</v>
      </c>
      <c r="L79" s="92">
        <f>SUM(K79*1.15)</f>
        <v>100.62499999999999</v>
      </c>
      <c r="M79" s="92">
        <f>SUM(L79-K79)</f>
        <v>13.124999999999986</v>
      </c>
      <c r="N79" s="92">
        <f t="shared" si="26"/>
        <v>52.5</v>
      </c>
      <c r="O79" s="92">
        <f>SUM(K79-N79)</f>
        <v>35</v>
      </c>
      <c r="P79" s="191">
        <v>100.63</v>
      </c>
      <c r="Q79" s="93">
        <f>+SUM(P79-L79)</f>
        <v>5.0000000000096634E-3</v>
      </c>
      <c r="R79" s="183">
        <v>43594</v>
      </c>
    </row>
    <row r="80" spans="1:18" ht="16">
      <c r="A80" s="176" t="s">
        <v>87</v>
      </c>
      <c r="B80" s="698"/>
      <c r="C80" s="698" t="s">
        <v>10</v>
      </c>
      <c r="D80" s="700">
        <v>43595</v>
      </c>
      <c r="E80" s="791"/>
      <c r="F80" s="698"/>
      <c r="G80" s="699" t="s">
        <v>603</v>
      </c>
      <c r="H80" s="698"/>
      <c r="I80" s="698"/>
      <c r="J80" s="83"/>
      <c r="K80" s="698"/>
      <c r="L80" s="698"/>
      <c r="M80" s="698"/>
      <c r="N80" s="698"/>
      <c r="O80" s="698"/>
      <c r="P80" s="698"/>
      <c r="Q80" s="698"/>
      <c r="R80" s="700"/>
    </row>
    <row r="81" spans="1:18" ht="16">
      <c r="A81" s="167"/>
      <c r="B81" s="167"/>
      <c r="C81" s="167"/>
      <c r="D81" s="168"/>
      <c r="E81" s="169">
        <f>SUM(E72:E80)</f>
        <v>17</v>
      </c>
      <c r="F81" s="167"/>
      <c r="G81" s="170"/>
      <c r="H81" s="168"/>
      <c r="I81" s="171"/>
      <c r="J81" s="117"/>
      <c r="K81" s="172">
        <f t="shared" ref="K81:Q81" si="27">SUM(K72:K80)</f>
        <v>579.34</v>
      </c>
      <c r="L81" s="172">
        <f t="shared" si="27"/>
        <v>666.24099999999999</v>
      </c>
      <c r="M81" s="172">
        <f t="shared" si="27"/>
        <v>86.900999999999939</v>
      </c>
      <c r="N81" s="172">
        <f t="shared" si="27"/>
        <v>365</v>
      </c>
      <c r="O81" s="172">
        <f t="shared" si="27"/>
        <v>214.34</v>
      </c>
      <c r="P81" s="173">
        <f t="shared" si="27"/>
        <v>667.25</v>
      </c>
      <c r="Q81" s="174">
        <f t="shared" si="27"/>
        <v>1.009000000000043</v>
      </c>
      <c r="R81" s="221"/>
    </row>
    <row r="82" spans="1:18" ht="16">
      <c r="A82" s="178" t="s">
        <v>99</v>
      </c>
      <c r="B82" s="198"/>
      <c r="C82" s="198" t="s">
        <v>19</v>
      </c>
      <c r="D82" s="199">
        <v>43591</v>
      </c>
      <c r="E82" s="200">
        <v>2</v>
      </c>
      <c r="F82" s="198"/>
      <c r="G82" s="230"/>
      <c r="H82" s="198"/>
      <c r="I82" s="201"/>
      <c r="J82" s="117"/>
      <c r="K82" s="201"/>
      <c r="L82" s="201"/>
      <c r="M82" s="201"/>
      <c r="N82" s="201">
        <f>SUM(E82*22)</f>
        <v>44</v>
      </c>
      <c r="O82" s="201"/>
      <c r="P82" s="201"/>
      <c r="Q82" s="202"/>
      <c r="R82" s="202"/>
    </row>
    <row r="83" spans="1:18" ht="16">
      <c r="A83" s="178" t="s">
        <v>99</v>
      </c>
      <c r="B83" s="89" t="s">
        <v>102</v>
      </c>
      <c r="C83" s="89" t="s">
        <v>19</v>
      </c>
      <c r="D83" s="97">
        <v>43591</v>
      </c>
      <c r="E83" s="91">
        <v>3</v>
      </c>
      <c r="F83" s="89" t="s">
        <v>8</v>
      </c>
      <c r="G83" s="90" t="s">
        <v>547</v>
      </c>
      <c r="H83" s="95" t="s">
        <v>17</v>
      </c>
      <c r="I83" s="96">
        <v>30</v>
      </c>
      <c r="J83" s="117"/>
      <c r="K83" s="92">
        <f>SUM(E83*I83)</f>
        <v>90</v>
      </c>
      <c r="L83" s="92">
        <f>SUM(K83*1.15)</f>
        <v>103.49999999999999</v>
      </c>
      <c r="M83" s="92">
        <f>SUM(L83-K83)</f>
        <v>13.499999999999986</v>
      </c>
      <c r="N83" s="92">
        <f>SUM(E83*21)</f>
        <v>63</v>
      </c>
      <c r="O83" s="118">
        <f>SUM(K83-N83)</f>
        <v>27</v>
      </c>
      <c r="P83" s="92">
        <v>103.5</v>
      </c>
      <c r="Q83" s="93">
        <f>+SUM(P83-L83)</f>
        <v>1.4210854715202004E-14</v>
      </c>
      <c r="R83" s="183">
        <v>43591</v>
      </c>
    </row>
    <row r="84" spans="1:18" ht="16">
      <c r="A84" s="178" t="s">
        <v>99</v>
      </c>
      <c r="B84" s="89" t="s">
        <v>103</v>
      </c>
      <c r="C84" s="89" t="s">
        <v>24</v>
      </c>
      <c r="D84" s="97">
        <v>43592</v>
      </c>
      <c r="E84" s="91">
        <v>2</v>
      </c>
      <c r="F84" s="126" t="s">
        <v>5</v>
      </c>
      <c r="G84" s="90"/>
      <c r="H84" s="89" t="s">
        <v>17</v>
      </c>
      <c r="I84" s="92">
        <v>30</v>
      </c>
      <c r="J84" s="117"/>
      <c r="K84" s="92">
        <f>SUM(E84*I84)</f>
        <v>60</v>
      </c>
      <c r="L84" s="92">
        <f>SUM(K84*1.15)</f>
        <v>69</v>
      </c>
      <c r="M84" s="92">
        <f>SUM(L84-K84)</f>
        <v>9</v>
      </c>
      <c r="N84" s="92">
        <f>SUM(E84*21)</f>
        <v>42</v>
      </c>
      <c r="O84" s="92">
        <f>SUM(K84-N84)</f>
        <v>18</v>
      </c>
      <c r="P84" s="92">
        <v>69</v>
      </c>
      <c r="Q84" s="93">
        <f>+SUM(P84-L84)</f>
        <v>0</v>
      </c>
      <c r="R84" s="183">
        <v>43591</v>
      </c>
    </row>
    <row r="85" spans="1:18" ht="16">
      <c r="A85" s="178" t="s">
        <v>99</v>
      </c>
      <c r="B85" s="198"/>
      <c r="C85" s="198" t="s">
        <v>24</v>
      </c>
      <c r="D85" s="199">
        <v>43592</v>
      </c>
      <c r="E85" s="200">
        <v>1</v>
      </c>
      <c r="F85" s="198"/>
      <c r="G85" s="230"/>
      <c r="H85" s="198"/>
      <c r="I85" s="201"/>
      <c r="J85" s="117"/>
      <c r="K85" s="201"/>
      <c r="L85" s="201"/>
      <c r="M85" s="201"/>
      <c r="N85" s="201">
        <f>SUM(E85*22)</f>
        <v>22</v>
      </c>
      <c r="O85" s="201"/>
      <c r="P85" s="201"/>
      <c r="Q85" s="202"/>
      <c r="R85" s="222"/>
    </row>
    <row r="86" spans="1:18" ht="16">
      <c r="A86" s="178" t="s">
        <v>99</v>
      </c>
      <c r="B86" s="89" t="s">
        <v>105</v>
      </c>
      <c r="C86" s="87" t="s">
        <v>29</v>
      </c>
      <c r="D86" s="97">
        <v>43593</v>
      </c>
      <c r="E86" s="100">
        <v>2</v>
      </c>
      <c r="F86" s="126" t="s">
        <v>5</v>
      </c>
      <c r="G86" s="90" t="s">
        <v>547</v>
      </c>
      <c r="H86" s="87" t="s">
        <v>12</v>
      </c>
      <c r="I86" s="92">
        <v>30</v>
      </c>
      <c r="J86" s="117"/>
      <c r="K86" s="96">
        <f t="shared" ref="K86" si="28">SUM(E86*I86)</f>
        <v>60</v>
      </c>
      <c r="L86" s="96">
        <f t="shared" ref="L86" si="29">SUM(K86*1.15)</f>
        <v>69</v>
      </c>
      <c r="M86" s="96">
        <f t="shared" ref="M86" si="30">SUM(L86-K86)</f>
        <v>9</v>
      </c>
      <c r="N86" s="92">
        <f t="shared" ref="N86" si="31">SUM(E86*21)</f>
        <v>42</v>
      </c>
      <c r="O86" s="96">
        <f t="shared" ref="O86" si="32">SUM(K86-N86)</f>
        <v>18</v>
      </c>
      <c r="P86" s="96">
        <v>69</v>
      </c>
      <c r="Q86" s="93">
        <f t="shared" ref="Q86" si="33">+SUM(P86-L86)</f>
        <v>0</v>
      </c>
      <c r="R86" s="183">
        <v>43594</v>
      </c>
    </row>
    <row r="87" spans="1:18" ht="16">
      <c r="A87" s="178" t="s">
        <v>99</v>
      </c>
      <c r="B87" s="95" t="s">
        <v>107</v>
      </c>
      <c r="C87" s="95" t="s">
        <v>29</v>
      </c>
      <c r="D87" s="97">
        <v>43593</v>
      </c>
      <c r="E87" s="100">
        <v>2</v>
      </c>
      <c r="F87" s="89" t="s">
        <v>8</v>
      </c>
      <c r="G87" s="90" t="s">
        <v>547</v>
      </c>
      <c r="H87" s="95" t="s">
        <v>6</v>
      </c>
      <c r="I87" s="96">
        <v>35</v>
      </c>
      <c r="J87" s="117"/>
      <c r="K87" s="96">
        <f>SUM(E87*I87)</f>
        <v>70</v>
      </c>
      <c r="L87" s="96">
        <f>SUM(K87*1.15)</f>
        <v>80.5</v>
      </c>
      <c r="M87" s="96">
        <f>SUM(L87-K87)</f>
        <v>10.5</v>
      </c>
      <c r="N87" s="92">
        <f>SUM(E87*21)</f>
        <v>42</v>
      </c>
      <c r="O87" s="96">
        <f>SUM(K87-N87)</f>
        <v>28</v>
      </c>
      <c r="P87" s="96">
        <v>80.5</v>
      </c>
      <c r="Q87" s="93">
        <f>+SUM(P87-L87)</f>
        <v>0</v>
      </c>
      <c r="R87" s="183">
        <v>43594</v>
      </c>
    </row>
    <row r="88" spans="1:18" ht="16">
      <c r="A88" s="178" t="s">
        <v>99</v>
      </c>
      <c r="B88" s="198"/>
      <c r="C88" s="198" t="s">
        <v>3</v>
      </c>
      <c r="D88" s="199">
        <v>43594</v>
      </c>
      <c r="E88" s="200">
        <v>1</v>
      </c>
      <c r="F88" s="198"/>
      <c r="G88" s="230"/>
      <c r="H88" s="198"/>
      <c r="I88" s="201"/>
      <c r="J88" s="117"/>
      <c r="K88" s="201"/>
      <c r="L88" s="201"/>
      <c r="M88" s="201"/>
      <c r="N88" s="201">
        <f>SUM(E88*22)</f>
        <v>22</v>
      </c>
      <c r="O88" s="201"/>
      <c r="P88" s="201"/>
      <c r="Q88" s="202"/>
      <c r="R88" s="222"/>
    </row>
    <row r="89" spans="1:18" ht="16">
      <c r="A89" s="178" t="s">
        <v>99</v>
      </c>
      <c r="B89" s="89" t="s">
        <v>529</v>
      </c>
      <c r="C89" s="89" t="s">
        <v>3</v>
      </c>
      <c r="D89" s="97">
        <v>43594</v>
      </c>
      <c r="E89" s="91">
        <v>2</v>
      </c>
      <c r="F89" s="89"/>
      <c r="G89" s="90" t="s">
        <v>549</v>
      </c>
      <c r="H89" s="89"/>
      <c r="I89" s="92"/>
      <c r="J89" s="83"/>
      <c r="K89" s="92">
        <v>190</v>
      </c>
      <c r="L89" s="92">
        <f>SUM(K89*1.15)</f>
        <v>218.49999999999997</v>
      </c>
      <c r="M89" s="92">
        <f>SUM(L89-K89)</f>
        <v>28.499999999999972</v>
      </c>
      <c r="N89" s="92">
        <f>SUM(E89*25)</f>
        <v>50</v>
      </c>
      <c r="O89" s="92">
        <f>SUM(K89-N89)</f>
        <v>140</v>
      </c>
      <c r="P89" s="92">
        <v>190</v>
      </c>
      <c r="Q89" s="93">
        <f>+SUM(P89-L89)</f>
        <v>-28.499999999999972</v>
      </c>
      <c r="R89" s="183">
        <v>43594</v>
      </c>
    </row>
    <row r="90" spans="1:18" ht="16">
      <c r="A90" s="178" t="s">
        <v>99</v>
      </c>
      <c r="B90" s="698"/>
      <c r="C90" s="109" t="s">
        <v>10</v>
      </c>
      <c r="D90" s="667"/>
      <c r="E90" s="791"/>
      <c r="F90" s="698"/>
      <c r="G90" s="699" t="s">
        <v>550</v>
      </c>
      <c r="H90" s="698"/>
      <c r="I90" s="698"/>
      <c r="J90" s="83"/>
      <c r="K90" s="698"/>
      <c r="L90" s="698"/>
      <c r="M90" s="698"/>
      <c r="N90" s="698"/>
      <c r="O90" s="698"/>
      <c r="P90" s="698"/>
      <c r="Q90" s="698"/>
      <c r="R90" s="700"/>
    </row>
    <row r="91" spans="1:18" ht="16">
      <c r="A91" s="178" t="s">
        <v>99</v>
      </c>
      <c r="B91" s="698"/>
      <c r="C91" s="698" t="s">
        <v>10</v>
      </c>
      <c r="D91" s="700">
        <v>43595</v>
      </c>
      <c r="E91" s="791"/>
      <c r="F91" s="698"/>
      <c r="G91" s="699" t="s">
        <v>545</v>
      </c>
      <c r="H91" s="698"/>
      <c r="I91" s="698"/>
      <c r="J91" s="83"/>
      <c r="K91" s="698"/>
      <c r="L91" s="698"/>
      <c r="M91" s="698"/>
      <c r="N91" s="698"/>
      <c r="O91" s="698"/>
      <c r="P91" s="698"/>
      <c r="Q91" s="698"/>
      <c r="R91" s="700"/>
    </row>
    <row r="92" spans="1:18" ht="16">
      <c r="A92" s="101"/>
      <c r="B92" s="101"/>
      <c r="C92" s="101"/>
      <c r="D92" s="181"/>
      <c r="E92" s="103">
        <f>SUM(E82:E91)</f>
        <v>15</v>
      </c>
      <c r="F92" s="101"/>
      <c r="G92" s="102"/>
      <c r="H92" s="182"/>
      <c r="I92" s="104"/>
      <c r="J92" s="83"/>
      <c r="K92" s="104">
        <f t="shared" ref="K92:Q92" si="34">SUM(K82:K91)</f>
        <v>470</v>
      </c>
      <c r="L92" s="104">
        <f t="shared" si="34"/>
        <v>540.5</v>
      </c>
      <c r="M92" s="104">
        <f t="shared" si="34"/>
        <v>70.499999999999957</v>
      </c>
      <c r="N92" s="104">
        <f t="shared" si="34"/>
        <v>327</v>
      </c>
      <c r="O92" s="104">
        <f t="shared" si="34"/>
        <v>231</v>
      </c>
      <c r="P92" s="104">
        <f t="shared" si="34"/>
        <v>512</v>
      </c>
      <c r="Q92" s="174">
        <f t="shared" si="34"/>
        <v>-28.499999999999957</v>
      </c>
      <c r="R92" s="181"/>
    </row>
    <row r="93" spans="1:18" ht="16">
      <c r="A93" s="79" t="s">
        <v>57</v>
      </c>
      <c r="B93" s="79" t="s">
        <v>58</v>
      </c>
      <c r="C93" s="79"/>
      <c r="D93" s="155" t="s">
        <v>59</v>
      </c>
      <c r="E93" s="81" t="s">
        <v>60</v>
      </c>
      <c r="F93" s="79" t="s">
        <v>61</v>
      </c>
      <c r="G93" s="85" t="s">
        <v>62</v>
      </c>
      <c r="H93" s="156" t="s">
        <v>72</v>
      </c>
      <c r="I93" s="82" t="s">
        <v>64</v>
      </c>
      <c r="J93" s="117"/>
      <c r="K93" s="82" t="s">
        <v>65</v>
      </c>
      <c r="L93" s="82" t="s">
        <v>66</v>
      </c>
      <c r="M93" s="82" t="s">
        <v>67</v>
      </c>
      <c r="N93" s="82" t="s">
        <v>68</v>
      </c>
      <c r="O93" s="82" t="s">
        <v>69</v>
      </c>
      <c r="P93" s="82" t="s">
        <v>70</v>
      </c>
      <c r="Q93" s="84" t="s">
        <v>71</v>
      </c>
      <c r="R93" s="155" t="s">
        <v>86</v>
      </c>
    </row>
    <row r="94" spans="1:18" ht="16">
      <c r="A94" s="184" t="s">
        <v>546</v>
      </c>
      <c r="B94" s="89" t="s">
        <v>102</v>
      </c>
      <c r="C94" s="89" t="s">
        <v>19</v>
      </c>
      <c r="D94" s="97">
        <v>43591</v>
      </c>
      <c r="E94" s="91">
        <v>1.5</v>
      </c>
      <c r="F94" s="89" t="s">
        <v>8</v>
      </c>
      <c r="G94" s="90" t="s">
        <v>247</v>
      </c>
      <c r="H94" s="95"/>
      <c r="I94" s="96"/>
      <c r="J94" s="117"/>
      <c r="K94" s="92">
        <f>SUM(E94*I94)</f>
        <v>0</v>
      </c>
      <c r="L94" s="92">
        <f>SUM(K94*1.15)</f>
        <v>0</v>
      </c>
      <c r="M94" s="92">
        <f>SUM(L94-K94)</f>
        <v>0</v>
      </c>
      <c r="N94" s="92">
        <f>SUM(E94*17.7)</f>
        <v>26.549999999999997</v>
      </c>
      <c r="O94" s="118"/>
      <c r="P94" s="92"/>
      <c r="Q94" s="93">
        <f>+SUM(P94-L94)</f>
        <v>0</v>
      </c>
      <c r="R94" s="183"/>
    </row>
    <row r="95" spans="1:18" ht="16">
      <c r="A95" s="184" t="s">
        <v>546</v>
      </c>
      <c r="B95" s="95" t="s">
        <v>604</v>
      </c>
      <c r="C95" s="89" t="s">
        <v>19</v>
      </c>
      <c r="D95" s="97">
        <v>43591</v>
      </c>
      <c r="E95" s="100">
        <v>1</v>
      </c>
      <c r="F95" s="89"/>
      <c r="G95" s="90" t="s">
        <v>350</v>
      </c>
      <c r="H95" s="89"/>
      <c r="I95" s="92"/>
      <c r="J95" s="83"/>
      <c r="K95" s="92"/>
      <c r="L95" s="92"/>
      <c r="M95" s="92"/>
      <c r="N95" s="92">
        <f t="shared" ref="N95:N102" si="35">SUM(E95*17.7)</f>
        <v>17.7</v>
      </c>
      <c r="O95" s="92"/>
      <c r="P95" s="92"/>
      <c r="Q95" s="93"/>
      <c r="R95" s="183"/>
    </row>
    <row r="96" spans="1:18" ht="16">
      <c r="A96" s="184" t="s">
        <v>546</v>
      </c>
      <c r="B96" s="89" t="s">
        <v>475</v>
      </c>
      <c r="C96" s="89" t="s">
        <v>24</v>
      </c>
      <c r="D96" s="97">
        <v>43592</v>
      </c>
      <c r="E96" s="91">
        <v>2</v>
      </c>
      <c r="F96" s="89" t="s">
        <v>8</v>
      </c>
      <c r="G96" s="90" t="s">
        <v>350</v>
      </c>
      <c r="H96" s="89"/>
      <c r="I96" s="92"/>
      <c r="J96" s="83"/>
      <c r="K96" s="92"/>
      <c r="L96" s="92"/>
      <c r="M96" s="92"/>
      <c r="N96" s="92">
        <f t="shared" si="35"/>
        <v>35.4</v>
      </c>
      <c r="O96" s="92"/>
      <c r="P96" s="92"/>
      <c r="Q96" s="93"/>
      <c r="R96" s="183"/>
    </row>
    <row r="97" spans="1:18" ht="16">
      <c r="A97" s="184" t="s">
        <v>546</v>
      </c>
      <c r="B97" s="89" t="s">
        <v>105</v>
      </c>
      <c r="C97" s="87" t="s">
        <v>29</v>
      </c>
      <c r="D97" s="97">
        <v>43593</v>
      </c>
      <c r="E97" s="100">
        <v>1</v>
      </c>
      <c r="F97" s="126" t="s">
        <v>5</v>
      </c>
      <c r="G97" s="90" t="s">
        <v>247</v>
      </c>
      <c r="H97" s="89"/>
      <c r="I97" s="92"/>
      <c r="J97" s="83"/>
      <c r="K97" s="92"/>
      <c r="L97" s="92"/>
      <c r="M97" s="92"/>
      <c r="N97" s="92">
        <f t="shared" si="35"/>
        <v>17.7</v>
      </c>
      <c r="O97" s="92"/>
      <c r="P97" s="92"/>
      <c r="Q97" s="93"/>
      <c r="R97" s="183"/>
    </row>
    <row r="98" spans="1:18" ht="16">
      <c r="A98" s="184" t="s">
        <v>546</v>
      </c>
      <c r="B98" s="95" t="s">
        <v>107</v>
      </c>
      <c r="C98" s="95" t="s">
        <v>29</v>
      </c>
      <c r="D98" s="97">
        <v>43593</v>
      </c>
      <c r="E98" s="100">
        <v>1</v>
      </c>
      <c r="F98" s="89" t="s">
        <v>8</v>
      </c>
      <c r="G98" s="90" t="s">
        <v>247</v>
      </c>
      <c r="H98" s="89"/>
      <c r="I98" s="92"/>
      <c r="J98" s="83"/>
      <c r="K98" s="92"/>
      <c r="L98" s="92"/>
      <c r="M98" s="92"/>
      <c r="N98" s="92">
        <f t="shared" si="35"/>
        <v>17.7</v>
      </c>
      <c r="O98" s="92"/>
      <c r="P98" s="92"/>
      <c r="Q98" s="93"/>
      <c r="R98" s="183"/>
    </row>
    <row r="99" spans="1:18" ht="16">
      <c r="A99" s="184" t="s">
        <v>546</v>
      </c>
      <c r="B99" s="109"/>
      <c r="C99" s="567" t="s">
        <v>3</v>
      </c>
      <c r="D99" s="667">
        <v>43594</v>
      </c>
      <c r="E99" s="111"/>
      <c r="F99" s="109"/>
      <c r="G99" s="113"/>
      <c r="H99" s="109"/>
      <c r="I99" s="114"/>
      <c r="J99" s="83"/>
      <c r="K99" s="114"/>
      <c r="L99" s="114"/>
      <c r="M99" s="114"/>
      <c r="N99" s="114"/>
      <c r="O99" s="114"/>
      <c r="P99" s="114"/>
      <c r="Q99" s="115"/>
      <c r="R99" s="179"/>
    </row>
    <row r="100" spans="1:18" ht="16">
      <c r="A100" s="184" t="s">
        <v>546</v>
      </c>
      <c r="B100" s="87" t="s">
        <v>135</v>
      </c>
      <c r="C100" s="89" t="s">
        <v>10</v>
      </c>
      <c r="D100" s="97">
        <v>43595</v>
      </c>
      <c r="E100" s="98">
        <v>3</v>
      </c>
      <c r="F100" s="87" t="s">
        <v>8</v>
      </c>
      <c r="G100" s="89"/>
      <c r="H100" s="87" t="s">
        <v>6</v>
      </c>
      <c r="I100" s="118">
        <v>35</v>
      </c>
      <c r="J100" s="83"/>
      <c r="K100" s="118">
        <f>SUM(E100*I100)</f>
        <v>105</v>
      </c>
      <c r="L100" s="118">
        <f>SUM(K100*1.15)</f>
        <v>120.74999999999999</v>
      </c>
      <c r="M100" s="118">
        <f>SUM(L100-K100)</f>
        <v>15.749999999999986</v>
      </c>
      <c r="N100" s="92">
        <f t="shared" si="35"/>
        <v>53.099999999999994</v>
      </c>
      <c r="O100" s="118">
        <f>SUM(K100-N100)</f>
        <v>51.900000000000006</v>
      </c>
      <c r="P100" s="118">
        <v>120.75</v>
      </c>
      <c r="Q100" s="93">
        <f>+SUM(P100-L100)</f>
        <v>1.4210854715202004E-14</v>
      </c>
      <c r="R100" s="183">
        <v>43598</v>
      </c>
    </row>
    <row r="101" spans="1:18" ht="16">
      <c r="A101" s="184" t="s">
        <v>546</v>
      </c>
      <c r="B101" s="89" t="s">
        <v>110</v>
      </c>
      <c r="C101" s="95" t="s">
        <v>10</v>
      </c>
      <c r="D101" s="97">
        <v>43595</v>
      </c>
      <c r="E101" s="100">
        <v>1</v>
      </c>
      <c r="F101" s="95" t="s">
        <v>8</v>
      </c>
      <c r="G101" s="90" t="s">
        <v>237</v>
      </c>
      <c r="H101" s="87" t="s">
        <v>12</v>
      </c>
      <c r="I101" s="92">
        <v>30</v>
      </c>
      <c r="J101" s="117"/>
      <c r="K101" s="96">
        <f>SUM(E101*I101)</f>
        <v>30</v>
      </c>
      <c r="L101" s="96">
        <f>SUM(K101*1.15)</f>
        <v>34.5</v>
      </c>
      <c r="M101" s="96">
        <f>SUM(L101-K101)</f>
        <v>4.5</v>
      </c>
      <c r="N101" s="92">
        <f t="shared" si="35"/>
        <v>17.7</v>
      </c>
      <c r="O101" s="96">
        <f>SUM(K101-N101)</f>
        <v>12.3</v>
      </c>
      <c r="P101" s="96">
        <v>69</v>
      </c>
      <c r="Q101" s="93">
        <f>+SUM(P101-L101)</f>
        <v>34.5</v>
      </c>
      <c r="R101" s="183">
        <v>43593</v>
      </c>
    </row>
    <row r="102" spans="1:18" ht="16">
      <c r="A102" s="184" t="s">
        <v>546</v>
      </c>
      <c r="B102" s="87" t="s">
        <v>111</v>
      </c>
      <c r="C102" s="89" t="s">
        <v>10</v>
      </c>
      <c r="D102" s="97">
        <v>43595</v>
      </c>
      <c r="E102" s="100">
        <v>1.25</v>
      </c>
      <c r="F102" s="87" t="s">
        <v>8</v>
      </c>
      <c r="G102" s="90" t="s">
        <v>42</v>
      </c>
      <c r="H102" s="87" t="s">
        <v>12</v>
      </c>
      <c r="I102" s="92">
        <v>30</v>
      </c>
      <c r="J102" s="83"/>
      <c r="K102" s="118">
        <f t="shared" ref="K102" si="36">SUM(E102*I102)</f>
        <v>37.5</v>
      </c>
      <c r="L102" s="118">
        <f t="shared" ref="L102" si="37">SUM(K102*1.15)</f>
        <v>43.125</v>
      </c>
      <c r="M102" s="118">
        <f t="shared" ref="M102" si="38">SUM(L102-K102)</f>
        <v>5.625</v>
      </c>
      <c r="N102" s="92">
        <f t="shared" si="35"/>
        <v>22.125</v>
      </c>
      <c r="O102" s="118">
        <f t="shared" ref="O102" si="39">SUM(K102-N102)</f>
        <v>15.375</v>
      </c>
      <c r="P102" s="118">
        <v>86.25</v>
      </c>
      <c r="Q102" s="93">
        <f t="shared" ref="Q102" si="40">+SUM(P102-L102)</f>
        <v>43.125</v>
      </c>
      <c r="R102" s="183">
        <v>43591</v>
      </c>
    </row>
    <row r="103" spans="1:18" ht="16">
      <c r="A103" s="167"/>
      <c r="B103" s="167"/>
      <c r="C103" s="167"/>
      <c r="D103" s="188"/>
      <c r="E103" s="169">
        <f>SUM(E94:E102)</f>
        <v>11.75</v>
      </c>
      <c r="F103" s="167"/>
      <c r="G103" s="170"/>
      <c r="H103" s="168"/>
      <c r="I103" s="171"/>
      <c r="J103" s="83"/>
      <c r="K103" s="171">
        <f>SUM(K94:K102)</f>
        <v>172.5</v>
      </c>
      <c r="L103" s="171">
        <f t="shared" ref="L103:Q103" si="41">SUM(L94:L102)</f>
        <v>198.375</v>
      </c>
      <c r="M103" s="171">
        <f t="shared" si="41"/>
        <v>25.874999999999986</v>
      </c>
      <c r="N103" s="171">
        <f t="shared" si="41"/>
        <v>207.97499999999999</v>
      </c>
      <c r="O103" s="171">
        <f t="shared" si="41"/>
        <v>79.575000000000003</v>
      </c>
      <c r="P103" s="171">
        <f t="shared" si="41"/>
        <v>276</v>
      </c>
      <c r="Q103" s="552">
        <f t="shared" si="41"/>
        <v>77.625000000000014</v>
      </c>
      <c r="R103" s="636"/>
    </row>
    <row r="104" spans="1:18" ht="16">
      <c r="A104" s="189" t="s">
        <v>114</v>
      </c>
      <c r="B104" s="617"/>
      <c r="C104" s="617" t="s">
        <v>19</v>
      </c>
      <c r="D104" s="618">
        <v>43591</v>
      </c>
      <c r="E104" s="619"/>
      <c r="F104" s="617" t="s">
        <v>8</v>
      </c>
      <c r="G104" s="620"/>
      <c r="H104" s="624"/>
      <c r="I104" s="622"/>
      <c r="J104" s="83"/>
      <c r="K104" s="621">
        <f>SUM(E104*I104)</f>
        <v>0</v>
      </c>
      <c r="L104" s="621">
        <f>SUM(K104*1.15)</f>
        <v>0</v>
      </c>
      <c r="M104" s="621">
        <f>SUM(L104-K104)</f>
        <v>0</v>
      </c>
      <c r="N104" s="621">
        <f>SUM(E104*22)</f>
        <v>0</v>
      </c>
      <c r="O104" s="621">
        <f>SUM(K104-N104)</f>
        <v>0</v>
      </c>
      <c r="P104" s="621"/>
      <c r="Q104" s="623">
        <f>+SUM(P104-L104)</f>
        <v>0</v>
      </c>
      <c r="R104" s="623"/>
    </row>
    <row r="105" spans="1:18" ht="16">
      <c r="A105" s="189" t="s">
        <v>114</v>
      </c>
      <c r="B105" s="89" t="s">
        <v>116</v>
      </c>
      <c r="C105" s="89" t="s">
        <v>19</v>
      </c>
      <c r="D105" s="97">
        <v>43591</v>
      </c>
      <c r="E105" s="98">
        <v>2</v>
      </c>
      <c r="F105" s="87" t="s">
        <v>8</v>
      </c>
      <c r="G105" s="135"/>
      <c r="H105" s="87" t="s">
        <v>6</v>
      </c>
      <c r="I105" s="118">
        <v>35</v>
      </c>
      <c r="J105" s="117"/>
      <c r="K105" s="118">
        <f>SUM(E105*I105)</f>
        <v>70</v>
      </c>
      <c r="L105" s="118">
        <f>SUM(K105*1.15)</f>
        <v>80.5</v>
      </c>
      <c r="M105" s="118">
        <f>SUM(L105-K105)</f>
        <v>10.5</v>
      </c>
      <c r="N105" s="118">
        <f>SUM(E105*21.5)</f>
        <v>43</v>
      </c>
      <c r="O105" s="118">
        <f>SUM(K105-N105)</f>
        <v>27</v>
      </c>
      <c r="P105" s="118">
        <v>80.5</v>
      </c>
      <c r="Q105" s="93">
        <f>+SUM(P105-L105)</f>
        <v>0</v>
      </c>
      <c r="R105" s="183">
        <v>43594</v>
      </c>
    </row>
    <row r="106" spans="1:18" ht="16">
      <c r="A106" s="189" t="s">
        <v>114</v>
      </c>
      <c r="B106" s="89" t="s">
        <v>117</v>
      </c>
      <c r="C106" s="89" t="s">
        <v>24</v>
      </c>
      <c r="D106" s="97">
        <v>43592</v>
      </c>
      <c r="E106" s="100">
        <v>2</v>
      </c>
      <c r="F106" s="89" t="s">
        <v>8</v>
      </c>
      <c r="G106" s="90" t="s">
        <v>462</v>
      </c>
      <c r="H106" s="95" t="s">
        <v>6</v>
      </c>
      <c r="I106" s="96">
        <v>35</v>
      </c>
      <c r="J106" s="117"/>
      <c r="K106" s="96">
        <v>140</v>
      </c>
      <c r="L106" s="96">
        <f t="shared" ref="L106:L114" si="42">SUM(K106*1.15)</f>
        <v>161</v>
      </c>
      <c r="M106" s="96">
        <f t="shared" ref="M106:M114" si="43">SUM(L106-K106)</f>
        <v>21</v>
      </c>
      <c r="N106" s="118">
        <f t="shared" ref="N106:N114" si="44">SUM(E106*21.5)</f>
        <v>43</v>
      </c>
      <c r="O106" s="96">
        <f t="shared" ref="O106:O114" si="45">SUM(K106-N106)</f>
        <v>97</v>
      </c>
      <c r="P106" s="96">
        <v>161</v>
      </c>
      <c r="Q106" s="93">
        <f t="shared" ref="Q106:Q114" si="46">+SUM(P106-L106)</f>
        <v>0</v>
      </c>
      <c r="R106" s="183">
        <v>43591</v>
      </c>
    </row>
    <row r="107" spans="1:18" ht="16">
      <c r="A107" s="189" t="s">
        <v>114</v>
      </c>
      <c r="B107" s="89" t="s">
        <v>119</v>
      </c>
      <c r="C107" s="89" t="s">
        <v>24</v>
      </c>
      <c r="D107" s="97">
        <v>43592</v>
      </c>
      <c r="E107" s="91">
        <v>2.5</v>
      </c>
      <c r="F107" s="89" t="s">
        <v>8</v>
      </c>
      <c r="G107" s="90" t="s">
        <v>462</v>
      </c>
      <c r="H107" s="116" t="s">
        <v>6</v>
      </c>
      <c r="I107" s="92">
        <v>35</v>
      </c>
      <c r="J107" s="117"/>
      <c r="K107" s="92">
        <v>175</v>
      </c>
      <c r="L107" s="92">
        <f t="shared" si="42"/>
        <v>201.24999999999997</v>
      </c>
      <c r="M107" s="92">
        <f t="shared" si="43"/>
        <v>26.249999999999972</v>
      </c>
      <c r="N107" s="118">
        <f t="shared" si="44"/>
        <v>53.75</v>
      </c>
      <c r="O107" s="92">
        <f t="shared" si="45"/>
        <v>121.25</v>
      </c>
      <c r="P107" s="92">
        <v>201.25</v>
      </c>
      <c r="Q107" s="93">
        <f t="shared" si="46"/>
        <v>2.8421709430404007E-14</v>
      </c>
      <c r="R107" s="183">
        <v>43591</v>
      </c>
    </row>
    <row r="108" spans="1:18" ht="16">
      <c r="A108" s="189" t="s">
        <v>114</v>
      </c>
      <c r="B108" s="95" t="s">
        <v>120</v>
      </c>
      <c r="C108" s="95" t="s">
        <v>121</v>
      </c>
      <c r="D108" s="97">
        <v>43593</v>
      </c>
      <c r="E108" s="100">
        <v>2</v>
      </c>
      <c r="F108" s="126" t="s">
        <v>5</v>
      </c>
      <c r="G108" s="90"/>
      <c r="H108" s="95" t="s">
        <v>6</v>
      </c>
      <c r="I108" s="96">
        <v>35</v>
      </c>
      <c r="J108" s="83"/>
      <c r="K108" s="92">
        <f t="shared" ref="K108:K113" si="47">SUM(E108*I108)</f>
        <v>70</v>
      </c>
      <c r="L108" s="118">
        <f t="shared" si="42"/>
        <v>80.5</v>
      </c>
      <c r="M108" s="118">
        <f t="shared" si="43"/>
        <v>10.5</v>
      </c>
      <c r="N108" s="118">
        <f t="shared" si="44"/>
        <v>43</v>
      </c>
      <c r="O108" s="118">
        <f t="shared" si="45"/>
        <v>27</v>
      </c>
      <c r="P108" s="92">
        <v>80.5</v>
      </c>
      <c r="Q108" s="93">
        <f t="shared" si="46"/>
        <v>0</v>
      </c>
      <c r="R108" s="183">
        <v>43592</v>
      </c>
    </row>
    <row r="109" spans="1:18" ht="16">
      <c r="A109" s="189" t="s">
        <v>114</v>
      </c>
      <c r="B109" s="89" t="s">
        <v>116</v>
      </c>
      <c r="C109" s="95" t="s">
        <v>29</v>
      </c>
      <c r="D109" s="97">
        <v>43593</v>
      </c>
      <c r="E109" s="100">
        <v>1</v>
      </c>
      <c r="F109" s="89" t="s">
        <v>8</v>
      </c>
      <c r="G109" s="148"/>
      <c r="H109" s="95" t="s">
        <v>6</v>
      </c>
      <c r="I109" s="96">
        <v>35</v>
      </c>
      <c r="J109" s="117"/>
      <c r="K109" s="96">
        <f t="shared" si="47"/>
        <v>35</v>
      </c>
      <c r="L109" s="96">
        <f>SUM(K109*1.15)</f>
        <v>40.25</v>
      </c>
      <c r="M109" s="96">
        <f>SUM(L109-K109)</f>
        <v>5.25</v>
      </c>
      <c r="N109" s="118">
        <f t="shared" si="44"/>
        <v>21.5</v>
      </c>
      <c r="O109" s="96">
        <f>SUM(K109-N109)</f>
        <v>13.5</v>
      </c>
      <c r="P109" s="96">
        <v>40.25</v>
      </c>
      <c r="Q109" s="93">
        <f t="shared" si="46"/>
        <v>0</v>
      </c>
      <c r="R109" s="183">
        <v>43594</v>
      </c>
    </row>
    <row r="110" spans="1:18" ht="16">
      <c r="A110" s="189" t="s">
        <v>114</v>
      </c>
      <c r="B110" s="87" t="s">
        <v>122</v>
      </c>
      <c r="C110" s="87" t="s">
        <v>29</v>
      </c>
      <c r="D110" s="97">
        <v>43593</v>
      </c>
      <c r="E110" s="91">
        <v>3</v>
      </c>
      <c r="F110" s="126" t="s">
        <v>123</v>
      </c>
      <c r="G110" s="90"/>
      <c r="H110" s="87" t="s">
        <v>12</v>
      </c>
      <c r="I110" s="92">
        <v>30</v>
      </c>
      <c r="J110" s="117"/>
      <c r="K110" s="118">
        <f t="shared" si="47"/>
        <v>90</v>
      </c>
      <c r="L110" s="118">
        <f t="shared" si="42"/>
        <v>103.49999999999999</v>
      </c>
      <c r="M110" s="118">
        <f t="shared" si="43"/>
        <v>13.499999999999986</v>
      </c>
      <c r="N110" s="118">
        <f t="shared" si="44"/>
        <v>64.5</v>
      </c>
      <c r="O110" s="118">
        <f t="shared" si="45"/>
        <v>25.5</v>
      </c>
      <c r="P110" s="118">
        <v>103.5</v>
      </c>
      <c r="Q110" s="93">
        <f t="shared" si="46"/>
        <v>1.4210854715202004E-14</v>
      </c>
      <c r="R110" s="183">
        <v>43593</v>
      </c>
    </row>
    <row r="111" spans="1:18" ht="16">
      <c r="A111" s="189" t="s">
        <v>114</v>
      </c>
      <c r="B111" s="89" t="s">
        <v>126</v>
      </c>
      <c r="C111" s="87" t="s">
        <v>3</v>
      </c>
      <c r="D111" s="97">
        <v>43594</v>
      </c>
      <c r="E111" s="91">
        <v>2</v>
      </c>
      <c r="F111" s="126" t="s">
        <v>123</v>
      </c>
      <c r="G111" s="90"/>
      <c r="H111" s="95" t="s">
        <v>6</v>
      </c>
      <c r="I111" s="96">
        <v>35</v>
      </c>
      <c r="J111" s="117"/>
      <c r="K111" s="92">
        <f t="shared" si="47"/>
        <v>70</v>
      </c>
      <c r="L111" s="92">
        <f t="shared" si="42"/>
        <v>80.5</v>
      </c>
      <c r="M111" s="92">
        <f t="shared" si="43"/>
        <v>10.5</v>
      </c>
      <c r="N111" s="118">
        <f t="shared" si="44"/>
        <v>43</v>
      </c>
      <c r="O111" s="92">
        <f t="shared" si="45"/>
        <v>27</v>
      </c>
      <c r="P111" s="92">
        <v>80.5</v>
      </c>
      <c r="Q111" s="93">
        <f t="shared" si="46"/>
        <v>0</v>
      </c>
      <c r="R111" s="183">
        <v>43595</v>
      </c>
    </row>
    <row r="112" spans="1:18" ht="16">
      <c r="A112" s="189" t="s">
        <v>114</v>
      </c>
      <c r="B112" s="89" t="s">
        <v>127</v>
      </c>
      <c r="C112" s="95" t="s">
        <v>3</v>
      </c>
      <c r="D112" s="97">
        <v>43594</v>
      </c>
      <c r="E112" s="91">
        <v>2.5</v>
      </c>
      <c r="F112" s="89" t="s">
        <v>8</v>
      </c>
      <c r="G112" s="90"/>
      <c r="H112" s="95" t="s">
        <v>17</v>
      </c>
      <c r="I112" s="96">
        <v>30</v>
      </c>
      <c r="J112" s="117"/>
      <c r="K112" s="92">
        <f t="shared" si="47"/>
        <v>75</v>
      </c>
      <c r="L112" s="92">
        <f t="shared" si="42"/>
        <v>86.25</v>
      </c>
      <c r="M112" s="92">
        <f t="shared" si="43"/>
        <v>11.25</v>
      </c>
      <c r="N112" s="118">
        <f t="shared" si="44"/>
        <v>53.75</v>
      </c>
      <c r="O112" s="92">
        <f t="shared" si="45"/>
        <v>21.25</v>
      </c>
      <c r="P112" s="96">
        <v>86.25</v>
      </c>
      <c r="Q112" s="93">
        <f t="shared" si="46"/>
        <v>0</v>
      </c>
      <c r="R112" s="183">
        <v>43593</v>
      </c>
    </row>
    <row r="113" spans="1:18" ht="16">
      <c r="A113" s="189" t="s">
        <v>114</v>
      </c>
      <c r="B113" s="89" t="s">
        <v>116</v>
      </c>
      <c r="C113" s="95" t="s">
        <v>10</v>
      </c>
      <c r="D113" s="97">
        <v>43595</v>
      </c>
      <c r="E113" s="91">
        <v>2</v>
      </c>
      <c r="F113" s="89" t="s">
        <v>8</v>
      </c>
      <c r="G113" s="90"/>
      <c r="H113" s="95" t="s">
        <v>6</v>
      </c>
      <c r="I113" s="96">
        <v>35</v>
      </c>
      <c r="J113" s="117"/>
      <c r="K113" s="118">
        <f t="shared" si="47"/>
        <v>70</v>
      </c>
      <c r="L113" s="118">
        <f>SUM(K113*1.15)</f>
        <v>80.5</v>
      </c>
      <c r="M113" s="118">
        <f>SUM(L113-K113)</f>
        <v>10.5</v>
      </c>
      <c r="N113" s="118">
        <f t="shared" si="44"/>
        <v>43</v>
      </c>
      <c r="O113" s="96">
        <f>SUM(K113-N113)</f>
        <v>27</v>
      </c>
      <c r="P113" s="96">
        <v>80.5</v>
      </c>
      <c r="Q113" s="93">
        <f t="shared" si="46"/>
        <v>0</v>
      </c>
      <c r="R113" s="183">
        <v>43594</v>
      </c>
    </row>
    <row r="114" spans="1:18" ht="16">
      <c r="A114" s="189" t="s">
        <v>114</v>
      </c>
      <c r="B114" s="89" t="s">
        <v>128</v>
      </c>
      <c r="C114" s="89" t="s">
        <v>10</v>
      </c>
      <c r="D114" s="97">
        <v>43595</v>
      </c>
      <c r="E114" s="91">
        <v>3</v>
      </c>
      <c r="F114" s="89" t="s">
        <v>8</v>
      </c>
      <c r="G114" s="90"/>
      <c r="H114" s="95" t="s">
        <v>6</v>
      </c>
      <c r="I114" s="96">
        <v>35</v>
      </c>
      <c r="J114" s="83"/>
      <c r="K114" s="92">
        <f>SUM(E114*I114)</f>
        <v>105</v>
      </c>
      <c r="L114" s="92">
        <f t="shared" si="42"/>
        <v>120.74999999999999</v>
      </c>
      <c r="M114" s="92">
        <f t="shared" si="43"/>
        <v>15.749999999999986</v>
      </c>
      <c r="N114" s="118">
        <f t="shared" si="44"/>
        <v>64.5</v>
      </c>
      <c r="O114" s="92">
        <f t="shared" si="45"/>
        <v>40.5</v>
      </c>
      <c r="P114" s="92">
        <v>120.75</v>
      </c>
      <c r="Q114" s="93">
        <f t="shared" si="46"/>
        <v>1.4210854715202004E-14</v>
      </c>
      <c r="R114" s="183">
        <v>43593</v>
      </c>
    </row>
    <row r="115" spans="1:18" ht="16">
      <c r="A115" s="167"/>
      <c r="B115" s="167"/>
      <c r="C115" s="167"/>
      <c r="D115" s="188"/>
      <c r="E115" s="169">
        <f>SUM(E104:E114)</f>
        <v>22</v>
      </c>
      <c r="F115" s="167"/>
      <c r="G115" s="170"/>
      <c r="H115" s="168"/>
      <c r="I115" s="171"/>
      <c r="J115" s="117"/>
      <c r="K115" s="171">
        <f>SUM(K104:K114)</f>
        <v>900</v>
      </c>
      <c r="L115" s="171">
        <f t="shared" ref="L115:Q115" si="48">SUM(L104:L114)</f>
        <v>1035</v>
      </c>
      <c r="M115" s="171">
        <f t="shared" si="48"/>
        <v>134.99999999999994</v>
      </c>
      <c r="N115" s="171">
        <f t="shared" si="48"/>
        <v>473</v>
      </c>
      <c r="O115" s="171">
        <f t="shared" si="48"/>
        <v>427</v>
      </c>
      <c r="P115" s="171">
        <f t="shared" si="48"/>
        <v>1035</v>
      </c>
      <c r="Q115" s="105">
        <f t="shared" si="48"/>
        <v>5.6843418860808015E-14</v>
      </c>
      <c r="R115" s="221"/>
    </row>
    <row r="116" spans="1:18" ht="16">
      <c r="A116" s="194" t="s">
        <v>129</v>
      </c>
      <c r="B116" s="89" t="s">
        <v>137</v>
      </c>
      <c r="C116" s="89" t="s">
        <v>19</v>
      </c>
      <c r="D116" s="97">
        <v>43591</v>
      </c>
      <c r="E116" s="91">
        <v>2</v>
      </c>
      <c r="F116" s="89" t="s">
        <v>8</v>
      </c>
      <c r="G116" s="89"/>
      <c r="H116" s="89" t="s">
        <v>17</v>
      </c>
      <c r="I116" s="92">
        <v>30</v>
      </c>
      <c r="J116" s="83"/>
      <c r="K116" s="92">
        <v>60</v>
      </c>
      <c r="L116" s="92">
        <f>SUM(K116*1.15)</f>
        <v>69</v>
      </c>
      <c r="M116" s="92">
        <f>SUM(L116-K116)</f>
        <v>9</v>
      </c>
      <c r="N116" s="92">
        <f>SUM(E116*20)</f>
        <v>40</v>
      </c>
      <c r="O116" s="92">
        <f>SUM(K116-N116)</f>
        <v>20</v>
      </c>
      <c r="P116" s="92">
        <v>69</v>
      </c>
      <c r="Q116" s="93">
        <f>+SUM(P116-L116)</f>
        <v>0</v>
      </c>
      <c r="R116" s="183">
        <v>43591</v>
      </c>
    </row>
    <row r="117" spans="1:18" ht="16">
      <c r="A117" s="194" t="s">
        <v>129</v>
      </c>
      <c r="B117" s="89" t="s">
        <v>22</v>
      </c>
      <c r="C117" s="87" t="s">
        <v>19</v>
      </c>
      <c r="D117" s="97">
        <v>43591</v>
      </c>
      <c r="E117" s="91">
        <v>2.5</v>
      </c>
      <c r="F117" s="89" t="s">
        <v>8</v>
      </c>
      <c r="G117" s="90"/>
      <c r="H117" s="87" t="s">
        <v>17</v>
      </c>
      <c r="I117" s="96">
        <v>30</v>
      </c>
      <c r="J117" s="83"/>
      <c r="K117" s="92">
        <v>105</v>
      </c>
      <c r="L117" s="92">
        <f>SUM(K117*1.15)</f>
        <v>120.74999999999999</v>
      </c>
      <c r="M117" s="92">
        <f>SUM(L117-K117)</f>
        <v>15.749999999999986</v>
      </c>
      <c r="N117" s="118">
        <f>SUM(E117*20)</f>
        <v>50</v>
      </c>
      <c r="O117" s="118">
        <f>SUM(K117-N117)</f>
        <v>55</v>
      </c>
      <c r="P117" s="92">
        <v>120.75</v>
      </c>
      <c r="Q117" s="93">
        <f>+SUM(P117-L117)</f>
        <v>1.4210854715202004E-14</v>
      </c>
      <c r="R117" s="183">
        <v>43591</v>
      </c>
    </row>
    <row r="118" spans="1:18" ht="16">
      <c r="A118" s="194" t="s">
        <v>129</v>
      </c>
      <c r="B118" s="617"/>
      <c r="C118" s="617" t="s">
        <v>24</v>
      </c>
      <c r="D118" s="618">
        <v>43592</v>
      </c>
      <c r="E118" s="659"/>
      <c r="F118" s="617" t="s">
        <v>8</v>
      </c>
      <c r="G118" s="620"/>
      <c r="H118" s="617"/>
      <c r="I118" s="621"/>
      <c r="J118" s="83"/>
      <c r="K118" s="622"/>
      <c r="L118" s="622">
        <f t="shared" ref="L118:L125" si="49">SUM(K118*1.15)</f>
        <v>0</v>
      </c>
      <c r="M118" s="622">
        <f t="shared" ref="M118:M125" si="50">SUM(L118-K118)</f>
        <v>0</v>
      </c>
      <c r="N118" s="621">
        <f t="shared" ref="N118:N125" si="51">SUM(E118*20)</f>
        <v>0</v>
      </c>
      <c r="O118" s="622">
        <f t="shared" ref="O118:O125" si="52">SUM(K118-N118)</f>
        <v>0</v>
      </c>
      <c r="P118" s="622"/>
      <c r="Q118" s="719">
        <f t="shared" ref="Q118:Q125" si="53">+SUM(P118-L118)</f>
        <v>0</v>
      </c>
      <c r="R118" s="183"/>
    </row>
    <row r="119" spans="1:18" ht="16">
      <c r="A119" s="194" t="s">
        <v>129</v>
      </c>
      <c r="B119" s="89" t="s">
        <v>23</v>
      </c>
      <c r="C119" s="95" t="s">
        <v>24</v>
      </c>
      <c r="D119" s="97">
        <v>43592</v>
      </c>
      <c r="E119" s="91">
        <v>2</v>
      </c>
      <c r="F119" s="89" t="s">
        <v>8</v>
      </c>
      <c r="G119" s="90"/>
      <c r="H119" s="87" t="s">
        <v>12</v>
      </c>
      <c r="I119" s="92">
        <v>30</v>
      </c>
      <c r="J119" s="83"/>
      <c r="K119" s="92">
        <v>60</v>
      </c>
      <c r="L119" s="92">
        <f t="shared" si="49"/>
        <v>69</v>
      </c>
      <c r="M119" s="92">
        <f t="shared" si="50"/>
        <v>9</v>
      </c>
      <c r="N119" s="92">
        <f t="shared" si="51"/>
        <v>40</v>
      </c>
      <c r="O119" s="92">
        <f t="shared" si="52"/>
        <v>20</v>
      </c>
      <c r="P119" s="92">
        <v>69</v>
      </c>
      <c r="Q119" s="93">
        <f t="shared" si="53"/>
        <v>0</v>
      </c>
      <c r="R119" s="183">
        <v>43592</v>
      </c>
    </row>
    <row r="120" spans="1:18" ht="16">
      <c r="A120" s="194" t="s">
        <v>129</v>
      </c>
      <c r="B120" s="89" t="s">
        <v>503</v>
      </c>
      <c r="C120" s="95" t="s">
        <v>29</v>
      </c>
      <c r="D120" s="97">
        <v>43593</v>
      </c>
      <c r="E120" s="100">
        <v>2.5</v>
      </c>
      <c r="F120" s="89" t="s">
        <v>85</v>
      </c>
      <c r="G120" s="90"/>
      <c r="H120" s="89" t="s">
        <v>17</v>
      </c>
      <c r="I120" s="92">
        <v>35</v>
      </c>
      <c r="J120" s="83"/>
      <c r="K120" s="92">
        <f>SUM(E120*I120)</f>
        <v>87.5</v>
      </c>
      <c r="L120" s="92">
        <f>SUM(K120*1.15)</f>
        <v>100.62499999999999</v>
      </c>
      <c r="M120" s="92">
        <f>SUM(L120-K120)</f>
        <v>13.124999999999986</v>
      </c>
      <c r="N120" s="92">
        <f>SUM(E120*20)</f>
        <v>50</v>
      </c>
      <c r="O120" s="92">
        <f>SUM(K120-N120)</f>
        <v>37.5</v>
      </c>
      <c r="P120" s="92">
        <v>100.63</v>
      </c>
      <c r="Q120" s="93">
        <f>+SUM(P120-L120)</f>
        <v>5.0000000000096634E-3</v>
      </c>
      <c r="R120" s="183">
        <v>43594</v>
      </c>
    </row>
    <row r="121" spans="1:18" ht="16">
      <c r="A121" s="194" t="s">
        <v>129</v>
      </c>
      <c r="B121" s="89" t="s">
        <v>31</v>
      </c>
      <c r="C121" s="87" t="s">
        <v>29</v>
      </c>
      <c r="D121" s="97">
        <v>43593</v>
      </c>
      <c r="E121" s="98">
        <v>3</v>
      </c>
      <c r="F121" s="87" t="s">
        <v>8</v>
      </c>
      <c r="G121" s="90"/>
      <c r="H121" s="87" t="s">
        <v>17</v>
      </c>
      <c r="I121" s="92">
        <v>30</v>
      </c>
      <c r="J121" s="83"/>
      <c r="K121" s="118">
        <v>90</v>
      </c>
      <c r="L121" s="92">
        <f t="shared" si="49"/>
        <v>103.49999999999999</v>
      </c>
      <c r="M121" s="92">
        <f t="shared" si="50"/>
        <v>13.499999999999986</v>
      </c>
      <c r="N121" s="92">
        <f t="shared" si="51"/>
        <v>60</v>
      </c>
      <c r="O121" s="118">
        <f t="shared" si="52"/>
        <v>30</v>
      </c>
      <c r="P121" s="118">
        <v>103.5</v>
      </c>
      <c r="Q121" s="93">
        <f t="shared" si="53"/>
        <v>1.4210854715202004E-14</v>
      </c>
      <c r="R121" s="183">
        <v>43586</v>
      </c>
    </row>
    <row r="122" spans="1:18" ht="16">
      <c r="A122" s="194" t="s">
        <v>129</v>
      </c>
      <c r="B122" s="89" t="s">
        <v>357</v>
      </c>
      <c r="C122" s="89" t="s">
        <v>3</v>
      </c>
      <c r="D122" s="97">
        <v>43594</v>
      </c>
      <c r="E122" s="100">
        <v>3</v>
      </c>
      <c r="F122" s="87" t="s">
        <v>8</v>
      </c>
      <c r="G122" s="90"/>
      <c r="H122" s="95" t="s">
        <v>104</v>
      </c>
      <c r="I122" s="96">
        <v>30</v>
      </c>
      <c r="J122" s="83"/>
      <c r="K122" s="96">
        <v>90</v>
      </c>
      <c r="L122" s="96">
        <f t="shared" si="49"/>
        <v>103.49999999999999</v>
      </c>
      <c r="M122" s="96">
        <f t="shared" si="50"/>
        <v>13.499999999999986</v>
      </c>
      <c r="N122" s="92">
        <f>SUM(E122*20)</f>
        <v>60</v>
      </c>
      <c r="O122" s="96">
        <f t="shared" si="52"/>
        <v>30</v>
      </c>
      <c r="P122" s="96">
        <v>103.5</v>
      </c>
      <c r="Q122" s="93">
        <f t="shared" si="53"/>
        <v>1.4210854715202004E-14</v>
      </c>
      <c r="R122" s="183">
        <v>43594</v>
      </c>
    </row>
    <row r="123" spans="1:18" ht="16">
      <c r="A123" s="194" t="s">
        <v>129</v>
      </c>
      <c r="B123" s="89" t="s">
        <v>142</v>
      </c>
      <c r="C123" s="95" t="s">
        <v>3</v>
      </c>
      <c r="D123" s="97">
        <v>43594</v>
      </c>
      <c r="E123" s="91">
        <v>2.5</v>
      </c>
      <c r="F123" s="89" t="s">
        <v>8</v>
      </c>
      <c r="G123" s="90"/>
      <c r="H123" s="95" t="s">
        <v>6</v>
      </c>
      <c r="I123" s="96">
        <v>35</v>
      </c>
      <c r="J123" s="83"/>
      <c r="K123" s="92">
        <v>87.5</v>
      </c>
      <c r="L123" s="92">
        <f t="shared" si="49"/>
        <v>100.62499999999999</v>
      </c>
      <c r="M123" s="92">
        <f t="shared" si="50"/>
        <v>13.124999999999986</v>
      </c>
      <c r="N123" s="92">
        <f t="shared" si="51"/>
        <v>50</v>
      </c>
      <c r="O123" s="92">
        <f t="shared" si="52"/>
        <v>37.5</v>
      </c>
      <c r="P123" s="92">
        <v>100.63</v>
      </c>
      <c r="Q123" s="93">
        <f t="shared" si="53"/>
        <v>5.0000000000096634E-3</v>
      </c>
      <c r="R123" s="183">
        <v>43594</v>
      </c>
    </row>
    <row r="124" spans="1:18" ht="16">
      <c r="A124" s="194" t="s">
        <v>129</v>
      </c>
      <c r="B124" s="89" t="s">
        <v>134</v>
      </c>
      <c r="C124" s="89" t="s">
        <v>10</v>
      </c>
      <c r="D124" s="97">
        <v>43595</v>
      </c>
      <c r="E124" s="91">
        <v>3</v>
      </c>
      <c r="F124" s="146" t="s">
        <v>14</v>
      </c>
      <c r="G124" s="89"/>
      <c r="H124" s="95" t="s">
        <v>6</v>
      </c>
      <c r="I124" s="96">
        <v>38</v>
      </c>
      <c r="J124" s="83"/>
      <c r="K124" s="92">
        <v>114</v>
      </c>
      <c r="L124" s="92">
        <f t="shared" si="49"/>
        <v>131.1</v>
      </c>
      <c r="M124" s="92">
        <f t="shared" si="50"/>
        <v>17.099999999999994</v>
      </c>
      <c r="N124" s="92">
        <f>SUM(E124*25)</f>
        <v>75</v>
      </c>
      <c r="O124" s="92">
        <f t="shared" si="52"/>
        <v>39</v>
      </c>
      <c r="P124" s="92">
        <v>131.1</v>
      </c>
      <c r="Q124" s="144">
        <f t="shared" si="53"/>
        <v>0</v>
      </c>
      <c r="R124" s="183">
        <v>43594</v>
      </c>
    </row>
    <row r="125" spans="1:18" ht="16">
      <c r="A125" s="194" t="s">
        <v>129</v>
      </c>
      <c r="B125" s="89" t="s">
        <v>84</v>
      </c>
      <c r="C125" s="95" t="s">
        <v>10</v>
      </c>
      <c r="D125" s="97">
        <v>43595</v>
      </c>
      <c r="E125" s="91">
        <v>2</v>
      </c>
      <c r="F125" s="89" t="s">
        <v>85</v>
      </c>
      <c r="G125" s="90"/>
      <c r="H125" s="95" t="s">
        <v>6</v>
      </c>
      <c r="I125" s="96">
        <v>35</v>
      </c>
      <c r="J125" s="83"/>
      <c r="K125" s="92">
        <f t="shared" ref="K125" si="54">SUM(E125*I125)</f>
        <v>70</v>
      </c>
      <c r="L125" s="92">
        <f t="shared" si="49"/>
        <v>80.5</v>
      </c>
      <c r="M125" s="92">
        <f t="shared" si="50"/>
        <v>10.5</v>
      </c>
      <c r="N125" s="92">
        <f t="shared" si="51"/>
        <v>40</v>
      </c>
      <c r="O125" s="92">
        <f t="shared" si="52"/>
        <v>30</v>
      </c>
      <c r="P125" s="92">
        <v>80.5</v>
      </c>
      <c r="Q125" s="144">
        <f t="shared" si="53"/>
        <v>0</v>
      </c>
      <c r="R125" s="183">
        <v>43594</v>
      </c>
    </row>
    <row r="126" spans="1:18" ht="16">
      <c r="A126" s="167"/>
      <c r="B126" s="167"/>
      <c r="C126" s="167"/>
      <c r="D126" s="188"/>
      <c r="E126" s="169">
        <f>SUM(E116:E125)</f>
        <v>22.5</v>
      </c>
      <c r="F126" s="167"/>
      <c r="G126" s="170"/>
      <c r="H126" s="168"/>
      <c r="I126" s="171"/>
      <c r="J126" s="83"/>
      <c r="K126" s="171">
        <f>SUM(K116:K125)</f>
        <v>764</v>
      </c>
      <c r="L126" s="171">
        <f t="shared" ref="L126:Q126" si="55">SUM(L116:L125)</f>
        <v>878.6</v>
      </c>
      <c r="M126" s="171">
        <f t="shared" si="55"/>
        <v>114.59999999999992</v>
      </c>
      <c r="N126" s="171">
        <f t="shared" si="55"/>
        <v>465</v>
      </c>
      <c r="O126" s="171">
        <f t="shared" si="55"/>
        <v>299</v>
      </c>
      <c r="P126" s="171">
        <f t="shared" si="55"/>
        <v>878.61</v>
      </c>
      <c r="Q126" s="105">
        <f t="shared" si="55"/>
        <v>1.0000000000061959E-2</v>
      </c>
      <c r="R126" s="221"/>
    </row>
    <row r="127" spans="1:18" ht="16">
      <c r="A127" s="195" t="s">
        <v>130</v>
      </c>
      <c r="C127" s="89" t="s">
        <v>19</v>
      </c>
      <c r="D127" s="97">
        <v>43591</v>
      </c>
      <c r="J127" s="83"/>
      <c r="R127" s="183"/>
    </row>
    <row r="128" spans="1:18" ht="16">
      <c r="A128" s="195" t="s">
        <v>130</v>
      </c>
      <c r="B128" s="198"/>
      <c r="C128" s="198" t="s">
        <v>79</v>
      </c>
      <c r="D128" s="199">
        <v>43591</v>
      </c>
      <c r="E128" s="200">
        <v>3</v>
      </c>
      <c r="F128" s="198"/>
      <c r="G128" s="230"/>
      <c r="H128" s="231"/>
      <c r="I128" s="232"/>
      <c r="J128" s="83"/>
      <c r="K128" s="201"/>
      <c r="L128" s="201">
        <f>SUM(K128*1.15)</f>
        <v>0</v>
      </c>
      <c r="M128" s="201">
        <f>SUM(L128-K128)</f>
        <v>0</v>
      </c>
      <c r="N128" s="201">
        <f>SUM(E128*23)</f>
        <v>69</v>
      </c>
      <c r="O128" s="201">
        <f>SUM(K128-N128)</f>
        <v>-69</v>
      </c>
      <c r="P128" s="201"/>
      <c r="Q128" s="202">
        <f>+SUM(P128-L128)</f>
        <v>0</v>
      </c>
      <c r="R128" s="222"/>
    </row>
    <row r="129" spans="1:18" ht="16">
      <c r="A129" s="195" t="s">
        <v>130</v>
      </c>
      <c r="B129" s="89" t="s">
        <v>475</v>
      </c>
      <c r="C129" s="89" t="s">
        <v>24</v>
      </c>
      <c r="D129" s="97">
        <v>43592</v>
      </c>
      <c r="E129" s="91">
        <v>4</v>
      </c>
      <c r="F129" s="89" t="s">
        <v>8</v>
      </c>
      <c r="G129" s="90" t="s">
        <v>547</v>
      </c>
      <c r="H129" s="89" t="s">
        <v>17</v>
      </c>
      <c r="I129" s="92">
        <v>35</v>
      </c>
      <c r="J129" s="83"/>
      <c r="K129" s="92">
        <v>140</v>
      </c>
      <c r="L129" s="92">
        <f>SUM(K129*1.15)</f>
        <v>161</v>
      </c>
      <c r="M129" s="92">
        <f>SUM(L129-K129)</f>
        <v>21</v>
      </c>
      <c r="N129" s="92">
        <v>104</v>
      </c>
      <c r="O129" s="92">
        <f>SUM(K129-N129)</f>
        <v>36</v>
      </c>
      <c r="P129" s="92">
        <v>161</v>
      </c>
      <c r="Q129" s="93">
        <f>+SUM(P129-L129)</f>
        <v>0</v>
      </c>
      <c r="R129" s="183">
        <v>43593</v>
      </c>
    </row>
    <row r="130" spans="1:18" ht="16">
      <c r="A130" s="195" t="s">
        <v>130</v>
      </c>
      <c r="B130" s="89" t="s">
        <v>80</v>
      </c>
      <c r="C130" s="89" t="s">
        <v>24</v>
      </c>
      <c r="D130" s="97">
        <v>43592</v>
      </c>
      <c r="E130" s="91">
        <v>2</v>
      </c>
      <c r="F130" s="89" t="s">
        <v>5</v>
      </c>
      <c r="G130" s="90"/>
      <c r="H130" s="95" t="s">
        <v>6</v>
      </c>
      <c r="I130" s="96">
        <v>35</v>
      </c>
      <c r="J130" s="83"/>
      <c r="K130" s="92">
        <f>SUM(E130*I130)</f>
        <v>70</v>
      </c>
      <c r="L130" s="92">
        <f>SUM(K130*1.15)</f>
        <v>80.5</v>
      </c>
      <c r="M130" s="92">
        <f>SUM(L130-K130)</f>
        <v>10.5</v>
      </c>
      <c r="N130" s="92">
        <f>SUM(E130*21)</f>
        <v>42</v>
      </c>
      <c r="O130" s="92">
        <f>SUM(K130-N130)</f>
        <v>28</v>
      </c>
      <c r="P130" s="92">
        <v>80.5</v>
      </c>
      <c r="Q130" s="93">
        <f>+SUM(P130-L130)</f>
        <v>0</v>
      </c>
      <c r="R130" s="183">
        <v>43594</v>
      </c>
    </row>
    <row r="131" spans="1:18" ht="16">
      <c r="A131" s="195" t="s">
        <v>130</v>
      </c>
      <c r="B131" s="198"/>
      <c r="C131" s="198" t="s">
        <v>29</v>
      </c>
      <c r="D131" s="199">
        <v>43593</v>
      </c>
      <c r="E131" s="200">
        <v>2</v>
      </c>
      <c r="F131" s="198"/>
      <c r="G131" s="230"/>
      <c r="H131" s="198"/>
      <c r="I131" s="201"/>
      <c r="J131" s="83"/>
      <c r="K131" s="201"/>
      <c r="L131" s="201"/>
      <c r="M131" s="201"/>
      <c r="N131" s="201">
        <f>SUM(E131*23)</f>
        <v>46</v>
      </c>
      <c r="O131" s="201"/>
      <c r="P131" s="201"/>
      <c r="Q131" s="202"/>
      <c r="R131" s="183"/>
    </row>
    <row r="132" spans="1:18" ht="16">
      <c r="A132" s="195" t="s">
        <v>130</v>
      </c>
      <c r="B132" s="89" t="s">
        <v>28</v>
      </c>
      <c r="C132" s="89" t="s">
        <v>29</v>
      </c>
      <c r="D132" s="97">
        <v>43593</v>
      </c>
      <c r="E132" s="98">
        <v>3</v>
      </c>
      <c r="F132" s="126" t="s">
        <v>5</v>
      </c>
      <c r="G132" s="90"/>
      <c r="H132" s="87" t="s">
        <v>6</v>
      </c>
      <c r="I132" s="92">
        <v>35</v>
      </c>
      <c r="J132" s="83"/>
      <c r="K132" s="118">
        <v>105</v>
      </c>
      <c r="L132" s="92">
        <f>SUM(K132*1.15)</f>
        <v>120.74999999999999</v>
      </c>
      <c r="M132" s="92">
        <f>SUM(L132-K132)</f>
        <v>15.749999999999986</v>
      </c>
      <c r="N132" s="118">
        <f>SUM(E132*21)</f>
        <v>63</v>
      </c>
      <c r="O132" s="118">
        <f>SUM(K132-N132)</f>
        <v>42</v>
      </c>
      <c r="P132" s="118">
        <v>120.75</v>
      </c>
      <c r="Q132" s="93">
        <f>+SUM(P132-L132)</f>
        <v>1.4210854715202004E-14</v>
      </c>
      <c r="R132" s="183">
        <v>43594</v>
      </c>
    </row>
    <row r="133" spans="1:18" ht="16">
      <c r="A133" s="195" t="s">
        <v>130</v>
      </c>
      <c r="B133" s="89" t="s">
        <v>52</v>
      </c>
      <c r="C133" s="89" t="s">
        <v>3</v>
      </c>
      <c r="D133" s="97">
        <v>43594</v>
      </c>
      <c r="E133" s="100">
        <v>1.5</v>
      </c>
      <c r="F133" s="125" t="s">
        <v>14</v>
      </c>
      <c r="G133" s="90" t="s">
        <v>235</v>
      </c>
      <c r="H133" s="95" t="s">
        <v>20</v>
      </c>
      <c r="I133" s="92">
        <v>38</v>
      </c>
      <c r="J133" s="83"/>
      <c r="K133" s="92">
        <v>114.5</v>
      </c>
      <c r="L133" s="92">
        <f>SUM(K133*1.15)</f>
        <v>131.67499999999998</v>
      </c>
      <c r="M133" s="92">
        <f>SUM(L133-K133)</f>
        <v>17.174999999999983</v>
      </c>
      <c r="N133" s="118">
        <f>SUM(E133*25)</f>
        <v>37.5</v>
      </c>
      <c r="O133" s="118">
        <f>SUM(K133-N133)</f>
        <v>77</v>
      </c>
      <c r="P133" s="118">
        <v>131.5</v>
      </c>
      <c r="Q133" s="93">
        <f>+SUM(P133-L133)</f>
        <v>-0.17499999999998295</v>
      </c>
      <c r="R133" s="183">
        <v>43600</v>
      </c>
    </row>
    <row r="134" spans="1:18" ht="16">
      <c r="A134" s="195" t="s">
        <v>130</v>
      </c>
      <c r="B134" s="89" t="s">
        <v>37</v>
      </c>
      <c r="C134" s="89" t="s">
        <v>3</v>
      </c>
      <c r="D134" s="97">
        <v>43594</v>
      </c>
      <c r="E134" s="91">
        <v>2</v>
      </c>
      <c r="F134" s="89" t="s">
        <v>8</v>
      </c>
      <c r="G134" s="90" t="s">
        <v>235</v>
      </c>
      <c r="H134" s="95" t="s">
        <v>6</v>
      </c>
      <c r="I134" s="92">
        <v>30</v>
      </c>
      <c r="J134" s="83"/>
      <c r="K134" s="92">
        <v>120</v>
      </c>
      <c r="L134" s="92">
        <f>SUM(K134*1.15)</f>
        <v>138</v>
      </c>
      <c r="M134" s="92">
        <f>SUM(L134-K134)</f>
        <v>18</v>
      </c>
      <c r="N134" s="118">
        <f>SUM(E134*21)</f>
        <v>42</v>
      </c>
      <c r="O134" s="92">
        <f>SUM(K134-N134)</f>
        <v>78</v>
      </c>
      <c r="P134" s="92">
        <v>138</v>
      </c>
      <c r="Q134" s="93">
        <f>+SUM(P134-L134)</f>
        <v>0</v>
      </c>
      <c r="R134" s="183" t="s">
        <v>352</v>
      </c>
    </row>
    <row r="135" spans="1:18" ht="16">
      <c r="A135" s="195" t="s">
        <v>130</v>
      </c>
      <c r="B135" s="698"/>
      <c r="C135" s="698" t="s">
        <v>10</v>
      </c>
      <c r="D135" s="700">
        <v>43595</v>
      </c>
      <c r="E135" s="791"/>
      <c r="F135" s="698"/>
      <c r="G135" s="699" t="s">
        <v>545</v>
      </c>
      <c r="H135" s="698"/>
      <c r="I135" s="698"/>
      <c r="J135" s="83"/>
      <c r="K135" s="698"/>
      <c r="L135" s="698"/>
      <c r="M135" s="698"/>
      <c r="N135" s="698"/>
      <c r="O135" s="698"/>
      <c r="P135" s="698"/>
      <c r="Q135" s="698"/>
      <c r="R135" s="700"/>
    </row>
    <row r="136" spans="1:18" ht="16">
      <c r="A136" s="106"/>
      <c r="B136" s="106"/>
      <c r="C136" s="106"/>
      <c r="D136" s="102"/>
      <c r="E136" s="203">
        <f>SUM(E128:E135)</f>
        <v>17.5</v>
      </c>
      <c r="F136" s="106"/>
      <c r="G136" s="106"/>
      <c r="H136" s="106"/>
      <c r="I136" s="107"/>
      <c r="J136" s="83"/>
      <c r="K136" s="107">
        <f t="shared" ref="K136:Q136" si="56">SUM(K128:K135)</f>
        <v>549.5</v>
      </c>
      <c r="L136" s="107">
        <f t="shared" si="56"/>
        <v>631.92499999999995</v>
      </c>
      <c r="M136" s="107">
        <f t="shared" si="56"/>
        <v>82.424999999999969</v>
      </c>
      <c r="N136" s="107">
        <f t="shared" si="56"/>
        <v>403.5</v>
      </c>
      <c r="O136" s="107">
        <f t="shared" si="56"/>
        <v>192</v>
      </c>
      <c r="P136" s="107">
        <f t="shared" si="56"/>
        <v>631.75</v>
      </c>
      <c r="Q136" s="105">
        <f t="shared" si="56"/>
        <v>-0.17499999999996874</v>
      </c>
      <c r="R136" s="221"/>
    </row>
    <row r="137" spans="1:18" ht="16">
      <c r="A137" s="101"/>
      <c r="B137" s="209"/>
      <c r="C137" s="209"/>
      <c r="D137" s="210"/>
      <c r="E137" s="211"/>
      <c r="F137" s="209"/>
      <c r="G137" s="209"/>
      <c r="H137" s="212"/>
      <c r="I137" s="213"/>
      <c r="J137" s="214"/>
      <c r="K137" s="213">
        <f>SUM(K136,K126,K115,K103,K92,K81,K70,K58,K45,K47,K35,K25,K13,K3)</f>
        <v>6279.34</v>
      </c>
      <c r="L137" s="213">
        <f>SUM(L136,L126,L115,L103,L92,L81,L70,L58,L45,L47,L35,L25,L13,L3)</f>
        <v>7221.2409999999991</v>
      </c>
      <c r="M137" s="213">
        <f>SUM(M136,M126,M115,M103,M92,M81,M70,M58,M45,M47,M35,M25,M13,M3)</f>
        <v>941.90099999999961</v>
      </c>
      <c r="N137" s="213">
        <f>SUM(N136,N126,N115,N103,N92,N81,N70,N58,N45,N47,N35,N25,N13,N3)</f>
        <v>4312.4750000000004</v>
      </c>
      <c r="O137" s="213">
        <f>SUM(K137-N137)</f>
        <v>1966.8649999999998</v>
      </c>
      <c r="P137" s="213">
        <f>SUM(P136,P126,P115,P103,P92,P81,P70,P58,P45,P47,P35,P25,P13,P3)</f>
        <v>7260.7300000000014</v>
      </c>
      <c r="Q137" s="215">
        <f>SUM(Q136,Q126,Q115,Q103,Q92,Q81,Q70,Q58,Q45,Q47,Q35,Q25,Q13,Q3)</f>
        <v>39.489000000000459</v>
      </c>
      <c r="R137" s="210"/>
    </row>
    <row r="138" spans="1:18" ht="16">
      <c r="A138" s="79"/>
      <c r="B138" s="79"/>
      <c r="C138" s="79"/>
      <c r="D138" s="155"/>
      <c r="E138" s="81"/>
      <c r="F138" s="79"/>
      <c r="G138" s="85"/>
      <c r="H138" s="156" t="s">
        <v>72</v>
      </c>
      <c r="I138" s="82" t="s">
        <v>64</v>
      </c>
      <c r="J138" s="83"/>
      <c r="K138" s="82" t="s">
        <v>65</v>
      </c>
      <c r="L138" s="82" t="s">
        <v>66</v>
      </c>
      <c r="M138" s="82" t="s">
        <v>67</v>
      </c>
      <c r="N138" s="82" t="s">
        <v>68</v>
      </c>
      <c r="O138" s="82" t="s">
        <v>69</v>
      </c>
      <c r="P138" s="82" t="s">
        <v>70</v>
      </c>
      <c r="Q138" s="216" t="s">
        <v>71</v>
      </c>
      <c r="R138" s="155" t="s">
        <v>86</v>
      </c>
    </row>
    <row r="139" spans="1:18" ht="26">
      <c r="A139" s="79"/>
      <c r="B139" s="79"/>
      <c r="C139" s="79"/>
      <c r="D139" s="79"/>
      <c r="E139" s="81"/>
      <c r="F139" s="705" t="s">
        <v>595</v>
      </c>
      <c r="G139" s="517"/>
      <c r="H139" s="79"/>
      <c r="I139" s="86"/>
      <c r="J139" s="83"/>
      <c r="K139" s="82"/>
      <c r="L139" s="82"/>
      <c r="M139" s="82"/>
      <c r="N139" s="82"/>
      <c r="O139" s="82"/>
      <c r="P139" s="82"/>
      <c r="Q139" s="84"/>
      <c r="R139" s="155"/>
    </row>
    <row r="140" spans="1:18" ht="16">
      <c r="A140" s="88"/>
      <c r="J140" s="83"/>
    </row>
    <row r="141" spans="1:18" ht="16">
      <c r="A141" s="88"/>
      <c r="B141" s="87"/>
      <c r="C141" s="87"/>
      <c r="D141" s="87"/>
      <c r="E141" s="98"/>
      <c r="F141" s="98"/>
      <c r="G141" s="87"/>
      <c r="H141" s="87"/>
      <c r="I141" s="87"/>
      <c r="J141" s="83"/>
      <c r="K141" s="118"/>
      <c r="L141" s="118"/>
      <c r="M141" s="118"/>
      <c r="N141" s="118"/>
      <c r="O141" s="118"/>
      <c r="P141" s="118"/>
      <c r="Q141" s="118"/>
      <c r="R141" s="183"/>
    </row>
    <row r="142" spans="1:18" ht="16">
      <c r="A142" s="101"/>
      <c r="B142" s="101"/>
      <c r="C142" s="101"/>
      <c r="D142" s="101"/>
      <c r="E142" s="103"/>
      <c r="F142" s="101"/>
      <c r="G142" s="106"/>
      <c r="H142" s="101"/>
      <c r="I142" s="107"/>
      <c r="J142" s="83"/>
      <c r="K142" s="104"/>
      <c r="L142" s="104"/>
      <c r="M142" s="104"/>
      <c r="N142" s="104"/>
      <c r="O142" s="104"/>
      <c r="P142" s="104"/>
      <c r="Q142" s="105"/>
      <c r="R142" s="183"/>
    </row>
    <row r="143" spans="1:18" ht="16">
      <c r="A143" s="108" t="s">
        <v>225</v>
      </c>
      <c r="B143" s="109"/>
      <c r="C143" s="110" t="s">
        <v>19</v>
      </c>
      <c r="D143" s="164">
        <v>43598</v>
      </c>
      <c r="E143" s="111"/>
      <c r="F143" s="112" t="s">
        <v>226</v>
      </c>
      <c r="G143" s="113"/>
      <c r="H143" s="109"/>
      <c r="I143" s="114"/>
      <c r="J143" s="83"/>
      <c r="K143" s="114"/>
      <c r="L143" s="114"/>
      <c r="M143" s="114"/>
      <c r="N143" s="114"/>
      <c r="O143" s="114"/>
      <c r="P143" s="114"/>
      <c r="Q143" s="115"/>
      <c r="R143" s="179"/>
    </row>
    <row r="144" spans="1:18" ht="16">
      <c r="A144" s="108" t="s">
        <v>225</v>
      </c>
      <c r="B144" s="89" t="s">
        <v>117</v>
      </c>
      <c r="C144" s="89" t="s">
        <v>24</v>
      </c>
      <c r="D144" s="97">
        <v>43599</v>
      </c>
      <c r="E144" s="100">
        <v>2</v>
      </c>
      <c r="F144" s="89" t="s">
        <v>8</v>
      </c>
      <c r="G144" s="90" t="s">
        <v>138</v>
      </c>
      <c r="H144" s="116" t="s">
        <v>15</v>
      </c>
      <c r="I144" s="92"/>
      <c r="J144" s="117"/>
      <c r="K144" s="92"/>
      <c r="L144" s="92"/>
      <c r="M144" s="92"/>
      <c r="N144" s="118">
        <f>SUM(E144*20)</f>
        <v>40</v>
      </c>
      <c r="O144" s="92"/>
      <c r="P144" s="92"/>
      <c r="Q144" s="93"/>
      <c r="R144" s="244"/>
    </row>
    <row r="145" spans="1:18" ht="16">
      <c r="A145" s="108" t="s">
        <v>225</v>
      </c>
      <c r="B145" s="89" t="s">
        <v>119</v>
      </c>
      <c r="C145" s="89" t="s">
        <v>24</v>
      </c>
      <c r="D145" s="97">
        <v>43599</v>
      </c>
      <c r="E145" s="91">
        <v>2.5</v>
      </c>
      <c r="F145" s="89" t="s">
        <v>8</v>
      </c>
      <c r="G145" s="90" t="s">
        <v>138</v>
      </c>
      <c r="H145" s="116" t="s">
        <v>15</v>
      </c>
      <c r="I145" s="96"/>
      <c r="J145" s="117"/>
      <c r="K145" s="92"/>
      <c r="L145" s="92"/>
      <c r="M145" s="92"/>
      <c r="N145" s="118">
        <f>SUM(E145*20)</f>
        <v>50</v>
      </c>
      <c r="O145" s="92"/>
      <c r="P145" s="92"/>
      <c r="Q145" s="93"/>
      <c r="R145" s="244"/>
    </row>
    <row r="146" spans="1:18" ht="16">
      <c r="A146" s="108" t="s">
        <v>225</v>
      </c>
      <c r="B146" s="109"/>
      <c r="C146" s="109" t="s">
        <v>29</v>
      </c>
      <c r="D146" s="164">
        <v>43600</v>
      </c>
      <c r="E146" s="111"/>
      <c r="F146" s="112" t="s">
        <v>227</v>
      </c>
      <c r="G146" s="113"/>
      <c r="H146" s="109"/>
      <c r="I146" s="114"/>
      <c r="J146" s="83"/>
      <c r="K146" s="114"/>
      <c r="L146" s="114"/>
      <c r="M146" s="114"/>
      <c r="N146" s="114"/>
      <c r="O146" s="114"/>
      <c r="P146" s="114"/>
      <c r="Q146" s="115"/>
      <c r="R146" s="179"/>
    </row>
    <row r="147" spans="1:18" ht="16">
      <c r="A147" s="108" t="s">
        <v>225</v>
      </c>
      <c r="B147" s="89" t="s">
        <v>228</v>
      </c>
      <c r="C147" s="89" t="s">
        <v>29</v>
      </c>
      <c r="D147" s="97">
        <v>43600</v>
      </c>
      <c r="E147" s="91">
        <v>2</v>
      </c>
      <c r="F147" s="89" t="s">
        <v>8</v>
      </c>
      <c r="G147" s="90"/>
      <c r="H147" s="89" t="s">
        <v>17</v>
      </c>
      <c r="I147" s="92">
        <v>30</v>
      </c>
      <c r="J147" s="83"/>
      <c r="K147" s="92">
        <v>60</v>
      </c>
      <c r="L147" s="92">
        <f>SUM(K147*1.15)</f>
        <v>69</v>
      </c>
      <c r="M147" s="92">
        <f>SUM(L147-K147)</f>
        <v>9</v>
      </c>
      <c r="N147" s="92">
        <f t="shared" ref="N147:N148" si="57">SUM(E147*20)</f>
        <v>40</v>
      </c>
      <c r="O147" s="92">
        <f>SUM(K147-N147)</f>
        <v>20</v>
      </c>
      <c r="P147" s="92">
        <v>69</v>
      </c>
      <c r="Q147" s="93">
        <f>+SUM(P147-L147)</f>
        <v>0</v>
      </c>
      <c r="R147" s="244">
        <v>43599</v>
      </c>
    </row>
    <row r="148" spans="1:18" ht="16">
      <c r="A148" s="108" t="s">
        <v>225</v>
      </c>
      <c r="B148" s="89" t="s">
        <v>514</v>
      </c>
      <c r="C148" s="89" t="s">
        <v>3</v>
      </c>
      <c r="D148" s="97">
        <v>43601</v>
      </c>
      <c r="E148" s="91">
        <v>3</v>
      </c>
      <c r="F148" s="126" t="s">
        <v>5</v>
      </c>
      <c r="G148" s="90"/>
      <c r="H148" s="89" t="s">
        <v>6</v>
      </c>
      <c r="I148" s="92">
        <v>35</v>
      </c>
      <c r="J148" s="83"/>
      <c r="K148" s="92">
        <f>SUM(E148*I148)</f>
        <v>105</v>
      </c>
      <c r="L148" s="92">
        <f>SUM(K148*1.15)</f>
        <v>120.74999999999999</v>
      </c>
      <c r="M148" s="92">
        <f>SUM(L148-K148)</f>
        <v>15.749999999999986</v>
      </c>
      <c r="N148" s="92">
        <f t="shared" si="57"/>
        <v>60</v>
      </c>
      <c r="O148" s="92">
        <f>SUM(K148-N148)</f>
        <v>45</v>
      </c>
      <c r="P148" s="92">
        <v>120.75</v>
      </c>
      <c r="Q148" s="93">
        <f>+SUM(P148-L148)</f>
        <v>1.4210854715202004E-14</v>
      </c>
      <c r="R148" s="244">
        <v>43601</v>
      </c>
    </row>
    <row r="149" spans="1:18" ht="16">
      <c r="A149" s="108" t="s">
        <v>225</v>
      </c>
      <c r="B149" s="89" t="s">
        <v>591</v>
      </c>
      <c r="C149" s="89" t="s">
        <v>3</v>
      </c>
      <c r="D149" s="97">
        <v>43601</v>
      </c>
      <c r="E149" s="91"/>
      <c r="F149" s="125" t="s">
        <v>14</v>
      </c>
      <c r="G149" s="90" t="s">
        <v>618</v>
      </c>
      <c r="H149" s="89" t="s">
        <v>20</v>
      </c>
      <c r="I149" s="92"/>
      <c r="J149" s="83"/>
      <c r="K149" s="92">
        <f>SUM(E149*I149)</f>
        <v>0</v>
      </c>
      <c r="L149" s="92">
        <f>SUM(K149*1.15)</f>
        <v>0</v>
      </c>
      <c r="M149" s="92">
        <f>SUM(L149-K149)</f>
        <v>0</v>
      </c>
      <c r="N149" s="92">
        <f>SUM(E149*20)</f>
        <v>0</v>
      </c>
      <c r="O149" s="92">
        <f>SUM(K149-N149)</f>
        <v>0</v>
      </c>
      <c r="P149" s="92"/>
      <c r="Q149" s="93">
        <f>+SUM(P149-L149)</f>
        <v>0</v>
      </c>
      <c r="R149" s="183"/>
    </row>
    <row r="150" spans="1:18" ht="16">
      <c r="A150" s="108" t="s">
        <v>225</v>
      </c>
      <c r="B150" s="109"/>
      <c r="C150" s="109" t="s">
        <v>10</v>
      </c>
      <c r="D150" s="164">
        <v>43602</v>
      </c>
      <c r="E150" s="111"/>
      <c r="F150" s="112" t="s">
        <v>594</v>
      </c>
      <c r="G150" s="113"/>
      <c r="H150" s="109"/>
      <c r="I150" s="114"/>
      <c r="J150" s="117"/>
      <c r="K150" s="114"/>
      <c r="L150" s="114"/>
      <c r="M150" s="114"/>
      <c r="N150" s="114"/>
      <c r="O150" s="114"/>
      <c r="P150" s="114"/>
      <c r="Q150" s="115"/>
      <c r="R150" s="179"/>
    </row>
    <row r="151" spans="1:18" ht="16">
      <c r="A151" s="101"/>
      <c r="B151" s="101"/>
      <c r="C151" s="101"/>
      <c r="D151" s="102"/>
      <c r="E151" s="103">
        <f>SUM(E143:E150)</f>
        <v>9.5</v>
      </c>
      <c r="F151" s="101"/>
      <c r="G151" s="102"/>
      <c r="H151" s="101"/>
      <c r="I151" s="104"/>
      <c r="J151" s="83"/>
      <c r="K151" s="104">
        <f t="shared" ref="K151:Q151" si="58">SUM(K143:K150)</f>
        <v>165</v>
      </c>
      <c r="L151" s="104">
        <f t="shared" si="58"/>
        <v>189.75</v>
      </c>
      <c r="M151" s="104">
        <f t="shared" si="58"/>
        <v>24.749999999999986</v>
      </c>
      <c r="N151" s="104">
        <f t="shared" si="58"/>
        <v>190</v>
      </c>
      <c r="O151" s="104">
        <f t="shared" si="58"/>
        <v>65</v>
      </c>
      <c r="P151" s="104">
        <f t="shared" si="58"/>
        <v>189.75</v>
      </c>
      <c r="Q151" s="105">
        <f t="shared" si="58"/>
        <v>1.4210854715202004E-14</v>
      </c>
      <c r="R151" s="221"/>
    </row>
    <row r="152" spans="1:18" ht="16">
      <c r="A152" s="124" t="s">
        <v>229</v>
      </c>
      <c r="B152" s="89" t="s">
        <v>18</v>
      </c>
      <c r="C152" s="89" t="s">
        <v>19</v>
      </c>
      <c r="D152" s="97">
        <v>43598</v>
      </c>
      <c r="E152" s="91">
        <v>2</v>
      </c>
      <c r="F152" s="125" t="s">
        <v>14</v>
      </c>
      <c r="G152" s="90"/>
      <c r="H152" s="95" t="s">
        <v>20</v>
      </c>
      <c r="I152" s="96">
        <v>38</v>
      </c>
      <c r="J152" s="83"/>
      <c r="K152" s="118">
        <v>114</v>
      </c>
      <c r="L152" s="118">
        <f>SUM(K152*1.15)</f>
        <v>131.1</v>
      </c>
      <c r="M152" s="118">
        <f>SUM(L152-K152)</f>
        <v>17.099999999999994</v>
      </c>
      <c r="N152" s="92">
        <f>SUM(E152*25)</f>
        <v>50</v>
      </c>
      <c r="O152" s="92">
        <f>SUM(K152-N152)</f>
        <v>64</v>
      </c>
      <c r="P152" s="92">
        <v>131.1</v>
      </c>
      <c r="Q152" s="93">
        <f>+SUM(P152-L152)</f>
        <v>0</v>
      </c>
      <c r="R152" s="244">
        <v>43599</v>
      </c>
    </row>
    <row r="153" spans="1:18" ht="16">
      <c r="A153" s="124" t="s">
        <v>229</v>
      </c>
      <c r="B153" s="89" t="s">
        <v>21</v>
      </c>
      <c r="C153" s="89" t="s">
        <v>19</v>
      </c>
      <c r="D153" s="97">
        <v>43598</v>
      </c>
      <c r="E153" s="91">
        <v>3</v>
      </c>
      <c r="F153" s="125" t="s">
        <v>14</v>
      </c>
      <c r="G153" s="90"/>
      <c r="H153" s="95" t="s">
        <v>20</v>
      </c>
      <c r="I153" s="96">
        <v>38</v>
      </c>
      <c r="J153" s="83"/>
      <c r="K153" s="92"/>
      <c r="L153" s="92"/>
      <c r="M153" s="92"/>
      <c r="N153" s="118">
        <f>SUM(E153*25)</f>
        <v>75</v>
      </c>
      <c r="O153" s="92"/>
      <c r="P153" s="92"/>
      <c r="Q153" s="93">
        <f>+SUM(P153-L153)</f>
        <v>0</v>
      </c>
      <c r="R153" s="244"/>
    </row>
    <row r="154" spans="1:18" ht="16">
      <c r="A154" s="124" t="s">
        <v>229</v>
      </c>
      <c r="B154" s="109"/>
      <c r="C154" s="109" t="s">
        <v>24</v>
      </c>
      <c r="D154" s="164">
        <v>43599</v>
      </c>
      <c r="E154" s="111"/>
      <c r="F154" s="112" t="s">
        <v>226</v>
      </c>
      <c r="G154" s="113"/>
      <c r="H154" s="109"/>
      <c r="I154" s="114"/>
      <c r="J154" s="83"/>
      <c r="K154" s="114"/>
      <c r="L154" s="114"/>
      <c r="M154" s="114"/>
      <c r="N154" s="114"/>
      <c r="O154" s="114"/>
      <c r="P154" s="114"/>
      <c r="Q154" s="115"/>
      <c r="R154" s="179"/>
    </row>
    <row r="155" spans="1:18" ht="16">
      <c r="A155" s="124" t="s">
        <v>229</v>
      </c>
      <c r="B155" s="109"/>
      <c r="C155" s="109" t="s">
        <v>29</v>
      </c>
      <c r="D155" s="164">
        <v>43600</v>
      </c>
      <c r="E155" s="111"/>
      <c r="F155" s="112" t="s">
        <v>226</v>
      </c>
      <c r="G155" s="113"/>
      <c r="H155" s="109"/>
      <c r="I155" s="114"/>
      <c r="J155" s="83"/>
      <c r="K155" s="114"/>
      <c r="L155" s="114"/>
      <c r="M155" s="114"/>
      <c r="N155" s="114"/>
      <c r="O155" s="114"/>
      <c r="P155" s="114"/>
      <c r="Q155" s="115"/>
      <c r="R155" s="179"/>
    </row>
    <row r="156" spans="1:18" ht="16">
      <c r="A156" s="124" t="s">
        <v>229</v>
      </c>
      <c r="B156" s="254" t="s">
        <v>548</v>
      </c>
      <c r="C156" s="95" t="s">
        <v>3</v>
      </c>
      <c r="D156" s="97">
        <v>43601</v>
      </c>
      <c r="E156" s="696">
        <v>1.5</v>
      </c>
      <c r="F156" s="693" t="s">
        <v>505</v>
      </c>
      <c r="J156" s="117"/>
      <c r="N156" s="118">
        <f>SUM(E156*25)</f>
        <v>37.5</v>
      </c>
      <c r="R156" s="183"/>
    </row>
    <row r="157" spans="1:18" ht="16">
      <c r="A157" s="124" t="s">
        <v>229</v>
      </c>
      <c r="B157" s="87" t="s">
        <v>13</v>
      </c>
      <c r="C157" s="87" t="s">
        <v>10</v>
      </c>
      <c r="D157" s="97">
        <v>43602</v>
      </c>
      <c r="E157" s="98">
        <v>4</v>
      </c>
      <c r="F157" s="125" t="s">
        <v>14</v>
      </c>
      <c r="G157" s="90"/>
      <c r="H157" s="87" t="s">
        <v>20</v>
      </c>
      <c r="I157" s="118">
        <v>38</v>
      </c>
      <c r="J157" s="83"/>
      <c r="K157" s="118">
        <v>152</v>
      </c>
      <c r="L157" s="92">
        <f>SUM(K157*1.15)</f>
        <v>174.79999999999998</v>
      </c>
      <c r="M157" s="92">
        <f>SUM(L157-K157)</f>
        <v>22.799999999999983</v>
      </c>
      <c r="N157" s="118">
        <f>SUM(E157*25)</f>
        <v>100</v>
      </c>
      <c r="O157" s="118">
        <f>SUM(K157-N157)</f>
        <v>52</v>
      </c>
      <c r="P157" s="118">
        <v>174.8</v>
      </c>
      <c r="Q157" s="93">
        <f>+SUM(P157-L157)</f>
        <v>2.8421709430404007E-14</v>
      </c>
      <c r="R157" s="244">
        <v>43599</v>
      </c>
    </row>
    <row r="158" spans="1:18" ht="16">
      <c r="A158" s="101"/>
      <c r="B158" s="101"/>
      <c r="C158" s="101"/>
      <c r="D158" s="101"/>
      <c r="E158" s="103">
        <f>SUM(E152:E157)</f>
        <v>10.5</v>
      </c>
      <c r="F158" s="101"/>
      <c r="G158" s="106"/>
      <c r="H158" s="101"/>
      <c r="I158" s="107"/>
      <c r="J158" s="83"/>
      <c r="K158" s="104">
        <f t="shared" ref="K158:Q158" si="59">SUM(K152:K157)</f>
        <v>266</v>
      </c>
      <c r="L158" s="104">
        <f t="shared" si="59"/>
        <v>305.89999999999998</v>
      </c>
      <c r="M158" s="104">
        <f t="shared" si="59"/>
        <v>39.899999999999977</v>
      </c>
      <c r="N158" s="104">
        <f t="shared" si="59"/>
        <v>262.5</v>
      </c>
      <c r="O158" s="104">
        <f t="shared" si="59"/>
        <v>116</v>
      </c>
      <c r="P158" s="104">
        <f t="shared" si="59"/>
        <v>305.89999999999998</v>
      </c>
      <c r="Q158" s="105">
        <f t="shared" si="59"/>
        <v>2.8421709430404007E-14</v>
      </c>
      <c r="R158" s="183"/>
    </row>
    <row r="159" spans="1:18" ht="16">
      <c r="A159" s="129" t="s">
        <v>230</v>
      </c>
      <c r="B159" s="109"/>
      <c r="C159" s="110" t="s">
        <v>19</v>
      </c>
      <c r="D159" s="164">
        <v>43598</v>
      </c>
      <c r="E159" s="111"/>
      <c r="F159" s="112" t="s">
        <v>226</v>
      </c>
      <c r="G159" s="113"/>
      <c r="H159" s="109"/>
      <c r="I159" s="114"/>
      <c r="J159" s="83"/>
      <c r="K159" s="114"/>
      <c r="L159" s="114"/>
      <c r="M159" s="114"/>
      <c r="N159" s="114"/>
      <c r="O159" s="114"/>
      <c r="P159" s="114"/>
      <c r="Q159" s="115"/>
      <c r="R159" s="179"/>
    </row>
    <row r="160" spans="1:18" ht="16">
      <c r="A160" s="129" t="s">
        <v>230</v>
      </c>
      <c r="B160" s="89" t="s">
        <v>100</v>
      </c>
      <c r="C160" s="89" t="s">
        <v>24</v>
      </c>
      <c r="D160" s="97">
        <v>43599</v>
      </c>
      <c r="E160" s="91">
        <v>2.5</v>
      </c>
      <c r="F160" s="126" t="s">
        <v>5</v>
      </c>
      <c r="G160" s="90"/>
      <c r="H160" s="116" t="s">
        <v>6</v>
      </c>
      <c r="I160" s="92">
        <v>35</v>
      </c>
      <c r="J160" s="117"/>
      <c r="K160" s="92">
        <f>SUM(E160*I160)</f>
        <v>87.5</v>
      </c>
      <c r="L160" s="92">
        <f>SUM(K160*1.15)</f>
        <v>100.62499999999999</v>
      </c>
      <c r="M160" s="92">
        <f>SUM(L160-K160)</f>
        <v>13.124999999999986</v>
      </c>
      <c r="N160" s="92">
        <f>SUM(E160*20)</f>
        <v>50</v>
      </c>
      <c r="O160" s="92">
        <f>SUM(K160-N160)</f>
        <v>37.5</v>
      </c>
      <c r="P160" s="92">
        <v>100.63</v>
      </c>
      <c r="Q160" s="93">
        <f>+SUM(P160-L160)</f>
        <v>5.0000000000096634E-3</v>
      </c>
      <c r="R160" s="244">
        <v>43599</v>
      </c>
    </row>
    <row r="161" spans="1:18" ht="16">
      <c r="A161" s="129" t="s">
        <v>230</v>
      </c>
      <c r="B161" s="617"/>
      <c r="C161" s="617" t="s">
        <v>24</v>
      </c>
      <c r="D161" s="618">
        <v>43599</v>
      </c>
      <c r="E161" s="619"/>
      <c r="F161" s="617"/>
      <c r="G161" s="617"/>
      <c r="H161" s="617"/>
      <c r="I161" s="621"/>
      <c r="J161" s="117"/>
      <c r="K161" s="621">
        <f>SUM(E161*I161)</f>
        <v>0</v>
      </c>
      <c r="L161" s="621">
        <f>SUM(K161*1.15)</f>
        <v>0</v>
      </c>
      <c r="M161" s="621">
        <f>SUM(L161-K161)</f>
        <v>0</v>
      </c>
      <c r="N161" s="621">
        <f>SUM(E161*20)</f>
        <v>0</v>
      </c>
      <c r="O161" s="621">
        <f>SUM(K161-N161)</f>
        <v>0</v>
      </c>
      <c r="P161" s="621"/>
      <c r="Q161" s="621">
        <f>+SUM(P161-L161)</f>
        <v>0</v>
      </c>
      <c r="R161" s="244"/>
    </row>
    <row r="162" spans="1:18" ht="16">
      <c r="A162" s="129" t="s">
        <v>230</v>
      </c>
      <c r="B162" s="109"/>
      <c r="C162" s="110" t="s">
        <v>29</v>
      </c>
      <c r="D162" s="164">
        <v>43600</v>
      </c>
      <c r="E162" s="130"/>
      <c r="F162" s="112" t="s">
        <v>226</v>
      </c>
      <c r="G162" s="112"/>
      <c r="H162" s="110"/>
      <c r="I162" s="131"/>
      <c r="J162" s="117"/>
      <c r="K162" s="131"/>
      <c r="L162" s="131"/>
      <c r="M162" s="131"/>
      <c r="N162" s="131"/>
      <c r="O162" s="131"/>
      <c r="P162" s="131"/>
      <c r="Q162" s="132"/>
      <c r="R162" s="164"/>
    </row>
    <row r="163" spans="1:18" ht="16">
      <c r="A163" s="129" t="s">
        <v>242</v>
      </c>
      <c r="B163" s="89" t="s">
        <v>37</v>
      </c>
      <c r="C163" s="89" t="s">
        <v>3</v>
      </c>
      <c r="D163" s="97">
        <v>43601</v>
      </c>
      <c r="E163" s="91">
        <v>4</v>
      </c>
      <c r="F163" s="89" t="s">
        <v>8</v>
      </c>
      <c r="G163" s="90"/>
      <c r="H163" s="89" t="s">
        <v>6</v>
      </c>
      <c r="I163" s="92">
        <v>30</v>
      </c>
      <c r="J163" s="117"/>
      <c r="K163" s="92">
        <v>120</v>
      </c>
      <c r="L163" s="92">
        <f>SUM(K163*1.15)</f>
        <v>138</v>
      </c>
      <c r="M163" s="92">
        <f>SUM(L163-K163)</f>
        <v>18</v>
      </c>
      <c r="N163" s="92">
        <f>SUM(E163*20)</f>
        <v>80</v>
      </c>
      <c r="O163" s="92">
        <f>SUM(K163-N163)</f>
        <v>40</v>
      </c>
      <c r="P163" s="92">
        <v>138</v>
      </c>
      <c r="Q163" s="93">
        <f>+SUM(P163-L163)</f>
        <v>0</v>
      </c>
      <c r="R163" s="244" t="s">
        <v>352</v>
      </c>
    </row>
    <row r="164" spans="1:18" ht="16">
      <c r="A164" s="129" t="s">
        <v>230</v>
      </c>
      <c r="B164" s="87" t="s">
        <v>55</v>
      </c>
      <c r="C164" s="87" t="s">
        <v>10</v>
      </c>
      <c r="D164" s="97">
        <v>43602</v>
      </c>
      <c r="E164" s="98">
        <v>3</v>
      </c>
      <c r="F164" s="87" t="s">
        <v>8</v>
      </c>
      <c r="G164" s="90"/>
      <c r="H164" s="95" t="s">
        <v>17</v>
      </c>
      <c r="I164" s="96">
        <v>30</v>
      </c>
      <c r="J164" s="83"/>
      <c r="K164" s="96">
        <v>90</v>
      </c>
      <c r="L164" s="96">
        <f>SUM(K164*1.15)</f>
        <v>103.49999999999999</v>
      </c>
      <c r="M164" s="96">
        <f>SUM(L164-K164)</f>
        <v>13.499999999999986</v>
      </c>
      <c r="N164" s="92">
        <f>SUM(E164*20)</f>
        <v>60</v>
      </c>
      <c r="O164" s="92">
        <f>SUM(K164-N164)</f>
        <v>30</v>
      </c>
      <c r="P164" s="96">
        <v>103.5</v>
      </c>
      <c r="Q164" s="93">
        <f>+SUM(P164-L303)</f>
        <v>1.4210854715202004E-14</v>
      </c>
      <c r="R164" s="183">
        <v>43602</v>
      </c>
    </row>
    <row r="165" spans="1:18" ht="16">
      <c r="A165" s="129" t="s">
        <v>230</v>
      </c>
      <c r="B165" s="617"/>
      <c r="C165" s="617" t="s">
        <v>10</v>
      </c>
      <c r="D165" s="618">
        <v>43602</v>
      </c>
      <c r="E165" s="619"/>
      <c r="F165" s="617"/>
      <c r="G165" s="620"/>
      <c r="H165" s="617"/>
      <c r="I165" s="621"/>
      <c r="J165" s="83"/>
      <c r="K165" s="621"/>
      <c r="L165" s="621"/>
      <c r="M165" s="621"/>
      <c r="N165" s="621"/>
      <c r="O165" s="621"/>
      <c r="P165" s="621"/>
      <c r="Q165" s="623"/>
      <c r="R165" s="244"/>
    </row>
    <row r="166" spans="1:18" ht="16">
      <c r="A166" s="101"/>
      <c r="B166" s="101"/>
      <c r="C166" s="101"/>
      <c r="D166" s="101"/>
      <c r="E166" s="103">
        <f>SUM(E159:E165)</f>
        <v>9.5</v>
      </c>
      <c r="F166" s="101"/>
      <c r="G166" s="106"/>
      <c r="H166" s="101"/>
      <c r="I166" s="107"/>
      <c r="J166" s="83"/>
      <c r="K166" s="104">
        <f t="shared" ref="K166:Q166" si="60">SUM(K159:K165)</f>
        <v>297.5</v>
      </c>
      <c r="L166" s="104">
        <f t="shared" si="60"/>
        <v>342.125</v>
      </c>
      <c r="M166" s="104">
        <f t="shared" si="60"/>
        <v>44.624999999999972</v>
      </c>
      <c r="N166" s="104">
        <f t="shared" si="60"/>
        <v>190</v>
      </c>
      <c r="O166" s="104">
        <f t="shared" si="60"/>
        <v>107.5</v>
      </c>
      <c r="P166" s="104">
        <f t="shared" si="60"/>
        <v>342.13</v>
      </c>
      <c r="Q166" s="105">
        <f t="shared" si="60"/>
        <v>5.0000000000238742E-3</v>
      </c>
      <c r="R166" s="183"/>
    </row>
    <row r="167" spans="1:18" ht="16">
      <c r="A167" s="133" t="s">
        <v>241</v>
      </c>
      <c r="B167" s="617"/>
      <c r="C167" s="617" t="s">
        <v>19</v>
      </c>
      <c r="D167" s="618">
        <v>43598</v>
      </c>
      <c r="E167" s="619"/>
      <c r="F167" s="617"/>
      <c r="G167" s="617"/>
      <c r="H167" s="617"/>
      <c r="I167" s="617"/>
      <c r="J167" s="83"/>
      <c r="K167" s="617"/>
      <c r="L167" s="617"/>
      <c r="M167" s="617"/>
      <c r="N167" s="617"/>
      <c r="O167" s="617"/>
      <c r="P167" s="617"/>
      <c r="Q167" s="617"/>
      <c r="R167" s="183"/>
    </row>
    <row r="168" spans="1:18" ht="16">
      <c r="A168" s="133" t="s">
        <v>241</v>
      </c>
      <c r="B168" s="89" t="s">
        <v>22</v>
      </c>
      <c r="C168" s="87" t="s">
        <v>19</v>
      </c>
      <c r="D168" s="97">
        <v>43598</v>
      </c>
      <c r="E168" s="91">
        <v>2.5</v>
      </c>
      <c r="F168" s="89" t="s">
        <v>8</v>
      </c>
      <c r="G168" s="90"/>
      <c r="H168" s="87" t="s">
        <v>6</v>
      </c>
      <c r="I168" s="96">
        <v>35</v>
      </c>
      <c r="J168" s="83"/>
      <c r="K168" s="92">
        <v>105</v>
      </c>
      <c r="L168" s="92">
        <f>SUM(K168*1.15)</f>
        <v>120.74999999999999</v>
      </c>
      <c r="M168" s="92">
        <f>SUM(L168-K168)</f>
        <v>15.749999999999986</v>
      </c>
      <c r="N168" s="118">
        <f>SUM(E168*20)</f>
        <v>50</v>
      </c>
      <c r="O168" s="118">
        <f>SUM(K168-N168)</f>
        <v>55</v>
      </c>
      <c r="P168" s="92">
        <v>120.75</v>
      </c>
      <c r="Q168" s="93">
        <f>+SUM(P168-L168)</f>
        <v>1.4210854715202004E-14</v>
      </c>
      <c r="R168" s="244">
        <v>43598</v>
      </c>
    </row>
    <row r="169" spans="1:18" ht="16">
      <c r="A169" s="133" t="s">
        <v>241</v>
      </c>
      <c r="B169" s="87" t="s">
        <v>74</v>
      </c>
      <c r="C169" s="95" t="s">
        <v>24</v>
      </c>
      <c r="D169" s="97">
        <v>43599</v>
      </c>
      <c r="E169" s="98">
        <v>3</v>
      </c>
      <c r="F169" s="89" t="s">
        <v>8</v>
      </c>
      <c r="G169" s="90"/>
      <c r="H169" s="95" t="s">
        <v>6</v>
      </c>
      <c r="I169" s="96">
        <v>35</v>
      </c>
      <c r="J169" s="83"/>
      <c r="K169" s="96">
        <v>105</v>
      </c>
      <c r="L169" s="92">
        <f>SUM(K169*1.15)</f>
        <v>120.74999999999999</v>
      </c>
      <c r="M169" s="92">
        <f>SUM(L169-K169)</f>
        <v>15.749999999999986</v>
      </c>
      <c r="N169" s="118">
        <f>SUM(E169*20)</f>
        <v>60</v>
      </c>
      <c r="O169" s="118">
        <f>SUM(K169-N169)</f>
        <v>45</v>
      </c>
      <c r="P169" s="118">
        <v>120.75</v>
      </c>
      <c r="Q169" s="93">
        <f>+SUM(P169-L169)</f>
        <v>1.4210854715202004E-14</v>
      </c>
      <c r="R169" s="244">
        <v>43598</v>
      </c>
    </row>
    <row r="170" spans="1:18" ht="16">
      <c r="A170" s="133" t="s">
        <v>241</v>
      </c>
      <c r="B170" s="617"/>
      <c r="C170" s="617" t="s">
        <v>24</v>
      </c>
      <c r="D170" s="618">
        <v>43599</v>
      </c>
      <c r="E170" s="619"/>
      <c r="F170" s="617" t="s">
        <v>8</v>
      </c>
      <c r="G170" s="620"/>
      <c r="H170" s="617"/>
      <c r="I170" s="621"/>
      <c r="J170" s="83"/>
      <c r="K170" s="621"/>
      <c r="L170" s="621"/>
      <c r="M170" s="621"/>
      <c r="N170" s="621"/>
      <c r="O170" s="621"/>
      <c r="P170" s="621"/>
      <c r="Q170" s="623"/>
      <c r="R170" s="244"/>
    </row>
    <row r="171" spans="1:18" ht="16">
      <c r="A171" s="133" t="s">
        <v>241</v>
      </c>
      <c r="B171" s="87" t="s">
        <v>139</v>
      </c>
      <c r="C171" s="89" t="s">
        <v>29</v>
      </c>
      <c r="D171" s="97">
        <v>43600</v>
      </c>
      <c r="E171" s="98">
        <v>2</v>
      </c>
      <c r="F171" s="87" t="s">
        <v>8</v>
      </c>
      <c r="G171" s="90"/>
      <c r="H171" s="116" t="s">
        <v>6</v>
      </c>
      <c r="I171" s="96">
        <v>35</v>
      </c>
      <c r="J171" s="83"/>
      <c r="K171" s="118">
        <v>70</v>
      </c>
      <c r="L171" s="118">
        <f>SUM(K171*1.15)</f>
        <v>80.5</v>
      </c>
      <c r="M171" s="118">
        <f>SUM(L171-K171)</f>
        <v>10.5</v>
      </c>
      <c r="N171" s="118">
        <f>SUM(E171*20)</f>
        <v>40</v>
      </c>
      <c r="O171" s="118">
        <f>SUM(K171-N171)</f>
        <v>30</v>
      </c>
      <c r="P171" s="118">
        <v>80.5</v>
      </c>
      <c r="Q171" s="93">
        <f>+SUM(P171-L171)</f>
        <v>0</v>
      </c>
      <c r="R171" s="244">
        <v>43599</v>
      </c>
    </row>
    <row r="172" spans="1:18" ht="16">
      <c r="A172" s="133" t="s">
        <v>241</v>
      </c>
      <c r="B172" s="617"/>
      <c r="C172" s="617" t="s">
        <v>29</v>
      </c>
      <c r="D172" s="618">
        <v>43600</v>
      </c>
      <c r="E172" s="619"/>
      <c r="F172" s="617" t="s">
        <v>123</v>
      </c>
      <c r="G172" s="620"/>
      <c r="H172" s="617"/>
      <c r="I172" s="621"/>
      <c r="J172" s="83"/>
      <c r="K172" s="621"/>
      <c r="L172" s="621"/>
      <c r="M172" s="621"/>
      <c r="N172" s="621"/>
      <c r="O172" s="621"/>
      <c r="P172" s="621"/>
      <c r="Q172" s="623"/>
      <c r="R172" s="244"/>
    </row>
    <row r="173" spans="1:18" ht="16">
      <c r="A173" s="133" t="s">
        <v>241</v>
      </c>
      <c r="B173" s="89" t="s">
        <v>108</v>
      </c>
      <c r="C173" s="89" t="s">
        <v>3</v>
      </c>
      <c r="D173" s="97">
        <v>43601</v>
      </c>
      <c r="E173" s="91">
        <v>2.5</v>
      </c>
      <c r="F173" s="89" t="s">
        <v>8</v>
      </c>
      <c r="G173" s="90"/>
      <c r="H173" s="95" t="s">
        <v>6</v>
      </c>
      <c r="I173" s="96">
        <v>35</v>
      </c>
      <c r="J173" s="117"/>
      <c r="K173" s="92">
        <f>SUM(E173*I173)</f>
        <v>87.5</v>
      </c>
      <c r="L173" s="92">
        <f>SUM(K173*1.15)</f>
        <v>100.62499999999999</v>
      </c>
      <c r="M173" s="92">
        <f>SUM(L173-K173)</f>
        <v>13.124999999999986</v>
      </c>
      <c r="N173" s="118">
        <f>SUM(E173*20)</f>
        <v>50</v>
      </c>
      <c r="O173" s="92">
        <f>SUM(K173-N173)</f>
        <v>37.5</v>
      </c>
      <c r="P173" s="92">
        <v>100.63</v>
      </c>
      <c r="Q173" s="93">
        <f>+SUM(P173-L173)</f>
        <v>5.0000000000096634E-3</v>
      </c>
      <c r="R173" s="244">
        <v>43599</v>
      </c>
    </row>
    <row r="174" spans="1:18" ht="16">
      <c r="A174" s="133" t="s">
        <v>241</v>
      </c>
      <c r="B174" s="89" t="s">
        <v>75</v>
      </c>
      <c r="C174" s="95" t="s">
        <v>3</v>
      </c>
      <c r="D174" s="97">
        <v>43601</v>
      </c>
      <c r="E174" s="91">
        <v>2.5</v>
      </c>
      <c r="F174" s="89" t="s">
        <v>8</v>
      </c>
      <c r="G174" s="90"/>
      <c r="H174" s="87" t="s">
        <v>15</v>
      </c>
      <c r="I174" s="96">
        <v>30</v>
      </c>
      <c r="J174" s="83"/>
      <c r="K174" s="96">
        <v>75</v>
      </c>
      <c r="L174" s="96">
        <f>SUM(K174*1.15)</f>
        <v>86.25</v>
      </c>
      <c r="M174" s="96">
        <f>SUM(L174-K174)</f>
        <v>11.25</v>
      </c>
      <c r="N174" s="118">
        <f>SUM(E174*20)</f>
        <v>50</v>
      </c>
      <c r="O174" s="96">
        <f>SUM(K174-N174)</f>
        <v>25</v>
      </c>
      <c r="P174" s="92">
        <v>86.25</v>
      </c>
      <c r="Q174" s="93">
        <f>+SUM(P174-L174)</f>
        <v>0</v>
      </c>
      <c r="R174" s="244">
        <v>43600</v>
      </c>
    </row>
    <row r="175" spans="1:18" ht="16">
      <c r="A175" s="133" t="s">
        <v>241</v>
      </c>
      <c r="B175" s="89" t="s">
        <v>77</v>
      </c>
      <c r="C175" s="89" t="s">
        <v>10</v>
      </c>
      <c r="D175" s="97">
        <v>43602</v>
      </c>
      <c r="E175" s="91">
        <v>2.5</v>
      </c>
      <c r="F175" s="89" t="s">
        <v>8</v>
      </c>
      <c r="G175" s="90"/>
      <c r="H175" s="87" t="s">
        <v>12</v>
      </c>
      <c r="I175" s="92">
        <v>30</v>
      </c>
      <c r="J175" s="83"/>
      <c r="K175" s="92">
        <f>SUM(E175*I175)</f>
        <v>75</v>
      </c>
      <c r="L175" s="92">
        <f>SUM(K175*1.15)</f>
        <v>86.25</v>
      </c>
      <c r="M175" s="92">
        <f>SUM(L175-K175)</f>
        <v>11.25</v>
      </c>
      <c r="N175" s="118">
        <f>SUM(E175*20)</f>
        <v>50</v>
      </c>
      <c r="O175" s="92">
        <f>SUM(K175-N175)</f>
        <v>25</v>
      </c>
      <c r="P175" s="92">
        <v>86.25</v>
      </c>
      <c r="Q175" s="93">
        <f>+SUM(P175-L175)</f>
        <v>0</v>
      </c>
      <c r="R175" s="244" t="s">
        <v>352</v>
      </c>
    </row>
    <row r="176" spans="1:18" ht="16">
      <c r="A176" s="133" t="s">
        <v>241</v>
      </c>
      <c r="B176" s="89" t="s">
        <v>577</v>
      </c>
      <c r="C176" s="89" t="s">
        <v>10</v>
      </c>
      <c r="D176" s="97">
        <v>43602</v>
      </c>
      <c r="E176" s="91">
        <v>2</v>
      </c>
      <c r="F176" s="125" t="s">
        <v>98</v>
      </c>
      <c r="G176" s="90" t="s">
        <v>515</v>
      </c>
      <c r="H176" s="89" t="s">
        <v>20</v>
      </c>
      <c r="I176" s="92">
        <v>43</v>
      </c>
      <c r="J176" s="117"/>
      <c r="K176" s="92">
        <f>SUM(E176*I176)</f>
        <v>86</v>
      </c>
      <c r="L176" s="92">
        <f>SUM(K176*1.15)</f>
        <v>98.899999999999991</v>
      </c>
      <c r="M176" s="92">
        <f>SUM(L176-K176)</f>
        <v>12.899999999999991</v>
      </c>
      <c r="N176" s="118">
        <f>SUM(E176*25)</f>
        <v>50</v>
      </c>
      <c r="O176" s="92">
        <f>SUM(K176-N176)</f>
        <v>36</v>
      </c>
      <c r="P176" s="92">
        <v>99</v>
      </c>
      <c r="Q176" s="93">
        <f>+SUM(P176-L176)</f>
        <v>0.10000000000000853</v>
      </c>
      <c r="R176" s="183">
        <v>43602</v>
      </c>
    </row>
    <row r="177" spans="1:18" ht="16">
      <c r="A177" s="101"/>
      <c r="B177" s="101"/>
      <c r="C177" s="101"/>
      <c r="D177" s="102"/>
      <c r="E177" s="103">
        <f>SUM(E167:E176)</f>
        <v>17</v>
      </c>
      <c r="F177" s="101"/>
      <c r="G177" s="102"/>
      <c r="H177" s="101"/>
      <c r="I177" s="104"/>
      <c r="J177" s="83"/>
      <c r="K177" s="104">
        <f t="shared" ref="K177:Q177" si="61">SUM(K167:K176)</f>
        <v>603.5</v>
      </c>
      <c r="L177" s="104">
        <f t="shared" si="61"/>
        <v>694.02499999999998</v>
      </c>
      <c r="M177" s="104">
        <f t="shared" si="61"/>
        <v>90.524999999999949</v>
      </c>
      <c r="N177" s="104">
        <f t="shared" si="61"/>
        <v>350</v>
      </c>
      <c r="O177" s="104">
        <f t="shared" si="61"/>
        <v>253.5</v>
      </c>
      <c r="P177" s="104">
        <f t="shared" si="61"/>
        <v>694.13</v>
      </c>
      <c r="Q177" s="105">
        <f t="shared" si="61"/>
        <v>0.10500000000004661</v>
      </c>
      <c r="R177" s="183"/>
    </row>
    <row r="178" spans="1:18" ht="16">
      <c r="A178" s="134"/>
      <c r="J178" s="83"/>
      <c r="R178" s="244"/>
    </row>
    <row r="179" spans="1:18" ht="16">
      <c r="A179" s="136"/>
      <c r="B179" s="136"/>
      <c r="C179" s="136"/>
      <c r="D179" s="137"/>
      <c r="E179" s="138">
        <f>SUM(E178)</f>
        <v>0</v>
      </c>
      <c r="F179" s="136"/>
      <c r="G179" s="137"/>
      <c r="H179" s="136"/>
      <c r="I179" s="139"/>
      <c r="J179" s="83"/>
      <c r="K179" s="139">
        <f t="shared" ref="K179:Q179" si="62">SUM(K178)</f>
        <v>0</v>
      </c>
      <c r="L179" s="139">
        <f t="shared" si="62"/>
        <v>0</v>
      </c>
      <c r="M179" s="139">
        <f t="shared" si="62"/>
        <v>0</v>
      </c>
      <c r="N179" s="139">
        <f t="shared" si="62"/>
        <v>0</v>
      </c>
      <c r="O179" s="139">
        <f t="shared" si="62"/>
        <v>0</v>
      </c>
      <c r="P179" s="139">
        <f t="shared" si="62"/>
        <v>0</v>
      </c>
      <c r="Q179" s="140">
        <f t="shared" si="62"/>
        <v>0</v>
      </c>
      <c r="R179" s="183"/>
    </row>
    <row r="180" spans="1:18" ht="16">
      <c r="A180" s="143" t="s">
        <v>40</v>
      </c>
      <c r="B180" s="87" t="s">
        <v>43</v>
      </c>
      <c r="C180" s="87" t="s">
        <v>19</v>
      </c>
      <c r="D180" s="97">
        <v>43598</v>
      </c>
      <c r="E180" s="98">
        <v>3</v>
      </c>
      <c r="F180" s="126" t="s">
        <v>5</v>
      </c>
      <c r="G180" s="90"/>
      <c r="H180" s="95" t="s">
        <v>17</v>
      </c>
      <c r="I180" s="96">
        <v>30</v>
      </c>
      <c r="J180" s="83"/>
      <c r="K180" s="92">
        <v>90</v>
      </c>
      <c r="L180" s="92">
        <f t="shared" ref="L180:L185" si="63">SUM(K180*1.15)</f>
        <v>103.49999999999999</v>
      </c>
      <c r="M180" s="92">
        <f t="shared" ref="M180:M185" si="64">SUM(L180-K180)</f>
        <v>13.499999999999986</v>
      </c>
      <c r="N180" s="118">
        <f>SUM(E180*21)</f>
        <v>63</v>
      </c>
      <c r="O180" s="118">
        <f t="shared" ref="O180:O185" si="65">SUM(K180-N180)</f>
        <v>27</v>
      </c>
      <c r="P180" s="92">
        <v>103.5</v>
      </c>
      <c r="Q180" s="144">
        <f t="shared" ref="Q180:Q185" si="66">+SUM(P180-L180)</f>
        <v>1.4210854715202004E-14</v>
      </c>
      <c r="R180" s="244">
        <v>43599</v>
      </c>
    </row>
    <row r="181" spans="1:18" ht="16">
      <c r="A181" s="143" t="s">
        <v>40</v>
      </c>
      <c r="B181" s="617"/>
      <c r="C181" s="617" t="s">
        <v>19</v>
      </c>
      <c r="D181" s="618">
        <v>43598</v>
      </c>
      <c r="E181" s="619"/>
      <c r="F181" s="617"/>
      <c r="G181" s="620"/>
      <c r="H181" s="624"/>
      <c r="I181" s="621"/>
      <c r="J181" s="83"/>
      <c r="K181" s="621"/>
      <c r="L181" s="621">
        <f t="shared" si="63"/>
        <v>0</v>
      </c>
      <c r="M181" s="621">
        <f t="shared" si="64"/>
        <v>0</v>
      </c>
      <c r="N181" s="621">
        <f>SUM(E181*21)</f>
        <v>0</v>
      </c>
      <c r="O181" s="621">
        <f t="shared" si="65"/>
        <v>0</v>
      </c>
      <c r="P181" s="621"/>
      <c r="Q181" s="623">
        <f t="shared" si="66"/>
        <v>0</v>
      </c>
      <c r="R181" s="717"/>
    </row>
    <row r="182" spans="1:18" ht="16">
      <c r="A182" s="143" t="s">
        <v>40</v>
      </c>
      <c r="B182" s="89" t="s">
        <v>48</v>
      </c>
      <c r="C182" s="89" t="s">
        <v>24</v>
      </c>
      <c r="D182" s="97">
        <v>43599</v>
      </c>
      <c r="E182" s="91">
        <v>2</v>
      </c>
      <c r="F182" s="126" t="s">
        <v>5</v>
      </c>
      <c r="G182" s="90"/>
      <c r="H182" s="95" t="s">
        <v>6</v>
      </c>
      <c r="I182" s="96">
        <v>35</v>
      </c>
      <c r="J182" s="83"/>
      <c r="K182" s="118">
        <f>SUM(E182*I182)</f>
        <v>70</v>
      </c>
      <c r="L182" s="118">
        <f t="shared" si="63"/>
        <v>80.5</v>
      </c>
      <c r="M182" s="118">
        <f t="shared" si="64"/>
        <v>10.5</v>
      </c>
      <c r="N182" s="118">
        <f>SUM(E182*21)</f>
        <v>42</v>
      </c>
      <c r="O182" s="92">
        <f t="shared" si="65"/>
        <v>28</v>
      </c>
      <c r="P182" s="92">
        <v>80.5</v>
      </c>
      <c r="Q182" s="93">
        <f t="shared" si="66"/>
        <v>0</v>
      </c>
      <c r="R182" s="244">
        <v>43595</v>
      </c>
    </row>
    <row r="183" spans="1:18" ht="16">
      <c r="A183" s="143" t="s">
        <v>40</v>
      </c>
      <c r="B183" s="89" t="s">
        <v>50</v>
      </c>
      <c r="C183" s="95" t="s">
        <v>24</v>
      </c>
      <c r="D183" s="97">
        <v>43599</v>
      </c>
      <c r="E183" s="91">
        <v>2.5</v>
      </c>
      <c r="F183" s="126" t="s">
        <v>5</v>
      </c>
      <c r="G183" s="90"/>
      <c r="H183" s="89" t="s">
        <v>17</v>
      </c>
      <c r="I183" s="92">
        <v>30</v>
      </c>
      <c r="J183" s="83"/>
      <c r="K183" s="92">
        <f>SUM(E183*I183)</f>
        <v>75</v>
      </c>
      <c r="L183" s="92">
        <f t="shared" si="63"/>
        <v>86.25</v>
      </c>
      <c r="M183" s="92">
        <f t="shared" si="64"/>
        <v>11.25</v>
      </c>
      <c r="N183" s="118">
        <f>SUM(E183*21)</f>
        <v>52.5</v>
      </c>
      <c r="O183" s="92">
        <f t="shared" si="65"/>
        <v>22.5</v>
      </c>
      <c r="P183" s="92">
        <v>86.25</v>
      </c>
      <c r="Q183" s="93">
        <f t="shared" si="66"/>
        <v>0</v>
      </c>
      <c r="R183" s="244">
        <v>43599</v>
      </c>
    </row>
    <row r="184" spans="1:18" ht="16">
      <c r="A184" s="143" t="s">
        <v>40</v>
      </c>
      <c r="B184" s="95" t="s">
        <v>232</v>
      </c>
      <c r="C184" s="89" t="s">
        <v>29</v>
      </c>
      <c r="D184" s="97">
        <v>43600</v>
      </c>
      <c r="E184" s="91">
        <v>2</v>
      </c>
      <c r="F184" s="147" t="s">
        <v>98</v>
      </c>
      <c r="G184" s="90"/>
      <c r="H184" s="89" t="s">
        <v>6</v>
      </c>
      <c r="I184" s="92">
        <v>38</v>
      </c>
      <c r="J184" s="83"/>
      <c r="K184" s="92">
        <f>SUM(E184*I184)</f>
        <v>76</v>
      </c>
      <c r="L184" s="92">
        <f t="shared" si="63"/>
        <v>87.399999999999991</v>
      </c>
      <c r="M184" s="92">
        <f t="shared" si="64"/>
        <v>11.399999999999991</v>
      </c>
      <c r="N184" s="92">
        <f>SUM(E184*25)</f>
        <v>50</v>
      </c>
      <c r="O184" s="92">
        <f t="shared" si="65"/>
        <v>26</v>
      </c>
      <c r="P184" s="92">
        <v>87.4</v>
      </c>
      <c r="Q184" s="93">
        <f t="shared" si="66"/>
        <v>1.4210854715202004E-14</v>
      </c>
      <c r="R184" s="183">
        <v>43601</v>
      </c>
    </row>
    <row r="185" spans="1:18" ht="16">
      <c r="A185" s="143" t="s">
        <v>40</v>
      </c>
      <c r="B185" s="95" t="s">
        <v>95</v>
      </c>
      <c r="C185" s="95" t="s">
        <v>29</v>
      </c>
      <c r="D185" s="97">
        <v>43600</v>
      </c>
      <c r="E185" s="100">
        <v>2.5</v>
      </c>
      <c r="F185" s="89" t="s">
        <v>8</v>
      </c>
      <c r="G185" s="148"/>
      <c r="H185" s="95" t="s">
        <v>17</v>
      </c>
      <c r="I185" s="96">
        <v>30</v>
      </c>
      <c r="J185" s="83"/>
      <c r="K185" s="96">
        <f>SUM(E185*I185)</f>
        <v>75</v>
      </c>
      <c r="L185" s="96">
        <f t="shared" si="63"/>
        <v>86.25</v>
      </c>
      <c r="M185" s="96">
        <f t="shared" si="64"/>
        <v>11.25</v>
      </c>
      <c r="N185" s="92">
        <f>SUM(E185*21)</f>
        <v>52.5</v>
      </c>
      <c r="O185" s="92">
        <f t="shared" si="65"/>
        <v>22.5</v>
      </c>
      <c r="P185" s="96">
        <v>86.25</v>
      </c>
      <c r="Q185" s="93">
        <f t="shared" si="66"/>
        <v>0</v>
      </c>
      <c r="R185" s="244">
        <v>43595</v>
      </c>
    </row>
    <row r="186" spans="1:18" ht="16">
      <c r="A186" s="143" t="s">
        <v>40</v>
      </c>
      <c r="B186" s="89" t="s">
        <v>76</v>
      </c>
      <c r="C186" s="89" t="s">
        <v>3</v>
      </c>
      <c r="D186" s="97">
        <v>43601</v>
      </c>
      <c r="E186" s="91">
        <v>2</v>
      </c>
      <c r="F186" s="89" t="s">
        <v>8</v>
      </c>
      <c r="G186" s="90"/>
      <c r="H186" s="95" t="s">
        <v>12</v>
      </c>
      <c r="I186" s="96">
        <v>30</v>
      </c>
      <c r="J186" s="83"/>
      <c r="K186" s="92">
        <f>SUM(E186*I186)</f>
        <v>60</v>
      </c>
      <c r="L186" s="92">
        <f>SUM(K186*1.15)</f>
        <v>69</v>
      </c>
      <c r="M186" s="92">
        <f>SUM(L186-K186)</f>
        <v>9</v>
      </c>
      <c r="N186" s="92">
        <f>SUM(E186*21)</f>
        <v>42</v>
      </c>
      <c r="O186" s="92">
        <f>SUM(K186-N186)</f>
        <v>18</v>
      </c>
      <c r="P186" s="92">
        <v>69</v>
      </c>
      <c r="Q186" s="93">
        <f>+SUM(P186-L186)</f>
        <v>0</v>
      </c>
      <c r="R186" s="244">
        <v>43601</v>
      </c>
    </row>
    <row r="187" spans="1:18" ht="16">
      <c r="A187" s="143" t="s">
        <v>40</v>
      </c>
      <c r="B187" s="119"/>
      <c r="C187" s="119" t="s">
        <v>3</v>
      </c>
      <c r="D187" s="141">
        <v>43601</v>
      </c>
      <c r="E187" s="121"/>
      <c r="F187" s="119" t="s">
        <v>468</v>
      </c>
      <c r="G187" s="120"/>
      <c r="H187" s="119"/>
      <c r="I187" s="122"/>
      <c r="J187" s="83"/>
      <c r="K187" s="122"/>
      <c r="L187" s="122"/>
      <c r="M187" s="122"/>
      <c r="N187" s="122"/>
      <c r="O187" s="122"/>
      <c r="P187" s="122"/>
      <c r="Q187" s="149"/>
      <c r="R187" s="183"/>
    </row>
    <row r="188" spans="1:18" ht="16">
      <c r="A188" s="143" t="s">
        <v>40</v>
      </c>
      <c r="B188" s="119"/>
      <c r="C188" s="119" t="s">
        <v>10</v>
      </c>
      <c r="D188" s="141">
        <v>43602</v>
      </c>
      <c r="E188" s="121"/>
      <c r="F188" s="119" t="s">
        <v>468</v>
      </c>
      <c r="G188" s="120"/>
      <c r="H188" s="119"/>
      <c r="I188" s="122"/>
      <c r="J188" s="83"/>
      <c r="K188" s="122"/>
      <c r="L188" s="122"/>
      <c r="M188" s="122"/>
      <c r="N188" s="122"/>
      <c r="O188" s="122"/>
      <c r="P188" s="122"/>
      <c r="Q188" s="149"/>
      <c r="R188" s="183"/>
    </row>
    <row r="189" spans="1:18" ht="16">
      <c r="A189" s="143" t="s">
        <v>40</v>
      </c>
      <c r="B189" s="95" t="s">
        <v>56</v>
      </c>
      <c r="C189" s="89" t="s">
        <v>10</v>
      </c>
      <c r="D189" s="97">
        <v>43602</v>
      </c>
      <c r="E189" s="100">
        <v>2.5</v>
      </c>
      <c r="F189" s="89" t="s">
        <v>8</v>
      </c>
      <c r="G189" s="87"/>
      <c r="H189" s="95" t="s">
        <v>6</v>
      </c>
      <c r="I189" s="92">
        <v>33</v>
      </c>
      <c r="J189" s="83"/>
      <c r="K189" s="92">
        <f>SUM(E189*I189)</f>
        <v>82.5</v>
      </c>
      <c r="L189" s="92">
        <f t="shared" ref="L189" si="67">SUM(K189*1.15)</f>
        <v>94.874999999999986</v>
      </c>
      <c r="M189" s="92">
        <f t="shared" ref="M189" si="68">SUM(L189-K189)</f>
        <v>12.374999999999986</v>
      </c>
      <c r="N189" s="92">
        <f>SUM(E189*21)</f>
        <v>52.5</v>
      </c>
      <c r="O189" s="118">
        <f t="shared" ref="O189" si="69">SUM(K189-N189)</f>
        <v>30</v>
      </c>
      <c r="P189" s="96">
        <v>94.88</v>
      </c>
      <c r="Q189" s="93">
        <f t="shared" ref="Q189" si="70">+SUM(P189-L189)</f>
        <v>5.0000000000096634E-3</v>
      </c>
      <c r="R189" s="244">
        <v>43599</v>
      </c>
    </row>
    <row r="190" spans="1:18" ht="16">
      <c r="A190" s="150"/>
      <c r="B190" s="150"/>
      <c r="C190" s="150"/>
      <c r="D190" s="150"/>
      <c r="E190" s="151">
        <f>SUM(E180:E189)</f>
        <v>16.5</v>
      </c>
      <c r="F190" s="150"/>
      <c r="G190" s="150"/>
      <c r="H190" s="150"/>
      <c r="I190" s="152"/>
      <c r="J190" s="83"/>
      <c r="K190" s="152">
        <f t="shared" ref="K190:Q190" si="71">SUM(K180:K189)</f>
        <v>528.5</v>
      </c>
      <c r="L190" s="152">
        <f t="shared" si="71"/>
        <v>607.77499999999998</v>
      </c>
      <c r="M190" s="152">
        <f t="shared" si="71"/>
        <v>79.274999999999963</v>
      </c>
      <c r="N190" s="152">
        <f t="shared" si="71"/>
        <v>354.5</v>
      </c>
      <c r="O190" s="152">
        <f t="shared" si="71"/>
        <v>174</v>
      </c>
      <c r="P190" s="152">
        <f t="shared" si="71"/>
        <v>607.78</v>
      </c>
      <c r="Q190" s="153">
        <f t="shared" si="71"/>
        <v>5.0000000000380851E-3</v>
      </c>
      <c r="R190" s="245"/>
    </row>
    <row r="191" spans="1:18" ht="16">
      <c r="A191" s="79" t="s">
        <v>57</v>
      </c>
      <c r="B191" s="79" t="s">
        <v>58</v>
      </c>
      <c r="C191" s="79"/>
      <c r="D191" s="155" t="s">
        <v>59</v>
      </c>
      <c r="E191" s="81" t="s">
        <v>60</v>
      </c>
      <c r="F191" s="79" t="s">
        <v>61</v>
      </c>
      <c r="G191" s="85" t="s">
        <v>62</v>
      </c>
      <c r="H191" s="156" t="s">
        <v>72</v>
      </c>
      <c r="I191" s="82" t="s">
        <v>64</v>
      </c>
      <c r="J191" s="83"/>
      <c r="K191" s="82" t="s">
        <v>65</v>
      </c>
      <c r="L191" s="82" t="s">
        <v>66</v>
      </c>
      <c r="M191" s="82" t="s">
        <v>67</v>
      </c>
      <c r="N191" s="82" t="s">
        <v>68</v>
      </c>
      <c r="O191" s="82" t="s">
        <v>69</v>
      </c>
      <c r="P191" s="82" t="s">
        <v>70</v>
      </c>
      <c r="Q191" s="84" t="s">
        <v>71</v>
      </c>
      <c r="R191" s="183"/>
    </row>
    <row r="192" spans="1:18" ht="16">
      <c r="A192" s="163" t="s">
        <v>362</v>
      </c>
      <c r="B192" s="89" t="s">
        <v>101</v>
      </c>
      <c r="C192" s="89" t="s">
        <v>19</v>
      </c>
      <c r="D192" s="97">
        <v>43598</v>
      </c>
      <c r="E192" s="91">
        <v>2</v>
      </c>
      <c r="F192" s="89" t="s">
        <v>8</v>
      </c>
      <c r="G192" s="95"/>
      <c r="H192" s="116" t="s">
        <v>6</v>
      </c>
      <c r="I192" s="92">
        <v>35</v>
      </c>
      <c r="J192" s="83"/>
      <c r="K192" s="92">
        <f>SUM(E192*I192)</f>
        <v>70</v>
      </c>
      <c r="L192" s="92">
        <f>SUM(K192*1.15)</f>
        <v>80.5</v>
      </c>
      <c r="M192" s="92">
        <f>SUM(L192-K192)</f>
        <v>10.5</v>
      </c>
      <c r="N192" s="92">
        <f>SUM(E192*20)</f>
        <v>40</v>
      </c>
      <c r="O192" s="92">
        <f>SUM(K192-N192)</f>
        <v>30</v>
      </c>
      <c r="P192" s="92">
        <v>80.5</v>
      </c>
      <c r="Q192" s="93">
        <f>+SUM(P192-L192)</f>
        <v>0</v>
      </c>
      <c r="R192" s="183">
        <v>43600</v>
      </c>
    </row>
    <row r="193" spans="1:18" ht="16">
      <c r="A193" s="163" t="s">
        <v>362</v>
      </c>
      <c r="B193" s="617"/>
      <c r="C193" s="617" t="s">
        <v>19</v>
      </c>
      <c r="D193" s="618">
        <v>43598</v>
      </c>
      <c r="E193" s="619"/>
      <c r="F193" s="617" t="s">
        <v>85</v>
      </c>
      <c r="G193" s="624"/>
      <c r="H193" s="663"/>
      <c r="I193" s="621"/>
      <c r="J193" s="83"/>
      <c r="K193" s="621"/>
      <c r="L193" s="621"/>
      <c r="M193" s="621"/>
      <c r="N193" s="621"/>
      <c r="O193" s="621"/>
      <c r="P193" s="621"/>
      <c r="Q193" s="623"/>
      <c r="R193" s="183"/>
    </row>
    <row r="194" spans="1:18" ht="16">
      <c r="A194" s="163" t="s">
        <v>362</v>
      </c>
      <c r="B194" s="95" t="s">
        <v>35</v>
      </c>
      <c r="C194" s="89" t="s">
        <v>24</v>
      </c>
      <c r="D194" s="97">
        <v>43599</v>
      </c>
      <c r="E194" s="91">
        <v>1</v>
      </c>
      <c r="F194" s="125" t="s">
        <v>14</v>
      </c>
      <c r="G194" s="709" t="s">
        <v>350</v>
      </c>
      <c r="J194" s="83"/>
      <c r="N194" s="92">
        <f>SUM(E194*25)</f>
        <v>25</v>
      </c>
      <c r="R194" s="183"/>
    </row>
    <row r="195" spans="1:18" ht="16">
      <c r="A195" s="163" t="s">
        <v>362</v>
      </c>
      <c r="B195" s="89" t="s">
        <v>475</v>
      </c>
      <c r="C195" s="89" t="s">
        <v>24</v>
      </c>
      <c r="D195" s="97">
        <v>43599</v>
      </c>
      <c r="E195" s="91">
        <v>2</v>
      </c>
      <c r="F195" s="89" t="s">
        <v>8</v>
      </c>
      <c r="G195" s="709" t="s">
        <v>350</v>
      </c>
      <c r="H195" s="116"/>
      <c r="I195" s="92"/>
      <c r="J195" s="83"/>
      <c r="K195" s="92">
        <f>SUM(E195*I195)</f>
        <v>0</v>
      </c>
      <c r="L195" s="92">
        <f>SUM(K195*1.15)</f>
        <v>0</v>
      </c>
      <c r="M195" s="92">
        <f>SUM(L195-K195)</f>
        <v>0</v>
      </c>
      <c r="N195" s="92">
        <f t="shared" ref="N195:N198" si="72">SUM(E195*20)</f>
        <v>40</v>
      </c>
      <c r="O195" s="92">
        <f>SUM(K195-N195)</f>
        <v>-40</v>
      </c>
      <c r="P195" s="92"/>
      <c r="Q195" s="144">
        <f>+SUM(P195-L195)</f>
        <v>0</v>
      </c>
      <c r="R195" s="183"/>
    </row>
    <row r="196" spans="1:18" ht="16">
      <c r="A196" s="163" t="s">
        <v>362</v>
      </c>
      <c r="B196" s="254" t="s">
        <v>599</v>
      </c>
      <c r="C196" s="89" t="s">
        <v>29</v>
      </c>
      <c r="D196" s="97">
        <v>43600</v>
      </c>
      <c r="E196" s="540">
        <v>1</v>
      </c>
      <c r="F196" s="254" t="s">
        <v>8</v>
      </c>
      <c r="G196" s="710" t="s">
        <v>515</v>
      </c>
      <c r="H196" s="254" t="s">
        <v>6</v>
      </c>
      <c r="I196" s="265">
        <v>40</v>
      </c>
      <c r="J196" s="83"/>
      <c r="K196" s="265">
        <v>150</v>
      </c>
      <c r="L196" s="265">
        <f>SUM(K196*1.15)</f>
        <v>172.5</v>
      </c>
      <c r="M196" s="265">
        <f>SUM(L196-K196)</f>
        <v>22.5</v>
      </c>
      <c r="N196" s="92">
        <f t="shared" si="72"/>
        <v>20</v>
      </c>
      <c r="O196" s="265">
        <f>SUM(K196-N196)</f>
        <v>130</v>
      </c>
      <c r="P196" s="265">
        <v>172.5</v>
      </c>
      <c r="Q196" s="144">
        <f>+SUM(P196-L196)</f>
        <v>0</v>
      </c>
      <c r="R196" s="183">
        <v>43599</v>
      </c>
    </row>
    <row r="197" spans="1:18" ht="16">
      <c r="A197" s="163" t="s">
        <v>362</v>
      </c>
      <c r="B197" s="89" t="s">
        <v>590</v>
      </c>
      <c r="C197" s="89" t="s">
        <v>29</v>
      </c>
      <c r="D197" s="97">
        <v>43600</v>
      </c>
      <c r="E197" s="91">
        <v>4</v>
      </c>
      <c r="F197" s="125" t="s">
        <v>14</v>
      </c>
      <c r="G197" s="710" t="s">
        <v>515</v>
      </c>
      <c r="H197" s="116" t="s">
        <v>20</v>
      </c>
      <c r="I197" s="92">
        <v>43</v>
      </c>
      <c r="J197" s="83"/>
      <c r="K197" s="92">
        <f>SUM(E197*I197)</f>
        <v>172</v>
      </c>
      <c r="L197" s="92">
        <f>SUM(K197*1.15)</f>
        <v>197.79999999999998</v>
      </c>
      <c r="M197" s="92">
        <f>SUM(L197-K197)</f>
        <v>25.799999999999983</v>
      </c>
      <c r="N197" s="92">
        <f>SUM(E197*25)</f>
        <v>100</v>
      </c>
      <c r="O197" s="92">
        <f>SUM(K197-N197)</f>
        <v>72</v>
      </c>
      <c r="P197" s="92">
        <v>197.8</v>
      </c>
      <c r="Q197" s="93">
        <f>+SUM(P197-L197)</f>
        <v>2.8421709430404007E-14</v>
      </c>
      <c r="R197" s="183">
        <v>43598</v>
      </c>
    </row>
    <row r="198" spans="1:18" ht="16">
      <c r="A198" s="163" t="s">
        <v>362</v>
      </c>
      <c r="B198" s="89" t="s">
        <v>7</v>
      </c>
      <c r="C198" s="95" t="s">
        <v>3</v>
      </c>
      <c r="D198" s="97">
        <v>43601</v>
      </c>
      <c r="E198" s="91">
        <v>2</v>
      </c>
      <c r="F198" s="89" t="s">
        <v>8</v>
      </c>
      <c r="G198" s="90"/>
      <c r="H198" s="95" t="s">
        <v>6</v>
      </c>
      <c r="I198" s="96">
        <v>35</v>
      </c>
      <c r="J198" s="83"/>
      <c r="K198" s="92">
        <f>SUM(E198*I198)</f>
        <v>70</v>
      </c>
      <c r="L198" s="92">
        <f t="shared" ref="L198:L199" si="73">SUM(K198*1.15)</f>
        <v>80.5</v>
      </c>
      <c r="M198" s="92">
        <f t="shared" ref="M198:M199" si="74">SUM(L198-K198)</f>
        <v>10.5</v>
      </c>
      <c r="N198" s="92">
        <f t="shared" si="72"/>
        <v>40</v>
      </c>
      <c r="O198" s="92">
        <f t="shared" ref="O198:O199" si="75">SUM(K198-N198)</f>
        <v>30</v>
      </c>
      <c r="P198" s="92">
        <v>80.5</v>
      </c>
      <c r="Q198" s="93">
        <f t="shared" ref="Q198:Q199" si="76">+SUM(P198-L198)</f>
        <v>0</v>
      </c>
      <c r="R198" s="183">
        <v>43601</v>
      </c>
    </row>
    <row r="199" spans="1:18" ht="16">
      <c r="A199" s="163" t="s">
        <v>362</v>
      </c>
      <c r="B199" s="89" t="s">
        <v>376</v>
      </c>
      <c r="C199" s="89" t="s">
        <v>3</v>
      </c>
      <c r="D199" s="97">
        <v>43601</v>
      </c>
      <c r="E199" s="91">
        <v>3</v>
      </c>
      <c r="F199" s="89" t="s">
        <v>85</v>
      </c>
      <c r="G199" s="90" t="s">
        <v>586</v>
      </c>
      <c r="H199" s="116" t="s">
        <v>17</v>
      </c>
      <c r="I199" s="92">
        <v>30</v>
      </c>
      <c r="J199" s="83"/>
      <c r="K199" s="92">
        <f>SUM(E199*I199)</f>
        <v>90</v>
      </c>
      <c r="L199" s="92">
        <f t="shared" si="73"/>
        <v>103.49999999999999</v>
      </c>
      <c r="M199" s="92">
        <f t="shared" si="74"/>
        <v>13.499999999999986</v>
      </c>
      <c r="N199" s="92">
        <f>SUM(E199*20)</f>
        <v>60</v>
      </c>
      <c r="O199" s="92">
        <f t="shared" si="75"/>
        <v>30</v>
      </c>
      <c r="P199" s="92">
        <v>103.5</v>
      </c>
      <c r="Q199" s="93">
        <f t="shared" si="76"/>
        <v>1.4210854715202004E-14</v>
      </c>
      <c r="R199" s="183">
        <v>43612</v>
      </c>
    </row>
    <row r="200" spans="1:18" ht="16">
      <c r="A200" s="163" t="s">
        <v>362</v>
      </c>
      <c r="B200" s="87" t="s">
        <v>9</v>
      </c>
      <c r="C200" s="87" t="s">
        <v>10</v>
      </c>
      <c r="D200" s="97">
        <v>43602</v>
      </c>
      <c r="E200" s="98">
        <v>2</v>
      </c>
      <c r="F200" s="126" t="s">
        <v>5</v>
      </c>
      <c r="G200" s="135"/>
      <c r="H200" s="95" t="s">
        <v>6</v>
      </c>
      <c r="I200" s="96">
        <v>35</v>
      </c>
      <c r="J200" s="83"/>
      <c r="K200" s="92">
        <v>70</v>
      </c>
      <c r="L200" s="92">
        <f>SUM(K200*1.15)</f>
        <v>80.5</v>
      </c>
      <c r="M200" s="92">
        <f>SUM(L200-K200)</f>
        <v>10.5</v>
      </c>
      <c r="N200" s="118">
        <f>SUM(E200*20)</f>
        <v>40</v>
      </c>
      <c r="O200" s="92">
        <f>SUM(K200-N200)</f>
        <v>30</v>
      </c>
      <c r="P200" s="92">
        <v>80.5</v>
      </c>
      <c r="Q200" s="93">
        <f>+SUM(P200-L200)</f>
        <v>0</v>
      </c>
      <c r="R200" s="183">
        <v>43599</v>
      </c>
    </row>
    <row r="201" spans="1:18" ht="16">
      <c r="A201" s="163" t="s">
        <v>362</v>
      </c>
      <c r="B201" s="89" t="s">
        <v>78</v>
      </c>
      <c r="C201" s="95" t="s">
        <v>10</v>
      </c>
      <c r="D201" s="97">
        <v>43602</v>
      </c>
      <c r="E201" s="91">
        <v>2</v>
      </c>
      <c r="F201" s="89" t="s">
        <v>8</v>
      </c>
      <c r="G201" s="90" t="s">
        <v>585</v>
      </c>
      <c r="H201" s="95" t="s">
        <v>6</v>
      </c>
      <c r="I201" s="96">
        <v>35</v>
      </c>
      <c r="J201" s="83"/>
      <c r="K201" s="118">
        <f>SUM(E201*I201)</f>
        <v>70</v>
      </c>
      <c r="L201" s="118">
        <f>SUM(K201*1.15)</f>
        <v>80.5</v>
      </c>
      <c r="M201" s="118">
        <f>SUM(L201-K201)</f>
        <v>10.5</v>
      </c>
      <c r="N201" s="118">
        <f>SUM(E201*20)</f>
        <v>40</v>
      </c>
      <c r="O201" s="118">
        <f>SUM(K201-N201)</f>
        <v>30</v>
      </c>
      <c r="P201" s="96">
        <v>80.5</v>
      </c>
      <c r="Q201" s="144">
        <f>+SUM(P201-L201)</f>
        <v>0</v>
      </c>
      <c r="R201" s="183">
        <v>43605</v>
      </c>
    </row>
    <row r="202" spans="1:18" ht="16">
      <c r="A202" s="167"/>
      <c r="B202" s="167"/>
      <c r="C202" s="167"/>
      <c r="D202" s="168"/>
      <c r="E202" s="169">
        <f>SUM(E192:E201)</f>
        <v>19</v>
      </c>
      <c r="F202" s="167"/>
      <c r="G202" s="170"/>
      <c r="H202" s="168"/>
      <c r="I202" s="171"/>
      <c r="J202" s="83"/>
      <c r="K202" s="172">
        <f t="shared" ref="K202:Q202" si="77">SUM(K192:K201)</f>
        <v>692</v>
      </c>
      <c r="L202" s="172">
        <f t="shared" si="77"/>
        <v>795.8</v>
      </c>
      <c r="M202" s="172">
        <f t="shared" si="77"/>
        <v>103.79999999999997</v>
      </c>
      <c r="N202" s="172">
        <f t="shared" si="77"/>
        <v>405</v>
      </c>
      <c r="O202" s="172">
        <f t="shared" si="77"/>
        <v>312</v>
      </c>
      <c r="P202" s="107">
        <f t="shared" si="77"/>
        <v>795.8</v>
      </c>
      <c r="Q202" s="679">
        <f t="shared" si="77"/>
        <v>4.2632564145606011E-14</v>
      </c>
      <c r="R202" s="183"/>
    </row>
    <row r="203" spans="1:18" ht="16">
      <c r="A203" s="176" t="s">
        <v>87</v>
      </c>
      <c r="B203" s="89" t="s">
        <v>88</v>
      </c>
      <c r="C203" s="89" t="s">
        <v>19</v>
      </c>
      <c r="D203" s="97">
        <v>43598</v>
      </c>
      <c r="E203" s="91">
        <v>2</v>
      </c>
      <c r="F203" s="89" t="s">
        <v>8</v>
      </c>
      <c r="G203" s="90" t="s">
        <v>588</v>
      </c>
      <c r="H203" s="95" t="s">
        <v>17</v>
      </c>
      <c r="I203" s="96">
        <v>30</v>
      </c>
      <c r="J203" s="83"/>
      <c r="K203" s="92">
        <f>SUM(E203*I203)</f>
        <v>60</v>
      </c>
      <c r="L203" s="92">
        <f t="shared" ref="L203:L208" si="78">SUM(K203*1.15)</f>
        <v>69</v>
      </c>
      <c r="M203" s="92">
        <f t="shared" ref="M203:M208" si="79">SUM(L203-K203)</f>
        <v>9</v>
      </c>
      <c r="N203" s="92">
        <f t="shared" ref="N203:N208" si="80">SUM(E203*21)</f>
        <v>42</v>
      </c>
      <c r="O203" s="92">
        <f t="shared" ref="O203:O208" si="81">SUM(K203-N203)</f>
        <v>18</v>
      </c>
      <c r="P203" s="118">
        <v>69</v>
      </c>
      <c r="Q203" s="93">
        <f t="shared" ref="Q203:Q208" si="82">+SUM(P203-L203)</f>
        <v>0</v>
      </c>
      <c r="R203" s="183">
        <v>43600</v>
      </c>
    </row>
    <row r="204" spans="1:18" ht="16">
      <c r="A204" s="176" t="s">
        <v>87</v>
      </c>
      <c r="B204" s="89" t="s">
        <v>90</v>
      </c>
      <c r="C204" s="89" t="s">
        <v>19</v>
      </c>
      <c r="D204" s="97">
        <v>43598</v>
      </c>
      <c r="E204" s="91">
        <v>3</v>
      </c>
      <c r="F204" s="126" t="s">
        <v>5</v>
      </c>
      <c r="G204" s="90"/>
      <c r="H204" s="87" t="s">
        <v>17</v>
      </c>
      <c r="I204" s="92">
        <v>30</v>
      </c>
      <c r="J204" s="83"/>
      <c r="K204" s="92">
        <v>90</v>
      </c>
      <c r="L204" s="92">
        <f t="shared" si="78"/>
        <v>103.49999999999999</v>
      </c>
      <c r="M204" s="92">
        <f t="shared" si="79"/>
        <v>13.499999999999986</v>
      </c>
      <c r="N204" s="92">
        <f t="shared" si="80"/>
        <v>63</v>
      </c>
      <c r="O204" s="92">
        <f t="shared" si="81"/>
        <v>27</v>
      </c>
      <c r="P204" s="92">
        <v>103.5</v>
      </c>
      <c r="Q204" s="93">
        <f t="shared" si="82"/>
        <v>1.4210854715202004E-14</v>
      </c>
      <c r="R204" s="183">
        <v>43598</v>
      </c>
    </row>
    <row r="205" spans="1:18" ht="16">
      <c r="A205" s="176" t="s">
        <v>87</v>
      </c>
      <c r="B205" s="690"/>
      <c r="C205" s="617" t="s">
        <v>24</v>
      </c>
      <c r="D205" s="618">
        <v>43599</v>
      </c>
      <c r="E205" s="790"/>
      <c r="F205" s="690"/>
      <c r="G205" s="690"/>
      <c r="H205" s="690"/>
      <c r="I205" s="690"/>
      <c r="J205" s="83"/>
      <c r="K205" s="690"/>
      <c r="L205" s="690"/>
      <c r="M205" s="690"/>
      <c r="N205" s="690"/>
      <c r="O205" s="690"/>
      <c r="P205" s="690"/>
      <c r="Q205" s="690"/>
      <c r="R205" s="716"/>
    </row>
    <row r="206" spans="1:18" ht="16">
      <c r="A206" s="176" t="s">
        <v>87</v>
      </c>
      <c r="B206" s="89" t="s">
        <v>93</v>
      </c>
      <c r="C206" s="95" t="s">
        <v>24</v>
      </c>
      <c r="D206" s="97">
        <v>43599</v>
      </c>
      <c r="E206" s="91">
        <v>2</v>
      </c>
      <c r="F206" s="126" t="s">
        <v>5</v>
      </c>
      <c r="G206" s="90"/>
      <c r="H206" s="95" t="s">
        <v>6</v>
      </c>
      <c r="I206" s="96">
        <v>35</v>
      </c>
      <c r="J206" s="83"/>
      <c r="K206" s="92">
        <f t="shared" ref="K206:K212" si="83">SUM(E206*I206)</f>
        <v>70</v>
      </c>
      <c r="L206" s="92">
        <f t="shared" si="78"/>
        <v>80.5</v>
      </c>
      <c r="M206" s="92">
        <f>SUM(L206-K206)</f>
        <v>10.5</v>
      </c>
      <c r="N206" s="92">
        <f t="shared" si="80"/>
        <v>42</v>
      </c>
      <c r="O206" s="92">
        <f>SUM(K206-N206)</f>
        <v>28</v>
      </c>
      <c r="P206" s="92">
        <v>80.5</v>
      </c>
      <c r="Q206" s="93">
        <f t="shared" si="82"/>
        <v>0</v>
      </c>
      <c r="R206" s="183">
        <v>43599</v>
      </c>
    </row>
    <row r="207" spans="1:18" ht="16">
      <c r="A207" s="176" t="s">
        <v>87</v>
      </c>
      <c r="B207" s="95" t="s">
        <v>81</v>
      </c>
      <c r="C207" s="95" t="s">
        <v>29</v>
      </c>
      <c r="D207" s="97">
        <v>43600</v>
      </c>
      <c r="E207" s="100">
        <v>2</v>
      </c>
      <c r="F207" s="126" t="s">
        <v>5</v>
      </c>
      <c r="G207" s="95"/>
      <c r="H207" s="95" t="s">
        <v>6</v>
      </c>
      <c r="I207" s="92">
        <v>35</v>
      </c>
      <c r="J207" s="117"/>
      <c r="K207" s="118">
        <f t="shared" si="83"/>
        <v>70</v>
      </c>
      <c r="L207" s="118">
        <f>SUM(K207*1.15)</f>
        <v>80.5</v>
      </c>
      <c r="M207" s="118">
        <f>SUM(L207-K207)</f>
        <v>10.5</v>
      </c>
      <c r="N207" s="92">
        <f>SUM(E207*21)</f>
        <v>42</v>
      </c>
      <c r="O207" s="92">
        <f>SUM(K207-N207)</f>
        <v>28</v>
      </c>
      <c r="P207" s="118">
        <v>80.5</v>
      </c>
      <c r="Q207" s="93">
        <f>+SUM(P207-L207)</f>
        <v>0</v>
      </c>
      <c r="R207" s="183">
        <v>43601</v>
      </c>
    </row>
    <row r="208" spans="1:18" ht="16">
      <c r="A208" s="176" t="s">
        <v>87</v>
      </c>
      <c r="B208" s="89" t="s">
        <v>96</v>
      </c>
      <c r="C208" s="95" t="s">
        <v>29</v>
      </c>
      <c r="D208" s="97">
        <v>43600</v>
      </c>
      <c r="E208" s="100">
        <v>2</v>
      </c>
      <c r="F208" s="126" t="s">
        <v>5</v>
      </c>
      <c r="G208" s="90"/>
      <c r="H208" s="116" t="s">
        <v>6</v>
      </c>
      <c r="I208" s="92">
        <v>35</v>
      </c>
      <c r="J208" s="83"/>
      <c r="K208" s="96">
        <f t="shared" si="83"/>
        <v>70</v>
      </c>
      <c r="L208" s="96">
        <f t="shared" si="78"/>
        <v>80.5</v>
      </c>
      <c r="M208" s="96">
        <f t="shared" si="79"/>
        <v>10.5</v>
      </c>
      <c r="N208" s="92">
        <f t="shared" si="80"/>
        <v>42</v>
      </c>
      <c r="O208" s="92">
        <f t="shared" si="81"/>
        <v>28</v>
      </c>
      <c r="P208" s="92">
        <v>80.5</v>
      </c>
      <c r="Q208" s="93">
        <f t="shared" si="82"/>
        <v>0</v>
      </c>
      <c r="R208" s="183">
        <v>43599</v>
      </c>
    </row>
    <row r="209" spans="1:18" ht="16">
      <c r="A209" s="176" t="s">
        <v>87</v>
      </c>
      <c r="B209" s="87" t="s">
        <v>109</v>
      </c>
      <c r="C209" s="95" t="s">
        <v>3</v>
      </c>
      <c r="D209" s="97">
        <v>43601</v>
      </c>
      <c r="E209" s="98">
        <v>3</v>
      </c>
      <c r="F209" s="126" t="s">
        <v>5</v>
      </c>
      <c r="G209" s="90"/>
      <c r="H209" s="87" t="s">
        <v>12</v>
      </c>
      <c r="I209" s="92">
        <v>30</v>
      </c>
      <c r="J209" s="117"/>
      <c r="K209" s="118">
        <f>SUM(E209*I209)</f>
        <v>90</v>
      </c>
      <c r="L209" s="118">
        <f>SUM(K209*1.15)</f>
        <v>103.49999999999999</v>
      </c>
      <c r="M209" s="118">
        <f>SUM(L209-K209)</f>
        <v>13.499999999999986</v>
      </c>
      <c r="N209" s="92">
        <f>SUM(E209*21)</f>
        <v>63</v>
      </c>
      <c r="O209" s="118">
        <f>SUM(K209-N209)</f>
        <v>27</v>
      </c>
      <c r="P209" s="118">
        <v>103.5</v>
      </c>
      <c r="Q209" s="93">
        <f>+SUM(P209-L209)</f>
        <v>1.4210854715202004E-14</v>
      </c>
      <c r="R209" s="183">
        <v>43605</v>
      </c>
    </row>
    <row r="210" spans="1:18" ht="16">
      <c r="A210" s="176" t="s">
        <v>87</v>
      </c>
      <c r="B210" s="89" t="s">
        <v>4</v>
      </c>
      <c r="C210" s="95" t="s">
        <v>3</v>
      </c>
      <c r="D210" s="97">
        <v>43601</v>
      </c>
      <c r="E210" s="98">
        <v>2.5</v>
      </c>
      <c r="F210" s="126" t="s">
        <v>5</v>
      </c>
      <c r="G210" s="90"/>
      <c r="H210" s="127" t="s">
        <v>6</v>
      </c>
      <c r="I210" s="96">
        <v>35</v>
      </c>
      <c r="J210" s="83"/>
      <c r="K210" s="92">
        <f>SUM(E210*I210)</f>
        <v>87.5</v>
      </c>
      <c r="L210" s="92">
        <f>SUM(K210*1.15)</f>
        <v>100.62499999999999</v>
      </c>
      <c r="M210" s="92">
        <f>SUM(L210-K210)</f>
        <v>13.124999999999986</v>
      </c>
      <c r="N210" s="92">
        <f>SUM(E210*21)</f>
        <v>52.5</v>
      </c>
      <c r="O210" s="92">
        <f>SUM(K210-N210)</f>
        <v>35</v>
      </c>
      <c r="P210" s="92">
        <v>100.63</v>
      </c>
      <c r="Q210" s="93">
        <f>+SUM(P210-L210)</f>
        <v>5.0000000000096634E-3</v>
      </c>
      <c r="R210" s="183">
        <v>43599</v>
      </c>
    </row>
    <row r="211" spans="1:18" ht="16">
      <c r="A211" s="176" t="s">
        <v>87</v>
      </c>
      <c r="B211" s="87" t="s">
        <v>351</v>
      </c>
      <c r="C211" s="87" t="s">
        <v>10</v>
      </c>
      <c r="D211" s="97">
        <v>43602</v>
      </c>
      <c r="E211" s="98">
        <v>2</v>
      </c>
      <c r="F211" s="126" t="s">
        <v>5</v>
      </c>
      <c r="G211" s="90"/>
      <c r="H211" s="89" t="s">
        <v>6</v>
      </c>
      <c r="I211" s="92">
        <v>35</v>
      </c>
      <c r="J211" s="117"/>
      <c r="K211" s="92">
        <v>70</v>
      </c>
      <c r="L211" s="92">
        <f>SUM(K211*1.15)</f>
        <v>80.5</v>
      </c>
      <c r="M211" s="92">
        <f>SUM(L211-K211)</f>
        <v>10.5</v>
      </c>
      <c r="N211" s="92">
        <f t="shared" ref="N211" si="84">SUM(E211*21)</f>
        <v>42</v>
      </c>
      <c r="O211" s="118">
        <f t="shared" ref="O211" si="85">SUM(K211-N211)</f>
        <v>28</v>
      </c>
      <c r="P211" s="118">
        <v>80.5</v>
      </c>
      <c r="Q211" s="93">
        <f t="shared" ref="Q211" si="86">+SUM(P211-L211)</f>
        <v>0</v>
      </c>
      <c r="R211" s="183">
        <v>43602</v>
      </c>
    </row>
    <row r="212" spans="1:18" ht="16">
      <c r="A212" s="176" t="s">
        <v>87</v>
      </c>
      <c r="B212" s="89" t="s">
        <v>21</v>
      </c>
      <c r="C212" s="89" t="s">
        <v>10</v>
      </c>
      <c r="D212" s="97">
        <v>43602</v>
      </c>
      <c r="E212" s="91">
        <v>1.5</v>
      </c>
      <c r="F212" s="89" t="s">
        <v>85</v>
      </c>
      <c r="G212" s="89" t="s">
        <v>616</v>
      </c>
      <c r="H212" s="95"/>
      <c r="I212" s="92"/>
      <c r="J212" s="117"/>
      <c r="K212" s="92">
        <f t="shared" si="83"/>
        <v>0</v>
      </c>
      <c r="L212" s="92">
        <f>SUM(K212*1.15)</f>
        <v>0</v>
      </c>
      <c r="M212" s="92">
        <f>SUM(L212-K212)</f>
        <v>0</v>
      </c>
      <c r="N212" s="92">
        <f>SUM(E212*21)</f>
        <v>31.5</v>
      </c>
      <c r="O212" s="92">
        <f>SUM(K212-N212)</f>
        <v>-31.5</v>
      </c>
      <c r="P212" s="92"/>
      <c r="Q212" s="96">
        <f>+SUM(P212-L212)</f>
        <v>0</v>
      </c>
      <c r="R212" s="183"/>
    </row>
    <row r="213" spans="1:18" ht="16">
      <c r="A213" s="167"/>
      <c r="B213" s="167"/>
      <c r="C213" s="167"/>
      <c r="D213" s="167"/>
      <c r="E213" s="169">
        <f>SUM(E203:E212)</f>
        <v>20</v>
      </c>
      <c r="F213" s="167"/>
      <c r="G213" s="167"/>
      <c r="H213" s="167"/>
      <c r="I213" s="171"/>
      <c r="J213" s="117"/>
      <c r="K213" s="171">
        <f t="shared" ref="K213:Q213" si="87">SUM(K203:K212)</f>
        <v>607.5</v>
      </c>
      <c r="L213" s="171">
        <f t="shared" si="87"/>
        <v>698.625</v>
      </c>
      <c r="M213" s="171">
        <f t="shared" si="87"/>
        <v>91.124999999999957</v>
      </c>
      <c r="N213" s="171">
        <f>SUM(N203:N212)</f>
        <v>420</v>
      </c>
      <c r="O213" s="171">
        <f t="shared" si="87"/>
        <v>187.5</v>
      </c>
      <c r="P213" s="171">
        <f t="shared" si="87"/>
        <v>698.63</v>
      </c>
      <c r="Q213" s="94">
        <f t="shared" si="87"/>
        <v>5.0000000000380851E-3</v>
      </c>
      <c r="R213" s="183"/>
    </row>
    <row r="214" spans="1:18" ht="16">
      <c r="A214" s="178" t="s">
        <v>99</v>
      </c>
      <c r="B214" s="198"/>
      <c r="C214" s="198" t="s">
        <v>19</v>
      </c>
      <c r="D214" s="671">
        <v>43598</v>
      </c>
      <c r="E214" s="200">
        <v>1</v>
      </c>
      <c r="F214" s="198"/>
      <c r="G214" s="230"/>
      <c r="H214" s="198"/>
      <c r="I214" s="201"/>
      <c r="J214" s="117"/>
      <c r="K214" s="201"/>
      <c r="L214" s="201"/>
      <c r="M214" s="201"/>
      <c r="N214" s="201">
        <f>SUM(E214*22)</f>
        <v>22</v>
      </c>
      <c r="O214" s="201"/>
      <c r="P214" s="201"/>
      <c r="Q214" s="202"/>
      <c r="R214" s="183"/>
    </row>
    <row r="215" spans="1:18" ht="16">
      <c r="A215" s="178" t="s">
        <v>99</v>
      </c>
      <c r="B215" s="89" t="s">
        <v>102</v>
      </c>
      <c r="C215" s="89" t="s">
        <v>19</v>
      </c>
      <c r="D215" s="97">
        <v>43598</v>
      </c>
      <c r="E215" s="91">
        <v>3</v>
      </c>
      <c r="F215" s="89" t="s">
        <v>8</v>
      </c>
      <c r="G215" s="90"/>
      <c r="H215" s="127" t="s">
        <v>6</v>
      </c>
      <c r="I215" s="96">
        <v>30</v>
      </c>
      <c r="J215" s="117"/>
      <c r="K215" s="92">
        <f>SUM(E215*I215)</f>
        <v>90</v>
      </c>
      <c r="L215" s="92">
        <f>SUM(K215*1.15)</f>
        <v>103.49999999999999</v>
      </c>
      <c r="M215" s="92">
        <f>SUM(L215-K215)</f>
        <v>13.499999999999986</v>
      </c>
      <c r="N215" s="118">
        <f t="shared" ref="N215:N224" si="88">SUM(E215*21)</f>
        <v>63</v>
      </c>
      <c r="O215" s="118">
        <f>SUM(K215-N215)</f>
        <v>27</v>
      </c>
      <c r="P215" s="92">
        <v>103.5</v>
      </c>
      <c r="Q215" s="93">
        <f t="shared" ref="Q215:Q224" si="89">+SUM(P215-L215)</f>
        <v>1.4210854715202004E-14</v>
      </c>
      <c r="R215" s="183">
        <v>43598</v>
      </c>
    </row>
    <row r="216" spans="1:18" ht="16">
      <c r="A216" s="178" t="s">
        <v>99</v>
      </c>
      <c r="B216" s="198"/>
      <c r="C216" s="198" t="s">
        <v>24</v>
      </c>
      <c r="D216" s="199">
        <v>43599</v>
      </c>
      <c r="E216" s="200">
        <v>1</v>
      </c>
      <c r="F216" s="198"/>
      <c r="G216" s="230"/>
      <c r="H216" s="534"/>
      <c r="I216" s="232"/>
      <c r="J216" s="117"/>
      <c r="K216" s="201"/>
      <c r="L216" s="201"/>
      <c r="M216" s="201"/>
      <c r="N216" s="201">
        <f>SUM(E216*22)</f>
        <v>22</v>
      </c>
      <c r="O216" s="201"/>
      <c r="P216" s="201"/>
      <c r="Q216" s="202"/>
      <c r="R216" s="222"/>
    </row>
    <row r="217" spans="1:18" ht="16">
      <c r="A217" s="178" t="s">
        <v>99</v>
      </c>
      <c r="B217" s="89" t="s">
        <v>73</v>
      </c>
      <c r="C217" s="89" t="s">
        <v>24</v>
      </c>
      <c r="D217" s="97">
        <v>43599</v>
      </c>
      <c r="E217" s="91">
        <v>2</v>
      </c>
      <c r="F217" s="89" t="s">
        <v>8</v>
      </c>
      <c r="G217" s="90"/>
      <c r="H217" s="95" t="s">
        <v>6</v>
      </c>
      <c r="I217" s="96">
        <v>35</v>
      </c>
      <c r="J217" s="83"/>
      <c r="K217" s="118">
        <f>SUM(E217*I217)</f>
        <v>70</v>
      </c>
      <c r="L217" s="92">
        <f>SUM(K217*1.15)</f>
        <v>80.5</v>
      </c>
      <c r="M217" s="92">
        <f>SUM(L217-K217)</f>
        <v>10.5</v>
      </c>
      <c r="N217" s="118">
        <f t="shared" si="88"/>
        <v>42</v>
      </c>
      <c r="O217" s="118">
        <f>SUM(K217-N217)</f>
        <v>28</v>
      </c>
      <c r="P217" s="118">
        <v>80.5</v>
      </c>
      <c r="Q217" s="93">
        <f>+SUM(P217-L217)</f>
        <v>0</v>
      </c>
      <c r="R217" s="183">
        <v>43599</v>
      </c>
    </row>
    <row r="218" spans="1:18" ht="16">
      <c r="A218" s="178" t="s">
        <v>99</v>
      </c>
      <c r="B218" s="89" t="s">
        <v>592</v>
      </c>
      <c r="C218" s="89" t="s">
        <v>24</v>
      </c>
      <c r="D218" s="97">
        <v>43599</v>
      </c>
      <c r="E218" s="91">
        <v>1.25</v>
      </c>
      <c r="F218" s="89" t="s">
        <v>593</v>
      </c>
      <c r="G218" s="90"/>
      <c r="H218" s="116"/>
      <c r="I218" s="92"/>
      <c r="J218" s="117"/>
      <c r="K218" s="92">
        <v>100</v>
      </c>
      <c r="L218" s="92">
        <f t="shared" ref="L218" si="90">SUM(K218*1.15)</f>
        <v>114.99999999999999</v>
      </c>
      <c r="M218" s="92">
        <f t="shared" ref="M218" si="91">SUM(L218-K218)</f>
        <v>14.999999999999986</v>
      </c>
      <c r="N218" s="92">
        <f>SUM(E218*25)</f>
        <v>31.25</v>
      </c>
      <c r="O218" s="92">
        <f t="shared" ref="O218" si="92">SUM(K218-N218)</f>
        <v>68.75</v>
      </c>
      <c r="P218" s="92">
        <v>115</v>
      </c>
      <c r="Q218" s="144">
        <f t="shared" ref="Q218" si="93">+SUM(P218-L218)</f>
        <v>1.4210854715202004E-14</v>
      </c>
      <c r="R218" s="183">
        <v>43612</v>
      </c>
    </row>
    <row r="219" spans="1:18" ht="16">
      <c r="A219" s="178" t="s">
        <v>99</v>
      </c>
      <c r="B219" s="254" t="s">
        <v>599</v>
      </c>
      <c r="C219" s="89" t="s">
        <v>29</v>
      </c>
      <c r="D219" s="97">
        <v>43600</v>
      </c>
      <c r="E219" s="540">
        <v>3</v>
      </c>
      <c r="F219" s="89"/>
      <c r="G219" s="90"/>
      <c r="H219" s="116"/>
      <c r="I219" s="92"/>
      <c r="J219" s="117"/>
      <c r="K219" s="92"/>
      <c r="L219" s="92"/>
      <c r="M219" s="92"/>
      <c r="N219" s="92">
        <f>SUM(E219*21)</f>
        <v>63</v>
      </c>
      <c r="O219" s="92"/>
      <c r="P219" s="92"/>
      <c r="Q219" s="144"/>
      <c r="R219" s="183"/>
    </row>
    <row r="220" spans="1:18" ht="16">
      <c r="A220" s="178" t="s">
        <v>99</v>
      </c>
      <c r="B220" s="697" t="s">
        <v>611</v>
      </c>
      <c r="C220" s="198" t="s">
        <v>29</v>
      </c>
      <c r="D220" s="199">
        <v>43600</v>
      </c>
      <c r="E220" s="549">
        <v>1</v>
      </c>
      <c r="F220" s="697"/>
      <c r="G220" s="750" t="s">
        <v>612</v>
      </c>
      <c r="H220" s="697"/>
      <c r="I220" s="697"/>
      <c r="J220" s="117"/>
      <c r="K220" s="697"/>
      <c r="L220" s="697"/>
      <c r="M220" s="697"/>
      <c r="N220" s="777">
        <f>SUM(E220*22)</f>
        <v>22</v>
      </c>
      <c r="O220" s="697"/>
      <c r="P220" s="697"/>
      <c r="Q220" s="697"/>
      <c r="R220" s="718"/>
    </row>
    <row r="221" spans="1:18" ht="16">
      <c r="A221" s="178" t="s">
        <v>99</v>
      </c>
      <c r="B221" s="95" t="s">
        <v>107</v>
      </c>
      <c r="C221" s="95" t="s">
        <v>29</v>
      </c>
      <c r="D221" s="97">
        <v>43600</v>
      </c>
      <c r="E221" s="100">
        <v>2</v>
      </c>
      <c r="F221" s="98" t="s">
        <v>8</v>
      </c>
      <c r="G221" s="135"/>
      <c r="H221" s="95" t="s">
        <v>6</v>
      </c>
      <c r="I221" s="92">
        <v>35</v>
      </c>
      <c r="J221" s="117"/>
      <c r="K221" s="92">
        <f>SUM(E221*I221)</f>
        <v>70</v>
      </c>
      <c r="L221" s="92">
        <f t="shared" ref="L221:L224" si="94">SUM(K221*1.15)</f>
        <v>80.5</v>
      </c>
      <c r="M221" s="92">
        <f t="shared" ref="M221:M224" si="95">SUM(L221-K221)</f>
        <v>10.5</v>
      </c>
      <c r="N221" s="118">
        <f>SUM(E221*21)</f>
        <v>42</v>
      </c>
      <c r="O221" s="118">
        <f t="shared" ref="O221:O224" si="96">SUM(K221-N221)</f>
        <v>28</v>
      </c>
      <c r="P221" s="92">
        <v>80.5</v>
      </c>
      <c r="Q221" s="93">
        <f t="shared" si="89"/>
        <v>0</v>
      </c>
      <c r="R221" s="183">
        <v>43601</v>
      </c>
    </row>
    <row r="222" spans="1:18" ht="16">
      <c r="A222" s="178" t="s">
        <v>99</v>
      </c>
      <c r="B222" s="198"/>
      <c r="C222" s="198" t="s">
        <v>3</v>
      </c>
      <c r="D222" s="671">
        <v>43601</v>
      </c>
      <c r="E222" s="200">
        <v>1</v>
      </c>
      <c r="F222" s="198"/>
      <c r="G222" s="230"/>
      <c r="H222" s="198"/>
      <c r="I222" s="201"/>
      <c r="J222" s="117"/>
      <c r="K222" s="201"/>
      <c r="L222" s="201"/>
      <c r="M222" s="201"/>
      <c r="N222" s="201">
        <f>SUM(E222*22)</f>
        <v>22</v>
      </c>
      <c r="O222" s="198"/>
      <c r="P222" s="198"/>
      <c r="Q222" s="198"/>
      <c r="R222" s="183"/>
    </row>
    <row r="223" spans="1:18" ht="16">
      <c r="A223" s="178" t="s">
        <v>99</v>
      </c>
      <c r="B223" s="254" t="s">
        <v>548</v>
      </c>
      <c r="C223" s="95" t="s">
        <v>3</v>
      </c>
      <c r="D223" s="97">
        <v>43601</v>
      </c>
      <c r="E223" s="696">
        <v>1.5</v>
      </c>
      <c r="F223" s="693" t="s">
        <v>505</v>
      </c>
      <c r="J223" s="117"/>
      <c r="N223" s="118">
        <v>57.5</v>
      </c>
      <c r="R223" s="183"/>
    </row>
    <row r="224" spans="1:18" ht="16">
      <c r="A224" s="178" t="s">
        <v>99</v>
      </c>
      <c r="B224" s="89" t="s">
        <v>110</v>
      </c>
      <c r="C224" s="95" t="s">
        <v>10</v>
      </c>
      <c r="D224" s="97">
        <v>43602</v>
      </c>
      <c r="E224" s="100">
        <v>2</v>
      </c>
      <c r="F224" s="95" t="s">
        <v>8</v>
      </c>
      <c r="G224" s="90"/>
      <c r="H224" s="87" t="s">
        <v>12</v>
      </c>
      <c r="I224" s="92">
        <v>30</v>
      </c>
      <c r="J224" s="117"/>
      <c r="K224" s="92">
        <f t="shared" ref="K224" si="97">SUM(E224*I224)</f>
        <v>60</v>
      </c>
      <c r="L224" s="92">
        <f t="shared" si="94"/>
        <v>69</v>
      </c>
      <c r="M224" s="92">
        <f t="shared" si="95"/>
        <v>9</v>
      </c>
      <c r="N224" s="118">
        <f t="shared" si="88"/>
        <v>42</v>
      </c>
      <c r="O224" s="118">
        <f t="shared" si="96"/>
        <v>18</v>
      </c>
      <c r="P224" s="92">
        <v>69</v>
      </c>
      <c r="Q224" s="93">
        <f t="shared" si="89"/>
        <v>0</v>
      </c>
      <c r="R224" s="183">
        <v>43599</v>
      </c>
    </row>
    <row r="225" spans="1:18" ht="16">
      <c r="A225" s="178" t="s">
        <v>99</v>
      </c>
      <c r="B225" s="697"/>
      <c r="C225" s="231" t="s">
        <v>10</v>
      </c>
      <c r="D225" s="199">
        <v>43602</v>
      </c>
      <c r="E225" s="549">
        <v>0.5</v>
      </c>
      <c r="F225" s="697"/>
      <c r="G225" s="697"/>
      <c r="H225" s="697"/>
      <c r="I225" s="697"/>
      <c r="J225" s="117"/>
      <c r="K225" s="697"/>
      <c r="L225" s="697"/>
      <c r="M225" s="697"/>
      <c r="N225" s="777">
        <f>SUM(E225*22)</f>
        <v>11</v>
      </c>
      <c r="O225" s="697"/>
      <c r="P225" s="697"/>
      <c r="Q225" s="697"/>
      <c r="R225" s="718"/>
    </row>
    <row r="226" spans="1:18" ht="16">
      <c r="A226" s="167"/>
      <c r="B226" s="167"/>
      <c r="C226" s="167"/>
      <c r="D226" s="183"/>
      <c r="E226" s="169">
        <f>SUM(E214:E225)</f>
        <v>19.25</v>
      </c>
      <c r="F226" s="167"/>
      <c r="G226" s="170"/>
      <c r="H226" s="168"/>
      <c r="I226" s="168"/>
      <c r="J226" s="117"/>
      <c r="K226" s="104">
        <f t="shared" ref="K226:Q226" si="98">SUM(K214:K225)</f>
        <v>390</v>
      </c>
      <c r="L226" s="104">
        <f t="shared" si="98"/>
        <v>448.5</v>
      </c>
      <c r="M226" s="104">
        <f t="shared" si="98"/>
        <v>58.499999999999972</v>
      </c>
      <c r="N226" s="104">
        <f>SUM(N214:N225)</f>
        <v>439.75</v>
      </c>
      <c r="O226" s="104">
        <f t="shared" si="98"/>
        <v>169.75</v>
      </c>
      <c r="P226" s="171">
        <f t="shared" si="98"/>
        <v>448.5</v>
      </c>
      <c r="Q226" s="174">
        <f t="shared" si="98"/>
        <v>2.8421709430404007E-14</v>
      </c>
      <c r="R226" s="183"/>
    </row>
    <row r="227" spans="1:18" ht="16">
      <c r="A227" s="79" t="s">
        <v>57</v>
      </c>
      <c r="B227" s="79" t="s">
        <v>58</v>
      </c>
      <c r="C227" s="79"/>
      <c r="D227" s="155" t="s">
        <v>59</v>
      </c>
      <c r="E227" s="81" t="s">
        <v>60</v>
      </c>
      <c r="F227" s="79" t="s">
        <v>61</v>
      </c>
      <c r="G227" s="85" t="s">
        <v>62</v>
      </c>
      <c r="H227" s="156" t="s">
        <v>72</v>
      </c>
      <c r="I227" s="82" t="s">
        <v>64</v>
      </c>
      <c r="J227" s="117"/>
      <c r="K227" s="82" t="s">
        <v>65</v>
      </c>
      <c r="L227" s="82" t="s">
        <v>66</v>
      </c>
      <c r="M227" s="82" t="s">
        <v>67</v>
      </c>
      <c r="N227" s="82" t="s">
        <v>68</v>
      </c>
      <c r="O227" s="82" t="s">
        <v>69</v>
      </c>
      <c r="P227" s="82" t="s">
        <v>70</v>
      </c>
      <c r="Q227" s="84" t="s">
        <v>71</v>
      </c>
      <c r="R227" s="155" t="s">
        <v>86</v>
      </c>
    </row>
    <row r="228" spans="1:18" ht="16">
      <c r="A228" s="184" t="s">
        <v>546</v>
      </c>
      <c r="B228" s="89"/>
      <c r="C228" s="89" t="s">
        <v>19</v>
      </c>
      <c r="D228" s="97">
        <v>43598</v>
      </c>
      <c r="E228" s="91"/>
      <c r="F228" s="89"/>
      <c r="G228" s="95"/>
      <c r="H228" s="116"/>
      <c r="I228" s="92"/>
      <c r="J228" s="117"/>
      <c r="K228" s="92"/>
      <c r="L228" s="92"/>
      <c r="M228" s="92"/>
      <c r="N228" s="92"/>
      <c r="O228" s="92"/>
      <c r="P228" s="92"/>
      <c r="Q228" s="93"/>
      <c r="R228" s="183"/>
    </row>
    <row r="229" spans="1:18" ht="16">
      <c r="A229" s="184" t="s">
        <v>546</v>
      </c>
      <c r="B229" s="89"/>
      <c r="C229" s="89" t="s">
        <v>19</v>
      </c>
      <c r="D229" s="97">
        <v>43598</v>
      </c>
      <c r="E229" s="91"/>
      <c r="F229" s="89"/>
      <c r="G229" s="95"/>
      <c r="H229" s="116"/>
      <c r="I229" s="92"/>
      <c r="J229" s="117"/>
      <c r="K229" s="92"/>
      <c r="L229" s="92"/>
      <c r="M229" s="92"/>
      <c r="N229" s="92"/>
      <c r="O229" s="92"/>
      <c r="P229" s="92"/>
      <c r="Q229" s="93"/>
      <c r="R229" s="183"/>
    </row>
    <row r="230" spans="1:18" ht="16">
      <c r="A230" s="184" t="s">
        <v>546</v>
      </c>
      <c r="B230" s="95" t="s">
        <v>597</v>
      </c>
      <c r="C230" s="89" t="s">
        <v>24</v>
      </c>
      <c r="D230" s="97">
        <v>43599</v>
      </c>
      <c r="E230" s="100">
        <v>2.5</v>
      </c>
      <c r="F230" s="89" t="s">
        <v>8</v>
      </c>
      <c r="G230" s="90" t="s">
        <v>515</v>
      </c>
      <c r="H230" s="89" t="s">
        <v>17</v>
      </c>
      <c r="I230" s="92">
        <v>35</v>
      </c>
      <c r="J230" s="83"/>
      <c r="K230" s="92">
        <f t="shared" ref="K230" si="99">SUM(E230*I230)</f>
        <v>87.5</v>
      </c>
      <c r="L230" s="92">
        <f t="shared" ref="L230" si="100">SUM(K230*1.15)</f>
        <v>100.62499999999999</v>
      </c>
      <c r="M230" s="92">
        <f t="shared" ref="M230" si="101">SUM(L230-K230)</f>
        <v>13.124999999999986</v>
      </c>
      <c r="N230" s="118">
        <f>SUM(E230*20)</f>
        <v>50</v>
      </c>
      <c r="O230" s="92">
        <f t="shared" ref="O230" si="102">SUM(K230-N230)</f>
        <v>37.5</v>
      </c>
      <c r="P230" s="92">
        <v>100.63</v>
      </c>
      <c r="Q230" s="93">
        <f t="shared" ref="Q230" si="103">+SUM(P230-L230)</f>
        <v>5.0000000000096634E-3</v>
      </c>
      <c r="R230" s="183">
        <v>43598</v>
      </c>
    </row>
    <row r="231" spans="1:18" ht="16">
      <c r="A231" s="184" t="s">
        <v>546</v>
      </c>
      <c r="B231" s="89"/>
      <c r="C231" s="87" t="s">
        <v>24</v>
      </c>
      <c r="D231" s="97">
        <v>43599</v>
      </c>
      <c r="E231" s="91"/>
      <c r="F231" s="89"/>
      <c r="G231" s="95"/>
      <c r="H231" s="116"/>
      <c r="I231" s="92"/>
      <c r="J231" s="117"/>
      <c r="K231" s="92"/>
      <c r="L231" s="92"/>
      <c r="M231" s="92"/>
      <c r="N231" s="92"/>
      <c r="O231" s="92"/>
      <c r="P231" s="92"/>
      <c r="Q231" s="93"/>
      <c r="R231" s="183"/>
    </row>
    <row r="232" spans="1:18" ht="16">
      <c r="A232" s="184" t="s">
        <v>546</v>
      </c>
      <c r="B232" s="95" t="s">
        <v>32</v>
      </c>
      <c r="C232" s="87" t="s">
        <v>29</v>
      </c>
      <c r="D232" s="97">
        <v>43600</v>
      </c>
      <c r="E232" s="91">
        <v>3</v>
      </c>
      <c r="F232" s="126" t="s">
        <v>5</v>
      </c>
      <c r="G232" s="90"/>
      <c r="H232" s="87" t="s">
        <v>6</v>
      </c>
      <c r="I232" s="96">
        <v>35</v>
      </c>
      <c r="J232" s="83"/>
      <c r="K232" s="96">
        <v>105</v>
      </c>
      <c r="L232" s="96">
        <f>SUM(K232*1.15)</f>
        <v>120.74999999999999</v>
      </c>
      <c r="M232" s="96">
        <f>SUM(L232-K232)</f>
        <v>15.749999999999986</v>
      </c>
      <c r="N232" s="118">
        <f>SUM(E232*20)</f>
        <v>60</v>
      </c>
      <c r="O232" s="96">
        <f>SUM(K232-N232)</f>
        <v>45</v>
      </c>
      <c r="P232" s="92">
        <v>120.75</v>
      </c>
      <c r="Q232" s="93">
        <f>+SUM(P232-L232)</f>
        <v>1.4210854715202004E-14</v>
      </c>
      <c r="R232" s="183">
        <v>43599</v>
      </c>
    </row>
    <row r="233" spans="1:18" ht="16">
      <c r="A233" s="184" t="s">
        <v>546</v>
      </c>
      <c r="B233" s="89"/>
      <c r="C233" s="95" t="s">
        <v>29</v>
      </c>
      <c r="D233" s="97">
        <v>43600</v>
      </c>
      <c r="E233" s="91"/>
      <c r="F233" s="89"/>
      <c r="G233" s="95"/>
      <c r="H233" s="116"/>
      <c r="I233" s="92"/>
      <c r="J233" s="117"/>
      <c r="K233" s="92"/>
      <c r="L233" s="92"/>
      <c r="M233" s="92"/>
      <c r="N233" s="92"/>
      <c r="O233" s="92"/>
      <c r="P233" s="92"/>
      <c r="Q233" s="93"/>
      <c r="R233" s="183"/>
    </row>
    <row r="234" spans="1:18" ht="16">
      <c r="A234" s="184" t="s">
        <v>546</v>
      </c>
      <c r="B234" s="567"/>
      <c r="C234" s="109" t="s">
        <v>3</v>
      </c>
      <c r="D234" s="667"/>
      <c r="E234" s="681"/>
      <c r="F234" s="112" t="s">
        <v>584</v>
      </c>
      <c r="G234" s="113"/>
      <c r="H234" s="109"/>
      <c r="I234" s="114"/>
      <c r="J234" s="83"/>
      <c r="K234" s="114"/>
      <c r="L234" s="114"/>
      <c r="M234" s="114"/>
      <c r="N234" s="114"/>
      <c r="O234" s="114"/>
      <c r="P234" s="114"/>
      <c r="Q234" s="115"/>
      <c r="R234" s="179"/>
    </row>
    <row r="235" spans="1:18" ht="16">
      <c r="A235" s="184" t="s">
        <v>546</v>
      </c>
      <c r="B235" s="89" t="s">
        <v>141</v>
      </c>
      <c r="C235" s="89" t="s">
        <v>3</v>
      </c>
      <c r="D235" s="97">
        <v>43601</v>
      </c>
      <c r="E235" s="91">
        <v>2</v>
      </c>
      <c r="F235" s="89" t="s">
        <v>8</v>
      </c>
      <c r="G235" s="90"/>
      <c r="H235" s="116" t="s">
        <v>6</v>
      </c>
      <c r="I235" s="96">
        <v>35</v>
      </c>
      <c r="J235" s="117"/>
      <c r="K235" s="92">
        <v>70</v>
      </c>
      <c r="L235" s="92">
        <f>SUM(K235*1.15)</f>
        <v>80.5</v>
      </c>
      <c r="M235" s="92">
        <f>SUM(L235-K235)</f>
        <v>10.5</v>
      </c>
      <c r="N235" s="118">
        <f>SUM(E235*20)</f>
        <v>40</v>
      </c>
      <c r="O235" s="118">
        <f>SUM(K235-N235)</f>
        <v>30</v>
      </c>
      <c r="P235" s="92">
        <v>80.5</v>
      </c>
      <c r="Q235" s="93">
        <f>+SUM(P235-L235)</f>
        <v>0</v>
      </c>
      <c r="R235" s="244" t="s">
        <v>352</v>
      </c>
    </row>
    <row r="236" spans="1:18" ht="16">
      <c r="A236" s="184" t="s">
        <v>546</v>
      </c>
      <c r="B236" s="87" t="s">
        <v>111</v>
      </c>
      <c r="C236" s="89" t="s">
        <v>10</v>
      </c>
      <c r="D236" s="97">
        <v>43602</v>
      </c>
      <c r="E236" s="98">
        <v>2.5</v>
      </c>
      <c r="F236" s="87" t="s">
        <v>8</v>
      </c>
      <c r="G236" s="90"/>
      <c r="H236" s="87" t="s">
        <v>12</v>
      </c>
      <c r="I236" s="118">
        <v>30</v>
      </c>
      <c r="J236" s="117"/>
      <c r="K236" s="92">
        <f>SUM(E236*I236)</f>
        <v>75</v>
      </c>
      <c r="L236" s="92">
        <f>SUM(K236*1.15)</f>
        <v>86.25</v>
      </c>
      <c r="M236" s="92">
        <f>SUM(L236-K236)</f>
        <v>11.25</v>
      </c>
      <c r="N236" s="118">
        <f t="shared" ref="N236:N237" si="104">SUM(E236*20)</f>
        <v>50</v>
      </c>
      <c r="O236" s="118">
        <f>SUM(K236-N236)</f>
        <v>25</v>
      </c>
      <c r="P236" s="92">
        <v>86.25</v>
      </c>
      <c r="Q236" s="93">
        <f>+SUM(P236-L236)</f>
        <v>0</v>
      </c>
      <c r="R236" s="183">
        <v>43598</v>
      </c>
    </row>
    <row r="237" spans="1:18" ht="16">
      <c r="A237" s="184" t="s">
        <v>546</v>
      </c>
      <c r="B237" s="89" t="s">
        <v>82</v>
      </c>
      <c r="C237" s="95" t="s">
        <v>10</v>
      </c>
      <c r="D237" s="97">
        <v>43602</v>
      </c>
      <c r="E237" s="91">
        <v>3</v>
      </c>
      <c r="F237" s="89" t="s">
        <v>8</v>
      </c>
      <c r="G237" s="90"/>
      <c r="H237" s="95" t="s">
        <v>17</v>
      </c>
      <c r="I237" s="96">
        <v>30</v>
      </c>
      <c r="J237" s="117"/>
      <c r="K237" s="92">
        <v>90</v>
      </c>
      <c r="L237" s="92">
        <f>SUM(K237*1.15)</f>
        <v>103.49999999999999</v>
      </c>
      <c r="M237" s="92">
        <f>SUM(L237-K237)</f>
        <v>13.499999999999986</v>
      </c>
      <c r="N237" s="118">
        <f t="shared" si="104"/>
        <v>60</v>
      </c>
      <c r="O237" s="92">
        <f>SUM(K237-N237)</f>
        <v>30</v>
      </c>
      <c r="P237" s="92">
        <v>103.5</v>
      </c>
      <c r="Q237" s="93">
        <f>+SUM(P237-L237)</f>
        <v>1.4210854715202004E-14</v>
      </c>
      <c r="R237" s="183">
        <v>43605</v>
      </c>
    </row>
    <row r="238" spans="1:18" ht="16">
      <c r="A238" s="167"/>
      <c r="B238" s="167"/>
      <c r="C238" s="167"/>
      <c r="D238" s="183"/>
      <c r="E238" s="169">
        <f>SUM(E228:E237)</f>
        <v>13</v>
      </c>
      <c r="F238" s="167"/>
      <c r="G238" s="170"/>
      <c r="H238" s="168"/>
      <c r="I238" s="171"/>
      <c r="J238" s="117"/>
      <c r="K238" s="171">
        <f t="shared" ref="K238:Q238" si="105">SUM(K228:K237)</f>
        <v>427.5</v>
      </c>
      <c r="L238" s="171">
        <f t="shared" si="105"/>
        <v>491.625</v>
      </c>
      <c r="M238" s="171">
        <f t="shared" si="105"/>
        <v>64.124999999999957</v>
      </c>
      <c r="N238" s="171">
        <f t="shared" si="105"/>
        <v>260</v>
      </c>
      <c r="O238" s="171">
        <f t="shared" si="105"/>
        <v>167.5</v>
      </c>
      <c r="P238" s="171">
        <f t="shared" si="105"/>
        <v>491.63</v>
      </c>
      <c r="Q238" s="105">
        <f t="shared" si="105"/>
        <v>5.0000000000380851E-3</v>
      </c>
      <c r="R238" s="183"/>
    </row>
    <row r="239" spans="1:18" ht="16">
      <c r="A239" s="189" t="s">
        <v>114</v>
      </c>
      <c r="B239" s="95" t="s">
        <v>131</v>
      </c>
      <c r="C239" s="196" t="s">
        <v>19</v>
      </c>
      <c r="D239" s="97">
        <v>43598</v>
      </c>
      <c r="E239" s="100">
        <v>2</v>
      </c>
      <c r="F239" s="197" t="s">
        <v>5</v>
      </c>
      <c r="G239" s="90" t="s">
        <v>585</v>
      </c>
      <c r="H239" s="95" t="s">
        <v>6</v>
      </c>
      <c r="I239" s="96">
        <v>35</v>
      </c>
      <c r="J239" s="83"/>
      <c r="K239" s="92">
        <f>SUM(E239*I239)</f>
        <v>70</v>
      </c>
      <c r="L239" s="92">
        <f>SUM(K239*1.15)</f>
        <v>80.5</v>
      </c>
      <c r="M239" s="92">
        <f>SUM(L239-K239)</f>
        <v>10.5</v>
      </c>
      <c r="N239" s="92">
        <f>SUM(E239*21.5)</f>
        <v>43</v>
      </c>
      <c r="O239" s="92">
        <f>SUM(K239-N239)</f>
        <v>27</v>
      </c>
      <c r="P239" s="96">
        <v>80.5</v>
      </c>
      <c r="Q239" s="93">
        <f>+SUM(P239-L239)</f>
        <v>0</v>
      </c>
      <c r="R239" s="183">
        <v>43598</v>
      </c>
    </row>
    <row r="240" spans="1:18" ht="16">
      <c r="A240" s="189" t="s">
        <v>114</v>
      </c>
      <c r="B240" s="89" t="s">
        <v>116</v>
      </c>
      <c r="C240" s="89" t="s">
        <v>19</v>
      </c>
      <c r="D240" s="97">
        <v>43598</v>
      </c>
      <c r="E240" s="186">
        <v>2</v>
      </c>
      <c r="F240" s="187"/>
      <c r="G240" s="87"/>
      <c r="H240" s="87" t="s">
        <v>6</v>
      </c>
      <c r="I240" s="118">
        <v>35</v>
      </c>
      <c r="J240" s="117"/>
      <c r="K240" s="118">
        <f>SUM(E240*I240)</f>
        <v>70</v>
      </c>
      <c r="L240" s="118">
        <f t="shared" ref="L240:L248" si="106">SUM(K240*1.15)</f>
        <v>80.5</v>
      </c>
      <c r="M240" s="118">
        <f>SUM(L240-K240)</f>
        <v>10.5</v>
      </c>
      <c r="N240" s="118">
        <f>SUM(E240*21.5)</f>
        <v>43</v>
      </c>
      <c r="O240" s="118">
        <f>SUM(K240-N240)</f>
        <v>27</v>
      </c>
      <c r="P240" s="118">
        <v>80.5</v>
      </c>
      <c r="Q240" s="187">
        <f t="shared" ref="Q240:Q248" si="107">+SUM(P240-L240)</f>
        <v>0</v>
      </c>
      <c r="R240" s="183">
        <v>43594</v>
      </c>
    </row>
    <row r="241" spans="1:18" ht="16">
      <c r="A241" s="189" t="s">
        <v>114</v>
      </c>
      <c r="B241" s="89" t="s">
        <v>117</v>
      </c>
      <c r="C241" s="87" t="s">
        <v>24</v>
      </c>
      <c r="D241" s="97">
        <v>43599</v>
      </c>
      <c r="E241" s="91">
        <v>2</v>
      </c>
      <c r="F241" s="89" t="s">
        <v>8</v>
      </c>
      <c r="G241" s="90" t="s">
        <v>462</v>
      </c>
      <c r="H241" s="95" t="s">
        <v>6</v>
      </c>
      <c r="I241" s="92">
        <v>35</v>
      </c>
      <c r="J241" s="117"/>
      <c r="K241" s="92">
        <v>140</v>
      </c>
      <c r="L241" s="92">
        <f t="shared" si="106"/>
        <v>161</v>
      </c>
      <c r="M241" s="92">
        <f t="shared" ref="M241:M246" si="108">SUM(L241-K241)</f>
        <v>21</v>
      </c>
      <c r="N241" s="118">
        <f t="shared" ref="N241:N248" si="109">SUM(E241*21.5)</f>
        <v>43</v>
      </c>
      <c r="O241" s="92">
        <f t="shared" ref="O241:O246" si="110">SUM(K241-N241)</f>
        <v>97</v>
      </c>
      <c r="P241" s="96">
        <v>161</v>
      </c>
      <c r="Q241" s="93">
        <f t="shared" si="107"/>
        <v>0</v>
      </c>
      <c r="R241" s="183">
        <v>43598</v>
      </c>
    </row>
    <row r="242" spans="1:18" ht="16">
      <c r="A242" s="189" t="s">
        <v>114</v>
      </c>
      <c r="B242" s="89" t="s">
        <v>119</v>
      </c>
      <c r="C242" s="89" t="s">
        <v>24</v>
      </c>
      <c r="D242" s="97">
        <v>43599</v>
      </c>
      <c r="E242" s="91">
        <v>2.5</v>
      </c>
      <c r="F242" s="89" t="s">
        <v>118</v>
      </c>
      <c r="G242" s="90" t="s">
        <v>462</v>
      </c>
      <c r="H242" s="116" t="s">
        <v>6</v>
      </c>
      <c r="I242" s="92">
        <v>35</v>
      </c>
      <c r="J242" s="117"/>
      <c r="K242" s="92">
        <v>175</v>
      </c>
      <c r="L242" s="92">
        <f t="shared" si="106"/>
        <v>201.24999999999997</v>
      </c>
      <c r="M242" s="92">
        <f t="shared" si="108"/>
        <v>26.249999999999972</v>
      </c>
      <c r="N242" s="118">
        <f t="shared" si="109"/>
        <v>53.75</v>
      </c>
      <c r="O242" s="92">
        <f t="shared" si="110"/>
        <v>121.25</v>
      </c>
      <c r="P242" s="92">
        <v>201.25</v>
      </c>
      <c r="Q242" s="93">
        <f t="shared" si="107"/>
        <v>2.8421709430404007E-14</v>
      </c>
      <c r="R242" s="183">
        <v>43598</v>
      </c>
    </row>
    <row r="243" spans="1:18" ht="16">
      <c r="A243" s="189" t="s">
        <v>114</v>
      </c>
      <c r="B243" s="89" t="s">
        <v>116</v>
      </c>
      <c r="C243" s="95" t="s">
        <v>29</v>
      </c>
      <c r="D243" s="97">
        <v>43600</v>
      </c>
      <c r="E243" s="100">
        <v>1</v>
      </c>
      <c r="F243" s="89"/>
      <c r="G243" s="148"/>
      <c r="H243" s="95" t="s">
        <v>6</v>
      </c>
      <c r="I243" s="92">
        <v>30</v>
      </c>
      <c r="J243" s="117"/>
      <c r="K243" s="118">
        <v>35</v>
      </c>
      <c r="L243" s="118">
        <f t="shared" si="106"/>
        <v>40.25</v>
      </c>
      <c r="M243" s="118">
        <f>SUM(L243-K243)</f>
        <v>5.25</v>
      </c>
      <c r="N243" s="118">
        <f t="shared" si="109"/>
        <v>21.5</v>
      </c>
      <c r="O243" s="92">
        <f>SUM(K243-N243)</f>
        <v>13.5</v>
      </c>
      <c r="P243" s="118">
        <v>40.25</v>
      </c>
      <c r="Q243" s="144">
        <f t="shared" si="107"/>
        <v>0</v>
      </c>
      <c r="R243" s="183"/>
    </row>
    <row r="244" spans="1:18" ht="16">
      <c r="A244" s="189" t="s">
        <v>114</v>
      </c>
      <c r="B244" s="617"/>
      <c r="C244" s="624" t="s">
        <v>29</v>
      </c>
      <c r="D244" s="618">
        <v>43600</v>
      </c>
      <c r="E244" s="619"/>
      <c r="F244" s="617" t="s">
        <v>5</v>
      </c>
      <c r="G244" s="617"/>
      <c r="H244" s="617"/>
      <c r="I244" s="617"/>
      <c r="J244" s="117"/>
      <c r="K244" s="617"/>
      <c r="L244" s="617"/>
      <c r="M244" s="617"/>
      <c r="N244" s="621">
        <f t="shared" si="109"/>
        <v>0</v>
      </c>
      <c r="O244" s="617"/>
      <c r="P244" s="617"/>
      <c r="Q244" s="617"/>
      <c r="R244" s="183"/>
    </row>
    <row r="245" spans="1:18" ht="16">
      <c r="A245" s="189" t="s">
        <v>114</v>
      </c>
      <c r="B245" s="89" t="s">
        <v>124</v>
      </c>
      <c r="C245" s="95" t="s">
        <v>3</v>
      </c>
      <c r="D245" s="97">
        <v>43601</v>
      </c>
      <c r="E245" s="100">
        <v>2</v>
      </c>
      <c r="F245" s="126" t="s">
        <v>5</v>
      </c>
      <c r="G245" s="90" t="s">
        <v>125</v>
      </c>
      <c r="H245" s="95" t="s">
        <v>6</v>
      </c>
      <c r="I245" s="96">
        <v>35</v>
      </c>
      <c r="J245" s="117"/>
      <c r="K245" s="92">
        <f t="shared" ref="K245:K248" si="111">SUM(E245*I245)</f>
        <v>70</v>
      </c>
      <c r="L245" s="92">
        <f t="shared" si="106"/>
        <v>80.5</v>
      </c>
      <c r="M245" s="92">
        <f>SUM(L245-K245)</f>
        <v>10.5</v>
      </c>
      <c r="N245" s="118">
        <f t="shared" si="109"/>
        <v>43</v>
      </c>
      <c r="O245" s="92">
        <f>SUM(K245-N245)</f>
        <v>27</v>
      </c>
      <c r="P245" s="96">
        <v>80.5</v>
      </c>
      <c r="Q245" s="93">
        <f t="shared" si="107"/>
        <v>0</v>
      </c>
      <c r="R245" s="183">
        <v>43601</v>
      </c>
    </row>
    <row r="246" spans="1:18" ht="16">
      <c r="A246" s="189" t="s">
        <v>114</v>
      </c>
      <c r="B246" s="89" t="s">
        <v>127</v>
      </c>
      <c r="C246" s="95" t="s">
        <v>3</v>
      </c>
      <c r="D246" s="97">
        <v>43601</v>
      </c>
      <c r="E246" s="91">
        <v>2.5</v>
      </c>
      <c r="F246" s="89" t="s">
        <v>8</v>
      </c>
      <c r="G246" s="90"/>
      <c r="H246" s="95" t="s">
        <v>17</v>
      </c>
      <c r="I246" s="96">
        <v>30</v>
      </c>
      <c r="J246" s="117"/>
      <c r="K246" s="92">
        <f t="shared" si="111"/>
        <v>75</v>
      </c>
      <c r="L246" s="92">
        <f t="shared" si="106"/>
        <v>86.25</v>
      </c>
      <c r="M246" s="92">
        <f t="shared" si="108"/>
        <v>11.25</v>
      </c>
      <c r="N246" s="118">
        <f t="shared" si="109"/>
        <v>53.75</v>
      </c>
      <c r="O246" s="92">
        <f t="shared" si="110"/>
        <v>21.25</v>
      </c>
      <c r="P246" s="96">
        <v>86.25</v>
      </c>
      <c r="Q246" s="93">
        <f t="shared" si="107"/>
        <v>0</v>
      </c>
      <c r="R246" s="183">
        <v>43602</v>
      </c>
    </row>
    <row r="247" spans="1:18" ht="16">
      <c r="A247" s="189" t="s">
        <v>114</v>
      </c>
      <c r="B247" s="89" t="s">
        <v>128</v>
      </c>
      <c r="C247" s="89" t="s">
        <v>10</v>
      </c>
      <c r="D247" s="97">
        <v>43602</v>
      </c>
      <c r="E247" s="91">
        <v>3</v>
      </c>
      <c r="F247" s="89" t="s">
        <v>8</v>
      </c>
      <c r="G247" s="90"/>
      <c r="H247" s="95" t="s">
        <v>6</v>
      </c>
      <c r="I247" s="96">
        <v>35</v>
      </c>
      <c r="J247" s="117"/>
      <c r="K247" s="92">
        <f t="shared" si="111"/>
        <v>105</v>
      </c>
      <c r="L247" s="92">
        <f t="shared" si="106"/>
        <v>120.74999999999999</v>
      </c>
      <c r="M247" s="92">
        <f>SUM(L247-K247)</f>
        <v>15.749999999999986</v>
      </c>
      <c r="N247" s="118">
        <f t="shared" si="109"/>
        <v>64.5</v>
      </c>
      <c r="O247" s="92">
        <f>SUM(K247-N247)</f>
        <v>40.5</v>
      </c>
      <c r="P247" s="92">
        <v>120.75</v>
      </c>
      <c r="Q247" s="93">
        <f t="shared" si="107"/>
        <v>1.4210854715202004E-14</v>
      </c>
      <c r="R247" s="183">
        <v>43599</v>
      </c>
    </row>
    <row r="248" spans="1:18" ht="16">
      <c r="A248" s="189" t="s">
        <v>114</v>
      </c>
      <c r="B248" s="89" t="s">
        <v>116</v>
      </c>
      <c r="C248" s="95" t="s">
        <v>10</v>
      </c>
      <c r="D248" s="97">
        <v>43602</v>
      </c>
      <c r="E248" s="91">
        <v>2</v>
      </c>
      <c r="F248" s="89"/>
      <c r="G248" s="90"/>
      <c r="H248" s="95" t="s">
        <v>6</v>
      </c>
      <c r="I248" s="96">
        <v>35</v>
      </c>
      <c r="J248" s="117"/>
      <c r="K248" s="118">
        <f t="shared" si="111"/>
        <v>70</v>
      </c>
      <c r="L248" s="118">
        <f t="shared" si="106"/>
        <v>80.5</v>
      </c>
      <c r="M248" s="118">
        <f>SUM(L248-K248)</f>
        <v>10.5</v>
      </c>
      <c r="N248" s="118">
        <f t="shared" si="109"/>
        <v>43</v>
      </c>
      <c r="O248" s="96">
        <f>SUM(K248-N248)</f>
        <v>27</v>
      </c>
      <c r="P248" s="118">
        <v>80.5</v>
      </c>
      <c r="Q248" s="192">
        <f t="shared" si="107"/>
        <v>0</v>
      </c>
      <c r="R248" s="183">
        <v>43594</v>
      </c>
    </row>
    <row r="249" spans="1:18" ht="16">
      <c r="A249" s="193"/>
      <c r="B249" s="167"/>
      <c r="C249" s="167"/>
      <c r="D249" s="183"/>
      <c r="E249" s="169">
        <f>SUM(E239:E248)</f>
        <v>19</v>
      </c>
      <c r="F249" s="167"/>
      <c r="G249" s="170"/>
      <c r="H249" s="168"/>
      <c r="I249" s="171"/>
      <c r="J249" s="117"/>
      <c r="K249" s="171">
        <f t="shared" ref="K249:Q249" si="112">SUM(K239:K248)</f>
        <v>810</v>
      </c>
      <c r="L249" s="171">
        <f t="shared" si="112"/>
        <v>931.5</v>
      </c>
      <c r="M249" s="171">
        <f t="shared" si="112"/>
        <v>121.49999999999996</v>
      </c>
      <c r="N249" s="171">
        <f t="shared" si="112"/>
        <v>408.5</v>
      </c>
      <c r="O249" s="171">
        <f t="shared" si="112"/>
        <v>401.5</v>
      </c>
      <c r="P249" s="171">
        <f t="shared" si="112"/>
        <v>931.5</v>
      </c>
      <c r="Q249" s="171">
        <f t="shared" si="112"/>
        <v>4.2632564145606011E-14</v>
      </c>
      <c r="R249" s="183"/>
    </row>
    <row r="250" spans="1:18" ht="16">
      <c r="A250" s="194" t="s">
        <v>129</v>
      </c>
      <c r="B250" s="617"/>
      <c r="C250" s="617" t="s">
        <v>19</v>
      </c>
      <c r="D250" s="618">
        <v>43598</v>
      </c>
      <c r="E250" s="619"/>
      <c r="F250" s="617" t="s">
        <v>8</v>
      </c>
      <c r="G250" s="620"/>
      <c r="H250" s="624"/>
      <c r="I250" s="621"/>
      <c r="J250" s="83"/>
      <c r="K250" s="621"/>
      <c r="L250" s="621"/>
      <c r="M250" s="621"/>
      <c r="N250" s="621"/>
      <c r="O250" s="621"/>
      <c r="P250" s="621"/>
      <c r="Q250" s="623"/>
      <c r="R250" s="183"/>
    </row>
    <row r="251" spans="1:18" ht="16">
      <c r="A251" s="194" t="s">
        <v>129</v>
      </c>
      <c r="B251" s="89" t="s">
        <v>137</v>
      </c>
      <c r="C251" s="89" t="s">
        <v>19</v>
      </c>
      <c r="D251" s="97">
        <v>43598</v>
      </c>
      <c r="E251" s="91">
        <v>2</v>
      </c>
      <c r="F251" s="89" t="s">
        <v>8</v>
      </c>
      <c r="G251" s="89"/>
      <c r="H251" s="89" t="s">
        <v>17</v>
      </c>
      <c r="I251" s="92">
        <v>30</v>
      </c>
      <c r="J251" s="83"/>
      <c r="K251" s="92">
        <v>60</v>
      </c>
      <c r="L251" s="92">
        <f t="shared" ref="L251" si="113">SUM(K251*1.15)</f>
        <v>69</v>
      </c>
      <c r="M251" s="92">
        <f t="shared" ref="M251" si="114">SUM(L251-K251)</f>
        <v>9</v>
      </c>
      <c r="N251" s="92">
        <f>SUM(E251*20)</f>
        <v>40</v>
      </c>
      <c r="O251" s="92">
        <f t="shared" ref="O251" si="115">SUM(K251-N251)</f>
        <v>20</v>
      </c>
      <c r="P251" s="92">
        <v>69</v>
      </c>
      <c r="Q251" s="93">
        <f t="shared" ref="Q251" si="116">+SUM(P251-L251)</f>
        <v>0</v>
      </c>
      <c r="R251" s="183">
        <v>43598</v>
      </c>
    </row>
    <row r="252" spans="1:18" ht="16">
      <c r="A252" s="194" t="s">
        <v>129</v>
      </c>
      <c r="B252" s="89" t="s">
        <v>92</v>
      </c>
      <c r="C252" s="95" t="s">
        <v>24</v>
      </c>
      <c r="D252" s="97">
        <v>43599</v>
      </c>
      <c r="E252" s="91">
        <v>3</v>
      </c>
      <c r="F252" s="89" t="s">
        <v>8</v>
      </c>
      <c r="G252" s="90"/>
      <c r="H252" s="127" t="s">
        <v>12</v>
      </c>
      <c r="I252" s="96">
        <v>30</v>
      </c>
      <c r="J252" s="83"/>
      <c r="K252" s="92">
        <f>SUM(E252*I252)</f>
        <v>90</v>
      </c>
      <c r="L252" s="92">
        <f>SUM(K252*1.15)</f>
        <v>103.49999999999999</v>
      </c>
      <c r="M252" s="92">
        <f>SUM(L252-K252)</f>
        <v>13.499999999999986</v>
      </c>
      <c r="N252" s="92">
        <f>SUM(E252*20)</f>
        <v>60</v>
      </c>
      <c r="O252" s="92">
        <f>SUM(K252-N252)</f>
        <v>30</v>
      </c>
      <c r="P252" s="92">
        <v>103.5</v>
      </c>
      <c r="Q252" s="93">
        <f>+SUM(P252-L252)</f>
        <v>1.4210854715202004E-14</v>
      </c>
      <c r="R252" s="183">
        <v>43598</v>
      </c>
    </row>
    <row r="253" spans="1:18" ht="16">
      <c r="A253" s="194" t="s">
        <v>129</v>
      </c>
      <c r="B253" s="89" t="s">
        <v>23</v>
      </c>
      <c r="C253" s="95" t="s">
        <v>24</v>
      </c>
      <c r="D253" s="97">
        <v>43599</v>
      </c>
      <c r="E253" s="91">
        <v>2</v>
      </c>
      <c r="F253" s="89" t="s">
        <v>8</v>
      </c>
      <c r="G253" s="90"/>
      <c r="H253" s="87" t="s">
        <v>12</v>
      </c>
      <c r="I253" s="92">
        <v>30</v>
      </c>
      <c r="J253" s="83"/>
      <c r="K253" s="92">
        <v>60</v>
      </c>
      <c r="L253" s="92">
        <f t="shared" ref="L253:L259" si="117">SUM(K253*1.15)</f>
        <v>69</v>
      </c>
      <c r="M253" s="92">
        <f t="shared" ref="M253:M259" si="118">SUM(L253-K253)</f>
        <v>9</v>
      </c>
      <c r="N253" s="92">
        <f>SUM(E253*20)</f>
        <v>40</v>
      </c>
      <c r="O253" s="92">
        <f t="shared" ref="O253:O259" si="119">SUM(K253-N253)</f>
        <v>20</v>
      </c>
      <c r="P253" s="92">
        <v>69</v>
      </c>
      <c r="Q253" s="93">
        <f t="shared" ref="Q253:Q259" si="120">+SUM(P253-L253)</f>
        <v>0</v>
      </c>
      <c r="R253" s="183">
        <v>43599</v>
      </c>
    </row>
    <row r="254" spans="1:18" ht="16">
      <c r="A254" s="194" t="s">
        <v>129</v>
      </c>
      <c r="B254" s="89" t="s">
        <v>503</v>
      </c>
      <c r="C254" s="95" t="s">
        <v>29</v>
      </c>
      <c r="D254" s="97">
        <v>43600</v>
      </c>
      <c r="E254" s="100">
        <v>2.5</v>
      </c>
      <c r="F254" s="89" t="s">
        <v>85</v>
      </c>
      <c r="G254" s="90"/>
      <c r="H254" s="89" t="s">
        <v>17</v>
      </c>
      <c r="I254" s="92">
        <v>35</v>
      </c>
      <c r="J254" s="83"/>
      <c r="K254" s="92">
        <f>SUM(E254*I254)</f>
        <v>87.5</v>
      </c>
      <c r="L254" s="92">
        <f>SUM(K254*1.15)</f>
        <v>100.62499999999999</v>
      </c>
      <c r="M254" s="92">
        <f>SUM(L254-K254)</f>
        <v>13.124999999999986</v>
      </c>
      <c r="N254" s="92">
        <f>SUM(E254*20)</f>
        <v>50</v>
      </c>
      <c r="O254" s="92">
        <f>SUM(K254-N254)</f>
        <v>37.5</v>
      </c>
      <c r="P254" s="92">
        <v>100.63</v>
      </c>
      <c r="Q254" s="93">
        <f>+SUM(P254-L254)</f>
        <v>5.0000000000096634E-3</v>
      </c>
      <c r="R254" s="183">
        <v>43594</v>
      </c>
    </row>
    <row r="255" spans="1:18" ht="16">
      <c r="A255" s="194" t="s">
        <v>129</v>
      </c>
      <c r="B255" s="89" t="s">
        <v>31</v>
      </c>
      <c r="C255" s="87" t="s">
        <v>29</v>
      </c>
      <c r="D255" s="97">
        <v>43600</v>
      </c>
      <c r="E255" s="98">
        <v>3</v>
      </c>
      <c r="F255" s="87" t="s">
        <v>8</v>
      </c>
      <c r="G255" s="90"/>
      <c r="H255" s="87" t="s">
        <v>17</v>
      </c>
      <c r="I255" s="92">
        <v>30</v>
      </c>
      <c r="J255" s="83"/>
      <c r="K255" s="118">
        <v>90</v>
      </c>
      <c r="L255" s="92">
        <f t="shared" si="117"/>
        <v>103.49999999999999</v>
      </c>
      <c r="M255" s="92">
        <f t="shared" si="118"/>
        <v>13.499999999999986</v>
      </c>
      <c r="N255" s="92">
        <f>SUM(E255*20)</f>
        <v>60</v>
      </c>
      <c r="O255" s="118">
        <f t="shared" si="119"/>
        <v>30</v>
      </c>
      <c r="P255" s="118">
        <v>103.5</v>
      </c>
      <c r="Q255" s="93">
        <f t="shared" si="120"/>
        <v>1.4210854715202004E-14</v>
      </c>
      <c r="R255" s="183">
        <v>43600</v>
      </c>
    </row>
    <row r="256" spans="1:18" ht="16">
      <c r="A256" s="194" t="s">
        <v>129</v>
      </c>
      <c r="B256" s="89" t="s">
        <v>357</v>
      </c>
      <c r="C256" s="89" t="s">
        <v>3</v>
      </c>
      <c r="D256" s="97">
        <v>43601</v>
      </c>
      <c r="E256" s="100">
        <v>3</v>
      </c>
      <c r="F256" s="87" t="s">
        <v>8</v>
      </c>
      <c r="G256" s="90"/>
      <c r="H256" s="95" t="s">
        <v>104</v>
      </c>
      <c r="I256" s="96">
        <v>30</v>
      </c>
      <c r="J256" s="83"/>
      <c r="K256" s="96">
        <v>90</v>
      </c>
      <c r="L256" s="96">
        <f t="shared" si="117"/>
        <v>103.49999999999999</v>
      </c>
      <c r="M256" s="96">
        <f t="shared" si="118"/>
        <v>13.499999999999986</v>
      </c>
      <c r="N256" s="92">
        <f>SUM(E256*25)</f>
        <v>75</v>
      </c>
      <c r="O256" s="96">
        <f t="shared" si="119"/>
        <v>15</v>
      </c>
      <c r="P256" s="96">
        <v>103.5</v>
      </c>
      <c r="Q256" s="93">
        <f t="shared" si="120"/>
        <v>1.4210854715202004E-14</v>
      </c>
      <c r="R256" s="183">
        <v>43601</v>
      </c>
    </row>
    <row r="257" spans="1:18" ht="16">
      <c r="A257" s="194" t="s">
        <v>129</v>
      </c>
      <c r="B257" s="89" t="s">
        <v>142</v>
      </c>
      <c r="C257" s="95" t="s">
        <v>3</v>
      </c>
      <c r="D257" s="97">
        <v>43601</v>
      </c>
      <c r="E257" s="91">
        <v>2.5</v>
      </c>
      <c r="F257" s="89" t="s">
        <v>8</v>
      </c>
      <c r="G257" s="90"/>
      <c r="H257" s="95" t="s">
        <v>6</v>
      </c>
      <c r="I257" s="96">
        <v>35</v>
      </c>
      <c r="J257" s="83"/>
      <c r="K257" s="92">
        <v>87.5</v>
      </c>
      <c r="L257" s="92">
        <f t="shared" si="117"/>
        <v>100.62499999999999</v>
      </c>
      <c r="M257" s="92">
        <f t="shared" si="118"/>
        <v>13.124999999999986</v>
      </c>
      <c r="N257" s="92">
        <f>SUM(E257*20)</f>
        <v>50</v>
      </c>
      <c r="O257" s="92">
        <f t="shared" si="119"/>
        <v>37.5</v>
      </c>
      <c r="P257" s="92">
        <v>100.63</v>
      </c>
      <c r="Q257" s="93">
        <f t="shared" si="120"/>
        <v>5.0000000000096634E-3</v>
      </c>
      <c r="R257" s="183">
        <v>43602</v>
      </c>
    </row>
    <row r="258" spans="1:18" ht="16">
      <c r="A258" s="194" t="s">
        <v>129</v>
      </c>
      <c r="B258" s="89" t="s">
        <v>134</v>
      </c>
      <c r="C258" s="89" t="s">
        <v>10</v>
      </c>
      <c r="D258" s="97">
        <v>43602</v>
      </c>
      <c r="E258" s="91">
        <v>3</v>
      </c>
      <c r="F258" s="146" t="s">
        <v>14</v>
      </c>
      <c r="G258" s="89"/>
      <c r="H258" s="95" t="s">
        <v>6</v>
      </c>
      <c r="I258" s="96">
        <v>38</v>
      </c>
      <c r="J258" s="83"/>
      <c r="K258" s="92">
        <v>114</v>
      </c>
      <c r="L258" s="92">
        <f t="shared" si="117"/>
        <v>131.1</v>
      </c>
      <c r="M258" s="92">
        <f t="shared" si="118"/>
        <v>17.099999999999994</v>
      </c>
      <c r="N258" s="92">
        <f>SUM(E258*20)</f>
        <v>60</v>
      </c>
      <c r="O258" s="92">
        <f t="shared" si="119"/>
        <v>54</v>
      </c>
      <c r="P258" s="92">
        <v>131.1</v>
      </c>
      <c r="Q258" s="144">
        <f t="shared" si="120"/>
        <v>0</v>
      </c>
      <c r="R258" s="183">
        <v>43601</v>
      </c>
    </row>
    <row r="259" spans="1:18" ht="16">
      <c r="A259" s="194" t="s">
        <v>129</v>
      </c>
      <c r="B259" s="89" t="s">
        <v>84</v>
      </c>
      <c r="C259" s="95" t="s">
        <v>10</v>
      </c>
      <c r="D259" s="97">
        <v>43602</v>
      </c>
      <c r="E259" s="91">
        <v>2</v>
      </c>
      <c r="F259" s="89" t="s">
        <v>85</v>
      </c>
      <c r="G259" s="90"/>
      <c r="H259" s="95" t="s">
        <v>6</v>
      </c>
      <c r="I259" s="96">
        <v>35</v>
      </c>
      <c r="J259" s="83"/>
      <c r="K259" s="92">
        <v>70</v>
      </c>
      <c r="L259" s="92">
        <f t="shared" si="117"/>
        <v>80.5</v>
      </c>
      <c r="M259" s="92">
        <f t="shared" si="118"/>
        <v>10.5</v>
      </c>
      <c r="N259" s="92">
        <f>SUM(E259*20)</f>
        <v>40</v>
      </c>
      <c r="O259" s="92">
        <f t="shared" si="119"/>
        <v>30</v>
      </c>
      <c r="P259" s="92">
        <v>80.5</v>
      </c>
      <c r="Q259" s="144">
        <f t="shared" si="120"/>
        <v>0</v>
      </c>
      <c r="R259" s="183">
        <v>43605</v>
      </c>
    </row>
    <row r="260" spans="1:18" ht="16">
      <c r="A260" s="233"/>
      <c r="B260" s="233"/>
      <c r="C260" s="233"/>
      <c r="D260" s="233"/>
      <c r="E260" s="235">
        <f>SUM(E250:E259)</f>
        <v>23</v>
      </c>
      <c r="F260" s="233"/>
      <c r="G260" s="233"/>
      <c r="H260" s="233"/>
      <c r="I260" s="233"/>
      <c r="J260" s="83"/>
      <c r="K260" s="172">
        <f t="shared" ref="K260:Q260" si="121">SUM(K250:K259)</f>
        <v>749</v>
      </c>
      <c r="L260" s="172">
        <f t="shared" si="121"/>
        <v>861.35</v>
      </c>
      <c r="M260" s="172">
        <f>SUM(M250:M259)</f>
        <v>112.34999999999992</v>
      </c>
      <c r="N260" s="172">
        <f t="shared" si="121"/>
        <v>475</v>
      </c>
      <c r="O260" s="172">
        <f t="shared" si="121"/>
        <v>274</v>
      </c>
      <c r="P260" s="172">
        <f t="shared" si="121"/>
        <v>861.36</v>
      </c>
      <c r="Q260" s="172">
        <f t="shared" si="121"/>
        <v>1.0000000000061959E-2</v>
      </c>
      <c r="R260" s="246"/>
    </row>
    <row r="261" spans="1:18" ht="16">
      <c r="A261" s="195" t="s">
        <v>130</v>
      </c>
      <c r="B261" s="198"/>
      <c r="C261" s="198" t="s">
        <v>79</v>
      </c>
      <c r="D261" s="199">
        <v>43598</v>
      </c>
      <c r="E261" s="200">
        <v>4.5</v>
      </c>
      <c r="F261" s="198"/>
      <c r="G261" s="230"/>
      <c r="H261" s="231"/>
      <c r="I261" s="232"/>
      <c r="J261" s="83"/>
      <c r="K261" s="201"/>
      <c r="L261" s="201">
        <f>SUM(K261*1.15)</f>
        <v>0</v>
      </c>
      <c r="M261" s="201">
        <f>SUM(L261-K261)</f>
        <v>0</v>
      </c>
      <c r="N261" s="201">
        <f>SUM(E261*23)</f>
        <v>103.5</v>
      </c>
      <c r="O261" s="201">
        <f>SUM(K261-N261)</f>
        <v>-103.5</v>
      </c>
      <c r="P261" s="201"/>
      <c r="Q261" s="202">
        <f>+SUM(P261-L261)</f>
        <v>0</v>
      </c>
      <c r="R261" s="222"/>
    </row>
    <row r="262" spans="1:18" ht="16">
      <c r="A262" s="195" t="s">
        <v>130</v>
      </c>
      <c r="B262" s="697"/>
      <c r="C262" s="198" t="s">
        <v>79</v>
      </c>
      <c r="D262" s="199">
        <v>43598</v>
      </c>
      <c r="E262" s="549"/>
      <c r="F262" s="697"/>
      <c r="G262" s="697"/>
      <c r="H262" s="697"/>
      <c r="I262" s="697"/>
      <c r="J262" s="83"/>
      <c r="K262" s="697"/>
      <c r="L262" s="697"/>
      <c r="M262" s="697"/>
      <c r="N262" s="201">
        <f>SUM(E262*23)</f>
        <v>0</v>
      </c>
      <c r="O262" s="697"/>
      <c r="P262" s="697"/>
      <c r="Q262" s="697"/>
      <c r="R262" s="222"/>
    </row>
    <row r="263" spans="1:18" ht="16">
      <c r="A263" s="195" t="s">
        <v>130</v>
      </c>
      <c r="B263" s="95" t="s">
        <v>35</v>
      </c>
      <c r="C263" s="89" t="s">
        <v>24</v>
      </c>
      <c r="D263" s="97">
        <v>43599</v>
      </c>
      <c r="E263" s="91">
        <v>1</v>
      </c>
      <c r="F263" s="125" t="s">
        <v>14</v>
      </c>
      <c r="G263" s="90" t="s">
        <v>425</v>
      </c>
      <c r="H263" s="95" t="s">
        <v>20</v>
      </c>
      <c r="I263" s="92">
        <v>38</v>
      </c>
      <c r="J263" s="83"/>
      <c r="K263" s="92">
        <v>114</v>
      </c>
      <c r="L263" s="92">
        <v>141.1</v>
      </c>
      <c r="M263" s="92">
        <f>SUM(L263-K263)</f>
        <v>27.099999999999994</v>
      </c>
      <c r="N263" s="92">
        <f>SUM(E263*25)</f>
        <v>25</v>
      </c>
      <c r="O263" s="92">
        <f>SUM(K263-N263)</f>
        <v>89</v>
      </c>
      <c r="P263" s="92">
        <v>141</v>
      </c>
      <c r="Q263" s="93">
        <f>+SUM(P263-L263)</f>
        <v>-9.9999999999994316E-2</v>
      </c>
      <c r="R263" s="183">
        <v>43601</v>
      </c>
    </row>
    <row r="264" spans="1:18" ht="16">
      <c r="A264" s="195" t="s">
        <v>130</v>
      </c>
      <c r="B264" s="89" t="s">
        <v>475</v>
      </c>
      <c r="C264" s="89" t="s">
        <v>24</v>
      </c>
      <c r="D264" s="97">
        <v>43599</v>
      </c>
      <c r="E264" s="91">
        <v>2</v>
      </c>
      <c r="F264" s="89" t="s">
        <v>8</v>
      </c>
      <c r="G264" s="90" t="s">
        <v>425</v>
      </c>
      <c r="H264" s="89" t="s">
        <v>17</v>
      </c>
      <c r="I264" s="92">
        <v>35</v>
      </c>
      <c r="J264" s="83"/>
      <c r="K264" s="92">
        <v>140</v>
      </c>
      <c r="L264" s="92">
        <f>SUM(K264*1.15)</f>
        <v>161</v>
      </c>
      <c r="M264" s="92">
        <f>SUM(L264-K264)</f>
        <v>21</v>
      </c>
      <c r="N264" s="92">
        <v>62</v>
      </c>
      <c r="O264" s="92">
        <f>SUM(K264-N264)</f>
        <v>78</v>
      </c>
      <c r="P264" s="92">
        <v>161</v>
      </c>
      <c r="Q264" s="93">
        <f>+SUM(P264-L264)</f>
        <v>0</v>
      </c>
      <c r="R264" s="183">
        <v>43601</v>
      </c>
    </row>
    <row r="265" spans="1:18" ht="16">
      <c r="A265" s="195" t="s">
        <v>130</v>
      </c>
      <c r="B265" s="95" t="s">
        <v>106</v>
      </c>
      <c r="C265" s="95" t="s">
        <v>29</v>
      </c>
      <c r="D265" s="97">
        <v>43600</v>
      </c>
      <c r="E265" s="91">
        <v>2.5</v>
      </c>
      <c r="F265" s="126" t="s">
        <v>5</v>
      </c>
      <c r="G265" s="90"/>
      <c r="H265" s="87" t="s">
        <v>12</v>
      </c>
      <c r="I265" s="96">
        <v>30</v>
      </c>
      <c r="J265" s="117"/>
      <c r="K265" s="92">
        <f>SUM(E265*I265)</f>
        <v>75</v>
      </c>
      <c r="L265" s="92">
        <f>SUM(K265*1.15)</f>
        <v>86.25</v>
      </c>
      <c r="M265" s="92">
        <f>SUM(L265-K265)</f>
        <v>11.25</v>
      </c>
      <c r="N265" s="118">
        <f>SUM(E265*21)</f>
        <v>52.5</v>
      </c>
      <c r="O265" s="118">
        <f>SUM(K265-N265)</f>
        <v>22.5</v>
      </c>
      <c r="P265" s="92">
        <v>86.25</v>
      </c>
      <c r="Q265" s="93">
        <f>+SUM(P265-L265)</f>
        <v>0</v>
      </c>
      <c r="R265" s="183">
        <v>43598</v>
      </c>
    </row>
    <row r="266" spans="1:18" ht="16">
      <c r="A266" s="195" t="s">
        <v>130</v>
      </c>
      <c r="B266" s="95" t="s">
        <v>35</v>
      </c>
      <c r="C266" s="95" t="s">
        <v>29</v>
      </c>
      <c r="D266" s="97">
        <v>43600</v>
      </c>
      <c r="E266" s="91">
        <v>0.5</v>
      </c>
      <c r="F266" s="89"/>
      <c r="G266" s="90" t="s">
        <v>613</v>
      </c>
      <c r="H266" s="87"/>
      <c r="I266" s="96"/>
      <c r="J266" s="117"/>
      <c r="K266" s="92"/>
      <c r="L266" s="92"/>
      <c r="M266" s="92"/>
      <c r="N266" s="118">
        <f>SUM(E266*25)</f>
        <v>12.5</v>
      </c>
      <c r="O266" s="118"/>
      <c r="P266" s="92"/>
      <c r="Q266" s="93"/>
      <c r="R266" s="183"/>
    </row>
    <row r="267" spans="1:18" ht="16">
      <c r="A267" s="195" t="s">
        <v>130</v>
      </c>
      <c r="B267" s="198" t="s">
        <v>611</v>
      </c>
      <c r="C267" s="198" t="s">
        <v>29</v>
      </c>
      <c r="D267" s="199">
        <v>43600</v>
      </c>
      <c r="E267" s="200">
        <v>1</v>
      </c>
      <c r="F267" s="198"/>
      <c r="G267" s="230" t="s">
        <v>612</v>
      </c>
      <c r="H267" s="198"/>
      <c r="I267" s="201"/>
      <c r="J267" s="117"/>
      <c r="K267" s="201"/>
      <c r="L267" s="201">
        <f>SUM(K267*1.15)</f>
        <v>0</v>
      </c>
      <c r="M267" s="201">
        <f>SUM(L267-K267)</f>
        <v>0</v>
      </c>
      <c r="N267" s="201">
        <f t="shared" ref="N267:N268" si="122">SUM(E267*23)</f>
        <v>23</v>
      </c>
      <c r="O267" s="201">
        <f>SUM(K267-N267)</f>
        <v>-23</v>
      </c>
      <c r="P267" s="201"/>
      <c r="Q267" s="202">
        <f>+SUM(P267-L267)</f>
        <v>0</v>
      </c>
      <c r="R267" s="222"/>
    </row>
    <row r="268" spans="1:18" ht="16">
      <c r="A268" s="195" t="s">
        <v>130</v>
      </c>
      <c r="B268" s="198"/>
      <c r="C268" s="198" t="s">
        <v>3</v>
      </c>
      <c r="D268" s="199">
        <v>43601</v>
      </c>
      <c r="E268" s="200">
        <v>1</v>
      </c>
      <c r="F268" s="198"/>
      <c r="G268" s="198"/>
      <c r="H268" s="198"/>
      <c r="I268" s="198"/>
      <c r="J268" s="117"/>
      <c r="K268" s="198"/>
      <c r="L268" s="198"/>
      <c r="M268" s="198"/>
      <c r="N268" s="201">
        <f t="shared" si="122"/>
        <v>23</v>
      </c>
      <c r="O268" s="198"/>
      <c r="P268" s="198"/>
      <c r="Q268" s="198"/>
      <c r="R268" s="222"/>
    </row>
    <row r="269" spans="1:18" ht="16">
      <c r="A269" s="195" t="s">
        <v>130</v>
      </c>
      <c r="B269" s="89" t="s">
        <v>504</v>
      </c>
      <c r="C269" s="89" t="s">
        <v>3</v>
      </c>
      <c r="D269" s="97">
        <v>43601</v>
      </c>
      <c r="E269" s="91">
        <v>1.5</v>
      </c>
      <c r="F269" s="224" t="s">
        <v>505</v>
      </c>
      <c r="G269" s="90"/>
      <c r="H269" s="89"/>
      <c r="I269" s="92"/>
      <c r="J269" s="83"/>
      <c r="K269" s="92"/>
      <c r="L269" s="92">
        <v>135</v>
      </c>
      <c r="N269" s="92">
        <f>SUM(E269*25)</f>
        <v>37.5</v>
      </c>
      <c r="O269" s="92">
        <f>SUM(K269-N269)</f>
        <v>-37.5</v>
      </c>
      <c r="P269" s="92">
        <v>135</v>
      </c>
      <c r="Q269" s="222"/>
      <c r="R269" s="222"/>
    </row>
    <row r="270" spans="1:18" ht="16">
      <c r="A270" s="195" t="s">
        <v>130</v>
      </c>
      <c r="B270" s="198"/>
      <c r="C270" s="198" t="s">
        <v>10</v>
      </c>
      <c r="D270" s="199">
        <v>43602</v>
      </c>
      <c r="E270" s="200">
        <v>2</v>
      </c>
      <c r="F270" s="198"/>
      <c r="G270" s="198"/>
      <c r="H270" s="198"/>
      <c r="I270" s="198"/>
      <c r="J270" s="83"/>
      <c r="K270" s="198"/>
      <c r="L270" s="198"/>
      <c r="M270" s="198"/>
      <c r="N270" s="201">
        <f>SUM(E270*23)</f>
        <v>46</v>
      </c>
      <c r="O270" s="198"/>
      <c r="P270" s="198"/>
      <c r="Q270" s="198"/>
      <c r="R270" s="222"/>
    </row>
    <row r="271" spans="1:18" ht="16">
      <c r="A271" s="195" t="s">
        <v>130</v>
      </c>
      <c r="B271" s="87" t="s">
        <v>135</v>
      </c>
      <c r="C271" s="89" t="s">
        <v>10</v>
      </c>
      <c r="D271" s="97">
        <v>43602</v>
      </c>
      <c r="E271" s="98">
        <v>3</v>
      </c>
      <c r="F271" s="87" t="s">
        <v>8</v>
      </c>
      <c r="G271" s="89"/>
      <c r="H271" s="87" t="s">
        <v>6</v>
      </c>
      <c r="I271" s="118">
        <v>35</v>
      </c>
      <c r="J271" s="83"/>
      <c r="K271" s="118">
        <f>SUM(E271*I271)</f>
        <v>105</v>
      </c>
      <c r="L271" s="118">
        <f>SUM(K271*1.15)</f>
        <v>120.74999999999999</v>
      </c>
      <c r="M271" s="118">
        <f>SUM(L271-K271)</f>
        <v>15.749999999999986</v>
      </c>
      <c r="N271" s="92">
        <f>SUM(E271*21)</f>
        <v>63</v>
      </c>
      <c r="O271" s="118">
        <f>SUM(K271-N271)</f>
        <v>42</v>
      </c>
      <c r="P271" s="118">
        <v>120.75</v>
      </c>
      <c r="Q271" s="93">
        <f>+SUM(P271-L271)</f>
        <v>1.4210854715202004E-14</v>
      </c>
      <c r="R271" s="183">
        <v>43613</v>
      </c>
    </row>
    <row r="272" spans="1:18" ht="16">
      <c r="A272" s="204"/>
      <c r="B272" s="204"/>
      <c r="C272" s="204"/>
      <c r="D272" s="204"/>
      <c r="E272" s="205">
        <f>SUM(E261:E271)</f>
        <v>19</v>
      </c>
      <c r="F272" s="204"/>
      <c r="G272" s="204"/>
      <c r="H272" s="204"/>
      <c r="I272" s="107"/>
      <c r="J272" s="117"/>
      <c r="K272" s="107">
        <f t="shared" ref="K272:Q272" si="123">SUM(K261:K271)</f>
        <v>434</v>
      </c>
      <c r="L272" s="107">
        <f t="shared" si="123"/>
        <v>644.1</v>
      </c>
      <c r="M272" s="107">
        <f t="shared" si="123"/>
        <v>75.09999999999998</v>
      </c>
      <c r="N272" s="107">
        <f>SUM(N261:N271)</f>
        <v>448</v>
      </c>
      <c r="O272" s="107">
        <f t="shared" si="123"/>
        <v>67.5</v>
      </c>
      <c r="P272" s="206">
        <f t="shared" si="123"/>
        <v>644</v>
      </c>
      <c r="Q272" s="207">
        <f t="shared" si="123"/>
        <v>-9.9999999999980105E-2</v>
      </c>
      <c r="R272" s="223"/>
    </row>
    <row r="273" spans="1:18" ht="16">
      <c r="A273" s="101"/>
      <c r="B273" s="209"/>
      <c r="C273" s="209"/>
      <c r="D273" s="210"/>
      <c r="E273" s="211"/>
      <c r="F273" s="209"/>
      <c r="G273" s="209"/>
      <c r="H273" s="212"/>
      <c r="I273" s="213"/>
      <c r="J273" s="214"/>
      <c r="K273" s="213">
        <f>SUM(K272,K260,K249,K238,K226,K213,K202,K190,K179,K177,K166,K158,K151)</f>
        <v>5970.5</v>
      </c>
      <c r="L273" s="213">
        <f>SUM(L272,L260,L249,L238,L226,L213,L202,L190,L179,L177,L166,L158,L151)</f>
        <v>7011.0749999999989</v>
      </c>
      <c r="M273" s="213">
        <f>SUM(M272,M260,M249,M238,M226,M213,M202,M190,M179,M177,M166,M158,M151)</f>
        <v>905.5749999999997</v>
      </c>
      <c r="N273" s="213">
        <f>SUM(N272,N260,N249,N238,N226,N213,N202,N190,N179,N177,N166,N158,N151)</f>
        <v>4203.25</v>
      </c>
      <c r="O273" s="213">
        <f>SUM(K273-N273)</f>
        <v>1767.25</v>
      </c>
      <c r="P273" s="213">
        <f>SUM(P272,P260,P249,P238,P226,P213,P202,P190,P179,P177,P166,P158,P151)</f>
        <v>7011.11</v>
      </c>
      <c r="Q273" s="215">
        <f>SUM(Q272,Q260,Q249,Q238,Q226,Q213,Q202,Q190,Q179,Q177,Q166,Q158,Q151)</f>
        <v>3.5000000000422915E-2</v>
      </c>
      <c r="R273" s="210"/>
    </row>
    <row r="274" spans="1:18" ht="16">
      <c r="A274" s="79" t="s">
        <v>57</v>
      </c>
      <c r="B274" s="79" t="s">
        <v>58</v>
      </c>
      <c r="C274" s="79"/>
      <c r="D274" s="155" t="s">
        <v>59</v>
      </c>
      <c r="E274" s="81" t="s">
        <v>60</v>
      </c>
      <c r="F274" s="79" t="s">
        <v>61</v>
      </c>
      <c r="G274" s="85" t="s">
        <v>62</v>
      </c>
      <c r="H274" s="156" t="s">
        <v>72</v>
      </c>
      <c r="I274" s="82" t="s">
        <v>64</v>
      </c>
      <c r="J274" s="83"/>
      <c r="K274" s="82" t="s">
        <v>65</v>
      </c>
      <c r="L274" s="82" t="s">
        <v>66</v>
      </c>
      <c r="M274" s="82" t="s">
        <v>67</v>
      </c>
      <c r="N274" s="82" t="s">
        <v>68</v>
      </c>
      <c r="O274" s="82" t="s">
        <v>69</v>
      </c>
      <c r="P274" s="82" t="s">
        <v>70</v>
      </c>
      <c r="Q274" s="216" t="s">
        <v>71</v>
      </c>
      <c r="R274" s="155" t="s">
        <v>86</v>
      </c>
    </row>
    <row r="275" spans="1:18" ht="26">
      <c r="A275" s="79"/>
      <c r="B275" s="79"/>
      <c r="C275" s="79"/>
      <c r="D275" s="80"/>
      <c r="E275" s="81"/>
      <c r="F275" s="517" t="s">
        <v>0</v>
      </c>
      <c r="G275" s="80"/>
      <c r="H275" s="79"/>
      <c r="I275" s="82"/>
      <c r="J275" s="83"/>
      <c r="K275" s="82"/>
      <c r="L275" s="82"/>
      <c r="M275" s="82"/>
      <c r="N275" s="82"/>
      <c r="O275" s="82"/>
      <c r="P275" s="82"/>
      <c r="Q275" s="84"/>
      <c r="R275" s="155"/>
    </row>
    <row r="276" spans="1:18" ht="16">
      <c r="A276" s="88"/>
      <c r="B276" s="87"/>
      <c r="C276" s="87"/>
      <c r="D276" s="87"/>
      <c r="E276" s="98"/>
      <c r="F276" s="87"/>
      <c r="G276" s="135"/>
      <c r="H276" s="87"/>
      <c r="I276" s="118"/>
      <c r="J276" s="83"/>
      <c r="K276" s="118"/>
      <c r="L276" s="118"/>
      <c r="M276" s="118"/>
      <c r="N276" s="118"/>
      <c r="O276" s="118"/>
      <c r="P276" s="118"/>
      <c r="Q276" s="118"/>
      <c r="R276" s="220"/>
    </row>
    <row r="277" spans="1:18" ht="16">
      <c r="A277" s="101"/>
      <c r="B277" s="101"/>
      <c r="C277" s="101"/>
      <c r="D277" s="101"/>
      <c r="E277" s="103"/>
      <c r="F277" s="101"/>
      <c r="G277" s="101"/>
      <c r="H277" s="101"/>
      <c r="I277" s="101"/>
      <c r="J277" s="83"/>
      <c r="K277" s="101"/>
      <c r="L277" s="101"/>
      <c r="M277" s="101"/>
      <c r="N277" s="101"/>
      <c r="O277" s="101"/>
      <c r="P277" s="101"/>
      <c r="Q277" s="101"/>
      <c r="R277" s="221"/>
    </row>
    <row r="278" spans="1:18" ht="16">
      <c r="A278" s="108" t="s">
        <v>225</v>
      </c>
      <c r="B278" s="109"/>
      <c r="C278" s="110" t="s">
        <v>19</v>
      </c>
      <c r="D278" s="164">
        <v>43605</v>
      </c>
      <c r="E278" s="111"/>
      <c r="F278" s="112" t="s">
        <v>226</v>
      </c>
      <c r="G278" s="113"/>
      <c r="H278" s="109"/>
      <c r="I278" s="114"/>
      <c r="J278" s="83"/>
      <c r="K278" s="114"/>
      <c r="L278" s="114"/>
      <c r="M278" s="114"/>
      <c r="N278" s="114"/>
      <c r="O278" s="114"/>
      <c r="P278" s="114"/>
      <c r="Q278" s="115"/>
      <c r="R278" s="179"/>
    </row>
    <row r="279" spans="1:18" ht="16">
      <c r="A279" s="108" t="s">
        <v>225</v>
      </c>
      <c r="B279" s="89" t="s">
        <v>117</v>
      </c>
      <c r="C279" s="89" t="s">
        <v>24</v>
      </c>
      <c r="D279" s="97">
        <v>43606</v>
      </c>
      <c r="E279" s="100">
        <v>2</v>
      </c>
      <c r="F279" s="89" t="s">
        <v>8</v>
      </c>
      <c r="G279" s="709" t="s">
        <v>633</v>
      </c>
      <c r="H279" s="116" t="s">
        <v>15</v>
      </c>
      <c r="I279" s="92"/>
      <c r="J279" s="117"/>
      <c r="K279" s="92"/>
      <c r="L279" s="92"/>
      <c r="M279" s="92"/>
      <c r="N279" s="118">
        <f>SUM(E279*20)</f>
        <v>40</v>
      </c>
      <c r="O279" s="92"/>
      <c r="P279" s="92"/>
      <c r="Q279" s="93"/>
      <c r="R279" s="183"/>
    </row>
    <row r="280" spans="1:18" ht="16">
      <c r="A280" s="108" t="s">
        <v>225</v>
      </c>
      <c r="B280" s="89" t="s">
        <v>119</v>
      </c>
      <c r="C280" s="89" t="s">
        <v>24</v>
      </c>
      <c r="D280" s="97">
        <v>43606</v>
      </c>
      <c r="E280" s="91">
        <v>2.5</v>
      </c>
      <c r="F280" s="89" t="s">
        <v>8</v>
      </c>
      <c r="G280" s="90" t="s">
        <v>632</v>
      </c>
      <c r="H280" s="116" t="s">
        <v>15</v>
      </c>
      <c r="I280" s="96"/>
      <c r="J280" s="117"/>
      <c r="K280" s="92"/>
      <c r="L280" s="92"/>
      <c r="M280" s="92"/>
      <c r="N280" s="118">
        <f>SUM(E280*20)</f>
        <v>50</v>
      </c>
      <c r="O280" s="92"/>
      <c r="P280" s="92"/>
      <c r="Q280" s="93"/>
      <c r="R280" s="183"/>
    </row>
    <row r="281" spans="1:18" ht="16">
      <c r="A281" s="108" t="s">
        <v>225</v>
      </c>
      <c r="B281" s="109"/>
      <c r="C281" s="109" t="s">
        <v>29</v>
      </c>
      <c r="D281" s="164">
        <v>43607</v>
      </c>
      <c r="E281" s="111"/>
      <c r="F281" s="112" t="s">
        <v>227</v>
      </c>
      <c r="G281" s="113"/>
      <c r="H281" s="109"/>
      <c r="I281" s="114"/>
      <c r="J281" s="83"/>
      <c r="K281" s="114"/>
      <c r="L281" s="114"/>
      <c r="M281" s="114"/>
      <c r="N281" s="114"/>
      <c r="O281" s="114"/>
      <c r="P281" s="114"/>
      <c r="Q281" s="115"/>
      <c r="R281" s="179"/>
    </row>
    <row r="282" spans="1:18" ht="16">
      <c r="A282" s="108" t="s">
        <v>225</v>
      </c>
      <c r="B282" s="89" t="s">
        <v>228</v>
      </c>
      <c r="C282" s="89" t="s">
        <v>29</v>
      </c>
      <c r="D282" s="97">
        <v>43607</v>
      </c>
      <c r="E282" s="91">
        <v>2</v>
      </c>
      <c r="F282" s="89" t="s">
        <v>8</v>
      </c>
      <c r="G282" s="90"/>
      <c r="H282" s="89" t="s">
        <v>17</v>
      </c>
      <c r="I282" s="92">
        <v>30</v>
      </c>
      <c r="J282" s="83"/>
      <c r="K282" s="92">
        <v>60</v>
      </c>
      <c r="L282" s="92">
        <f>SUM(K282*1.15)</f>
        <v>69</v>
      </c>
      <c r="M282" s="92">
        <f>SUM(L282-K282)</f>
        <v>9</v>
      </c>
      <c r="N282" s="92">
        <f>SUM(E282*20)</f>
        <v>40</v>
      </c>
      <c r="O282" s="92">
        <f>SUM(K282-N282)</f>
        <v>20</v>
      </c>
      <c r="P282" s="92">
        <v>69</v>
      </c>
      <c r="Q282" s="93">
        <f>+SUM(P282-L282)</f>
        <v>0</v>
      </c>
      <c r="R282" s="220"/>
    </row>
    <row r="283" spans="1:18" ht="16">
      <c r="A283" s="108" t="s">
        <v>225</v>
      </c>
      <c r="B283" s="89" t="s">
        <v>591</v>
      </c>
      <c r="C283" s="89" t="s">
        <v>3</v>
      </c>
      <c r="D283" s="97">
        <v>43608</v>
      </c>
      <c r="E283" s="91">
        <v>3</v>
      </c>
      <c r="F283" s="125" t="s">
        <v>14</v>
      </c>
      <c r="G283" s="90"/>
      <c r="H283" s="89" t="s">
        <v>20</v>
      </c>
      <c r="I283" s="92">
        <v>40</v>
      </c>
      <c r="J283" s="83"/>
      <c r="K283" s="92">
        <f>SUM(E283*I283)</f>
        <v>120</v>
      </c>
      <c r="L283" s="92">
        <f>SUM(K283*1.15)</f>
        <v>138</v>
      </c>
      <c r="M283" s="92">
        <f>SUM(L283-K283)</f>
        <v>18</v>
      </c>
      <c r="N283" s="92">
        <f>SUM(E283*25)</f>
        <v>75</v>
      </c>
      <c r="O283" s="92">
        <f>SUM(K283-N283)</f>
        <v>45</v>
      </c>
      <c r="P283" s="92">
        <v>138</v>
      </c>
      <c r="Q283" s="93">
        <f>+SUM(P283-L283)</f>
        <v>0</v>
      </c>
      <c r="R283" s="183" t="s">
        <v>645</v>
      </c>
    </row>
    <row r="284" spans="1:18" ht="16">
      <c r="A284" s="108" t="s">
        <v>225</v>
      </c>
      <c r="B284" s="89" t="s">
        <v>76</v>
      </c>
      <c r="C284" s="89" t="s">
        <v>3</v>
      </c>
      <c r="D284" s="97">
        <v>43608</v>
      </c>
      <c r="E284" s="91">
        <v>2</v>
      </c>
      <c r="F284" s="89" t="s">
        <v>8</v>
      </c>
      <c r="G284" s="90"/>
      <c r="H284" s="95" t="s">
        <v>12</v>
      </c>
      <c r="I284" s="96">
        <v>30</v>
      </c>
      <c r="J284" s="83"/>
      <c r="K284" s="92">
        <f>SUM(E284*I284)</f>
        <v>60</v>
      </c>
      <c r="L284" s="92">
        <f>SUM(K284*1.15)</f>
        <v>69</v>
      </c>
      <c r="M284" s="92">
        <f>SUM(L284-K284)</f>
        <v>9</v>
      </c>
      <c r="N284" s="92">
        <f>SUM(E284*20)</f>
        <v>40</v>
      </c>
      <c r="O284" s="92">
        <f>SUM(K284-N284)</f>
        <v>20</v>
      </c>
      <c r="P284" s="92">
        <v>69</v>
      </c>
      <c r="Q284" s="93">
        <f>+SUM(P284-L284)</f>
        <v>0</v>
      </c>
      <c r="R284" s="183">
        <v>43608</v>
      </c>
    </row>
    <row r="285" spans="1:18" ht="16">
      <c r="A285" s="108" t="s">
        <v>225</v>
      </c>
      <c r="B285" s="89" t="s">
        <v>82</v>
      </c>
      <c r="C285" s="95" t="s">
        <v>10</v>
      </c>
      <c r="D285" s="97">
        <v>43609</v>
      </c>
      <c r="E285" s="91">
        <v>3</v>
      </c>
      <c r="F285" s="89" t="s">
        <v>8</v>
      </c>
      <c r="G285" s="90"/>
      <c r="H285" s="95" t="s">
        <v>17</v>
      </c>
      <c r="I285" s="96">
        <v>30</v>
      </c>
      <c r="J285" s="117"/>
      <c r="K285" s="92">
        <v>90</v>
      </c>
      <c r="L285" s="92">
        <f>SUM(K285*1.15)</f>
        <v>103.49999999999999</v>
      </c>
      <c r="M285" s="92">
        <f>SUM(L285-K285)</f>
        <v>13.499999999999986</v>
      </c>
      <c r="N285" s="92">
        <f>SUM(E285*20)</f>
        <v>60</v>
      </c>
      <c r="O285" s="92">
        <f>SUM(K285-N285)</f>
        <v>30</v>
      </c>
      <c r="P285" s="92">
        <v>103.5</v>
      </c>
      <c r="Q285" s="93">
        <f>+SUM(P285-L285)</f>
        <v>1.4210854715202004E-14</v>
      </c>
      <c r="R285" s="183">
        <v>43605</v>
      </c>
    </row>
    <row r="286" spans="1:18" ht="16">
      <c r="A286" s="108" t="s">
        <v>225</v>
      </c>
      <c r="B286" s="109"/>
      <c r="C286" s="109" t="s">
        <v>10</v>
      </c>
      <c r="D286" s="164">
        <v>43609</v>
      </c>
      <c r="E286" s="111"/>
      <c r="F286" s="109"/>
      <c r="G286" s="113"/>
      <c r="H286" s="109"/>
      <c r="I286" s="114"/>
      <c r="J286" s="83"/>
      <c r="K286" s="114"/>
      <c r="L286" s="114"/>
      <c r="M286" s="114"/>
      <c r="N286" s="114"/>
      <c r="O286" s="114"/>
      <c r="P286" s="114"/>
      <c r="Q286" s="115"/>
      <c r="R286" s="179"/>
    </row>
    <row r="287" spans="1:18" ht="16">
      <c r="A287" s="101"/>
      <c r="B287" s="101"/>
      <c r="C287" s="101"/>
      <c r="D287" s="102"/>
      <c r="E287" s="103">
        <f>SUM(E278:E286)</f>
        <v>14.5</v>
      </c>
      <c r="F287" s="101"/>
      <c r="G287" s="102"/>
      <c r="H287" s="101"/>
      <c r="I287" s="104"/>
      <c r="J287" s="83"/>
      <c r="K287" s="104">
        <f t="shared" ref="K287:Q287" si="124">SUM(K278:K286)</f>
        <v>330</v>
      </c>
      <c r="L287" s="104">
        <f t="shared" si="124"/>
        <v>379.5</v>
      </c>
      <c r="M287" s="104">
        <f t="shared" si="124"/>
        <v>49.499999999999986</v>
      </c>
      <c r="N287" s="104">
        <f t="shared" si="124"/>
        <v>305</v>
      </c>
      <c r="O287" s="104">
        <f t="shared" si="124"/>
        <v>115</v>
      </c>
      <c r="P287" s="104">
        <f t="shared" si="124"/>
        <v>379.5</v>
      </c>
      <c r="Q287" s="105">
        <f t="shared" si="124"/>
        <v>1.4210854715202004E-14</v>
      </c>
      <c r="R287" s="221"/>
    </row>
    <row r="288" spans="1:18" ht="16">
      <c r="A288" s="124" t="s">
        <v>229</v>
      </c>
      <c r="B288" s="89" t="s">
        <v>18</v>
      </c>
      <c r="C288" s="89" t="s">
        <v>19</v>
      </c>
      <c r="D288" s="97">
        <v>43605</v>
      </c>
      <c r="E288" s="91">
        <v>2.5</v>
      </c>
      <c r="F288" s="125" t="s">
        <v>14</v>
      </c>
      <c r="G288" s="90"/>
      <c r="H288" s="95" t="s">
        <v>20</v>
      </c>
      <c r="I288" s="96">
        <v>38</v>
      </c>
      <c r="J288" s="83"/>
      <c r="K288" s="118">
        <v>114</v>
      </c>
      <c r="L288" s="118">
        <f>SUM(K288*1.15)</f>
        <v>131.1</v>
      </c>
      <c r="M288" s="118">
        <f>SUM(L288-K288)</f>
        <v>17.099999999999994</v>
      </c>
      <c r="N288" s="92">
        <f>SUM(E288*25)</f>
        <v>62.5</v>
      </c>
      <c r="O288" s="92">
        <f>SUM(K288-N288)</f>
        <v>51.5</v>
      </c>
      <c r="P288" s="92">
        <v>131.1</v>
      </c>
      <c r="Q288" s="93">
        <f>+SUM(P288-L288)</f>
        <v>0</v>
      </c>
      <c r="R288" s="244">
        <v>43606</v>
      </c>
    </row>
    <row r="289" spans="1:18" ht="16">
      <c r="A289" s="124" t="s">
        <v>229</v>
      </c>
      <c r="B289" s="89" t="s">
        <v>21</v>
      </c>
      <c r="C289" s="89" t="s">
        <v>19</v>
      </c>
      <c r="D289" s="97">
        <v>43605</v>
      </c>
      <c r="E289" s="91">
        <v>3</v>
      </c>
      <c r="F289" s="125" t="s">
        <v>14</v>
      </c>
      <c r="G289" s="90"/>
      <c r="H289" s="95" t="s">
        <v>20</v>
      </c>
      <c r="I289" s="96">
        <v>38</v>
      </c>
      <c r="J289" s="83"/>
      <c r="K289" s="92"/>
      <c r="L289" s="92"/>
      <c r="M289" s="92"/>
      <c r="N289" s="118">
        <f>SUM(E289*25)</f>
        <v>75</v>
      </c>
      <c r="O289" s="92"/>
      <c r="P289" s="92"/>
      <c r="Q289" s="93">
        <f>+SUM(P289-L289)</f>
        <v>0</v>
      </c>
      <c r="R289" s="244"/>
    </row>
    <row r="290" spans="1:18" ht="16">
      <c r="A290" s="124" t="s">
        <v>229</v>
      </c>
      <c r="B290" s="109"/>
      <c r="C290" s="109" t="s">
        <v>24</v>
      </c>
      <c r="D290" s="164">
        <v>43606</v>
      </c>
      <c r="E290" s="111"/>
      <c r="F290" s="112" t="s">
        <v>226</v>
      </c>
      <c r="G290" s="113"/>
      <c r="H290" s="109"/>
      <c r="I290" s="114"/>
      <c r="J290" s="83"/>
      <c r="K290" s="114"/>
      <c r="L290" s="114"/>
      <c r="M290" s="114"/>
      <c r="N290" s="114"/>
      <c r="O290" s="114"/>
      <c r="P290" s="114"/>
      <c r="Q290" s="115"/>
      <c r="R290" s="179"/>
    </row>
    <row r="291" spans="1:18" ht="16">
      <c r="A291" s="124" t="s">
        <v>229</v>
      </c>
      <c r="B291" s="89" t="s">
        <v>639</v>
      </c>
      <c r="C291" s="89" t="s">
        <v>29</v>
      </c>
      <c r="D291" s="97">
        <v>43607</v>
      </c>
      <c r="E291" s="91">
        <v>2</v>
      </c>
      <c r="F291" s="89" t="s">
        <v>8</v>
      </c>
      <c r="G291" s="90" t="s">
        <v>515</v>
      </c>
      <c r="H291" s="89" t="s">
        <v>17</v>
      </c>
      <c r="I291" s="92">
        <v>35</v>
      </c>
      <c r="J291" s="83"/>
      <c r="K291" s="92">
        <v>70</v>
      </c>
      <c r="L291" s="92">
        <f>SUM(K291*1.15)</f>
        <v>80.5</v>
      </c>
      <c r="M291" s="92">
        <f>SUM(L291-K291)</f>
        <v>10.5</v>
      </c>
      <c r="N291" s="92">
        <f>SUM(E291*20)</f>
        <v>40</v>
      </c>
      <c r="O291" s="92">
        <f>SUM(K291-N291)</f>
        <v>30</v>
      </c>
      <c r="P291" s="92">
        <v>80.5</v>
      </c>
      <c r="Q291" s="93">
        <f>+SUM(P291-L291)</f>
        <v>0</v>
      </c>
      <c r="R291" s="145">
        <v>43608</v>
      </c>
    </row>
    <row r="292" spans="1:18" ht="16">
      <c r="A292" s="124" t="s">
        <v>229</v>
      </c>
      <c r="B292" s="89" t="s">
        <v>141</v>
      </c>
      <c r="C292" s="89" t="s">
        <v>3</v>
      </c>
      <c r="D292" s="97">
        <v>43608</v>
      </c>
      <c r="E292" s="91">
        <v>2</v>
      </c>
      <c r="F292" s="89" t="s">
        <v>8</v>
      </c>
      <c r="G292" s="90"/>
      <c r="H292" s="116" t="s">
        <v>6</v>
      </c>
      <c r="I292" s="96">
        <v>35</v>
      </c>
      <c r="J292" s="117"/>
      <c r="K292" s="92">
        <v>70</v>
      </c>
      <c r="L292" s="92">
        <f>SUM(K292*1.15)</f>
        <v>80.5</v>
      </c>
      <c r="M292" s="92">
        <f>SUM(L292-K292)</f>
        <v>10.5</v>
      </c>
      <c r="N292" s="92">
        <f>SUM(E292*20)</f>
        <v>40</v>
      </c>
      <c r="O292" s="92">
        <f>SUM(K292-N292)</f>
        <v>30</v>
      </c>
      <c r="P292" s="118">
        <v>80.5</v>
      </c>
      <c r="Q292" s="93">
        <f>+SUM(P292-L292)</f>
        <v>0</v>
      </c>
      <c r="R292" s="244" t="s">
        <v>352</v>
      </c>
    </row>
    <row r="293" spans="1:18" ht="16">
      <c r="A293" s="124" t="s">
        <v>229</v>
      </c>
      <c r="B293" s="89" t="s">
        <v>236</v>
      </c>
      <c r="C293" s="89" t="s">
        <v>3</v>
      </c>
      <c r="D293" s="97">
        <v>43608</v>
      </c>
      <c r="E293" s="91">
        <v>2.5</v>
      </c>
      <c r="F293" s="126" t="s">
        <v>5</v>
      </c>
      <c r="G293" s="90" t="s">
        <v>627</v>
      </c>
      <c r="H293" s="89" t="s">
        <v>6</v>
      </c>
      <c r="I293" s="92">
        <v>35</v>
      </c>
      <c r="J293" s="117"/>
      <c r="K293" s="92">
        <f>SUM(E293*I293)</f>
        <v>87.5</v>
      </c>
      <c r="L293" s="92">
        <f>SUM(K293*1.15)</f>
        <v>100.62499999999999</v>
      </c>
      <c r="M293" s="92">
        <f>SUM(L293-K293)</f>
        <v>13.124999999999986</v>
      </c>
      <c r="N293" s="92">
        <f>SUM(E293*20)</f>
        <v>50</v>
      </c>
      <c r="O293" s="92">
        <f>SUM(K293-N293)</f>
        <v>37.5</v>
      </c>
      <c r="P293" s="191">
        <v>100.63</v>
      </c>
      <c r="Q293" s="93">
        <f>+SUM(P293-L293)</f>
        <v>5.0000000000096634E-3</v>
      </c>
      <c r="R293" s="244">
        <v>43612</v>
      </c>
    </row>
    <row r="294" spans="1:18" ht="16">
      <c r="A294" s="124" t="s">
        <v>229</v>
      </c>
      <c r="B294" s="87" t="s">
        <v>13</v>
      </c>
      <c r="C294" s="95" t="s">
        <v>10</v>
      </c>
      <c r="D294" s="97">
        <v>43609</v>
      </c>
      <c r="E294" s="91">
        <v>4</v>
      </c>
      <c r="F294" s="125" t="s">
        <v>14</v>
      </c>
      <c r="G294" s="90"/>
      <c r="H294" s="87" t="s">
        <v>6</v>
      </c>
      <c r="I294" s="118">
        <v>38</v>
      </c>
      <c r="J294" s="117"/>
      <c r="K294" s="118">
        <v>152</v>
      </c>
      <c r="L294" s="92">
        <f>SUM(K294*1.15)</f>
        <v>174.79999999999998</v>
      </c>
      <c r="M294" s="92">
        <f>SUM(L294-K294)</f>
        <v>22.799999999999983</v>
      </c>
      <c r="N294" s="118">
        <f>SUM(E294*25)</f>
        <v>100</v>
      </c>
      <c r="O294" s="118">
        <f>SUM(K294-N294)</f>
        <v>52</v>
      </c>
      <c r="P294" s="118">
        <v>174.8</v>
      </c>
      <c r="Q294" s="93">
        <f>+SUM(P294-L294)</f>
        <v>2.8421709430404007E-14</v>
      </c>
      <c r="R294" s="244">
        <v>43612</v>
      </c>
    </row>
    <row r="295" spans="1:18" ht="16">
      <c r="A295" s="101"/>
      <c r="B295" s="101"/>
      <c r="C295" s="101"/>
      <c r="D295" s="102"/>
      <c r="E295" s="103">
        <f>SUM(E288:E294)</f>
        <v>16</v>
      </c>
      <c r="F295" s="101"/>
      <c r="G295" s="102"/>
      <c r="H295" s="101"/>
      <c r="I295" s="104"/>
      <c r="J295" s="83"/>
      <c r="K295" s="104">
        <f t="shared" ref="K295:Q295" si="125">SUM(K288:K294)</f>
        <v>493.5</v>
      </c>
      <c r="L295" s="104">
        <f t="shared" si="125"/>
        <v>567.52499999999998</v>
      </c>
      <c r="M295" s="104">
        <f t="shared" si="125"/>
        <v>74.024999999999963</v>
      </c>
      <c r="N295" s="104">
        <f t="shared" si="125"/>
        <v>367.5</v>
      </c>
      <c r="O295" s="104">
        <f t="shared" si="125"/>
        <v>201</v>
      </c>
      <c r="P295" s="104">
        <f t="shared" si="125"/>
        <v>567.53</v>
      </c>
      <c r="Q295" s="105">
        <f t="shared" si="125"/>
        <v>5.0000000000380851E-3</v>
      </c>
      <c r="R295" s="221"/>
    </row>
    <row r="296" spans="1:18" ht="16">
      <c r="A296" s="129" t="s">
        <v>230</v>
      </c>
      <c r="B296" s="109"/>
      <c r="C296" s="110" t="s">
        <v>19</v>
      </c>
      <c r="D296" s="164">
        <v>43605</v>
      </c>
      <c r="E296" s="130"/>
      <c r="F296" s="112" t="s">
        <v>226</v>
      </c>
      <c r="G296" s="113"/>
      <c r="H296" s="109"/>
      <c r="I296" s="114"/>
      <c r="J296" s="83"/>
      <c r="K296" s="114"/>
      <c r="L296" s="114"/>
      <c r="M296" s="114"/>
      <c r="N296" s="114"/>
      <c r="O296" s="114"/>
      <c r="P296" s="114"/>
      <c r="Q296" s="115"/>
      <c r="R296" s="179"/>
    </row>
    <row r="297" spans="1:18" ht="16">
      <c r="A297" s="129" t="s">
        <v>230</v>
      </c>
      <c r="B297" s="89" t="s">
        <v>475</v>
      </c>
      <c r="C297" s="89" t="s">
        <v>24</v>
      </c>
      <c r="D297" s="97"/>
      <c r="E297" s="91">
        <v>2</v>
      </c>
      <c r="F297" s="89" t="s">
        <v>8</v>
      </c>
      <c r="G297" s="90" t="s">
        <v>617</v>
      </c>
      <c r="H297" s="95"/>
      <c r="I297" s="96"/>
      <c r="J297" s="83"/>
      <c r="K297" s="92"/>
      <c r="L297" s="92">
        <f>SUM(K297*1.15)</f>
        <v>0</v>
      </c>
      <c r="M297" s="92">
        <f>SUM(L297-K297)</f>
        <v>0</v>
      </c>
      <c r="N297" s="92">
        <f>SUM(E297*20)</f>
        <v>40</v>
      </c>
      <c r="O297" s="92">
        <f>SUM(K297-N297)</f>
        <v>-40</v>
      </c>
      <c r="P297" s="92"/>
      <c r="Q297" s="93">
        <f>+SUM(P297-L297)</f>
        <v>0</v>
      </c>
      <c r="R297" s="183"/>
    </row>
    <row r="298" spans="1:18" ht="16">
      <c r="A298" s="129" t="s">
        <v>230</v>
      </c>
      <c r="B298" s="617"/>
      <c r="C298" s="617" t="s">
        <v>24</v>
      </c>
      <c r="D298" s="618">
        <v>43606</v>
      </c>
      <c r="E298" s="619"/>
      <c r="F298" s="617"/>
      <c r="G298" s="617"/>
      <c r="H298" s="617"/>
      <c r="I298" s="621"/>
      <c r="J298" s="83"/>
      <c r="K298" s="621">
        <f>SUM(E298*I298)</f>
        <v>0</v>
      </c>
      <c r="L298" s="621">
        <f>SUM(K298*1.15)</f>
        <v>0</v>
      </c>
      <c r="M298" s="621">
        <f>SUM(L298-K298)</f>
        <v>0</v>
      </c>
      <c r="N298" s="621">
        <f>SUM(E298*20)</f>
        <v>0</v>
      </c>
      <c r="O298" s="621">
        <f>SUM(K298-N298)</f>
        <v>0</v>
      </c>
      <c r="P298" s="621"/>
      <c r="Q298" s="621">
        <f>+SUM(P298-L298)</f>
        <v>0</v>
      </c>
      <c r="R298" s="661"/>
    </row>
    <row r="299" spans="1:18" ht="16">
      <c r="A299" s="129" t="s">
        <v>230</v>
      </c>
      <c r="B299" s="109"/>
      <c r="C299" s="110" t="s">
        <v>29</v>
      </c>
      <c r="D299" s="164">
        <v>43607</v>
      </c>
      <c r="E299" s="130"/>
      <c r="F299" s="112" t="s">
        <v>226</v>
      </c>
      <c r="G299" s="112"/>
      <c r="H299" s="110"/>
      <c r="I299" s="131"/>
      <c r="J299" s="83"/>
      <c r="K299" s="131"/>
      <c r="L299" s="131"/>
      <c r="M299" s="131"/>
      <c r="N299" s="131">
        <f>SUM(E299*20)</f>
        <v>0</v>
      </c>
      <c r="O299" s="131"/>
      <c r="P299" s="131"/>
      <c r="Q299" s="132"/>
      <c r="R299" s="164"/>
    </row>
    <row r="300" spans="1:18" ht="16">
      <c r="A300" s="129" t="s">
        <v>242</v>
      </c>
      <c r="B300" s="617"/>
      <c r="C300" s="624" t="s">
        <v>3</v>
      </c>
      <c r="D300" s="618">
        <v>43608</v>
      </c>
      <c r="E300" s="659"/>
      <c r="F300" s="617"/>
      <c r="G300" s="620"/>
      <c r="H300" s="624"/>
      <c r="I300" s="621"/>
      <c r="J300" s="83"/>
      <c r="K300" s="761"/>
      <c r="L300" s="761"/>
      <c r="M300" s="761"/>
      <c r="N300" s="621">
        <f>SUM(E300*20)</f>
        <v>0</v>
      </c>
      <c r="O300" s="761"/>
      <c r="P300" s="761"/>
      <c r="Q300" s="662"/>
      <c r="R300" s="661"/>
    </row>
    <row r="301" spans="1:18" ht="16">
      <c r="A301" s="129" t="s">
        <v>355</v>
      </c>
      <c r="B301" s="89" t="s">
        <v>52</v>
      </c>
      <c r="C301" s="89" t="s">
        <v>3</v>
      </c>
      <c r="D301" s="97">
        <v>43608</v>
      </c>
      <c r="E301" s="100">
        <v>1.5</v>
      </c>
      <c r="F301" s="125" t="s">
        <v>14</v>
      </c>
      <c r="G301" s="90" t="s">
        <v>247</v>
      </c>
      <c r="H301" s="95" t="s">
        <v>15</v>
      </c>
      <c r="I301" s="92"/>
      <c r="J301" s="83"/>
      <c r="K301" s="512"/>
      <c r="L301" s="512"/>
      <c r="M301" s="512"/>
      <c r="N301" s="92">
        <f>SUM(E301*25)</f>
        <v>37.5</v>
      </c>
      <c r="O301" s="512"/>
      <c r="P301" s="512"/>
      <c r="Q301" s="177"/>
      <c r="R301" s="183"/>
    </row>
    <row r="302" spans="1:18" ht="16">
      <c r="A302" s="129" t="s">
        <v>230</v>
      </c>
      <c r="B302" s="89" t="s">
        <v>37</v>
      </c>
      <c r="C302" s="89" t="s">
        <v>3</v>
      </c>
      <c r="D302" s="97">
        <v>43608</v>
      </c>
      <c r="E302" s="91">
        <v>2</v>
      </c>
      <c r="F302" s="89" t="s">
        <v>8</v>
      </c>
      <c r="G302" s="90" t="s">
        <v>247</v>
      </c>
      <c r="H302" s="95" t="s">
        <v>15</v>
      </c>
      <c r="I302" s="92"/>
      <c r="J302" s="83"/>
      <c r="K302" s="89"/>
      <c r="L302" s="89"/>
      <c r="M302" s="89"/>
      <c r="N302" s="92">
        <f>SUM(E302*20)</f>
        <v>40</v>
      </c>
      <c r="O302" s="89"/>
      <c r="P302" s="89"/>
      <c r="Q302" s="89"/>
      <c r="R302" s="183"/>
    </row>
    <row r="303" spans="1:18" ht="16">
      <c r="A303" s="129" t="s">
        <v>230</v>
      </c>
      <c r="B303" s="87" t="s">
        <v>55</v>
      </c>
      <c r="C303" s="87" t="s">
        <v>10</v>
      </c>
      <c r="D303" s="97">
        <v>43609</v>
      </c>
      <c r="E303" s="98">
        <v>3</v>
      </c>
      <c r="F303" s="87" t="s">
        <v>8</v>
      </c>
      <c r="G303" s="90"/>
      <c r="H303" s="95" t="s">
        <v>17</v>
      </c>
      <c r="I303" s="96">
        <v>30</v>
      </c>
      <c r="J303" s="83"/>
      <c r="K303" s="96">
        <v>90</v>
      </c>
      <c r="L303" s="96">
        <f>SUM(K303*1.15)</f>
        <v>103.49999999999999</v>
      </c>
      <c r="M303" s="96">
        <f>SUM(L303-K303)</f>
        <v>13.499999999999986</v>
      </c>
      <c r="N303" s="92">
        <f>SUM(E303*20)</f>
        <v>60</v>
      </c>
      <c r="O303" s="92">
        <f t="shared" ref="O303" si="126">SUM(K303-N303)</f>
        <v>30</v>
      </c>
      <c r="P303" s="265">
        <v>103.5</v>
      </c>
      <c r="Q303" s="265">
        <v>0</v>
      </c>
      <c r="R303" s="785">
        <v>43612</v>
      </c>
    </row>
    <row r="304" spans="1:18" ht="16">
      <c r="A304" s="129" t="s">
        <v>230</v>
      </c>
      <c r="B304" s="624"/>
      <c r="C304" s="617" t="s">
        <v>10</v>
      </c>
      <c r="D304" s="660">
        <v>43609</v>
      </c>
      <c r="E304" s="659"/>
      <c r="F304" s="617" t="s">
        <v>8</v>
      </c>
      <c r="G304" s="620"/>
      <c r="H304" s="624"/>
      <c r="I304" s="617"/>
      <c r="J304" s="83"/>
      <c r="K304" s="617"/>
      <c r="L304" s="617"/>
      <c r="M304" s="617"/>
      <c r="N304" s="617"/>
      <c r="O304" s="617"/>
      <c r="P304" s="617"/>
      <c r="Q304" s="617"/>
      <c r="R304" s="220"/>
    </row>
    <row r="305" spans="1:18" ht="16">
      <c r="A305" s="101"/>
      <c r="B305" s="101"/>
      <c r="C305" s="101"/>
      <c r="D305" s="102"/>
      <c r="E305" s="103">
        <f>SUM(E296:E304)</f>
        <v>8.5</v>
      </c>
      <c r="F305" s="101"/>
      <c r="G305" s="102"/>
      <c r="H305" s="101"/>
      <c r="I305" s="104"/>
      <c r="J305" s="83"/>
      <c r="K305" s="104">
        <f t="shared" ref="K305:Q305" si="127">SUM(K296:K304)</f>
        <v>90</v>
      </c>
      <c r="L305" s="104">
        <f t="shared" si="127"/>
        <v>103.49999999999999</v>
      </c>
      <c r="M305" s="104">
        <f t="shared" si="127"/>
        <v>13.499999999999986</v>
      </c>
      <c r="N305" s="104">
        <f t="shared" si="127"/>
        <v>177.5</v>
      </c>
      <c r="O305" s="104">
        <f t="shared" si="127"/>
        <v>-10</v>
      </c>
      <c r="P305" s="104">
        <f t="shared" si="127"/>
        <v>103.5</v>
      </c>
      <c r="Q305" s="105">
        <f t="shared" si="127"/>
        <v>0</v>
      </c>
      <c r="R305" s="221"/>
    </row>
    <row r="306" spans="1:18" ht="16">
      <c r="A306" s="133" t="s">
        <v>241</v>
      </c>
      <c r="B306" s="617"/>
      <c r="C306" s="617" t="s">
        <v>19</v>
      </c>
      <c r="D306" s="618">
        <v>43605</v>
      </c>
      <c r="E306" s="619"/>
      <c r="F306" s="617"/>
      <c r="G306" s="620"/>
      <c r="H306" s="617"/>
      <c r="I306" s="621"/>
      <c r="J306" s="83"/>
      <c r="K306" s="621">
        <f>SUM(E306*I306)</f>
        <v>0</v>
      </c>
      <c r="L306" s="621">
        <f>SUM(K306*1.15)</f>
        <v>0</v>
      </c>
      <c r="M306" s="621">
        <f>SUM(L306-K306)</f>
        <v>0</v>
      </c>
      <c r="N306" s="621">
        <f>SUM(E306*20)</f>
        <v>0</v>
      </c>
      <c r="O306" s="621">
        <f>SUM(K306-N306)</f>
        <v>0</v>
      </c>
      <c r="P306" s="690"/>
      <c r="Q306" s="690"/>
      <c r="R306" s="716"/>
    </row>
    <row r="307" spans="1:18" ht="16">
      <c r="A307" s="133" t="s">
        <v>241</v>
      </c>
      <c r="B307" s="89" t="s">
        <v>22</v>
      </c>
      <c r="C307" s="87" t="s">
        <v>19</v>
      </c>
      <c r="D307" s="97">
        <v>43605</v>
      </c>
      <c r="E307" s="91">
        <v>2.5</v>
      </c>
      <c r="F307" s="89" t="s">
        <v>8</v>
      </c>
      <c r="G307" s="90"/>
      <c r="H307" s="87" t="s">
        <v>6</v>
      </c>
      <c r="I307" s="96">
        <v>35</v>
      </c>
      <c r="J307" s="83"/>
      <c r="K307" s="92">
        <v>105</v>
      </c>
      <c r="L307" s="92">
        <f t="shared" ref="L307:L311" si="128">SUM(K307*1.15)</f>
        <v>120.74999999999999</v>
      </c>
      <c r="M307" s="92">
        <f t="shared" ref="M307:M311" si="129">SUM(L307-K307)</f>
        <v>15.749999999999986</v>
      </c>
      <c r="N307" s="118">
        <f t="shared" ref="N307:N313" si="130">SUM(E307*20)</f>
        <v>50</v>
      </c>
      <c r="O307" s="118">
        <f t="shared" ref="O307:O311" si="131">SUM(K307-N307)</f>
        <v>55</v>
      </c>
      <c r="P307" s="92">
        <v>120.75</v>
      </c>
      <c r="Q307" s="93">
        <f t="shared" ref="Q307:Q311" si="132">+SUM(P307-L307)</f>
        <v>1.4210854715202004E-14</v>
      </c>
      <c r="R307" s="785">
        <v>43612</v>
      </c>
    </row>
    <row r="308" spans="1:18" ht="16">
      <c r="A308" s="133" t="s">
        <v>241</v>
      </c>
      <c r="B308" s="87" t="s">
        <v>74</v>
      </c>
      <c r="C308" s="95" t="s">
        <v>24</v>
      </c>
      <c r="D308" s="97">
        <v>43606</v>
      </c>
      <c r="E308" s="98">
        <v>3</v>
      </c>
      <c r="F308" s="89" t="s">
        <v>8</v>
      </c>
      <c r="G308" s="90"/>
      <c r="H308" s="95" t="s">
        <v>6</v>
      </c>
      <c r="I308" s="96">
        <v>35</v>
      </c>
      <c r="J308" s="83"/>
      <c r="K308" s="96">
        <v>105</v>
      </c>
      <c r="L308" s="92">
        <f t="shared" si="128"/>
        <v>120.74999999999999</v>
      </c>
      <c r="M308" s="92">
        <f t="shared" si="129"/>
        <v>15.749999999999986</v>
      </c>
      <c r="N308" s="118">
        <f t="shared" si="130"/>
        <v>60</v>
      </c>
      <c r="O308" s="118">
        <f t="shared" si="131"/>
        <v>45</v>
      </c>
      <c r="P308" s="118">
        <v>120.75</v>
      </c>
      <c r="Q308" s="93">
        <f t="shared" si="132"/>
        <v>1.4210854715202004E-14</v>
      </c>
      <c r="R308" s="183">
        <v>43605</v>
      </c>
    </row>
    <row r="309" spans="1:18" ht="16">
      <c r="A309" s="133" t="s">
        <v>241</v>
      </c>
      <c r="B309" s="95" t="s">
        <v>105</v>
      </c>
      <c r="C309" s="95" t="s">
        <v>24</v>
      </c>
      <c r="D309" s="97">
        <v>43606</v>
      </c>
      <c r="E309" s="100">
        <v>2</v>
      </c>
      <c r="F309" s="89" t="s">
        <v>5</v>
      </c>
      <c r="G309" s="90" t="s">
        <v>470</v>
      </c>
      <c r="H309" s="89" t="s">
        <v>12</v>
      </c>
      <c r="I309" s="92">
        <v>30</v>
      </c>
      <c r="J309" s="83"/>
      <c r="K309" s="96">
        <f>SUM(E309*I309)</f>
        <v>60</v>
      </c>
      <c r="L309" s="96">
        <f>SUM(K309*1.15)</f>
        <v>69</v>
      </c>
      <c r="M309" s="96">
        <f>SUM(L309-K309)</f>
        <v>9</v>
      </c>
      <c r="N309" s="92">
        <f>SUM(E309*20)</f>
        <v>40</v>
      </c>
      <c r="O309" s="96">
        <f>SUM(K309-N309)</f>
        <v>20</v>
      </c>
      <c r="P309" s="96">
        <v>69</v>
      </c>
      <c r="Q309" s="93">
        <f>+SUM(P309-L309)</f>
        <v>0</v>
      </c>
      <c r="R309" s="183">
        <v>43606</v>
      </c>
    </row>
    <row r="310" spans="1:18" ht="16">
      <c r="A310" s="133" t="s">
        <v>241</v>
      </c>
      <c r="B310" s="87" t="s">
        <v>139</v>
      </c>
      <c r="C310" s="89" t="s">
        <v>29</v>
      </c>
      <c r="D310" s="97">
        <v>43607</v>
      </c>
      <c r="E310" s="98">
        <v>2</v>
      </c>
      <c r="F310" s="87" t="s">
        <v>8</v>
      </c>
      <c r="G310" s="90"/>
      <c r="H310" s="89" t="s">
        <v>6</v>
      </c>
      <c r="I310" s="92">
        <v>35</v>
      </c>
      <c r="J310" s="83"/>
      <c r="K310" s="92">
        <v>70</v>
      </c>
      <c r="L310" s="92">
        <f t="shared" si="128"/>
        <v>80.5</v>
      </c>
      <c r="M310" s="92">
        <f t="shared" si="129"/>
        <v>10.5</v>
      </c>
      <c r="N310" s="92">
        <f t="shared" si="130"/>
        <v>40</v>
      </c>
      <c r="O310" s="92">
        <f t="shared" si="131"/>
        <v>30</v>
      </c>
      <c r="P310" s="92">
        <v>80.5</v>
      </c>
      <c r="Q310" s="92">
        <f t="shared" si="132"/>
        <v>0</v>
      </c>
      <c r="R310" s="183">
        <v>43606</v>
      </c>
    </row>
    <row r="311" spans="1:18" ht="16">
      <c r="A311" s="133" t="s">
        <v>241</v>
      </c>
      <c r="B311" s="89" t="s">
        <v>140</v>
      </c>
      <c r="C311" s="95" t="s">
        <v>29</v>
      </c>
      <c r="D311" s="97">
        <v>43607</v>
      </c>
      <c r="E311" s="91">
        <v>3</v>
      </c>
      <c r="F311" s="126" t="s">
        <v>5</v>
      </c>
      <c r="G311" s="90"/>
      <c r="H311" s="116" t="s">
        <v>17</v>
      </c>
      <c r="I311" s="92">
        <v>30</v>
      </c>
      <c r="J311" s="83"/>
      <c r="K311" s="92">
        <v>90</v>
      </c>
      <c r="L311" s="92">
        <f t="shared" si="128"/>
        <v>103.49999999999999</v>
      </c>
      <c r="M311" s="92">
        <f t="shared" si="129"/>
        <v>13.499999999999986</v>
      </c>
      <c r="N311" s="92">
        <f t="shared" si="130"/>
        <v>60</v>
      </c>
      <c r="O311" s="92">
        <f t="shared" si="131"/>
        <v>30</v>
      </c>
      <c r="P311" s="92">
        <v>103.5</v>
      </c>
      <c r="Q311" s="93">
        <f t="shared" si="132"/>
        <v>1.4210854715202004E-14</v>
      </c>
      <c r="R311" s="244">
        <v>43612</v>
      </c>
    </row>
    <row r="312" spans="1:18" ht="16">
      <c r="A312" s="133" t="s">
        <v>241</v>
      </c>
      <c r="B312" s="89" t="s">
        <v>108</v>
      </c>
      <c r="C312" s="89" t="s">
        <v>3</v>
      </c>
      <c r="D312" s="97">
        <v>43607</v>
      </c>
      <c r="E312" s="91">
        <v>2.5</v>
      </c>
      <c r="F312" s="89" t="s">
        <v>8</v>
      </c>
      <c r="G312" s="90"/>
      <c r="H312" s="95" t="s">
        <v>6</v>
      </c>
      <c r="I312" s="96">
        <v>35</v>
      </c>
      <c r="J312" s="83"/>
      <c r="K312" s="92">
        <f>SUM(E312*I312)</f>
        <v>87.5</v>
      </c>
      <c r="L312" s="92">
        <f>SUM(K312*1.15)</f>
        <v>100.62499999999999</v>
      </c>
      <c r="M312" s="92">
        <f>SUM(L312-K312)</f>
        <v>13.124999999999986</v>
      </c>
      <c r="N312" s="118">
        <f t="shared" si="130"/>
        <v>50</v>
      </c>
      <c r="O312" s="92">
        <f>SUM(K312-N312)</f>
        <v>37.5</v>
      </c>
      <c r="P312" s="92">
        <v>100.63</v>
      </c>
      <c r="Q312" s="93">
        <f>+SUM(P312-L312)</f>
        <v>5.0000000000096634E-3</v>
      </c>
      <c r="R312" s="183">
        <v>43606</v>
      </c>
    </row>
    <row r="313" spans="1:18" ht="16">
      <c r="A313" s="133" t="s">
        <v>241</v>
      </c>
      <c r="B313" s="89" t="s">
        <v>75</v>
      </c>
      <c r="C313" s="95" t="s">
        <v>3</v>
      </c>
      <c r="D313" s="97">
        <v>43607</v>
      </c>
      <c r="E313" s="91">
        <v>2.5</v>
      </c>
      <c r="F313" s="89" t="s">
        <v>8</v>
      </c>
      <c r="G313" s="90"/>
      <c r="H313" s="89" t="s">
        <v>17</v>
      </c>
      <c r="I313" s="96">
        <v>30</v>
      </c>
      <c r="J313" s="83"/>
      <c r="K313" s="96">
        <v>75</v>
      </c>
      <c r="L313" s="96">
        <f>SUM(K313*1.15)</f>
        <v>86.25</v>
      </c>
      <c r="M313" s="96">
        <f>SUM(L313-K313)</f>
        <v>11.25</v>
      </c>
      <c r="N313" s="118">
        <f t="shared" si="130"/>
        <v>50</v>
      </c>
      <c r="O313" s="96">
        <f>SUM(K313-N313)</f>
        <v>25</v>
      </c>
      <c r="P313" s="92">
        <v>86.25</v>
      </c>
      <c r="Q313" s="93">
        <f>+SUM(P313-L313)</f>
        <v>0</v>
      </c>
      <c r="R313" s="183">
        <v>43607</v>
      </c>
    </row>
    <row r="314" spans="1:18" ht="16">
      <c r="A314" s="133" t="s">
        <v>241</v>
      </c>
      <c r="B314" s="617"/>
      <c r="C314" s="617" t="s">
        <v>10</v>
      </c>
      <c r="D314" s="618">
        <v>43608</v>
      </c>
      <c r="E314" s="619"/>
      <c r="F314" s="617"/>
      <c r="G314" s="620"/>
      <c r="H314" s="617"/>
      <c r="I314" s="621"/>
      <c r="J314" s="83"/>
      <c r="K314" s="621">
        <f>SUM(E314*I314)</f>
        <v>0</v>
      </c>
      <c r="L314" s="621">
        <f>SUM(K314*1.15)</f>
        <v>0</v>
      </c>
      <c r="M314" s="621">
        <f>SUM(L314-K314)</f>
        <v>0</v>
      </c>
      <c r="N314" s="621">
        <f t="shared" ref="N314:N315" si="133">SUM(E314*20)</f>
        <v>0</v>
      </c>
      <c r="O314" s="621">
        <f>SUM(K314-N314)</f>
        <v>0</v>
      </c>
      <c r="P314" s="621"/>
      <c r="Q314" s="623">
        <f>+SUM(P314-L314)</f>
        <v>0</v>
      </c>
      <c r="R314" s="661"/>
    </row>
    <row r="315" spans="1:18" ht="16">
      <c r="A315" s="133" t="s">
        <v>241</v>
      </c>
      <c r="B315" s="87" t="s">
        <v>143</v>
      </c>
      <c r="C315" s="95" t="s">
        <v>10</v>
      </c>
      <c r="D315" s="97">
        <v>43608</v>
      </c>
      <c r="E315" s="91">
        <v>3</v>
      </c>
      <c r="F315" s="126" t="s">
        <v>123</v>
      </c>
      <c r="G315" s="90"/>
      <c r="H315" s="95"/>
      <c r="I315" s="118"/>
      <c r="J315" s="83"/>
      <c r="K315" s="92">
        <f>SUM(E315*I315)</f>
        <v>0</v>
      </c>
      <c r="L315" s="92">
        <f>SUM(K315*1.15)</f>
        <v>0</v>
      </c>
      <c r="M315" s="92">
        <f>SUM(L315-K315)</f>
        <v>0</v>
      </c>
      <c r="N315" s="118">
        <f t="shared" si="133"/>
        <v>60</v>
      </c>
      <c r="O315" s="118">
        <f>SUM(K315-N315)</f>
        <v>-60</v>
      </c>
      <c r="P315" s="118"/>
      <c r="Q315" s="93">
        <f>+SUM(P315-L315)</f>
        <v>0</v>
      </c>
      <c r="R315" s="220"/>
    </row>
    <row r="316" spans="1:18" ht="16">
      <c r="A316" s="101"/>
      <c r="B316" s="101"/>
      <c r="C316" s="101"/>
      <c r="D316" s="102"/>
      <c r="E316" s="103">
        <f>SUM(E306:E315)</f>
        <v>20.5</v>
      </c>
      <c r="F316" s="101"/>
      <c r="G316" s="102"/>
      <c r="H316" s="101"/>
      <c r="I316" s="104"/>
      <c r="J316" s="83"/>
      <c r="K316" s="104">
        <f t="shared" ref="K316:Q316" si="134">SUM(K306:K315)</f>
        <v>592.5</v>
      </c>
      <c r="L316" s="104">
        <f t="shared" si="134"/>
        <v>681.375</v>
      </c>
      <c r="M316" s="104">
        <f t="shared" si="134"/>
        <v>88.874999999999943</v>
      </c>
      <c r="N316" s="104">
        <f t="shared" si="134"/>
        <v>410</v>
      </c>
      <c r="O316" s="104">
        <f t="shared" si="134"/>
        <v>182.5</v>
      </c>
      <c r="P316" s="104">
        <f t="shared" si="134"/>
        <v>681.38</v>
      </c>
      <c r="Q316" s="105">
        <f t="shared" si="134"/>
        <v>5.0000000000522959E-3</v>
      </c>
      <c r="R316" s="221"/>
    </row>
    <row r="317" spans="1:18" ht="16">
      <c r="A317" s="134"/>
      <c r="J317" s="83"/>
    </row>
    <row r="318" spans="1:18" ht="16">
      <c r="A318" s="136"/>
      <c r="B318" s="136"/>
      <c r="C318" s="136"/>
      <c r="D318" s="137"/>
      <c r="E318" s="138"/>
      <c r="F318" s="136"/>
      <c r="G318" s="137"/>
      <c r="H318" s="136"/>
      <c r="I318" s="139"/>
      <c r="J318" s="83"/>
      <c r="K318" s="139"/>
      <c r="L318" s="139"/>
      <c r="M318" s="139"/>
      <c r="N318" s="139"/>
      <c r="O318" s="139"/>
      <c r="P318" s="139">
        <f>SUM(P352:P352)</f>
        <v>120.75</v>
      </c>
      <c r="Q318" s="140"/>
      <c r="R318" s="633"/>
    </row>
    <row r="319" spans="1:18" ht="16">
      <c r="A319" s="143" t="s">
        <v>40</v>
      </c>
      <c r="B319" s="95" t="s">
        <v>41</v>
      </c>
      <c r="C319" s="89" t="s">
        <v>19</v>
      </c>
      <c r="D319" s="97">
        <v>43605</v>
      </c>
      <c r="E319" s="91">
        <v>2</v>
      </c>
      <c r="F319" s="89" t="s">
        <v>8</v>
      </c>
      <c r="G319" s="90"/>
      <c r="H319" s="95" t="s">
        <v>6</v>
      </c>
      <c r="I319" s="118">
        <v>35</v>
      </c>
      <c r="J319" s="83"/>
      <c r="K319" s="92">
        <v>70</v>
      </c>
      <c r="L319" s="92">
        <f t="shared" ref="L319:L325" si="135">SUM(K319*1.15)</f>
        <v>80.5</v>
      </c>
      <c r="M319" s="92">
        <f t="shared" ref="M319:M325" si="136">SUM(L319-K319)</f>
        <v>10.5</v>
      </c>
      <c r="N319" s="118">
        <f>SUM(E319*21)</f>
        <v>42</v>
      </c>
      <c r="O319" s="118">
        <f t="shared" ref="O319:O325" si="137">SUM(K319-N319)</f>
        <v>28</v>
      </c>
      <c r="P319" s="118">
        <v>80.5</v>
      </c>
      <c r="Q319" s="93">
        <f t="shared" ref="Q319:Q328" si="138">+SUM(P319-L319)</f>
        <v>0</v>
      </c>
      <c r="R319" s="183">
        <v>43613</v>
      </c>
    </row>
    <row r="320" spans="1:18" ht="16">
      <c r="A320" s="143" t="s">
        <v>40</v>
      </c>
      <c r="B320" s="89" t="s">
        <v>44</v>
      </c>
      <c r="C320" s="89" t="s">
        <v>19</v>
      </c>
      <c r="D320" s="97">
        <v>43605</v>
      </c>
      <c r="E320" s="91">
        <v>2</v>
      </c>
      <c r="F320" s="126" t="s">
        <v>5</v>
      </c>
      <c r="G320" s="90"/>
      <c r="H320" s="95" t="s">
        <v>6</v>
      </c>
      <c r="I320" s="96">
        <v>35</v>
      </c>
      <c r="J320" s="83"/>
      <c r="K320" s="92">
        <v>70</v>
      </c>
      <c r="L320" s="92">
        <f t="shared" si="135"/>
        <v>80.5</v>
      </c>
      <c r="M320" s="92">
        <f t="shared" si="136"/>
        <v>10.5</v>
      </c>
      <c r="N320" s="118">
        <f>SUM(E320*21)</f>
        <v>42</v>
      </c>
      <c r="O320" s="118">
        <f t="shared" si="137"/>
        <v>28</v>
      </c>
      <c r="P320" s="118">
        <v>80.5</v>
      </c>
      <c r="Q320" s="93">
        <f t="shared" si="138"/>
        <v>0</v>
      </c>
      <c r="R320" s="183">
        <v>43612</v>
      </c>
    </row>
    <row r="321" spans="1:18" ht="16">
      <c r="A321" s="143" t="s">
        <v>40</v>
      </c>
      <c r="B321" s="89" t="s">
        <v>45</v>
      </c>
      <c r="C321" s="89" t="s">
        <v>24</v>
      </c>
      <c r="D321" s="97">
        <v>43606</v>
      </c>
      <c r="E321" s="91">
        <v>2</v>
      </c>
      <c r="F321" s="126" t="s">
        <v>5</v>
      </c>
      <c r="G321" s="90"/>
      <c r="H321" s="95" t="s">
        <v>6</v>
      </c>
      <c r="I321" s="96">
        <v>35</v>
      </c>
      <c r="J321" s="117"/>
      <c r="K321" s="92">
        <f>SUM(E321*I321)</f>
        <v>70</v>
      </c>
      <c r="L321" s="92">
        <f t="shared" si="135"/>
        <v>80.5</v>
      </c>
      <c r="M321" s="92">
        <f t="shared" si="136"/>
        <v>10.5</v>
      </c>
      <c r="N321" s="118">
        <f>SUM(E321*21)</f>
        <v>42</v>
      </c>
      <c r="O321" s="92">
        <f t="shared" si="137"/>
        <v>28</v>
      </c>
      <c r="P321" s="92">
        <v>80.5</v>
      </c>
      <c r="Q321" s="93">
        <f t="shared" si="138"/>
        <v>0</v>
      </c>
      <c r="R321" s="183">
        <v>43600</v>
      </c>
    </row>
    <row r="322" spans="1:18" ht="16">
      <c r="A322" s="143" t="s">
        <v>40</v>
      </c>
      <c r="B322" s="89" t="s">
        <v>46</v>
      </c>
      <c r="C322" s="95" t="s">
        <v>24</v>
      </c>
      <c r="D322" s="97">
        <v>43606</v>
      </c>
      <c r="E322" s="91">
        <v>2.5</v>
      </c>
      <c r="F322" s="146" t="s">
        <v>47</v>
      </c>
      <c r="G322" s="90"/>
      <c r="H322" s="89" t="s">
        <v>20</v>
      </c>
      <c r="I322" s="92">
        <v>38</v>
      </c>
      <c r="J322" s="83"/>
      <c r="K322" s="92">
        <f>SUM(E322*I322)</f>
        <v>95</v>
      </c>
      <c r="L322" s="92">
        <f t="shared" si="135"/>
        <v>109.24999999999999</v>
      </c>
      <c r="M322" s="92">
        <f t="shared" si="136"/>
        <v>14.249999999999986</v>
      </c>
      <c r="N322" s="118">
        <f>SUM(E322*25)</f>
        <v>62.5</v>
      </c>
      <c r="O322" s="92">
        <f t="shared" si="137"/>
        <v>32.5</v>
      </c>
      <c r="P322" s="92">
        <v>109.25</v>
      </c>
      <c r="Q322" s="93">
        <f t="shared" si="138"/>
        <v>1.4210854715202004E-14</v>
      </c>
      <c r="R322" s="183">
        <v>43608</v>
      </c>
    </row>
    <row r="323" spans="1:18" ht="16">
      <c r="A323" s="143" t="s">
        <v>40</v>
      </c>
      <c r="B323" s="95" t="s">
        <v>95</v>
      </c>
      <c r="C323" s="95" t="s">
        <v>29</v>
      </c>
      <c r="D323" s="97">
        <v>43607</v>
      </c>
      <c r="E323" s="100">
        <v>2</v>
      </c>
      <c r="F323" s="89" t="s">
        <v>8</v>
      </c>
      <c r="G323" s="90"/>
      <c r="H323" s="95" t="s">
        <v>12</v>
      </c>
      <c r="I323" s="96">
        <v>30</v>
      </c>
      <c r="J323" s="83"/>
      <c r="K323" s="96">
        <v>75</v>
      </c>
      <c r="L323" s="96">
        <f t="shared" si="135"/>
        <v>86.25</v>
      </c>
      <c r="M323" s="96">
        <f t="shared" si="136"/>
        <v>11.25</v>
      </c>
      <c r="N323" s="92">
        <f>SUM(E323*21)</f>
        <v>42</v>
      </c>
      <c r="O323" s="92">
        <f t="shared" si="137"/>
        <v>33</v>
      </c>
      <c r="P323" s="96">
        <v>86.25</v>
      </c>
      <c r="Q323" s="93">
        <f t="shared" si="138"/>
        <v>0</v>
      </c>
      <c r="R323" s="183">
        <v>43609</v>
      </c>
    </row>
    <row r="324" spans="1:18" ht="16">
      <c r="A324" s="143" t="s">
        <v>40</v>
      </c>
      <c r="B324" s="87" t="s">
        <v>49</v>
      </c>
      <c r="C324" s="89" t="s">
        <v>29</v>
      </c>
      <c r="D324" s="97">
        <v>43607</v>
      </c>
      <c r="E324" s="98">
        <v>2</v>
      </c>
      <c r="F324" s="126" t="s">
        <v>5</v>
      </c>
      <c r="G324" s="90"/>
      <c r="H324" s="87" t="s">
        <v>12</v>
      </c>
      <c r="I324" s="92">
        <v>30</v>
      </c>
      <c r="J324" s="117"/>
      <c r="K324" s="118">
        <v>60</v>
      </c>
      <c r="L324" s="118">
        <f t="shared" si="135"/>
        <v>69</v>
      </c>
      <c r="M324" s="118">
        <f t="shared" si="136"/>
        <v>9</v>
      </c>
      <c r="N324" s="118">
        <f>SUM(E324*21)</f>
        <v>42</v>
      </c>
      <c r="O324" s="92">
        <f t="shared" si="137"/>
        <v>18</v>
      </c>
      <c r="P324" s="118">
        <v>69</v>
      </c>
      <c r="Q324" s="93">
        <f t="shared" si="138"/>
        <v>0</v>
      </c>
      <c r="R324" s="183">
        <v>43605</v>
      </c>
    </row>
    <row r="325" spans="1:18" ht="16">
      <c r="A325" s="143" t="s">
        <v>40</v>
      </c>
      <c r="B325" s="89" t="s">
        <v>33</v>
      </c>
      <c r="C325" s="95" t="s">
        <v>3</v>
      </c>
      <c r="D325" s="97">
        <v>43607</v>
      </c>
      <c r="E325" s="100">
        <v>2.5</v>
      </c>
      <c r="F325" s="126" t="s">
        <v>5</v>
      </c>
      <c r="G325" s="90"/>
      <c r="H325" s="95" t="s">
        <v>6</v>
      </c>
      <c r="I325" s="92">
        <v>35</v>
      </c>
      <c r="J325" s="117"/>
      <c r="K325" s="92">
        <v>87.5</v>
      </c>
      <c r="L325" s="92">
        <f t="shared" si="135"/>
        <v>100.62499999999999</v>
      </c>
      <c r="M325" s="92">
        <f t="shared" si="136"/>
        <v>13.124999999999986</v>
      </c>
      <c r="N325" s="118">
        <f>SUM(E325*21)</f>
        <v>52.5</v>
      </c>
      <c r="O325" s="118">
        <f t="shared" si="137"/>
        <v>35</v>
      </c>
      <c r="P325" s="118">
        <v>100.63</v>
      </c>
      <c r="Q325" s="93">
        <f t="shared" si="138"/>
        <v>5.0000000000096634E-3</v>
      </c>
      <c r="R325" s="183">
        <v>43608</v>
      </c>
    </row>
    <row r="326" spans="1:18" ht="16">
      <c r="A326" s="143" t="s">
        <v>40</v>
      </c>
      <c r="B326" s="617"/>
      <c r="C326" s="617" t="s">
        <v>3</v>
      </c>
      <c r="D326" s="618">
        <v>43607</v>
      </c>
      <c r="E326" s="619"/>
      <c r="F326" s="119" t="s">
        <v>468</v>
      </c>
      <c r="G326" s="620"/>
      <c r="H326" s="624"/>
      <c r="I326" s="622"/>
      <c r="J326" s="83"/>
      <c r="K326" s="621"/>
      <c r="L326" s="621"/>
      <c r="M326" s="621"/>
      <c r="N326" s="621">
        <f>SUM(E326*20)</f>
        <v>0</v>
      </c>
      <c r="O326" s="621"/>
      <c r="P326" s="621"/>
      <c r="Q326" s="623">
        <f t="shared" ref="Q326" si="139">+SUM(P326-L326)</f>
        <v>0</v>
      </c>
      <c r="R326" s="220"/>
    </row>
    <row r="327" spans="1:18" ht="16">
      <c r="A327" s="143" t="s">
        <v>40</v>
      </c>
      <c r="B327" s="87" t="s">
        <v>16</v>
      </c>
      <c r="C327" s="87" t="s">
        <v>10</v>
      </c>
      <c r="D327" s="97">
        <v>43608</v>
      </c>
      <c r="E327" s="100">
        <v>3</v>
      </c>
      <c r="F327" s="126" t="s">
        <v>5</v>
      </c>
      <c r="G327" s="90"/>
      <c r="H327" s="87" t="s">
        <v>17</v>
      </c>
      <c r="I327" s="118">
        <v>30</v>
      </c>
      <c r="J327" s="117"/>
      <c r="K327" s="118">
        <v>90</v>
      </c>
      <c r="L327" s="118">
        <f>SUM(K327*1.15)</f>
        <v>103.49999999999999</v>
      </c>
      <c r="M327" s="118">
        <f>SUM(L327-K327)</f>
        <v>13.499999999999986</v>
      </c>
      <c r="N327" s="92">
        <f>SUM(E327*21)</f>
        <v>63</v>
      </c>
      <c r="O327" s="118">
        <f>SUM(K327-N327)</f>
        <v>27</v>
      </c>
      <c r="P327" s="118">
        <v>103.5</v>
      </c>
      <c r="Q327" s="93">
        <f>+SUM(P327-L327)</f>
        <v>1.4210854715202004E-14</v>
      </c>
      <c r="R327" s="183">
        <v>43608</v>
      </c>
    </row>
    <row r="328" spans="1:18" ht="16">
      <c r="A328" s="143" t="s">
        <v>40</v>
      </c>
      <c r="B328" s="95" t="s">
        <v>56</v>
      </c>
      <c r="C328" s="89" t="s">
        <v>10</v>
      </c>
      <c r="D328" s="97">
        <v>43608</v>
      </c>
      <c r="E328" s="100">
        <v>2.5</v>
      </c>
      <c r="F328" s="89" t="s">
        <v>8</v>
      </c>
      <c r="G328" s="90"/>
      <c r="H328" s="95" t="s">
        <v>6</v>
      </c>
      <c r="I328" s="92">
        <v>33</v>
      </c>
      <c r="J328" s="83"/>
      <c r="K328" s="92">
        <v>82.5</v>
      </c>
      <c r="L328" s="92">
        <f>SUM(K328*1.15)</f>
        <v>94.874999999999986</v>
      </c>
      <c r="M328" s="92">
        <f>SUM(L328-K328)</f>
        <v>12.374999999999986</v>
      </c>
      <c r="N328" s="92">
        <f>SUM(E328*21)</f>
        <v>52.5</v>
      </c>
      <c r="O328" s="92">
        <f>SUM(K328-N328)</f>
        <v>30</v>
      </c>
      <c r="P328" s="92">
        <v>94.88</v>
      </c>
      <c r="Q328" s="93">
        <f t="shared" si="138"/>
        <v>5.0000000000096634E-3</v>
      </c>
      <c r="R328" s="183">
        <v>43607</v>
      </c>
    </row>
    <row r="329" spans="1:18" ht="16">
      <c r="A329" s="157"/>
      <c r="B329" s="157"/>
      <c r="C329" s="157"/>
      <c r="D329" s="157"/>
      <c r="E329" s="158">
        <f>SUM(E319:E328)</f>
        <v>20.5</v>
      </c>
      <c r="F329" s="157"/>
      <c r="G329" s="157"/>
      <c r="H329" s="157"/>
      <c r="I329" s="159"/>
      <c r="J329" s="83"/>
      <c r="K329" s="160">
        <f t="shared" ref="K329:Q329" si="140">SUM(K319:K328)</f>
        <v>700</v>
      </c>
      <c r="L329" s="160">
        <f t="shared" si="140"/>
        <v>805</v>
      </c>
      <c r="M329" s="160">
        <f t="shared" si="140"/>
        <v>104.99999999999994</v>
      </c>
      <c r="N329" s="160">
        <f t="shared" si="140"/>
        <v>440.5</v>
      </c>
      <c r="O329" s="160">
        <f t="shared" si="140"/>
        <v>259.5</v>
      </c>
      <c r="P329" s="160">
        <f t="shared" si="140"/>
        <v>805.01</v>
      </c>
      <c r="Q329" s="161">
        <f t="shared" si="140"/>
        <v>1.0000000000047748E-2</v>
      </c>
      <c r="R329" s="635"/>
    </row>
    <row r="330" spans="1:18" ht="16">
      <c r="A330" s="79" t="s">
        <v>57</v>
      </c>
      <c r="B330" s="79" t="s">
        <v>58</v>
      </c>
      <c r="C330" s="79"/>
      <c r="D330" s="165" t="s">
        <v>59</v>
      </c>
      <c r="E330" s="81" t="s">
        <v>60</v>
      </c>
      <c r="F330" s="79" t="s">
        <v>61</v>
      </c>
      <c r="G330" s="85" t="s">
        <v>62</v>
      </c>
      <c r="H330" s="156" t="s">
        <v>63</v>
      </c>
      <c r="I330" s="82" t="s">
        <v>64</v>
      </c>
      <c r="J330" s="83"/>
      <c r="K330" s="82" t="s">
        <v>65</v>
      </c>
      <c r="L330" s="82" t="s">
        <v>66</v>
      </c>
      <c r="M330" s="82" t="s">
        <v>67</v>
      </c>
      <c r="N330" s="82" t="s">
        <v>68</v>
      </c>
      <c r="O330" s="82" t="s">
        <v>69</v>
      </c>
      <c r="P330" s="82" t="s">
        <v>70</v>
      </c>
      <c r="Q330" s="84" t="s">
        <v>71</v>
      </c>
      <c r="R330" s="220"/>
    </row>
    <row r="331" spans="1:18" ht="16">
      <c r="A331" s="163" t="s">
        <v>362</v>
      </c>
      <c r="B331" s="89" t="s">
        <v>101</v>
      </c>
      <c r="C331" s="89" t="s">
        <v>19</v>
      </c>
      <c r="D331" s="97">
        <v>43605</v>
      </c>
      <c r="E331" s="91">
        <v>2</v>
      </c>
      <c r="F331" s="89" t="s">
        <v>8</v>
      </c>
      <c r="G331" s="95"/>
      <c r="H331" s="116" t="s">
        <v>6</v>
      </c>
      <c r="I331" s="92">
        <v>35</v>
      </c>
      <c r="J331" s="83"/>
      <c r="K331" s="92">
        <f>SUM(E331*I331)</f>
        <v>70</v>
      </c>
      <c r="L331" s="92">
        <f>SUM(K331*1.15)</f>
        <v>80.5</v>
      </c>
      <c r="M331" s="92">
        <f>SUM(L331-K331)</f>
        <v>10.5</v>
      </c>
      <c r="N331" s="92">
        <f>SUM(E331*20)</f>
        <v>40</v>
      </c>
      <c r="O331" s="92">
        <f>SUM(K331-N331)</f>
        <v>30</v>
      </c>
      <c r="P331" s="92">
        <v>80.5</v>
      </c>
      <c r="Q331" s="93">
        <f>+SUM(P331-L331)</f>
        <v>0</v>
      </c>
      <c r="R331" s="183">
        <v>43606</v>
      </c>
    </row>
    <row r="332" spans="1:18" ht="16">
      <c r="A332" s="163" t="s">
        <v>362</v>
      </c>
      <c r="B332" s="89" t="s">
        <v>591</v>
      </c>
      <c r="C332" s="89" t="s">
        <v>19</v>
      </c>
      <c r="D332" s="97">
        <v>43605</v>
      </c>
      <c r="E332" s="91">
        <v>3</v>
      </c>
      <c r="F332" s="125" t="s">
        <v>14</v>
      </c>
      <c r="G332" s="90" t="s">
        <v>596</v>
      </c>
      <c r="H332" s="89" t="s">
        <v>20</v>
      </c>
      <c r="I332" s="92">
        <v>40</v>
      </c>
      <c r="J332" s="83"/>
      <c r="K332" s="92">
        <f>SUM(E332*I332)</f>
        <v>120</v>
      </c>
      <c r="L332" s="92">
        <f>SUM(K332*1.15)</f>
        <v>138</v>
      </c>
      <c r="M332" s="92">
        <f>SUM(L332-K332)</f>
        <v>18</v>
      </c>
      <c r="N332" s="92">
        <f>SUM(E332*25)</f>
        <v>75</v>
      </c>
      <c r="O332" s="92">
        <f>SUM(K332-N332)</f>
        <v>45</v>
      </c>
      <c r="P332" s="92">
        <v>138</v>
      </c>
      <c r="Q332" s="93">
        <f>+SUM(P332-L332)</f>
        <v>0</v>
      </c>
      <c r="R332" s="183">
        <v>43598</v>
      </c>
    </row>
    <row r="333" spans="1:18" ht="16">
      <c r="A333" s="163" t="s">
        <v>362</v>
      </c>
      <c r="B333" s="89" t="s">
        <v>475</v>
      </c>
      <c r="C333" s="89" t="s">
        <v>24</v>
      </c>
      <c r="D333" s="97">
        <v>43606</v>
      </c>
      <c r="E333" s="91">
        <v>2</v>
      </c>
      <c r="F333" s="89" t="s">
        <v>8</v>
      </c>
      <c r="G333" s="90" t="s">
        <v>235</v>
      </c>
      <c r="H333" s="89" t="s">
        <v>17</v>
      </c>
      <c r="I333" s="92">
        <v>35</v>
      </c>
      <c r="J333" s="83"/>
      <c r="K333" s="92">
        <v>140</v>
      </c>
      <c r="L333" s="92">
        <f>SUM(K333*1.15)</f>
        <v>161</v>
      </c>
      <c r="M333" s="92">
        <f>SUM(L333-K333)</f>
        <v>21</v>
      </c>
      <c r="N333" s="92">
        <f>SUM(E333*20)</f>
        <v>40</v>
      </c>
      <c r="O333" s="92">
        <f>SUM(K333-N333)</f>
        <v>100</v>
      </c>
      <c r="P333" s="92">
        <v>161</v>
      </c>
      <c r="Q333" s="93">
        <f>+SUM(P333-L333)</f>
        <v>0</v>
      </c>
      <c r="R333" s="784">
        <v>43609</v>
      </c>
    </row>
    <row r="334" spans="1:18" ht="16">
      <c r="A334" s="163" t="s">
        <v>362</v>
      </c>
      <c r="B334" s="617"/>
      <c r="C334" s="624" t="s">
        <v>24</v>
      </c>
      <c r="D334" s="618">
        <v>43606</v>
      </c>
      <c r="E334" s="619"/>
      <c r="F334" s="617" t="s">
        <v>85</v>
      </c>
      <c r="G334" s="624"/>
      <c r="H334" s="663"/>
      <c r="I334" s="621"/>
      <c r="J334" s="83"/>
      <c r="K334" s="621"/>
      <c r="L334" s="621"/>
      <c r="M334" s="621"/>
      <c r="N334" s="621"/>
      <c r="O334" s="621"/>
      <c r="P334" s="621"/>
      <c r="Q334" s="623"/>
      <c r="R334" s="220"/>
    </row>
    <row r="335" spans="1:18" ht="16">
      <c r="A335" s="163" t="s">
        <v>362</v>
      </c>
      <c r="B335" s="89" t="s">
        <v>590</v>
      </c>
      <c r="C335" s="89" t="s">
        <v>29</v>
      </c>
      <c r="D335" s="97">
        <v>43607</v>
      </c>
      <c r="E335" s="91">
        <v>1.5</v>
      </c>
      <c r="F335" s="125" t="s">
        <v>14</v>
      </c>
      <c r="G335" s="90" t="s">
        <v>247</v>
      </c>
      <c r="H335" s="116" t="s">
        <v>20</v>
      </c>
      <c r="I335" s="92">
        <v>45</v>
      </c>
      <c r="J335" s="83"/>
      <c r="K335" s="92">
        <v>129</v>
      </c>
      <c r="L335" s="92">
        <f t="shared" ref="L335:L336" si="141">SUM(K335*1.15)</f>
        <v>148.35</v>
      </c>
      <c r="M335" s="92">
        <f t="shared" ref="M335:M336" si="142">SUM(L335-K335)</f>
        <v>19.349999999999994</v>
      </c>
      <c r="N335" s="280">
        <f>SUM(E335*25)</f>
        <v>37.5</v>
      </c>
      <c r="O335" s="92">
        <f t="shared" ref="O335:O336" si="143">SUM(K335-N335)</f>
        <v>91.5</v>
      </c>
      <c r="P335" s="92">
        <v>133.65</v>
      </c>
      <c r="Q335" s="93">
        <f t="shared" ref="Q335:Q336" si="144">+SUM(P335-L335)</f>
        <v>-14.699999999999989</v>
      </c>
      <c r="R335" s="784">
        <v>43607</v>
      </c>
    </row>
    <row r="336" spans="1:18" ht="16">
      <c r="A336" s="163" t="s">
        <v>362</v>
      </c>
      <c r="B336" s="707" t="s">
        <v>599</v>
      </c>
      <c r="C336" s="89" t="s">
        <v>29</v>
      </c>
      <c r="D336" s="97">
        <v>43607</v>
      </c>
      <c r="E336" s="696">
        <v>1.25</v>
      </c>
      <c r="F336" s="707" t="s">
        <v>8</v>
      </c>
      <c r="G336" s="759" t="s">
        <v>247</v>
      </c>
      <c r="H336" s="707" t="s">
        <v>6</v>
      </c>
      <c r="I336" s="280">
        <v>40</v>
      </c>
      <c r="J336" s="83"/>
      <c r="K336" s="280">
        <v>100</v>
      </c>
      <c r="L336" s="280">
        <f t="shared" si="141"/>
        <v>114.99999999999999</v>
      </c>
      <c r="M336" s="280">
        <f t="shared" si="142"/>
        <v>14.999999999999986</v>
      </c>
      <c r="N336" s="92">
        <f>SUM(E336*20)</f>
        <v>25</v>
      </c>
      <c r="O336" s="280">
        <f t="shared" si="143"/>
        <v>75</v>
      </c>
      <c r="P336" s="280">
        <v>115</v>
      </c>
      <c r="Q336" s="144">
        <f t="shared" si="144"/>
        <v>1.4210854715202004E-14</v>
      </c>
      <c r="R336" s="784">
        <v>43607</v>
      </c>
    </row>
    <row r="337" spans="1:18" ht="16">
      <c r="A337" s="163" t="s">
        <v>362</v>
      </c>
      <c r="B337" s="89" t="s">
        <v>376</v>
      </c>
      <c r="C337" s="89" t="s">
        <v>3</v>
      </c>
      <c r="D337" s="97">
        <v>43608</v>
      </c>
      <c r="E337" s="91">
        <v>3</v>
      </c>
      <c r="F337" s="89" t="s">
        <v>85</v>
      </c>
      <c r="G337" s="90" t="s">
        <v>555</v>
      </c>
      <c r="H337" s="116" t="s">
        <v>6</v>
      </c>
      <c r="I337" s="92">
        <v>35</v>
      </c>
      <c r="J337" s="83"/>
      <c r="K337" s="92">
        <v>105</v>
      </c>
      <c r="L337" s="92">
        <f>SUM(K337*1.15)</f>
        <v>120.74999999999999</v>
      </c>
      <c r="M337" s="92">
        <f>SUM(L337-K337)</f>
        <v>15.749999999999986</v>
      </c>
      <c r="N337" s="92">
        <f>SUM(E337*20)</f>
        <v>60</v>
      </c>
      <c r="O337" s="92">
        <f>SUM(K337-N337)</f>
        <v>45</v>
      </c>
      <c r="P337" s="92">
        <v>120.75</v>
      </c>
      <c r="Q337" s="93">
        <f>+SUM(P337-L337)</f>
        <v>1.4210854715202004E-14</v>
      </c>
      <c r="R337" s="784">
        <v>43608</v>
      </c>
    </row>
    <row r="338" spans="1:18" ht="16">
      <c r="A338" s="163" t="s">
        <v>362</v>
      </c>
      <c r="B338" s="89" t="s">
        <v>7</v>
      </c>
      <c r="C338" s="89" t="s">
        <v>3</v>
      </c>
      <c r="D338" s="97">
        <v>43608</v>
      </c>
      <c r="E338" s="91">
        <v>2</v>
      </c>
      <c r="F338" s="89" t="s">
        <v>8</v>
      </c>
      <c r="G338" s="90"/>
      <c r="H338" s="95" t="s">
        <v>6</v>
      </c>
      <c r="I338" s="96">
        <v>35</v>
      </c>
      <c r="J338" s="83"/>
      <c r="K338" s="92">
        <v>70</v>
      </c>
      <c r="L338" s="92">
        <f>SUM(K338*1.15)</f>
        <v>80.5</v>
      </c>
      <c r="M338" s="92">
        <f>SUM(L338-K338)</f>
        <v>10.5</v>
      </c>
      <c r="N338" s="92">
        <f t="shared" ref="N338:N340" si="145">SUM(E338*20)</f>
        <v>40</v>
      </c>
      <c r="O338" s="92">
        <f>SUM(K338-N338)</f>
        <v>30</v>
      </c>
      <c r="P338" s="92">
        <v>80.5</v>
      </c>
      <c r="Q338" s="93">
        <f>+SUM(P338-L338)</f>
        <v>0</v>
      </c>
      <c r="R338" s="784">
        <v>43608</v>
      </c>
    </row>
    <row r="339" spans="1:18" ht="16">
      <c r="A339" s="163" t="s">
        <v>362</v>
      </c>
      <c r="B339" s="196" t="s">
        <v>53</v>
      </c>
      <c r="C339" s="89" t="s">
        <v>10</v>
      </c>
      <c r="D339" s="97">
        <v>43608</v>
      </c>
      <c r="E339" s="91">
        <v>2</v>
      </c>
      <c r="F339" s="126" t="s">
        <v>5</v>
      </c>
      <c r="G339" s="90"/>
      <c r="H339" s="87" t="s">
        <v>12</v>
      </c>
      <c r="I339" s="92">
        <v>30</v>
      </c>
      <c r="J339" s="83"/>
      <c r="K339" s="92">
        <v>70</v>
      </c>
      <c r="L339" s="92">
        <f>SUM(K339*1.15)</f>
        <v>80.5</v>
      </c>
      <c r="M339" s="92">
        <f>SUM(L339-K339)</f>
        <v>10.5</v>
      </c>
      <c r="N339" s="92">
        <f t="shared" si="145"/>
        <v>40</v>
      </c>
      <c r="O339" s="92">
        <f>SUM(K339-N339)</f>
        <v>30</v>
      </c>
      <c r="P339" s="92">
        <v>80.5</v>
      </c>
      <c r="Q339" s="93">
        <f>+SUM(P339-L339)</f>
        <v>0</v>
      </c>
      <c r="R339" s="183">
        <v>43611</v>
      </c>
    </row>
    <row r="340" spans="1:18" ht="16">
      <c r="A340" s="163" t="s">
        <v>362</v>
      </c>
      <c r="B340" s="95" t="s">
        <v>78</v>
      </c>
      <c r="C340" s="95" t="s">
        <v>10</v>
      </c>
      <c r="D340" s="97">
        <v>43608</v>
      </c>
      <c r="E340" s="91">
        <v>2</v>
      </c>
      <c r="F340" s="89"/>
      <c r="G340" s="90"/>
      <c r="H340" s="95" t="s">
        <v>6</v>
      </c>
      <c r="I340" s="96">
        <v>35</v>
      </c>
      <c r="J340" s="83"/>
      <c r="K340" s="118">
        <f>SUM(E340*I340)</f>
        <v>70</v>
      </c>
      <c r="L340" s="118">
        <f>SUM(K340*1.15)</f>
        <v>80.5</v>
      </c>
      <c r="M340" s="118">
        <f>SUM(L340-K340)</f>
        <v>10.5</v>
      </c>
      <c r="N340" s="92">
        <f t="shared" si="145"/>
        <v>40</v>
      </c>
      <c r="O340" s="118">
        <f>SUM(K340-N340)</f>
        <v>30</v>
      </c>
      <c r="P340" s="96">
        <v>80.5</v>
      </c>
      <c r="Q340" s="144">
        <f>+SUM(P340-L340)</f>
        <v>0</v>
      </c>
      <c r="R340" s="784">
        <v>43608</v>
      </c>
    </row>
    <row r="341" spans="1:18" ht="16">
      <c r="A341" s="163" t="s">
        <v>362</v>
      </c>
      <c r="B341" s="95"/>
      <c r="C341" s="95"/>
      <c r="D341" s="97"/>
      <c r="E341" s="91"/>
      <c r="F341" s="89"/>
      <c r="G341" s="90" t="s">
        <v>642</v>
      </c>
      <c r="H341" s="95"/>
      <c r="I341" s="96"/>
      <c r="J341" s="83"/>
      <c r="K341" s="118"/>
      <c r="L341" s="118"/>
      <c r="M341" s="118"/>
      <c r="N341" s="92">
        <v>40</v>
      </c>
      <c r="O341" s="118"/>
      <c r="P341" s="96"/>
      <c r="Q341" s="144"/>
      <c r="R341" s="220"/>
    </row>
    <row r="342" spans="1:18" ht="16">
      <c r="A342" s="167"/>
      <c r="B342" s="167"/>
      <c r="C342" s="167"/>
      <c r="D342" s="168"/>
      <c r="E342" s="169">
        <f>SUM(E331:E340)</f>
        <v>18.75</v>
      </c>
      <c r="F342" s="167"/>
      <c r="G342" s="170"/>
      <c r="H342" s="168"/>
      <c r="I342" s="171"/>
      <c r="J342" s="83"/>
      <c r="K342" s="172">
        <f>SUM(K331:K340)</f>
        <v>874</v>
      </c>
      <c r="L342" s="172">
        <f>SUM(L331:L340)</f>
        <v>1005.1</v>
      </c>
      <c r="M342" s="172">
        <f>SUM(M331:M340)</f>
        <v>131.09999999999997</v>
      </c>
      <c r="N342" s="172">
        <f>SUM(N331:N341)</f>
        <v>437.5</v>
      </c>
      <c r="O342" s="172">
        <f>SUM(O331:O340)</f>
        <v>476.5</v>
      </c>
      <c r="P342" s="173">
        <f>SUM(P331:P340)</f>
        <v>990.4</v>
      </c>
      <c r="Q342" s="174">
        <f>SUM(Q331:Q340)</f>
        <v>-14.69999999999996</v>
      </c>
      <c r="R342" s="181"/>
    </row>
    <row r="343" spans="1:18" ht="16">
      <c r="A343" s="79" t="s">
        <v>57</v>
      </c>
      <c r="B343" s="79" t="s">
        <v>58</v>
      </c>
      <c r="C343" s="79"/>
      <c r="D343" s="155" t="s">
        <v>59</v>
      </c>
      <c r="E343" s="81" t="s">
        <v>60</v>
      </c>
      <c r="F343" s="79" t="s">
        <v>61</v>
      </c>
      <c r="G343" s="85" t="s">
        <v>62</v>
      </c>
      <c r="H343" s="156" t="s">
        <v>72</v>
      </c>
      <c r="I343" s="82" t="s">
        <v>64</v>
      </c>
      <c r="J343" s="117"/>
      <c r="K343" s="82" t="s">
        <v>65</v>
      </c>
      <c r="L343" s="82" t="s">
        <v>66</v>
      </c>
      <c r="M343" s="82" t="s">
        <v>67</v>
      </c>
      <c r="N343" s="82" t="s">
        <v>233</v>
      </c>
      <c r="O343" s="82" t="s">
        <v>69</v>
      </c>
      <c r="P343" s="82" t="s">
        <v>70</v>
      </c>
      <c r="Q343" s="84" t="s">
        <v>71</v>
      </c>
      <c r="R343" s="155" t="s">
        <v>86</v>
      </c>
    </row>
    <row r="344" spans="1:18" ht="16">
      <c r="A344" s="176" t="s">
        <v>87</v>
      </c>
      <c r="B344" s="89" t="s">
        <v>88</v>
      </c>
      <c r="C344" s="89" t="s">
        <v>19</v>
      </c>
      <c r="D344" s="97">
        <v>43605</v>
      </c>
      <c r="E344" s="91">
        <v>2</v>
      </c>
      <c r="F344" s="89" t="s">
        <v>8</v>
      </c>
      <c r="G344" s="90" t="s">
        <v>89</v>
      </c>
      <c r="H344" s="95" t="s">
        <v>17</v>
      </c>
      <c r="I344" s="96">
        <v>30</v>
      </c>
      <c r="J344" s="83"/>
      <c r="K344" s="92">
        <f>SUM(E344*I344)</f>
        <v>60</v>
      </c>
      <c r="L344" s="92">
        <f>SUM(K344*1.15)</f>
        <v>69</v>
      </c>
      <c r="M344" s="92">
        <f>SUM(L344-K344)</f>
        <v>9</v>
      </c>
      <c r="N344" s="92">
        <f>SUM(E344*21)</f>
        <v>42</v>
      </c>
      <c r="O344" s="92">
        <f>SUM(K344-N344)</f>
        <v>18</v>
      </c>
      <c r="P344" s="118">
        <v>69</v>
      </c>
      <c r="Q344" s="93">
        <f>+SUM(P344-L344)</f>
        <v>0</v>
      </c>
      <c r="R344" s="183" t="s">
        <v>352</v>
      </c>
    </row>
    <row r="345" spans="1:18" ht="16">
      <c r="A345" s="176" t="s">
        <v>87</v>
      </c>
      <c r="B345" s="89" t="s">
        <v>234</v>
      </c>
      <c r="C345" s="89" t="s">
        <v>19</v>
      </c>
      <c r="D345" s="97">
        <v>43605</v>
      </c>
      <c r="E345" s="91">
        <v>2.5</v>
      </c>
      <c r="F345" s="126" t="s">
        <v>5</v>
      </c>
      <c r="G345" s="90"/>
      <c r="H345" s="89" t="s">
        <v>6</v>
      </c>
      <c r="I345" s="92">
        <v>35</v>
      </c>
      <c r="J345" s="83"/>
      <c r="K345" s="92">
        <f>SUM(E345*I345)</f>
        <v>87.5</v>
      </c>
      <c r="L345" s="92">
        <f>SUM(K345*1.15)</f>
        <v>100.62499999999999</v>
      </c>
      <c r="M345" s="92">
        <f>SUM(L345-K345)</f>
        <v>13.124999999999986</v>
      </c>
      <c r="N345" s="92">
        <f>SUM(E345*21)</f>
        <v>52.5</v>
      </c>
      <c r="O345" s="92">
        <f>SUM(K345-N345)</f>
        <v>35</v>
      </c>
      <c r="P345" s="92">
        <v>100.63</v>
      </c>
      <c r="Q345" s="93">
        <f>+SUM(P345-L345)</f>
        <v>5.0000000000096634E-3</v>
      </c>
      <c r="R345" s="183">
        <v>43605</v>
      </c>
    </row>
    <row r="346" spans="1:18" ht="16">
      <c r="A346" s="176" t="s">
        <v>87</v>
      </c>
      <c r="B346" s="87" t="s">
        <v>91</v>
      </c>
      <c r="C346" s="89" t="s">
        <v>24</v>
      </c>
      <c r="D346" s="97">
        <v>43606</v>
      </c>
      <c r="E346" s="98">
        <v>3</v>
      </c>
      <c r="F346" s="126" t="s">
        <v>5</v>
      </c>
      <c r="G346" s="135"/>
      <c r="H346" s="87" t="s">
        <v>12</v>
      </c>
      <c r="I346" s="92">
        <v>30</v>
      </c>
      <c r="J346" s="83"/>
      <c r="K346" s="118">
        <f>SUM(E346*I346)</f>
        <v>90</v>
      </c>
      <c r="L346" s="118">
        <f>SUM(K346*1.15)</f>
        <v>103.49999999999999</v>
      </c>
      <c r="M346" s="118">
        <f>SUM(L346-K346)</f>
        <v>13.499999999999986</v>
      </c>
      <c r="N346" s="92">
        <f>SUM(E346*21)</f>
        <v>63</v>
      </c>
      <c r="O346" s="92">
        <f>SUM(K346-N346)</f>
        <v>27</v>
      </c>
      <c r="P346" s="92">
        <v>103.5</v>
      </c>
      <c r="Q346" s="93">
        <f>+SUM(P346-L346)</f>
        <v>1.4210854715202004E-14</v>
      </c>
      <c r="R346" s="183" t="s">
        <v>352</v>
      </c>
    </row>
    <row r="347" spans="1:18" ht="16">
      <c r="A347" s="176" t="s">
        <v>87</v>
      </c>
      <c r="B347" s="690"/>
      <c r="C347" s="617" t="s">
        <v>24</v>
      </c>
      <c r="D347" s="618">
        <v>43606</v>
      </c>
      <c r="E347" s="790"/>
      <c r="F347" s="690"/>
      <c r="G347" s="690"/>
      <c r="H347" s="690"/>
      <c r="I347" s="690"/>
      <c r="J347" s="83"/>
      <c r="K347" s="690"/>
      <c r="L347" s="690"/>
      <c r="M347" s="690"/>
      <c r="N347" s="621">
        <f t="shared" ref="N347" si="146">SUM(E347*21)</f>
        <v>0</v>
      </c>
      <c r="O347" s="690"/>
      <c r="P347" s="690"/>
      <c r="Q347" s="690"/>
      <c r="R347" s="661"/>
    </row>
    <row r="348" spans="1:18" ht="16">
      <c r="A348" s="176" t="s">
        <v>87</v>
      </c>
      <c r="B348" s="89" t="s">
        <v>77</v>
      </c>
      <c r="C348" s="89" t="s">
        <v>29</v>
      </c>
      <c r="D348" s="97">
        <v>43607</v>
      </c>
      <c r="E348" s="91">
        <v>2.5</v>
      </c>
      <c r="F348" s="89" t="s">
        <v>8</v>
      </c>
      <c r="G348" s="90" t="s">
        <v>637</v>
      </c>
      <c r="H348" s="87" t="s">
        <v>12</v>
      </c>
      <c r="I348" s="92">
        <v>30</v>
      </c>
      <c r="J348" s="83"/>
      <c r="K348" s="92">
        <v>160</v>
      </c>
      <c r="L348" s="92">
        <f>SUM(K348*1.15)</f>
        <v>184</v>
      </c>
      <c r="M348" s="92">
        <f>SUM(L348-K348)</f>
        <v>24</v>
      </c>
      <c r="N348" s="92">
        <v>77.5</v>
      </c>
      <c r="O348" s="92">
        <f>SUM(K348-N348)</f>
        <v>82.5</v>
      </c>
      <c r="P348" s="92">
        <v>184</v>
      </c>
      <c r="Q348" s="93">
        <f>+SUM(P348-L348)</f>
        <v>0</v>
      </c>
      <c r="R348" s="183" t="s">
        <v>352</v>
      </c>
    </row>
    <row r="349" spans="1:18" ht="16">
      <c r="A349" s="176" t="s">
        <v>87</v>
      </c>
      <c r="B349" s="89" t="s">
        <v>94</v>
      </c>
      <c r="C349" s="89" t="s">
        <v>29</v>
      </c>
      <c r="D349" s="97">
        <v>43607</v>
      </c>
      <c r="E349" s="100">
        <v>2</v>
      </c>
      <c r="F349" s="126" t="s">
        <v>5</v>
      </c>
      <c r="G349" s="90"/>
      <c r="H349" s="87" t="s">
        <v>12</v>
      </c>
      <c r="I349" s="92">
        <v>30</v>
      </c>
      <c r="J349" s="83"/>
      <c r="K349" s="96">
        <v>60</v>
      </c>
      <c r="L349" s="96">
        <f>SUM(K349*1.15)</f>
        <v>69</v>
      </c>
      <c r="M349" s="96">
        <f>SUM(L349-K349)</f>
        <v>9</v>
      </c>
      <c r="N349" s="92">
        <f>SUM(E349*21)</f>
        <v>42</v>
      </c>
      <c r="O349" s="92">
        <f>SUM(K349-N349)</f>
        <v>18</v>
      </c>
      <c r="P349" s="96">
        <v>69</v>
      </c>
      <c r="Q349" s="93">
        <f>+SUM(P349-L349)</f>
        <v>0</v>
      </c>
      <c r="R349" s="183" t="s">
        <v>352</v>
      </c>
    </row>
    <row r="350" spans="1:18" ht="16">
      <c r="A350" s="176" t="s">
        <v>87</v>
      </c>
      <c r="B350" s="95" t="s">
        <v>97</v>
      </c>
      <c r="C350" s="89" t="s">
        <v>3</v>
      </c>
      <c r="D350" s="97">
        <v>43608</v>
      </c>
      <c r="E350" s="100">
        <v>2</v>
      </c>
      <c r="F350" s="125" t="s">
        <v>98</v>
      </c>
      <c r="G350" s="90"/>
      <c r="H350" s="95" t="s">
        <v>20</v>
      </c>
      <c r="I350" s="96">
        <v>52.17</v>
      </c>
      <c r="J350" s="117"/>
      <c r="K350" s="96">
        <f>SUM(E350*I350)</f>
        <v>104.34</v>
      </c>
      <c r="L350" s="96">
        <f>SUM(K350*1.15)</f>
        <v>119.991</v>
      </c>
      <c r="M350" s="96">
        <f>SUM(L350-K350)</f>
        <v>15.650999999999996</v>
      </c>
      <c r="N350" s="92">
        <f>SUM(E350*25)</f>
        <v>50</v>
      </c>
      <c r="O350" s="92">
        <f>SUM(K350-N350)</f>
        <v>54.34</v>
      </c>
      <c r="P350" s="96">
        <v>120</v>
      </c>
      <c r="Q350" s="93">
        <f>+SUM(P350-L350)</f>
        <v>9.0000000000003411E-3</v>
      </c>
      <c r="R350" s="784">
        <v>43608</v>
      </c>
    </row>
    <row r="351" spans="1:18" ht="16">
      <c r="A351" s="176" t="s">
        <v>87</v>
      </c>
      <c r="B351" s="771"/>
      <c r="C351" s="565" t="s">
        <v>3</v>
      </c>
      <c r="D351" s="566">
        <v>43608</v>
      </c>
      <c r="E351" s="792"/>
      <c r="F351" s="771"/>
      <c r="G351" s="773" t="s">
        <v>628</v>
      </c>
      <c r="H351" s="771"/>
      <c r="I351" s="771"/>
      <c r="J351" s="117"/>
      <c r="K351" s="771"/>
      <c r="L351" s="771"/>
      <c r="M351" s="771"/>
      <c r="N351" s="771"/>
      <c r="O351" s="771"/>
      <c r="P351" s="771"/>
      <c r="Q351" s="771"/>
      <c r="R351" s="772"/>
    </row>
    <row r="352" spans="1:18" ht="16">
      <c r="A352" s="176" t="s">
        <v>87</v>
      </c>
      <c r="B352" s="87" t="s">
        <v>135</v>
      </c>
      <c r="C352" s="89" t="s">
        <v>10</v>
      </c>
      <c r="D352" s="97">
        <v>43608</v>
      </c>
      <c r="E352" s="98">
        <v>3</v>
      </c>
      <c r="F352" s="87" t="s">
        <v>8</v>
      </c>
      <c r="G352" s="89"/>
      <c r="H352" s="87" t="s">
        <v>6</v>
      </c>
      <c r="I352" s="118">
        <v>35</v>
      </c>
      <c r="J352" s="83"/>
      <c r="K352" s="118">
        <f>SUM(E352*I352)</f>
        <v>105</v>
      </c>
      <c r="L352" s="118">
        <f>SUM(K352*1.15)</f>
        <v>120.74999999999999</v>
      </c>
      <c r="M352" s="118">
        <f>SUM(L352-K352)</f>
        <v>15.749999999999986</v>
      </c>
      <c r="N352" s="92">
        <f>SUM(E352*21)</f>
        <v>63</v>
      </c>
      <c r="O352" s="118">
        <f>SUM(K352-N352)</f>
        <v>42</v>
      </c>
      <c r="P352" s="118">
        <v>120.75</v>
      </c>
      <c r="Q352" s="93">
        <f>+SUM(P352-L352)</f>
        <v>1.4210854715202004E-14</v>
      </c>
      <c r="R352" s="183">
        <v>43612</v>
      </c>
    </row>
    <row r="353" spans="1:18" ht="16">
      <c r="A353" s="176" t="s">
        <v>87</v>
      </c>
      <c r="B353" s="89" t="s">
        <v>21</v>
      </c>
      <c r="C353" s="89" t="s">
        <v>10</v>
      </c>
      <c r="D353" s="97">
        <v>43609</v>
      </c>
      <c r="E353" s="91">
        <v>1.5</v>
      </c>
      <c r="F353" s="89" t="s">
        <v>85</v>
      </c>
      <c r="G353" s="89" t="s">
        <v>616</v>
      </c>
      <c r="H353" s="95"/>
      <c r="I353" s="92"/>
      <c r="J353" s="117"/>
      <c r="K353" s="92">
        <f t="shared" ref="K353" si="147">SUM(E353*I353)</f>
        <v>0</v>
      </c>
      <c r="L353" s="92">
        <f>SUM(K353*1.15)</f>
        <v>0</v>
      </c>
      <c r="M353" s="92">
        <f>SUM(L353-K353)</f>
        <v>0</v>
      </c>
      <c r="N353" s="92">
        <f>SUM(E353*21)</f>
        <v>31.5</v>
      </c>
      <c r="O353" s="92">
        <f>SUM(K353-N353)</f>
        <v>-31.5</v>
      </c>
      <c r="P353" s="92"/>
      <c r="Q353" s="96">
        <f>+SUM(P353-L353)</f>
        <v>0</v>
      </c>
      <c r="R353" s="220"/>
    </row>
    <row r="354" spans="1:18" ht="16">
      <c r="A354" s="167"/>
      <c r="B354" s="167"/>
      <c r="C354" s="167"/>
      <c r="D354" s="168"/>
      <c r="E354" s="169">
        <f>SUM(E344:E353)</f>
        <v>18.5</v>
      </c>
      <c r="F354" s="167"/>
      <c r="G354" s="170"/>
      <c r="H354" s="168"/>
      <c r="I354" s="171"/>
      <c r="J354" s="117"/>
      <c r="K354" s="172">
        <f t="shared" ref="K354:Q354" si="148">SUM(K344:K353)</f>
        <v>666.84</v>
      </c>
      <c r="L354" s="172">
        <f t="shared" si="148"/>
        <v>766.86599999999999</v>
      </c>
      <c r="M354" s="172">
        <f t="shared" si="148"/>
        <v>100.02599999999995</v>
      </c>
      <c r="N354" s="172">
        <f t="shared" si="148"/>
        <v>421.5</v>
      </c>
      <c r="O354" s="172">
        <f t="shared" si="148"/>
        <v>245.34000000000003</v>
      </c>
      <c r="P354" s="107">
        <f t="shared" si="148"/>
        <v>766.88</v>
      </c>
      <c r="Q354" s="679">
        <f t="shared" si="148"/>
        <v>1.4000000000038426E-2</v>
      </c>
      <c r="R354" s="221"/>
    </row>
    <row r="355" spans="1:18" ht="16">
      <c r="A355" s="178" t="s">
        <v>99</v>
      </c>
      <c r="B355" s="198"/>
      <c r="C355" s="198" t="s">
        <v>19</v>
      </c>
      <c r="D355" s="199">
        <v>43605</v>
      </c>
      <c r="E355" s="200">
        <v>2</v>
      </c>
      <c r="F355" s="198"/>
      <c r="G355" s="230"/>
      <c r="H355" s="198"/>
      <c r="I355" s="201"/>
      <c r="J355" s="117"/>
      <c r="K355" s="201"/>
      <c r="L355" s="201"/>
      <c r="M355" s="201"/>
      <c r="N355" s="201">
        <f>SUM(E355*22)</f>
        <v>44</v>
      </c>
      <c r="O355" s="201"/>
      <c r="P355" s="201"/>
      <c r="Q355" s="202"/>
      <c r="R355" s="220"/>
    </row>
    <row r="356" spans="1:18" ht="16">
      <c r="A356" s="178" t="s">
        <v>99</v>
      </c>
      <c r="B356" s="89" t="s">
        <v>102</v>
      </c>
      <c r="C356" s="89" t="s">
        <v>19</v>
      </c>
      <c r="D356" s="97">
        <v>43605</v>
      </c>
      <c r="E356" s="91">
        <v>3</v>
      </c>
      <c r="F356" s="89" t="s">
        <v>8</v>
      </c>
      <c r="G356" s="90"/>
      <c r="H356" s="95" t="s">
        <v>6</v>
      </c>
      <c r="I356" s="96">
        <v>35</v>
      </c>
      <c r="J356" s="117"/>
      <c r="K356" s="92">
        <f>SUM(E356*I356)</f>
        <v>105</v>
      </c>
      <c r="L356" s="92">
        <f>SUM(K356*1.15)</f>
        <v>120.74999999999999</v>
      </c>
      <c r="M356" s="92">
        <f>SUM(L356-K356)</f>
        <v>15.749999999999986</v>
      </c>
      <c r="N356" s="92">
        <f>SUM(E356*21)</f>
        <v>63</v>
      </c>
      <c r="O356" s="118">
        <f>SUM(K356-N356)</f>
        <v>42</v>
      </c>
      <c r="P356" s="92">
        <v>120.75</v>
      </c>
      <c r="Q356" s="93">
        <f>+SUM(P356-L356)</f>
        <v>1.4210854715202004E-14</v>
      </c>
      <c r="R356" s="183">
        <v>43605</v>
      </c>
    </row>
    <row r="357" spans="1:18" ht="16">
      <c r="A357" s="178" t="s">
        <v>99</v>
      </c>
      <c r="B357" s="89" t="s">
        <v>103</v>
      </c>
      <c r="C357" s="89" t="s">
        <v>24</v>
      </c>
      <c r="D357" s="97">
        <v>43606</v>
      </c>
      <c r="E357" s="91">
        <v>2</v>
      </c>
      <c r="F357" s="126" t="s">
        <v>5</v>
      </c>
      <c r="G357" s="90"/>
      <c r="H357" s="89" t="s">
        <v>17</v>
      </c>
      <c r="I357" s="92">
        <v>30</v>
      </c>
      <c r="J357" s="117"/>
      <c r="K357" s="92">
        <f>SUM(E357*I357)</f>
        <v>60</v>
      </c>
      <c r="L357" s="92">
        <f>SUM(K357*1.15)</f>
        <v>69</v>
      </c>
      <c r="M357" s="92">
        <f>SUM(L357-K357)</f>
        <v>9</v>
      </c>
      <c r="N357" s="92">
        <f>SUM(E357*21)</f>
        <v>42</v>
      </c>
      <c r="O357" s="92">
        <f>SUM(K357-N357)</f>
        <v>18</v>
      </c>
      <c r="P357" s="92">
        <v>69</v>
      </c>
      <c r="Q357" s="93">
        <f>+SUM(P357-L357)</f>
        <v>0</v>
      </c>
      <c r="R357" s="183">
        <v>43605</v>
      </c>
    </row>
    <row r="358" spans="1:18" ht="16">
      <c r="A358" s="178" t="s">
        <v>99</v>
      </c>
      <c r="B358" s="198"/>
      <c r="C358" s="198" t="s">
        <v>24</v>
      </c>
      <c r="D358" s="199">
        <v>43606</v>
      </c>
      <c r="E358" s="200">
        <v>0.5</v>
      </c>
      <c r="F358" s="198"/>
      <c r="G358" s="230"/>
      <c r="H358" s="198"/>
      <c r="I358" s="201"/>
      <c r="J358" s="117"/>
      <c r="K358" s="201"/>
      <c r="L358" s="201"/>
      <c r="M358" s="201"/>
      <c r="N358" s="201">
        <f>SUM(E358*22)</f>
        <v>11</v>
      </c>
      <c r="O358" s="201"/>
      <c r="P358" s="201"/>
      <c r="Q358" s="202"/>
      <c r="R358" s="222"/>
    </row>
    <row r="359" spans="1:18" ht="16">
      <c r="A359" s="178" t="s">
        <v>99</v>
      </c>
      <c r="B359" s="89" t="s">
        <v>590</v>
      </c>
      <c r="C359" s="89" t="s">
        <v>29</v>
      </c>
      <c r="D359" s="97">
        <v>43606</v>
      </c>
      <c r="E359" s="91">
        <v>1.5</v>
      </c>
      <c r="F359" s="125" t="s">
        <v>14</v>
      </c>
      <c r="G359" s="90" t="s">
        <v>425</v>
      </c>
      <c r="H359" s="87" t="s">
        <v>12</v>
      </c>
      <c r="I359" s="92">
        <v>30</v>
      </c>
      <c r="J359" s="117"/>
      <c r="K359" s="96"/>
      <c r="L359" s="96">
        <f>SUM(K359*1.15)</f>
        <v>0</v>
      </c>
      <c r="M359" s="96">
        <f>SUM(L359-K359)</f>
        <v>0</v>
      </c>
      <c r="N359" s="92">
        <f>SUM(E359*25)</f>
        <v>37.5</v>
      </c>
      <c r="O359" s="96">
        <f>SUM(K359-N359)</f>
        <v>-37.5</v>
      </c>
      <c r="P359" s="96"/>
      <c r="Q359" s="93">
        <f>+SUM(P359-L359)</f>
        <v>0</v>
      </c>
      <c r="R359" s="220"/>
    </row>
    <row r="360" spans="1:18" ht="16">
      <c r="A360" s="178" t="s">
        <v>99</v>
      </c>
      <c r="B360" s="707" t="s">
        <v>599</v>
      </c>
      <c r="C360" s="89" t="s">
        <v>29</v>
      </c>
      <c r="D360" s="97">
        <v>43606</v>
      </c>
      <c r="E360" s="696">
        <v>1.25</v>
      </c>
      <c r="F360" s="707" t="s">
        <v>8</v>
      </c>
      <c r="G360" s="759" t="s">
        <v>425</v>
      </c>
      <c r="H360" s="95" t="s">
        <v>6</v>
      </c>
      <c r="I360" s="96">
        <v>35</v>
      </c>
      <c r="J360" s="117"/>
      <c r="K360" s="96"/>
      <c r="L360" s="96">
        <f>SUM(K360*1.15)</f>
        <v>0</v>
      </c>
      <c r="M360" s="96">
        <f>SUM(L360-K360)</f>
        <v>0</v>
      </c>
      <c r="N360" s="92">
        <f>SUM(E360*21)</f>
        <v>26.25</v>
      </c>
      <c r="O360" s="96">
        <f>SUM(K360-N360)</f>
        <v>-26.25</v>
      </c>
      <c r="P360" s="96"/>
      <c r="Q360" s="93">
        <f>+SUM(P360-L360)</f>
        <v>0</v>
      </c>
      <c r="R360" s="220"/>
    </row>
    <row r="361" spans="1:18" ht="16">
      <c r="A361" s="178" t="s">
        <v>99</v>
      </c>
      <c r="B361" s="198"/>
      <c r="C361" s="198" t="s">
        <v>29</v>
      </c>
      <c r="D361" s="199">
        <v>43607</v>
      </c>
      <c r="E361" s="200">
        <v>1</v>
      </c>
      <c r="F361" s="198"/>
      <c r="G361" s="230"/>
      <c r="H361" s="198"/>
      <c r="I361" s="201"/>
      <c r="J361" s="117"/>
      <c r="K361" s="201"/>
      <c r="L361" s="201"/>
      <c r="M361" s="201"/>
      <c r="N361" s="201">
        <f>SUM(E361*22)</f>
        <v>22</v>
      </c>
      <c r="O361" s="201"/>
      <c r="P361" s="201"/>
      <c r="Q361" s="202"/>
      <c r="R361" s="222"/>
    </row>
    <row r="362" spans="1:18" ht="16">
      <c r="A362" s="178" t="s">
        <v>99</v>
      </c>
      <c r="B362" s="89" t="s">
        <v>52</v>
      </c>
      <c r="C362" s="89" t="s">
        <v>3</v>
      </c>
      <c r="D362" s="97">
        <v>43607</v>
      </c>
      <c r="E362" s="100">
        <v>1.5</v>
      </c>
      <c r="F362" s="125" t="s">
        <v>14</v>
      </c>
      <c r="G362" s="90" t="s">
        <v>235</v>
      </c>
      <c r="H362" s="95" t="s">
        <v>20</v>
      </c>
      <c r="I362" s="92">
        <v>38</v>
      </c>
      <c r="J362" s="83"/>
      <c r="K362" s="92">
        <v>114.5</v>
      </c>
      <c r="L362" s="92">
        <f>SUM(K362*1.15)</f>
        <v>131.67499999999998</v>
      </c>
      <c r="M362" s="92">
        <f>SUM(L362-K362)</f>
        <v>17.174999999999983</v>
      </c>
      <c r="N362" s="118">
        <f>SUM(E362*25)</f>
        <v>37.5</v>
      </c>
      <c r="O362" s="118">
        <f>SUM(K362-N362)</f>
        <v>77</v>
      </c>
      <c r="P362" s="118"/>
      <c r="Q362" s="93">
        <f>+SUM(P362-L362)</f>
        <v>-131.67499999999998</v>
      </c>
      <c r="R362" s="220"/>
    </row>
    <row r="363" spans="1:18" ht="16">
      <c r="A363" s="178" t="s">
        <v>99</v>
      </c>
      <c r="B363" s="89" t="s">
        <v>37</v>
      </c>
      <c r="C363" s="89" t="s">
        <v>3</v>
      </c>
      <c r="D363" s="97">
        <v>43607</v>
      </c>
      <c r="E363" s="91">
        <v>2</v>
      </c>
      <c r="F363" s="89" t="s">
        <v>8</v>
      </c>
      <c r="G363" s="90" t="s">
        <v>235</v>
      </c>
      <c r="H363" s="95" t="s">
        <v>6</v>
      </c>
      <c r="I363" s="92">
        <v>30</v>
      </c>
      <c r="J363" s="83"/>
      <c r="K363" s="92">
        <v>120</v>
      </c>
      <c r="L363" s="92">
        <f>SUM(K363*1.15)</f>
        <v>138</v>
      </c>
      <c r="M363" s="92">
        <f>SUM(L363-K363)</f>
        <v>18</v>
      </c>
      <c r="N363" s="118">
        <f>SUM(E363*21)</f>
        <v>42</v>
      </c>
      <c r="O363" s="92">
        <f>SUM(K363-N363)</f>
        <v>78</v>
      </c>
      <c r="P363" s="92">
        <v>138</v>
      </c>
      <c r="Q363" s="93">
        <f>+SUM(P363-L363)</f>
        <v>0</v>
      </c>
      <c r="R363" s="183" t="s">
        <v>352</v>
      </c>
    </row>
    <row r="364" spans="1:18" ht="16">
      <c r="A364" s="178" t="s">
        <v>99</v>
      </c>
      <c r="B364" s="198"/>
      <c r="C364" s="198" t="s">
        <v>3</v>
      </c>
      <c r="D364" s="199">
        <v>43607</v>
      </c>
      <c r="E364" s="200">
        <v>1</v>
      </c>
      <c r="F364" s="198"/>
      <c r="G364" s="230"/>
      <c r="H364" s="231"/>
      <c r="I364" s="201"/>
      <c r="J364" s="83"/>
      <c r="K364" s="201"/>
      <c r="L364" s="201"/>
      <c r="M364" s="201"/>
      <c r="N364" s="201">
        <f>SUM(E364*22)</f>
        <v>22</v>
      </c>
      <c r="O364" s="201"/>
      <c r="P364" s="201"/>
      <c r="Q364" s="202"/>
      <c r="R364" s="222"/>
    </row>
    <row r="365" spans="1:18" ht="16">
      <c r="A365" s="178" t="s">
        <v>99</v>
      </c>
      <c r="B365" s="89" t="s">
        <v>110</v>
      </c>
      <c r="C365" s="95" t="s">
        <v>10</v>
      </c>
      <c r="D365" s="97">
        <v>43609</v>
      </c>
      <c r="E365" s="100">
        <v>2</v>
      </c>
      <c r="F365" s="95" t="s">
        <v>8</v>
      </c>
      <c r="G365" s="90"/>
      <c r="H365" s="87" t="s">
        <v>12</v>
      </c>
      <c r="I365" s="92">
        <v>30</v>
      </c>
      <c r="J365" s="83"/>
      <c r="K365" s="96">
        <f>SUM(E365*I365)</f>
        <v>60</v>
      </c>
      <c r="L365" s="96">
        <f>SUM(K365*1.15)</f>
        <v>69</v>
      </c>
      <c r="M365" s="96">
        <f>SUM(L365-K365)</f>
        <v>9</v>
      </c>
      <c r="N365" s="92">
        <f>SUM(E365*21)</f>
        <v>42</v>
      </c>
      <c r="O365" s="96">
        <f>SUM(K365-N365)</f>
        <v>18</v>
      </c>
      <c r="P365" s="96">
        <v>69</v>
      </c>
      <c r="Q365" s="93">
        <f>+SUM(P365-L365)</f>
        <v>0</v>
      </c>
      <c r="R365" s="183">
        <v>43607</v>
      </c>
    </row>
    <row r="366" spans="1:18" ht="16">
      <c r="A366" s="178" t="s">
        <v>99</v>
      </c>
      <c r="B366" s="198"/>
      <c r="C366" s="231" t="s">
        <v>10</v>
      </c>
      <c r="D366" s="199">
        <v>43609</v>
      </c>
      <c r="E366" s="770">
        <v>1.5</v>
      </c>
      <c r="F366" s="231"/>
      <c r="G366" s="230"/>
      <c r="H366" s="198"/>
      <c r="I366" s="201"/>
      <c r="J366" s="83"/>
      <c r="K366" s="232"/>
      <c r="L366" s="232"/>
      <c r="M366" s="232"/>
      <c r="N366" s="201">
        <f>SUM(E366*22)</f>
        <v>33</v>
      </c>
      <c r="O366" s="232"/>
      <c r="P366" s="232"/>
      <c r="Q366" s="202"/>
      <c r="R366" s="222"/>
    </row>
    <row r="367" spans="1:18" ht="16">
      <c r="A367" s="178" t="s">
        <v>99</v>
      </c>
      <c r="B367" s="690"/>
      <c r="C367" s="624" t="s">
        <v>10</v>
      </c>
      <c r="D367" s="618">
        <v>43609</v>
      </c>
      <c r="E367" s="790"/>
      <c r="F367" s="690"/>
      <c r="G367" s="690"/>
      <c r="H367" s="690"/>
      <c r="I367" s="690"/>
      <c r="J367" s="83"/>
      <c r="K367" s="690"/>
      <c r="L367" s="690"/>
      <c r="M367" s="690"/>
      <c r="N367" s="690"/>
      <c r="O367" s="690"/>
      <c r="P367" s="690"/>
      <c r="Q367" s="690"/>
      <c r="R367" s="716"/>
    </row>
    <row r="368" spans="1:18" ht="16">
      <c r="A368" s="101"/>
      <c r="B368" s="101"/>
      <c r="C368" s="101"/>
      <c r="D368" s="181"/>
      <c r="E368" s="103">
        <f>SUM(E355:E367)</f>
        <v>19.25</v>
      </c>
      <c r="F368" s="101"/>
      <c r="G368" s="102"/>
      <c r="H368" s="182"/>
      <c r="I368" s="104"/>
      <c r="J368" s="83"/>
      <c r="K368" s="104">
        <f t="shared" ref="K368:Q368" si="149">SUM(K355:K367)</f>
        <v>459.5</v>
      </c>
      <c r="L368" s="104">
        <f t="shared" si="149"/>
        <v>528.42499999999995</v>
      </c>
      <c r="M368" s="104">
        <f t="shared" si="149"/>
        <v>68.924999999999969</v>
      </c>
      <c r="N368" s="104">
        <f t="shared" si="149"/>
        <v>422.25</v>
      </c>
      <c r="O368" s="104">
        <f t="shared" si="149"/>
        <v>169.25</v>
      </c>
      <c r="P368" s="104">
        <f t="shared" si="149"/>
        <v>396.75</v>
      </c>
      <c r="Q368" s="174">
        <f t="shared" si="149"/>
        <v>-131.67499999999995</v>
      </c>
      <c r="R368" s="181"/>
    </row>
    <row r="369" spans="1:18" ht="16">
      <c r="A369" s="79" t="s">
        <v>57</v>
      </c>
      <c r="B369" s="79" t="s">
        <v>58</v>
      </c>
      <c r="C369" s="79"/>
      <c r="D369" s="155" t="s">
        <v>59</v>
      </c>
      <c r="E369" s="81" t="s">
        <v>60</v>
      </c>
      <c r="F369" s="79" t="s">
        <v>61</v>
      </c>
      <c r="G369" s="85" t="s">
        <v>62</v>
      </c>
      <c r="H369" s="156" t="s">
        <v>72</v>
      </c>
      <c r="I369" s="82" t="s">
        <v>64</v>
      </c>
      <c r="J369" s="117"/>
      <c r="K369" s="82" t="s">
        <v>65</v>
      </c>
      <c r="L369" s="82" t="s">
        <v>66</v>
      </c>
      <c r="M369" s="82" t="s">
        <v>67</v>
      </c>
      <c r="N369" s="82" t="s">
        <v>68</v>
      </c>
      <c r="O369" s="82" t="s">
        <v>69</v>
      </c>
      <c r="P369" s="82" t="s">
        <v>70</v>
      </c>
      <c r="Q369" s="84" t="s">
        <v>71</v>
      </c>
      <c r="R369" s="155" t="s">
        <v>86</v>
      </c>
    </row>
    <row r="370" spans="1:18" ht="16">
      <c r="A370" s="184" t="s">
        <v>546</v>
      </c>
      <c r="B370" s="89" t="s">
        <v>80</v>
      </c>
      <c r="C370" s="89" t="s">
        <v>19</v>
      </c>
      <c r="D370" s="97">
        <v>43605</v>
      </c>
      <c r="E370" s="91">
        <v>2</v>
      </c>
      <c r="F370" s="89" t="s">
        <v>5</v>
      </c>
      <c r="G370" s="90"/>
      <c r="H370" s="95" t="s">
        <v>6</v>
      </c>
      <c r="I370" s="96">
        <v>35</v>
      </c>
      <c r="J370" s="83"/>
      <c r="K370" s="92">
        <f>SUM(E370*I370)</f>
        <v>70</v>
      </c>
      <c r="L370" s="92">
        <f>SUM(K370*1.15)</f>
        <v>80.5</v>
      </c>
      <c r="M370" s="92">
        <f>SUM(L370-K370)</f>
        <v>10.5</v>
      </c>
      <c r="N370" s="92">
        <f>SUM(E370*20)</f>
        <v>40</v>
      </c>
      <c r="O370" s="92">
        <f>SUM(K370-N370)</f>
        <v>30</v>
      </c>
      <c r="P370" s="92">
        <v>80.5</v>
      </c>
      <c r="Q370" s="93">
        <f>+SUM(P370-L370)</f>
        <v>0</v>
      </c>
      <c r="R370" s="183">
        <v>43605</v>
      </c>
    </row>
    <row r="371" spans="1:18" ht="16">
      <c r="A371" s="184" t="s">
        <v>546</v>
      </c>
      <c r="B371" s="89" t="s">
        <v>137</v>
      </c>
      <c r="C371" s="89" t="s">
        <v>19</v>
      </c>
      <c r="D371" s="97">
        <v>43605</v>
      </c>
      <c r="E371" s="91">
        <v>2</v>
      </c>
      <c r="F371" s="89" t="s">
        <v>8</v>
      </c>
      <c r="G371" s="89"/>
      <c r="H371" s="89" t="s">
        <v>17</v>
      </c>
      <c r="I371" s="92">
        <v>30</v>
      </c>
      <c r="J371" s="83"/>
      <c r="K371" s="92">
        <v>60</v>
      </c>
      <c r="L371" s="92">
        <f>SUM(K371*1.15)</f>
        <v>69</v>
      </c>
      <c r="M371" s="92">
        <f>SUM(L371-K371)</f>
        <v>9</v>
      </c>
      <c r="N371" s="92">
        <f>SUM(E371*20)</f>
        <v>40</v>
      </c>
      <c r="O371" s="92">
        <f>SUM(K371-N371)</f>
        <v>20</v>
      </c>
      <c r="P371" s="92">
        <v>69</v>
      </c>
      <c r="Q371" s="93">
        <f>+SUM(P371-L371)</f>
        <v>0</v>
      </c>
      <c r="R371" s="183">
        <v>43605</v>
      </c>
    </row>
    <row r="372" spans="1:18" ht="16">
      <c r="A372" s="184" t="s">
        <v>546</v>
      </c>
      <c r="B372" s="89" t="s">
        <v>73</v>
      </c>
      <c r="C372" s="89" t="s">
        <v>24</v>
      </c>
      <c r="D372" s="97">
        <v>43606</v>
      </c>
      <c r="E372" s="91">
        <v>2</v>
      </c>
      <c r="F372" s="89" t="s">
        <v>8</v>
      </c>
      <c r="G372" s="90"/>
      <c r="H372" s="95" t="s">
        <v>6</v>
      </c>
      <c r="I372" s="96">
        <v>35</v>
      </c>
      <c r="J372" s="83"/>
      <c r="K372" s="118">
        <f>SUM(E372*I372)</f>
        <v>70</v>
      </c>
      <c r="L372" s="92">
        <f>SUM(K372*1.15)</f>
        <v>80.5</v>
      </c>
      <c r="M372" s="92">
        <f>SUM(L372-K372)</f>
        <v>10.5</v>
      </c>
      <c r="N372" s="92">
        <f t="shared" ref="N372:N379" si="150">SUM(E372*20)</f>
        <v>40</v>
      </c>
      <c r="O372" s="118">
        <f>SUM(K372-N372)</f>
        <v>30</v>
      </c>
      <c r="P372" s="118">
        <v>80.5</v>
      </c>
      <c r="Q372" s="93">
        <f>+SUM(P372-L372)</f>
        <v>0</v>
      </c>
      <c r="R372" s="183">
        <v>43606</v>
      </c>
    </row>
    <row r="373" spans="1:18" ht="16">
      <c r="A373" s="184" t="s">
        <v>546</v>
      </c>
      <c r="B373" s="95" t="s">
        <v>597</v>
      </c>
      <c r="C373" s="89" t="s">
        <v>24</v>
      </c>
      <c r="D373" s="97">
        <v>43606</v>
      </c>
      <c r="E373" s="100">
        <v>2.5</v>
      </c>
      <c r="F373" s="89" t="s">
        <v>8</v>
      </c>
      <c r="G373" s="90"/>
      <c r="H373" s="89" t="s">
        <v>17</v>
      </c>
      <c r="I373" s="92">
        <v>35</v>
      </c>
      <c r="J373" s="83"/>
      <c r="K373" s="92">
        <f t="shared" ref="K373" si="151">SUM(E373*I373)</f>
        <v>87.5</v>
      </c>
      <c r="L373" s="92">
        <f t="shared" ref="L373" si="152">SUM(K373*1.15)</f>
        <v>100.62499999999999</v>
      </c>
      <c r="M373" s="92">
        <f t="shared" ref="M373" si="153">SUM(L373-K373)</f>
        <v>13.124999999999986</v>
      </c>
      <c r="N373" s="92">
        <f t="shared" si="150"/>
        <v>50</v>
      </c>
      <c r="O373" s="92">
        <f t="shared" ref="O373" si="154">SUM(K373-N373)</f>
        <v>37.5</v>
      </c>
      <c r="P373" s="92">
        <v>100.63</v>
      </c>
      <c r="Q373" s="93">
        <f t="shared" ref="Q373" si="155">+SUM(P373-L373)</f>
        <v>5.0000000000096634E-3</v>
      </c>
      <c r="R373" s="784">
        <v>43612</v>
      </c>
    </row>
    <row r="374" spans="1:18" ht="16">
      <c r="A374" s="184" t="s">
        <v>546</v>
      </c>
      <c r="B374" s="87" t="s">
        <v>51</v>
      </c>
      <c r="C374" s="89" t="s">
        <v>29</v>
      </c>
      <c r="D374" s="97">
        <v>43607</v>
      </c>
      <c r="E374" s="98">
        <v>3</v>
      </c>
      <c r="F374" s="126" t="s">
        <v>5</v>
      </c>
      <c r="G374" s="90"/>
      <c r="H374" s="87" t="s">
        <v>6</v>
      </c>
      <c r="I374" s="92">
        <v>35</v>
      </c>
      <c r="J374" s="83"/>
      <c r="K374" s="92">
        <f>SUM(E374*I374)</f>
        <v>105</v>
      </c>
      <c r="L374" s="118">
        <f>SUM(K374*1.15)</f>
        <v>120.74999999999999</v>
      </c>
      <c r="M374" s="118">
        <f>SUM(L374-K374)</f>
        <v>15.749999999999986</v>
      </c>
      <c r="N374" s="92">
        <f t="shared" si="150"/>
        <v>60</v>
      </c>
      <c r="O374" s="92">
        <f>SUM(K374-N374)</f>
        <v>45</v>
      </c>
      <c r="P374" s="118">
        <v>120.75</v>
      </c>
      <c r="Q374" s="93">
        <f>+SUM(P374-L374)</f>
        <v>1.4210854715202004E-14</v>
      </c>
      <c r="R374" s="183">
        <v>43606</v>
      </c>
    </row>
    <row r="375" spans="1:18" ht="16">
      <c r="A375" s="184" t="s">
        <v>546</v>
      </c>
      <c r="B375" s="95" t="s">
        <v>107</v>
      </c>
      <c r="C375" s="95" t="s">
        <v>29</v>
      </c>
      <c r="D375" s="97">
        <v>43607</v>
      </c>
      <c r="E375" s="100">
        <v>2</v>
      </c>
      <c r="F375" s="89" t="s">
        <v>8</v>
      </c>
      <c r="G375" s="148"/>
      <c r="H375" s="95" t="s">
        <v>6</v>
      </c>
      <c r="I375" s="96">
        <v>35</v>
      </c>
      <c r="J375" s="117"/>
      <c r="K375" s="96">
        <f>SUM(E375*I375)</f>
        <v>70</v>
      </c>
      <c r="L375" s="96">
        <f>SUM(K375*1.15)</f>
        <v>80.5</v>
      </c>
      <c r="M375" s="96">
        <f>SUM(L375-K375)</f>
        <v>10.5</v>
      </c>
      <c r="N375" s="92">
        <f t="shared" si="150"/>
        <v>40</v>
      </c>
      <c r="O375" s="96">
        <f>SUM(K375-N375)</f>
        <v>30</v>
      </c>
      <c r="P375" s="96">
        <v>80.5</v>
      </c>
      <c r="Q375" s="93">
        <f>+SUM(P375-L375)</f>
        <v>0</v>
      </c>
      <c r="R375" s="183">
        <v>43608</v>
      </c>
    </row>
    <row r="376" spans="1:18" ht="16">
      <c r="A376" s="184" t="s">
        <v>546</v>
      </c>
      <c r="B376" s="567"/>
      <c r="C376" s="109" t="s">
        <v>3</v>
      </c>
      <c r="D376" s="667"/>
      <c r="E376" s="681"/>
      <c r="F376" s="112" t="s">
        <v>584</v>
      </c>
      <c r="G376" s="113"/>
      <c r="H376" s="109"/>
      <c r="I376" s="114"/>
      <c r="J376" s="83"/>
      <c r="K376" s="114"/>
      <c r="L376" s="114"/>
      <c r="M376" s="114"/>
      <c r="N376" s="114">
        <f t="shared" si="150"/>
        <v>0</v>
      </c>
      <c r="O376" s="114"/>
      <c r="P376" s="114"/>
      <c r="Q376" s="115"/>
      <c r="R376" s="692"/>
    </row>
    <row r="377" spans="1:18" ht="16">
      <c r="A377" s="184" t="s">
        <v>546</v>
      </c>
      <c r="B377" s="89" t="s">
        <v>28</v>
      </c>
      <c r="C377" s="89" t="s">
        <v>29</v>
      </c>
      <c r="D377" s="97">
        <v>43607</v>
      </c>
      <c r="E377" s="91">
        <v>3</v>
      </c>
      <c r="F377" s="89" t="s">
        <v>5</v>
      </c>
      <c r="G377" s="90" t="s">
        <v>634</v>
      </c>
      <c r="H377" s="89" t="s">
        <v>6</v>
      </c>
      <c r="I377" s="92">
        <v>35</v>
      </c>
      <c r="J377" s="83"/>
      <c r="K377" s="118">
        <v>105</v>
      </c>
      <c r="L377" s="92">
        <f>SUM(K377*1.15)</f>
        <v>120.74999999999999</v>
      </c>
      <c r="M377" s="92">
        <f>SUM(L377-K377)</f>
        <v>15.749999999999986</v>
      </c>
      <c r="N377" s="92">
        <f t="shared" si="150"/>
        <v>60</v>
      </c>
      <c r="O377" s="118">
        <f>SUM(K377-N377)</f>
        <v>45</v>
      </c>
      <c r="P377" s="118">
        <v>120.75</v>
      </c>
      <c r="Q377" s="93">
        <f>+SUM(P377-L377)</f>
        <v>1.4210854715202004E-14</v>
      </c>
      <c r="R377" s="183">
        <v>43606</v>
      </c>
    </row>
    <row r="378" spans="1:18" ht="16">
      <c r="A378" s="184" t="s">
        <v>546</v>
      </c>
      <c r="B378" s="624"/>
      <c r="C378" s="624" t="s">
        <v>10</v>
      </c>
      <c r="D378" s="618">
        <v>43609</v>
      </c>
      <c r="E378" s="659"/>
      <c r="F378" s="617"/>
      <c r="G378" s="620"/>
      <c r="H378" s="617"/>
      <c r="I378" s="621"/>
      <c r="J378" s="83"/>
      <c r="K378" s="621"/>
      <c r="L378" s="621"/>
      <c r="M378" s="621"/>
      <c r="N378" s="621">
        <f t="shared" si="150"/>
        <v>0</v>
      </c>
      <c r="O378" s="621"/>
      <c r="P378" s="621"/>
      <c r="Q378" s="623"/>
      <c r="R378" s="711"/>
    </row>
    <row r="379" spans="1:18" ht="16">
      <c r="A379" s="184" t="s">
        <v>546</v>
      </c>
      <c r="B379" s="87" t="s">
        <v>111</v>
      </c>
      <c r="C379" s="89" t="s">
        <v>10</v>
      </c>
      <c r="D379" s="97">
        <v>43609</v>
      </c>
      <c r="E379" s="100">
        <v>2.5</v>
      </c>
      <c r="F379" s="87" t="s">
        <v>8</v>
      </c>
      <c r="G379" s="90"/>
      <c r="H379" s="87" t="s">
        <v>12</v>
      </c>
      <c r="I379" s="92">
        <v>30</v>
      </c>
      <c r="J379" s="83"/>
      <c r="K379" s="118">
        <f>SUM(E379*I379)</f>
        <v>75</v>
      </c>
      <c r="L379" s="118">
        <f>SUM(K379*1.15)</f>
        <v>86.25</v>
      </c>
      <c r="M379" s="118">
        <f>SUM(L379-K379)</f>
        <v>11.25</v>
      </c>
      <c r="N379" s="92">
        <f t="shared" si="150"/>
        <v>50</v>
      </c>
      <c r="O379" s="118">
        <f>SUM(K379-N379)</f>
        <v>25</v>
      </c>
      <c r="P379" s="118">
        <v>86.25</v>
      </c>
      <c r="Q379" s="93">
        <f>+SUM(P379-L379)</f>
        <v>0</v>
      </c>
      <c r="R379" s="183">
        <v>43605</v>
      </c>
    </row>
    <row r="380" spans="1:18" ht="16">
      <c r="A380" s="167"/>
      <c r="B380" s="167"/>
      <c r="C380" s="167"/>
      <c r="D380" s="188"/>
      <c r="E380" s="169">
        <f>SUM(E370:E379)</f>
        <v>19</v>
      </c>
      <c r="F380" s="167"/>
      <c r="G380" s="170"/>
      <c r="H380" s="168"/>
      <c r="I380" s="171"/>
      <c r="J380" s="83"/>
      <c r="K380" s="171">
        <f>SUM(K370:K379)</f>
        <v>642.5</v>
      </c>
      <c r="L380" s="171">
        <f t="shared" ref="L380:Q380" si="156">SUM(L370:L379)</f>
        <v>738.875</v>
      </c>
      <c r="M380" s="171">
        <f t="shared" si="156"/>
        <v>96.374999999999957</v>
      </c>
      <c r="N380" s="171">
        <f t="shared" si="156"/>
        <v>380</v>
      </c>
      <c r="O380" s="171">
        <f t="shared" si="156"/>
        <v>262.5</v>
      </c>
      <c r="P380" s="171">
        <f t="shared" si="156"/>
        <v>738.88</v>
      </c>
      <c r="Q380" s="185">
        <f t="shared" si="156"/>
        <v>5.0000000000380851E-3</v>
      </c>
      <c r="R380" s="185"/>
    </row>
    <row r="381" spans="1:18" ht="16">
      <c r="A381" s="189" t="s">
        <v>114</v>
      </c>
      <c r="B381" s="617"/>
      <c r="C381" s="617" t="s">
        <v>19</v>
      </c>
      <c r="D381" s="618">
        <v>43605</v>
      </c>
      <c r="E381" s="619"/>
      <c r="F381" s="617" t="s">
        <v>8</v>
      </c>
      <c r="G381" s="620"/>
      <c r="H381" s="624"/>
      <c r="I381" s="622"/>
      <c r="J381" s="83"/>
      <c r="K381" s="621">
        <f>SUM(E381*I381)</f>
        <v>0</v>
      </c>
      <c r="L381" s="621">
        <f t="shared" ref="L381:L391" si="157">SUM(K381*1.15)</f>
        <v>0</v>
      </c>
      <c r="M381" s="621">
        <f t="shared" ref="M381:M391" si="158">SUM(L381-K381)</f>
        <v>0</v>
      </c>
      <c r="N381" s="621">
        <f>SUM(E381*22)</f>
        <v>0</v>
      </c>
      <c r="O381" s="621">
        <f t="shared" ref="O381:O391" si="159">SUM(K381-N381)</f>
        <v>0</v>
      </c>
      <c r="P381" s="621"/>
      <c r="Q381" s="623">
        <f t="shared" ref="Q381:Q391" si="160">+SUM(P381-L381)</f>
        <v>0</v>
      </c>
      <c r="R381" s="661"/>
    </row>
    <row r="382" spans="1:18" ht="16">
      <c r="A382" s="189" t="s">
        <v>114</v>
      </c>
      <c r="B382" s="89" t="s">
        <v>116</v>
      </c>
      <c r="C382" s="89" t="s">
        <v>19</v>
      </c>
      <c r="D382" s="97">
        <v>43605</v>
      </c>
      <c r="E382" s="98">
        <v>2</v>
      </c>
      <c r="F382" s="87" t="s">
        <v>8</v>
      </c>
      <c r="G382" s="135"/>
      <c r="H382" s="87" t="s">
        <v>6</v>
      </c>
      <c r="I382" s="118">
        <v>35</v>
      </c>
      <c r="J382" s="117"/>
      <c r="K382" s="118">
        <f>SUM(E382*I382)</f>
        <v>70</v>
      </c>
      <c r="L382" s="118">
        <f t="shared" si="157"/>
        <v>80.5</v>
      </c>
      <c r="M382" s="118">
        <f t="shared" si="158"/>
        <v>10.5</v>
      </c>
      <c r="N382" s="118">
        <f>SUM(E382*21.5)</f>
        <v>43</v>
      </c>
      <c r="O382" s="118">
        <f t="shared" si="159"/>
        <v>27</v>
      </c>
      <c r="P382" s="118">
        <v>80.5</v>
      </c>
      <c r="Q382" s="93">
        <f t="shared" si="160"/>
        <v>0</v>
      </c>
      <c r="R382" s="183" t="s">
        <v>352</v>
      </c>
    </row>
    <row r="383" spans="1:18" ht="16">
      <c r="A383" s="189" t="s">
        <v>114</v>
      </c>
      <c r="B383" s="89" t="s">
        <v>117</v>
      </c>
      <c r="C383" s="89" t="s">
        <v>24</v>
      </c>
      <c r="D383" s="97">
        <v>43606</v>
      </c>
      <c r="E383" s="100">
        <v>2</v>
      </c>
      <c r="F383" s="89" t="s">
        <v>8</v>
      </c>
      <c r="G383" s="90" t="s">
        <v>462</v>
      </c>
      <c r="H383" s="95" t="s">
        <v>6</v>
      </c>
      <c r="I383" s="96">
        <v>35</v>
      </c>
      <c r="J383" s="117"/>
      <c r="K383" s="96">
        <v>140</v>
      </c>
      <c r="L383" s="96">
        <f t="shared" si="157"/>
        <v>161</v>
      </c>
      <c r="M383" s="96">
        <f t="shared" si="158"/>
        <v>21</v>
      </c>
      <c r="N383" s="118">
        <f t="shared" ref="N383:N391" si="161">SUM(E383*21.5)</f>
        <v>43</v>
      </c>
      <c r="O383" s="96">
        <f t="shared" si="159"/>
        <v>97</v>
      </c>
      <c r="P383" s="96">
        <v>161</v>
      </c>
      <c r="Q383" s="93">
        <f t="shared" si="160"/>
        <v>0</v>
      </c>
      <c r="R383" s="183">
        <v>43605</v>
      </c>
    </row>
    <row r="384" spans="1:18" ht="16">
      <c r="A384" s="189" t="s">
        <v>114</v>
      </c>
      <c r="B384" s="89" t="s">
        <v>119</v>
      </c>
      <c r="C384" s="89" t="s">
        <v>24</v>
      </c>
      <c r="D384" s="97">
        <v>43606</v>
      </c>
      <c r="E384" s="91">
        <v>2.5</v>
      </c>
      <c r="F384" s="89" t="s">
        <v>8</v>
      </c>
      <c r="G384" s="90" t="s">
        <v>632</v>
      </c>
      <c r="H384" s="116" t="s">
        <v>6</v>
      </c>
      <c r="I384" s="92">
        <v>35</v>
      </c>
      <c r="J384" s="117"/>
      <c r="K384" s="92">
        <v>175</v>
      </c>
      <c r="L384" s="92">
        <f t="shared" si="157"/>
        <v>201.24999999999997</v>
      </c>
      <c r="M384" s="92">
        <f t="shared" si="158"/>
        <v>26.249999999999972</v>
      </c>
      <c r="N384" s="118">
        <f t="shared" si="161"/>
        <v>53.75</v>
      </c>
      <c r="O384" s="92">
        <f t="shared" si="159"/>
        <v>121.25</v>
      </c>
      <c r="P384" s="92">
        <v>201.25</v>
      </c>
      <c r="Q384" s="93">
        <f t="shared" si="160"/>
        <v>2.8421709430404007E-14</v>
      </c>
      <c r="R384" s="183">
        <v>43605</v>
      </c>
    </row>
    <row r="385" spans="1:18" ht="16">
      <c r="A385" s="189" t="s">
        <v>114</v>
      </c>
      <c r="B385" s="95" t="s">
        <v>120</v>
      </c>
      <c r="C385" s="95" t="s">
        <v>121</v>
      </c>
      <c r="D385" s="97">
        <v>43607</v>
      </c>
      <c r="E385" s="100">
        <v>2</v>
      </c>
      <c r="F385" s="126" t="s">
        <v>5</v>
      </c>
      <c r="G385" s="90"/>
      <c r="H385" s="95" t="s">
        <v>17</v>
      </c>
      <c r="I385" s="96">
        <v>30</v>
      </c>
      <c r="J385" s="83"/>
      <c r="K385" s="92">
        <f t="shared" ref="K385:K390" si="162">SUM(E385*I385)</f>
        <v>60</v>
      </c>
      <c r="L385" s="118">
        <f t="shared" si="157"/>
        <v>69</v>
      </c>
      <c r="M385" s="118">
        <f t="shared" si="158"/>
        <v>9</v>
      </c>
      <c r="N385" s="118">
        <f t="shared" si="161"/>
        <v>43</v>
      </c>
      <c r="O385" s="118">
        <f t="shared" si="159"/>
        <v>17</v>
      </c>
      <c r="P385" s="92">
        <v>69</v>
      </c>
      <c r="Q385" s="93">
        <f t="shared" si="160"/>
        <v>0</v>
      </c>
      <c r="R385" s="183">
        <v>43605</v>
      </c>
    </row>
    <row r="386" spans="1:18" ht="16">
      <c r="A386" s="189" t="s">
        <v>114</v>
      </c>
      <c r="B386" s="89" t="s">
        <v>116</v>
      </c>
      <c r="C386" s="95" t="s">
        <v>29</v>
      </c>
      <c r="D386" s="97">
        <v>43607</v>
      </c>
      <c r="E386" s="100">
        <v>1</v>
      </c>
      <c r="F386" s="89" t="s">
        <v>8</v>
      </c>
      <c r="G386" s="148"/>
      <c r="H386" s="95" t="s">
        <v>6</v>
      </c>
      <c r="I386" s="96">
        <v>35</v>
      </c>
      <c r="J386" s="117"/>
      <c r="K386" s="96">
        <f t="shared" si="162"/>
        <v>35</v>
      </c>
      <c r="L386" s="96">
        <f t="shared" si="157"/>
        <v>40.25</v>
      </c>
      <c r="M386" s="96">
        <f t="shared" si="158"/>
        <v>5.25</v>
      </c>
      <c r="N386" s="118">
        <f t="shared" si="161"/>
        <v>21.5</v>
      </c>
      <c r="O386" s="96">
        <f t="shared" si="159"/>
        <v>13.5</v>
      </c>
      <c r="P386" s="96">
        <v>40.25</v>
      </c>
      <c r="Q386" s="93">
        <f t="shared" si="160"/>
        <v>0</v>
      </c>
      <c r="R386" s="183" t="s">
        <v>352</v>
      </c>
    </row>
    <row r="387" spans="1:18" ht="16">
      <c r="A387" s="189" t="s">
        <v>114</v>
      </c>
      <c r="B387" s="87" t="s">
        <v>122</v>
      </c>
      <c r="C387" s="87" t="s">
        <v>29</v>
      </c>
      <c r="D387" s="97">
        <v>43607</v>
      </c>
      <c r="E387" s="91">
        <v>3</v>
      </c>
      <c r="F387" s="126" t="s">
        <v>123</v>
      </c>
      <c r="G387" s="90"/>
      <c r="H387" s="87" t="s">
        <v>12</v>
      </c>
      <c r="I387" s="92">
        <v>30</v>
      </c>
      <c r="J387" s="117"/>
      <c r="K387" s="118">
        <f t="shared" si="162"/>
        <v>90</v>
      </c>
      <c r="L387" s="118">
        <f t="shared" si="157"/>
        <v>103.49999999999999</v>
      </c>
      <c r="M387" s="118">
        <f t="shared" si="158"/>
        <v>13.499999999999986</v>
      </c>
      <c r="N387" s="118">
        <f t="shared" si="161"/>
        <v>64.5</v>
      </c>
      <c r="O387" s="118">
        <f t="shared" si="159"/>
        <v>25.5</v>
      </c>
      <c r="P387" s="118">
        <v>103.5</v>
      </c>
      <c r="Q387" s="93">
        <f t="shared" si="160"/>
        <v>1.4210854715202004E-14</v>
      </c>
      <c r="R387" s="183">
        <v>43607</v>
      </c>
    </row>
    <row r="388" spans="1:18" ht="16">
      <c r="A388" s="189" t="s">
        <v>114</v>
      </c>
      <c r="B388" s="89" t="s">
        <v>126</v>
      </c>
      <c r="C388" s="87" t="s">
        <v>3</v>
      </c>
      <c r="D388" s="97">
        <v>43608</v>
      </c>
      <c r="E388" s="91">
        <v>2</v>
      </c>
      <c r="F388" s="126" t="s">
        <v>123</v>
      </c>
      <c r="G388" s="90"/>
      <c r="H388" s="95" t="s">
        <v>6</v>
      </c>
      <c r="I388" s="96">
        <v>35</v>
      </c>
      <c r="J388" s="117"/>
      <c r="K388" s="92">
        <f t="shared" si="162"/>
        <v>70</v>
      </c>
      <c r="L388" s="92">
        <f t="shared" si="157"/>
        <v>80.5</v>
      </c>
      <c r="M388" s="92">
        <f t="shared" si="158"/>
        <v>10.5</v>
      </c>
      <c r="N388" s="118">
        <f t="shared" si="161"/>
        <v>43</v>
      </c>
      <c r="O388" s="92">
        <f t="shared" si="159"/>
        <v>27</v>
      </c>
      <c r="P388" s="92">
        <v>80.5</v>
      </c>
      <c r="Q388" s="177">
        <f t="shared" si="160"/>
        <v>0</v>
      </c>
      <c r="R388" s="183">
        <v>43609</v>
      </c>
    </row>
    <row r="389" spans="1:18" ht="16">
      <c r="A389" s="189" t="s">
        <v>114</v>
      </c>
      <c r="B389" s="89" t="s">
        <v>127</v>
      </c>
      <c r="C389" s="95" t="s">
        <v>3</v>
      </c>
      <c r="D389" s="97">
        <v>43608</v>
      </c>
      <c r="E389" s="91">
        <v>2.5</v>
      </c>
      <c r="F389" s="89" t="s">
        <v>8</v>
      </c>
      <c r="G389" s="90"/>
      <c r="H389" s="95" t="s">
        <v>17</v>
      </c>
      <c r="I389" s="96">
        <v>30</v>
      </c>
      <c r="J389" s="117"/>
      <c r="K389" s="92">
        <f t="shared" si="162"/>
        <v>75</v>
      </c>
      <c r="L389" s="92">
        <f t="shared" si="157"/>
        <v>86.25</v>
      </c>
      <c r="M389" s="92">
        <f t="shared" si="158"/>
        <v>11.25</v>
      </c>
      <c r="N389" s="118">
        <f t="shared" si="161"/>
        <v>53.75</v>
      </c>
      <c r="O389" s="92">
        <f t="shared" si="159"/>
        <v>21.25</v>
      </c>
      <c r="P389" s="96">
        <v>86.25</v>
      </c>
      <c r="Q389" s="93">
        <f t="shared" si="160"/>
        <v>0</v>
      </c>
      <c r="R389" s="183">
        <v>43608</v>
      </c>
    </row>
    <row r="390" spans="1:18" ht="16">
      <c r="A390" s="189" t="s">
        <v>114</v>
      </c>
      <c r="B390" s="89" t="s">
        <v>116</v>
      </c>
      <c r="C390" s="95" t="s">
        <v>10</v>
      </c>
      <c r="D390" s="97">
        <v>43609</v>
      </c>
      <c r="E390" s="91">
        <v>2</v>
      </c>
      <c r="F390" s="89" t="s">
        <v>8</v>
      </c>
      <c r="G390" s="90"/>
      <c r="H390" s="95" t="s">
        <v>6</v>
      </c>
      <c r="I390" s="96">
        <v>35</v>
      </c>
      <c r="J390" s="117"/>
      <c r="K390" s="118">
        <f t="shared" si="162"/>
        <v>70</v>
      </c>
      <c r="L390" s="118">
        <f t="shared" si="157"/>
        <v>80.5</v>
      </c>
      <c r="M390" s="118">
        <f t="shared" si="158"/>
        <v>10.5</v>
      </c>
      <c r="N390" s="118">
        <f t="shared" si="161"/>
        <v>43</v>
      </c>
      <c r="O390" s="96">
        <f t="shared" si="159"/>
        <v>27</v>
      </c>
      <c r="P390" s="96">
        <v>80.5</v>
      </c>
      <c r="Q390" s="93">
        <f t="shared" si="160"/>
        <v>0</v>
      </c>
      <c r="R390" s="183" t="s">
        <v>352</v>
      </c>
    </row>
    <row r="391" spans="1:18" ht="16">
      <c r="A391" s="189" t="s">
        <v>114</v>
      </c>
      <c r="B391" s="89" t="s">
        <v>128</v>
      </c>
      <c r="C391" s="89" t="s">
        <v>10</v>
      </c>
      <c r="D391" s="97">
        <v>43609</v>
      </c>
      <c r="E391" s="91">
        <v>3</v>
      </c>
      <c r="F391" s="89" t="s">
        <v>8</v>
      </c>
      <c r="G391" s="90"/>
      <c r="H391" s="95" t="s">
        <v>6</v>
      </c>
      <c r="I391" s="96">
        <v>35</v>
      </c>
      <c r="J391" s="83"/>
      <c r="K391" s="92">
        <f>SUM(E391*I391)</f>
        <v>105</v>
      </c>
      <c r="L391" s="92">
        <f t="shared" si="157"/>
        <v>120.74999999999999</v>
      </c>
      <c r="M391" s="92">
        <f t="shared" si="158"/>
        <v>15.749999999999986</v>
      </c>
      <c r="N391" s="118">
        <f t="shared" si="161"/>
        <v>64.5</v>
      </c>
      <c r="O391" s="92">
        <f t="shared" si="159"/>
        <v>40.5</v>
      </c>
      <c r="P391" s="92">
        <v>120.75</v>
      </c>
      <c r="Q391" s="177">
        <f t="shared" si="160"/>
        <v>1.4210854715202004E-14</v>
      </c>
      <c r="R391" s="183">
        <v>43607</v>
      </c>
    </row>
    <row r="392" spans="1:18" ht="16">
      <c r="A392" s="167"/>
      <c r="B392" s="167"/>
      <c r="C392" s="167"/>
      <c r="D392" s="188"/>
      <c r="E392" s="169">
        <f>SUM(E381:E391)</f>
        <v>22</v>
      </c>
      <c r="F392" s="167"/>
      <c r="G392" s="170"/>
      <c r="H392" s="168"/>
      <c r="I392" s="171"/>
      <c r="J392" s="117"/>
      <c r="K392" s="171">
        <f t="shared" ref="K392:Q392" si="163">SUM(K381:K391)</f>
        <v>890</v>
      </c>
      <c r="L392" s="171">
        <f t="shared" si="163"/>
        <v>1023.5</v>
      </c>
      <c r="M392" s="171">
        <f t="shared" si="163"/>
        <v>133.49999999999994</v>
      </c>
      <c r="N392" s="171">
        <f t="shared" si="163"/>
        <v>473</v>
      </c>
      <c r="O392" s="171">
        <f t="shared" si="163"/>
        <v>417</v>
      </c>
      <c r="P392" s="171">
        <f t="shared" si="163"/>
        <v>1023.5</v>
      </c>
      <c r="Q392" s="105">
        <f t="shared" si="163"/>
        <v>5.6843418860808015E-14</v>
      </c>
      <c r="R392" s="183"/>
    </row>
    <row r="393" spans="1:18" ht="16">
      <c r="A393" s="194" t="s">
        <v>129</v>
      </c>
      <c r="B393" s="774"/>
      <c r="C393" s="774" t="s">
        <v>19</v>
      </c>
      <c r="D393" s="775">
        <v>43605</v>
      </c>
      <c r="E393" s="793"/>
      <c r="F393" s="774"/>
      <c r="G393" s="774" t="s">
        <v>629</v>
      </c>
      <c r="H393" s="774"/>
      <c r="I393" s="774"/>
      <c r="J393" s="117"/>
      <c r="K393" s="774"/>
      <c r="L393" s="774"/>
      <c r="M393" s="774"/>
      <c r="N393" s="774"/>
      <c r="O393" s="774"/>
      <c r="P393" s="774"/>
      <c r="Q393" s="774"/>
      <c r="R393" s="775"/>
    </row>
    <row r="394" spans="1:18" ht="16">
      <c r="A394" s="194" t="s">
        <v>129</v>
      </c>
      <c r="B394" s="89" t="s">
        <v>614</v>
      </c>
      <c r="C394" s="89" t="s">
        <v>19</v>
      </c>
      <c r="D394" s="97">
        <v>43605</v>
      </c>
      <c r="E394" s="91">
        <v>2</v>
      </c>
      <c r="F394" s="126" t="s">
        <v>5</v>
      </c>
      <c r="G394" s="90" t="s">
        <v>635</v>
      </c>
      <c r="H394" s="95" t="s">
        <v>17</v>
      </c>
      <c r="I394" s="92">
        <v>35</v>
      </c>
      <c r="J394" s="83"/>
      <c r="K394" s="92">
        <f t="shared" ref="K394" si="164">SUM(E394*I394)</f>
        <v>70</v>
      </c>
      <c r="L394" s="92">
        <f t="shared" ref="L394" si="165">SUM(K394*1.15)</f>
        <v>80.5</v>
      </c>
      <c r="M394" s="92">
        <f t="shared" ref="M394" si="166">SUM(L394-K394)</f>
        <v>10.5</v>
      </c>
      <c r="N394" s="92">
        <f>SUM(E394*20)</f>
        <v>40</v>
      </c>
      <c r="O394" s="92">
        <f t="shared" ref="O394" si="167">SUM(K394-N394)</f>
        <v>30</v>
      </c>
      <c r="P394" s="92">
        <v>80.5</v>
      </c>
      <c r="Q394" s="93">
        <f t="shared" ref="Q394" si="168">+SUM(P394-L394)</f>
        <v>0</v>
      </c>
      <c r="R394" s="183">
        <v>43605</v>
      </c>
    </row>
    <row r="395" spans="1:18" ht="16">
      <c r="A395" s="194" t="s">
        <v>129</v>
      </c>
      <c r="B395" s="89" t="s">
        <v>92</v>
      </c>
      <c r="C395" s="95" t="s">
        <v>24</v>
      </c>
      <c r="D395" s="97">
        <v>43606</v>
      </c>
      <c r="E395" s="91">
        <v>3</v>
      </c>
      <c r="F395" s="89" t="s">
        <v>8</v>
      </c>
      <c r="G395" s="90" t="s">
        <v>636</v>
      </c>
      <c r="H395" s="127" t="s">
        <v>12</v>
      </c>
      <c r="I395" s="96">
        <v>30</v>
      </c>
      <c r="J395" s="83"/>
      <c r="K395" s="92">
        <f>SUM(E395*I395)</f>
        <v>90</v>
      </c>
      <c r="L395" s="92">
        <f>SUM(K395*1.15)</f>
        <v>103.49999999999999</v>
      </c>
      <c r="M395" s="92">
        <f>SUM(L395-K395)</f>
        <v>13.499999999999986</v>
      </c>
      <c r="N395" s="92">
        <f t="shared" ref="N395:N400" si="169">SUM(E395*20)</f>
        <v>60</v>
      </c>
      <c r="O395" s="92">
        <f>SUM(K395-N395)</f>
        <v>30</v>
      </c>
      <c r="P395" s="92">
        <v>103.5</v>
      </c>
      <c r="Q395" s="93">
        <f>+SUM(P395-L395)</f>
        <v>1.4210854715202004E-14</v>
      </c>
      <c r="R395" s="183">
        <v>43605</v>
      </c>
    </row>
    <row r="396" spans="1:18" ht="16">
      <c r="A396" s="194" t="s">
        <v>129</v>
      </c>
      <c r="B396" s="89" t="s">
        <v>23</v>
      </c>
      <c r="C396" s="95" t="s">
        <v>24</v>
      </c>
      <c r="D396" s="97">
        <v>43606</v>
      </c>
      <c r="E396" s="91">
        <v>2</v>
      </c>
      <c r="F396" s="89" t="s">
        <v>8</v>
      </c>
      <c r="G396" s="90"/>
      <c r="H396" s="87" t="s">
        <v>12</v>
      </c>
      <c r="I396" s="92">
        <v>30</v>
      </c>
      <c r="J396" s="83"/>
      <c r="K396" s="92">
        <v>60</v>
      </c>
      <c r="L396" s="92">
        <f t="shared" ref="L396:L402" si="170">SUM(K396*1.15)</f>
        <v>69</v>
      </c>
      <c r="M396" s="92">
        <f t="shared" ref="M396:M402" si="171">SUM(L396-K396)</f>
        <v>9</v>
      </c>
      <c r="N396" s="92">
        <f t="shared" si="169"/>
        <v>40</v>
      </c>
      <c r="O396" s="92">
        <f t="shared" ref="O396:O402" si="172">SUM(K396-N396)</f>
        <v>20</v>
      </c>
      <c r="P396" s="92">
        <v>69</v>
      </c>
      <c r="Q396" s="93">
        <f t="shared" ref="Q396:Q402" si="173">+SUM(P396-L396)</f>
        <v>0</v>
      </c>
      <c r="R396" s="183">
        <v>43606</v>
      </c>
    </row>
    <row r="397" spans="1:18" ht="16">
      <c r="A397" s="194" t="s">
        <v>129</v>
      </c>
      <c r="B397" s="89" t="s">
        <v>503</v>
      </c>
      <c r="C397" s="95" t="s">
        <v>29</v>
      </c>
      <c r="D397" s="97">
        <v>43607</v>
      </c>
      <c r="E397" s="100">
        <v>2.5</v>
      </c>
      <c r="F397" s="89" t="s">
        <v>85</v>
      </c>
      <c r="G397" s="90"/>
      <c r="H397" s="89" t="s">
        <v>17</v>
      </c>
      <c r="I397" s="92">
        <v>35</v>
      </c>
      <c r="J397" s="83"/>
      <c r="K397" s="92">
        <f>SUM(E397*I397)</f>
        <v>87.5</v>
      </c>
      <c r="L397" s="92">
        <f>SUM(K397*1.15)</f>
        <v>100.62499999999999</v>
      </c>
      <c r="M397" s="92">
        <f>SUM(L397-K397)</f>
        <v>13.124999999999986</v>
      </c>
      <c r="N397" s="92">
        <f t="shared" si="169"/>
        <v>50</v>
      </c>
      <c r="O397" s="92">
        <f>SUM(K397-N397)</f>
        <v>37.5</v>
      </c>
      <c r="P397" s="92">
        <v>100.63</v>
      </c>
      <c r="Q397" s="93">
        <f>+SUM(P397-L397)</f>
        <v>5.0000000000096634E-3</v>
      </c>
      <c r="R397" s="183">
        <v>43607</v>
      </c>
    </row>
    <row r="398" spans="1:18" ht="16">
      <c r="A398" s="194" t="s">
        <v>129</v>
      </c>
      <c r="B398" s="89" t="s">
        <v>31</v>
      </c>
      <c r="C398" s="87" t="s">
        <v>29</v>
      </c>
      <c r="D398" s="97">
        <v>43607</v>
      </c>
      <c r="E398" s="98">
        <v>3</v>
      </c>
      <c r="F398" s="87" t="s">
        <v>8</v>
      </c>
      <c r="G398" s="90"/>
      <c r="H398" s="87" t="s">
        <v>17</v>
      </c>
      <c r="I398" s="92">
        <v>30</v>
      </c>
      <c r="J398" s="83"/>
      <c r="K398" s="118">
        <v>90</v>
      </c>
      <c r="L398" s="92">
        <f t="shared" si="170"/>
        <v>103.49999999999999</v>
      </c>
      <c r="M398" s="92">
        <f t="shared" si="171"/>
        <v>13.499999999999986</v>
      </c>
      <c r="N398" s="92">
        <f t="shared" si="169"/>
        <v>60</v>
      </c>
      <c r="O398" s="118">
        <f t="shared" si="172"/>
        <v>30</v>
      </c>
      <c r="P398" s="118">
        <v>103.5</v>
      </c>
      <c r="Q398" s="93">
        <f t="shared" si="173"/>
        <v>1.4210854715202004E-14</v>
      </c>
      <c r="R398" s="183">
        <v>43612</v>
      </c>
    </row>
    <row r="399" spans="1:18" ht="16">
      <c r="A399" s="194" t="s">
        <v>129</v>
      </c>
      <c r="B399" s="89" t="s">
        <v>357</v>
      </c>
      <c r="C399" s="89" t="s">
        <v>3</v>
      </c>
      <c r="D399" s="97">
        <v>43608</v>
      </c>
      <c r="E399" s="100">
        <v>3</v>
      </c>
      <c r="F399" s="87" t="s">
        <v>8</v>
      </c>
      <c r="G399" s="90"/>
      <c r="H399" s="95" t="s">
        <v>104</v>
      </c>
      <c r="I399" s="96">
        <v>30</v>
      </c>
      <c r="J399" s="83"/>
      <c r="K399" s="96">
        <v>90</v>
      </c>
      <c r="L399" s="96">
        <f t="shared" si="170"/>
        <v>103.49999999999999</v>
      </c>
      <c r="M399" s="96">
        <f t="shared" si="171"/>
        <v>13.499999999999986</v>
      </c>
      <c r="N399" s="92">
        <f t="shared" si="169"/>
        <v>60</v>
      </c>
      <c r="O399" s="96">
        <f t="shared" si="172"/>
        <v>30</v>
      </c>
      <c r="P399" s="96">
        <v>103.5</v>
      </c>
      <c r="Q399" s="93">
        <f t="shared" si="173"/>
        <v>1.4210854715202004E-14</v>
      </c>
      <c r="R399" s="183">
        <v>43608</v>
      </c>
    </row>
    <row r="400" spans="1:18" ht="16">
      <c r="A400" s="194" t="s">
        <v>129</v>
      </c>
      <c r="B400" s="89" t="s">
        <v>142</v>
      </c>
      <c r="C400" s="95" t="s">
        <v>3</v>
      </c>
      <c r="D400" s="97">
        <v>43608</v>
      </c>
      <c r="E400" s="91">
        <v>2.5</v>
      </c>
      <c r="F400" s="89" t="s">
        <v>8</v>
      </c>
      <c r="G400" s="90"/>
      <c r="H400" s="95" t="s">
        <v>6</v>
      </c>
      <c r="I400" s="96">
        <v>35</v>
      </c>
      <c r="J400" s="83"/>
      <c r="K400" s="92">
        <v>87.5</v>
      </c>
      <c r="L400" s="92">
        <f t="shared" si="170"/>
        <v>100.62499999999999</v>
      </c>
      <c r="M400" s="92">
        <f t="shared" si="171"/>
        <v>13.124999999999986</v>
      </c>
      <c r="N400" s="92">
        <f t="shared" si="169"/>
        <v>50</v>
      </c>
      <c r="O400" s="92">
        <f t="shared" si="172"/>
        <v>37.5</v>
      </c>
      <c r="P400" s="92">
        <v>100.63</v>
      </c>
      <c r="Q400" s="93">
        <f t="shared" si="173"/>
        <v>5.0000000000096634E-3</v>
      </c>
      <c r="R400" s="183">
        <v>43609</v>
      </c>
    </row>
    <row r="401" spans="1:18" ht="16">
      <c r="A401" s="194" t="s">
        <v>129</v>
      </c>
      <c r="B401" s="89" t="s">
        <v>134</v>
      </c>
      <c r="C401" s="89" t="s">
        <v>10</v>
      </c>
      <c r="D401" s="97">
        <v>43608</v>
      </c>
      <c r="E401" s="91">
        <v>3</v>
      </c>
      <c r="F401" s="146" t="s">
        <v>14</v>
      </c>
      <c r="G401" s="89"/>
      <c r="H401" s="95" t="s">
        <v>6</v>
      </c>
      <c r="I401" s="96">
        <v>38</v>
      </c>
      <c r="J401" s="83"/>
      <c r="K401" s="92">
        <v>114</v>
      </c>
      <c r="L401" s="92">
        <f t="shared" si="170"/>
        <v>131.1</v>
      </c>
      <c r="M401" s="92">
        <f t="shared" si="171"/>
        <v>17.099999999999994</v>
      </c>
      <c r="N401" s="92">
        <f>SUM(E401*25)</f>
        <v>75</v>
      </c>
      <c r="O401" s="92">
        <f t="shared" si="172"/>
        <v>39</v>
      </c>
      <c r="P401" s="92">
        <v>131.1</v>
      </c>
      <c r="Q401" s="144">
        <f t="shared" si="173"/>
        <v>0</v>
      </c>
      <c r="R401" s="784">
        <v>43608</v>
      </c>
    </row>
    <row r="402" spans="1:18" ht="16">
      <c r="A402" s="194" t="s">
        <v>129</v>
      </c>
      <c r="B402" s="89" t="s">
        <v>84</v>
      </c>
      <c r="C402" s="95" t="s">
        <v>10</v>
      </c>
      <c r="D402" s="97">
        <v>43608</v>
      </c>
      <c r="E402" s="91">
        <v>2</v>
      </c>
      <c r="F402" s="89" t="s">
        <v>85</v>
      </c>
      <c r="G402" s="90"/>
      <c r="H402" s="95" t="s">
        <v>6</v>
      </c>
      <c r="I402" s="96">
        <v>35</v>
      </c>
      <c r="J402" s="83"/>
      <c r="K402" s="92">
        <v>70</v>
      </c>
      <c r="L402" s="92">
        <f t="shared" si="170"/>
        <v>80.5</v>
      </c>
      <c r="M402" s="92">
        <f t="shared" si="171"/>
        <v>10.5</v>
      </c>
      <c r="N402" s="92">
        <f>SUM(E402*20)</f>
        <v>40</v>
      </c>
      <c r="O402" s="92">
        <f t="shared" si="172"/>
        <v>30</v>
      </c>
      <c r="P402" s="92">
        <v>80.5</v>
      </c>
      <c r="Q402" s="144">
        <f t="shared" si="173"/>
        <v>0</v>
      </c>
      <c r="R402" s="784">
        <v>43608</v>
      </c>
    </row>
    <row r="403" spans="1:18" ht="16">
      <c r="A403" s="167"/>
      <c r="B403" s="167"/>
      <c r="C403" s="167"/>
      <c r="D403" s="188"/>
      <c r="E403" s="169">
        <f>SUM(E394:E402)</f>
        <v>23</v>
      </c>
      <c r="F403" s="167"/>
      <c r="G403" s="170"/>
      <c r="H403" s="168"/>
      <c r="I403" s="171"/>
      <c r="J403" s="83"/>
      <c r="K403" s="171">
        <f t="shared" ref="K403:Q403" si="174">SUM(K394:K402)</f>
        <v>759</v>
      </c>
      <c r="L403" s="171">
        <f t="shared" si="174"/>
        <v>872.85</v>
      </c>
      <c r="M403" s="171">
        <f t="shared" si="174"/>
        <v>113.84999999999992</v>
      </c>
      <c r="N403" s="171">
        <f t="shared" si="174"/>
        <v>475</v>
      </c>
      <c r="O403" s="171">
        <f t="shared" si="174"/>
        <v>284</v>
      </c>
      <c r="P403" s="171">
        <f t="shared" si="174"/>
        <v>872.86</v>
      </c>
      <c r="Q403" s="105">
        <f t="shared" si="174"/>
        <v>1.0000000000061959E-2</v>
      </c>
      <c r="R403" s="221"/>
    </row>
    <row r="404" spans="1:18" ht="16">
      <c r="A404" s="195" t="s">
        <v>130</v>
      </c>
      <c r="B404" s="198"/>
      <c r="C404" s="198" t="s">
        <v>79</v>
      </c>
      <c r="D404" s="199">
        <v>43605</v>
      </c>
      <c r="E404" s="200">
        <v>5</v>
      </c>
      <c r="F404" s="198"/>
      <c r="G404" s="230"/>
      <c r="H404" s="231"/>
      <c r="I404" s="232"/>
      <c r="J404" s="83"/>
      <c r="K404" s="201"/>
      <c r="L404" s="201">
        <f>SUM(K404*1.15)</f>
        <v>0</v>
      </c>
      <c r="M404" s="201">
        <f>SUM(L404-K404)</f>
        <v>0</v>
      </c>
      <c r="N404" s="201">
        <f>SUM(E404*23)</f>
        <v>115</v>
      </c>
      <c r="O404" s="201">
        <f>SUM(K404-N404)</f>
        <v>-115</v>
      </c>
      <c r="P404" s="201"/>
      <c r="Q404" s="202">
        <f>+SUM(P404-L404)</f>
        <v>0</v>
      </c>
      <c r="R404" s="222"/>
    </row>
    <row r="405" spans="1:18" ht="16">
      <c r="A405" s="195" t="s">
        <v>130</v>
      </c>
      <c r="B405" s="198"/>
      <c r="C405" s="198" t="s">
        <v>24</v>
      </c>
      <c r="D405" s="199">
        <v>43606</v>
      </c>
      <c r="E405" s="200">
        <v>10</v>
      </c>
      <c r="F405" s="198"/>
      <c r="G405" s="783"/>
      <c r="H405" s="198"/>
      <c r="I405" s="201"/>
      <c r="J405" s="83"/>
      <c r="K405" s="201"/>
      <c r="L405" s="201"/>
      <c r="M405" s="201">
        <f>SUM(L405-K405)</f>
        <v>0</v>
      </c>
      <c r="N405" s="201">
        <f>SUM(E405*23)</f>
        <v>230</v>
      </c>
      <c r="O405" s="201">
        <f>SUM(K405-N405)</f>
        <v>-230</v>
      </c>
      <c r="P405" s="201"/>
      <c r="Q405" s="202">
        <f>+SUM(P405-L405)</f>
        <v>0</v>
      </c>
      <c r="R405" s="222"/>
    </row>
    <row r="406" spans="1:18" ht="16">
      <c r="A406" s="195" t="s">
        <v>130</v>
      </c>
      <c r="B406" s="109"/>
      <c r="C406" s="109" t="s">
        <v>29</v>
      </c>
      <c r="D406" s="667">
        <v>43607</v>
      </c>
      <c r="E406" s="111"/>
      <c r="F406" s="109"/>
      <c r="G406" s="112" t="s">
        <v>594</v>
      </c>
      <c r="H406" s="109"/>
      <c r="I406" s="114"/>
      <c r="J406" s="83"/>
      <c r="K406" s="114"/>
      <c r="L406" s="114"/>
      <c r="M406" s="114"/>
      <c r="N406" s="114"/>
      <c r="O406" s="114"/>
      <c r="P406" s="114"/>
      <c r="Q406" s="115"/>
      <c r="R406" s="179"/>
    </row>
    <row r="407" spans="1:18" ht="16">
      <c r="A407" s="195" t="s">
        <v>130</v>
      </c>
      <c r="B407" s="109"/>
      <c r="C407" s="109" t="s">
        <v>3</v>
      </c>
      <c r="D407" s="667">
        <v>43608</v>
      </c>
      <c r="E407" s="111"/>
      <c r="F407" s="109"/>
      <c r="G407" s="112" t="s">
        <v>594</v>
      </c>
      <c r="H407" s="109"/>
      <c r="I407" s="114"/>
      <c r="J407" s="83"/>
      <c r="K407" s="114"/>
      <c r="L407" s="114"/>
      <c r="M407" s="114"/>
      <c r="N407" s="114"/>
      <c r="O407" s="114"/>
      <c r="P407" s="114"/>
      <c r="Q407" s="115"/>
      <c r="R407" s="179"/>
    </row>
    <row r="408" spans="1:18" ht="16">
      <c r="A408" s="195" t="s">
        <v>130</v>
      </c>
      <c r="B408" s="109"/>
      <c r="C408" s="109" t="s">
        <v>10</v>
      </c>
      <c r="D408" s="667">
        <v>43608</v>
      </c>
      <c r="E408" s="111"/>
      <c r="F408" s="109"/>
      <c r="G408" s="112" t="s">
        <v>594</v>
      </c>
      <c r="H408" s="109"/>
      <c r="I408" s="109"/>
      <c r="J408" s="83"/>
      <c r="K408" s="109"/>
      <c r="L408" s="109"/>
      <c r="M408" s="109"/>
      <c r="N408" s="114"/>
      <c r="O408" s="109"/>
      <c r="P408" s="109"/>
      <c r="Q408" s="109"/>
      <c r="R408" s="179"/>
    </row>
    <row r="409" spans="1:18" ht="16">
      <c r="A409" s="195" t="s">
        <v>130</v>
      </c>
      <c r="B409" s="89" t="s">
        <v>640</v>
      </c>
      <c r="C409" s="89" t="s">
        <v>423</v>
      </c>
      <c r="D409" s="97">
        <v>43609</v>
      </c>
      <c r="E409" s="91">
        <v>6</v>
      </c>
      <c r="F409" s="89" t="s">
        <v>240</v>
      </c>
      <c r="G409" s="673"/>
      <c r="H409" s="89"/>
      <c r="I409" s="89"/>
      <c r="J409" s="83"/>
      <c r="K409" s="92">
        <v>480</v>
      </c>
      <c r="L409" s="92">
        <f t="shared" ref="L409" si="175">SUM(K409*1.15)</f>
        <v>552</v>
      </c>
      <c r="M409" s="92">
        <f t="shared" ref="M409" si="176">SUM(L409-K409)</f>
        <v>72</v>
      </c>
      <c r="N409" s="92">
        <f>SUM(E409*25)</f>
        <v>150</v>
      </c>
      <c r="O409" s="92">
        <f t="shared" ref="O409" si="177">SUM(K409-N409)</f>
        <v>330</v>
      </c>
      <c r="P409" s="92">
        <v>552</v>
      </c>
      <c r="Q409" s="92">
        <f t="shared" ref="Q409" si="178">+SUM(P409-L409)</f>
        <v>0</v>
      </c>
      <c r="R409" s="183">
        <v>43605</v>
      </c>
    </row>
    <row r="410" spans="1:18" ht="16">
      <c r="A410" s="106"/>
      <c r="B410" s="106"/>
      <c r="C410" s="106"/>
      <c r="D410" s="102"/>
      <c r="E410" s="203">
        <f>SUM(E404:E409)</f>
        <v>21</v>
      </c>
      <c r="F410" s="106"/>
      <c r="G410" s="106"/>
      <c r="H410" s="106"/>
      <c r="I410" s="107"/>
      <c r="J410" s="83"/>
      <c r="K410" s="107">
        <f t="shared" ref="K410:Q410" si="179">SUM(K404:K409)</f>
        <v>480</v>
      </c>
      <c r="L410" s="107">
        <f t="shared" si="179"/>
        <v>552</v>
      </c>
      <c r="M410" s="107">
        <f t="shared" si="179"/>
        <v>72</v>
      </c>
      <c r="N410" s="107">
        <f>SUM(N404:N409)</f>
        <v>495</v>
      </c>
      <c r="O410" s="107">
        <f t="shared" si="179"/>
        <v>-15</v>
      </c>
      <c r="P410" s="107">
        <v>552</v>
      </c>
      <c r="Q410" s="105">
        <f t="shared" si="179"/>
        <v>0</v>
      </c>
      <c r="R410" s="94"/>
    </row>
    <row r="411" spans="1:18" ht="16">
      <c r="A411" s="101"/>
      <c r="B411" s="209"/>
      <c r="C411" s="209"/>
      <c r="D411" s="210"/>
      <c r="E411" s="211">
        <f>SUM(E410,E403,E392,E380,E368,E354,E342,E329,E318,E316,E305,E295,E287)</f>
        <v>221.5</v>
      </c>
      <c r="F411" s="209"/>
      <c r="G411" s="209"/>
      <c r="H411" s="212"/>
      <c r="I411" s="213"/>
      <c r="J411" s="214"/>
      <c r="K411" s="213">
        <f>SUM(K410,K403,K392,K380,K368,K354,K342,K329,K316,K318,K305,K295,K287,K277)</f>
        <v>6977.84</v>
      </c>
      <c r="L411" s="213">
        <f>SUM(L410,L403,L392,L380,L368,L354,L342,L329,L316,L318,L305,L295,L287,L277)</f>
        <v>8024.5159999999996</v>
      </c>
      <c r="M411" s="213">
        <f>SUM(M410,M403,M392,M380,M368,M354,M342,M329,M316,M318,M305,M295,M287,M277)</f>
        <v>1046.6759999999995</v>
      </c>
      <c r="N411" s="213">
        <f>SUM(N410,N403,N392,N380,N368,N354,N342,N329,N316,N318,N305,N295,N287,N277)</f>
        <v>4804.75</v>
      </c>
      <c r="O411" s="213">
        <f>SUM(K411-N411)</f>
        <v>2173.09</v>
      </c>
      <c r="P411" s="213">
        <f>SUM(P410,P403,P392,P380,P368,P354,P342,P329,P316,P318,P305,P295,P287,P277)</f>
        <v>7998.94</v>
      </c>
      <c r="Q411" s="215">
        <f>SUM(Q410,Q403,Q392,Q380,Q368,Q354,Q342,Q329,Q316,Q318,Q305,Q295,Q287,Q277)</f>
        <v>-146.32599999999957</v>
      </c>
      <c r="R411" s="94"/>
    </row>
    <row r="412" spans="1:18" ht="16">
      <c r="A412" s="79" t="s">
        <v>57</v>
      </c>
      <c r="B412" s="79" t="s">
        <v>58</v>
      </c>
      <c r="C412" s="79"/>
      <c r="D412" s="155" t="s">
        <v>59</v>
      </c>
      <c r="E412" s="81" t="s">
        <v>60</v>
      </c>
      <c r="F412" s="79" t="s">
        <v>61</v>
      </c>
      <c r="G412" s="85" t="s">
        <v>62</v>
      </c>
      <c r="H412" s="156" t="s">
        <v>72</v>
      </c>
      <c r="I412" s="82" t="s">
        <v>64</v>
      </c>
      <c r="J412" s="83"/>
      <c r="K412" s="82" t="s">
        <v>65</v>
      </c>
      <c r="L412" s="82" t="s">
        <v>66</v>
      </c>
      <c r="M412" s="82" t="s">
        <v>67</v>
      </c>
      <c r="N412" s="82" t="s">
        <v>68</v>
      </c>
      <c r="O412" s="82" t="s">
        <v>69</v>
      </c>
      <c r="P412" s="82" t="s">
        <v>70</v>
      </c>
      <c r="Q412" s="216" t="s">
        <v>71</v>
      </c>
      <c r="R412" s="155" t="s">
        <v>86</v>
      </c>
    </row>
    <row r="413" spans="1:18" ht="26">
      <c r="A413" s="79"/>
      <c r="B413" s="79"/>
      <c r="C413" s="79"/>
      <c r="D413" s="79"/>
      <c r="E413" s="81"/>
      <c r="F413" s="79"/>
      <c r="G413" s="517" t="s">
        <v>1</v>
      </c>
      <c r="H413" s="79"/>
      <c r="I413" s="86"/>
      <c r="J413" s="83"/>
      <c r="K413" s="82"/>
      <c r="L413" s="82"/>
      <c r="M413" s="82"/>
      <c r="N413" s="82"/>
      <c r="O413" s="82"/>
      <c r="P413" s="82"/>
      <c r="Q413" s="84"/>
      <c r="R413" s="84"/>
    </row>
    <row r="414" spans="1:18" ht="16">
      <c r="A414" s="88"/>
      <c r="B414" s="87"/>
      <c r="C414" s="87"/>
      <c r="D414" s="87"/>
      <c r="E414" s="98"/>
      <c r="F414" s="98"/>
      <c r="G414" s="87"/>
      <c r="H414" s="87"/>
      <c r="I414" s="87"/>
      <c r="J414" s="83"/>
      <c r="K414" s="118"/>
      <c r="L414" s="118"/>
      <c r="M414" s="118"/>
      <c r="N414" s="118"/>
      <c r="O414" s="118"/>
      <c r="P414" s="118"/>
      <c r="Q414" s="118"/>
      <c r="R414" s="94"/>
    </row>
    <row r="415" spans="1:18" ht="16">
      <c r="A415" s="88"/>
      <c r="B415" s="87"/>
      <c r="C415" s="87"/>
      <c r="D415" s="87"/>
      <c r="E415" s="98"/>
      <c r="F415" s="98"/>
      <c r="G415" s="87"/>
      <c r="H415" s="87"/>
      <c r="I415" s="87"/>
      <c r="J415" s="83"/>
      <c r="K415" s="118"/>
      <c r="L415" s="118"/>
      <c r="M415" s="118"/>
      <c r="N415" s="118"/>
      <c r="O415" s="118"/>
      <c r="P415" s="118"/>
      <c r="Q415" s="118"/>
      <c r="R415" s="94"/>
    </row>
    <row r="416" spans="1:18" ht="16">
      <c r="A416" s="101"/>
      <c r="B416" s="101"/>
      <c r="C416" s="101"/>
      <c r="D416" s="101"/>
      <c r="E416" s="103"/>
      <c r="F416" s="101"/>
      <c r="G416" s="106"/>
      <c r="H416" s="101"/>
      <c r="I416" s="107"/>
      <c r="J416" s="83"/>
      <c r="K416" s="104"/>
      <c r="L416" s="104"/>
      <c r="M416" s="104"/>
      <c r="N416" s="104"/>
      <c r="O416" s="104"/>
      <c r="P416" s="104"/>
      <c r="Q416" s="105"/>
      <c r="R416" s="94"/>
    </row>
    <row r="417" spans="1:24" ht="16">
      <c r="A417" s="108" t="s">
        <v>225</v>
      </c>
      <c r="B417" s="109"/>
      <c r="C417" s="110" t="s">
        <v>19</v>
      </c>
      <c r="D417" s="164">
        <v>43612</v>
      </c>
      <c r="E417" s="111"/>
      <c r="F417" s="112" t="s">
        <v>226</v>
      </c>
      <c r="G417" s="113"/>
      <c r="H417" s="109"/>
      <c r="I417" s="114"/>
      <c r="J417" s="83"/>
      <c r="K417" s="114"/>
      <c r="L417" s="114"/>
      <c r="M417" s="114"/>
      <c r="N417" s="114"/>
      <c r="O417" s="114"/>
      <c r="P417" s="114"/>
      <c r="Q417" s="115"/>
      <c r="R417" s="115"/>
    </row>
    <row r="418" spans="1:24" ht="16">
      <c r="A418" s="108" t="s">
        <v>225</v>
      </c>
      <c r="B418" s="89" t="s">
        <v>117</v>
      </c>
      <c r="C418" s="89" t="s">
        <v>24</v>
      </c>
      <c r="D418" s="97">
        <v>43613</v>
      </c>
      <c r="E418" s="100">
        <v>2</v>
      </c>
      <c r="F418" s="89" t="s">
        <v>8</v>
      </c>
      <c r="G418" s="90" t="s">
        <v>138</v>
      </c>
      <c r="H418" s="116" t="s">
        <v>15</v>
      </c>
      <c r="I418" s="92"/>
      <c r="J418" s="117"/>
      <c r="K418" s="92"/>
      <c r="L418" s="92"/>
      <c r="M418" s="92"/>
      <c r="N418" s="118">
        <f>SUM(E418*20)</f>
        <v>40</v>
      </c>
      <c r="O418" s="92"/>
      <c r="P418" s="92"/>
      <c r="Q418" s="93"/>
      <c r="R418" s="229"/>
    </row>
    <row r="419" spans="1:24" ht="16">
      <c r="A419" s="108" t="s">
        <v>225</v>
      </c>
      <c r="B419" s="89" t="s">
        <v>119</v>
      </c>
      <c r="C419" s="89" t="s">
        <v>24</v>
      </c>
      <c r="D419" s="97">
        <v>43613</v>
      </c>
      <c r="E419" s="91">
        <v>2.5</v>
      </c>
      <c r="F419" s="89" t="s">
        <v>8</v>
      </c>
      <c r="G419" s="90" t="s">
        <v>138</v>
      </c>
      <c r="H419" s="116" t="s">
        <v>15</v>
      </c>
      <c r="I419" s="96"/>
      <c r="J419" s="117"/>
      <c r="K419" s="92"/>
      <c r="L419" s="92"/>
      <c r="M419" s="92"/>
      <c r="N419" s="118">
        <f>SUM(E419*20)</f>
        <v>50</v>
      </c>
      <c r="O419" s="92"/>
      <c r="P419" s="92"/>
      <c r="Q419" s="93"/>
      <c r="R419" s="229"/>
    </row>
    <row r="420" spans="1:24" ht="16">
      <c r="A420" s="108" t="s">
        <v>225</v>
      </c>
      <c r="B420" s="109"/>
      <c r="C420" s="109" t="s">
        <v>29</v>
      </c>
      <c r="D420" s="667">
        <v>43614</v>
      </c>
      <c r="E420" s="111"/>
      <c r="F420" s="112" t="s">
        <v>227</v>
      </c>
      <c r="G420" s="113"/>
      <c r="H420" s="109"/>
      <c r="I420" s="114"/>
      <c r="J420" s="83"/>
      <c r="K420" s="114"/>
      <c r="L420" s="114"/>
      <c r="M420" s="114"/>
      <c r="N420" s="114"/>
      <c r="O420" s="114"/>
      <c r="P420" s="114"/>
      <c r="Q420" s="115"/>
      <c r="R420" s="115"/>
    </row>
    <row r="421" spans="1:24" ht="16">
      <c r="A421" s="108" t="s">
        <v>225</v>
      </c>
      <c r="B421" s="89" t="s">
        <v>228</v>
      </c>
      <c r="C421" s="89" t="s">
        <v>29</v>
      </c>
      <c r="D421" s="97">
        <v>43614</v>
      </c>
      <c r="E421" s="91">
        <v>2</v>
      </c>
      <c r="F421" s="89" t="s">
        <v>8</v>
      </c>
      <c r="G421" s="90"/>
      <c r="H421" s="89" t="s">
        <v>17</v>
      </c>
      <c r="I421" s="92">
        <v>30</v>
      </c>
      <c r="J421" s="83"/>
      <c r="K421" s="92">
        <v>60</v>
      </c>
      <c r="L421" s="92">
        <f>SUM(K421*1.15)</f>
        <v>69</v>
      </c>
      <c r="M421" s="92">
        <f>SUM(L421-K421)</f>
        <v>9</v>
      </c>
      <c r="N421" s="92">
        <f>SUM(E421*20)</f>
        <v>40</v>
      </c>
      <c r="O421" s="92">
        <f>SUM(K421-N421)</f>
        <v>20</v>
      </c>
      <c r="P421" s="92"/>
      <c r="Q421" s="93">
        <f>+SUM(P421-L421)</f>
        <v>-69</v>
      </c>
      <c r="R421" s="229"/>
    </row>
    <row r="422" spans="1:24" ht="16">
      <c r="A422" s="108" t="s">
        <v>225</v>
      </c>
      <c r="B422" s="89" t="s">
        <v>591</v>
      </c>
      <c r="C422" s="89" t="s">
        <v>3</v>
      </c>
      <c r="D422" s="97">
        <v>43615</v>
      </c>
      <c r="E422" s="91">
        <v>3</v>
      </c>
      <c r="F422" s="125" t="s">
        <v>14</v>
      </c>
      <c r="G422" s="90" t="s">
        <v>515</v>
      </c>
      <c r="H422" s="89" t="s">
        <v>20</v>
      </c>
      <c r="I422" s="92">
        <v>40</v>
      </c>
      <c r="J422" s="83"/>
      <c r="K422" s="92">
        <f>SUM(E422*I422)</f>
        <v>120</v>
      </c>
      <c r="L422" s="92">
        <f>SUM(K422*1.15)</f>
        <v>138</v>
      </c>
      <c r="M422" s="92">
        <f>SUM(L422-K422)</f>
        <v>18</v>
      </c>
      <c r="N422" s="92">
        <f>SUM(E422*20)</f>
        <v>60</v>
      </c>
      <c r="O422" s="92">
        <f>SUM(K422-N422)</f>
        <v>60</v>
      </c>
      <c r="P422" s="92"/>
      <c r="Q422" s="93">
        <f>+SUM(P422-L422)</f>
        <v>-138</v>
      </c>
      <c r="R422" s="229"/>
    </row>
    <row r="423" spans="1:24" ht="16">
      <c r="A423" s="108" t="s">
        <v>225</v>
      </c>
      <c r="B423" s="89" t="s">
        <v>76</v>
      </c>
      <c r="C423" s="89" t="s">
        <v>3</v>
      </c>
      <c r="D423" s="97">
        <v>43615</v>
      </c>
      <c r="E423" s="91">
        <v>2</v>
      </c>
      <c r="F423" s="89" t="s">
        <v>8</v>
      </c>
      <c r="G423" s="90"/>
      <c r="H423" s="95" t="s">
        <v>12</v>
      </c>
      <c r="I423" s="96">
        <v>30</v>
      </c>
      <c r="J423" s="83"/>
      <c r="K423" s="92">
        <f>SUM(E423*I423)</f>
        <v>60</v>
      </c>
      <c r="L423" s="92">
        <f>SUM(K423*1.15)</f>
        <v>69</v>
      </c>
      <c r="M423" s="92">
        <f>SUM(L423-K423)</f>
        <v>9</v>
      </c>
      <c r="N423" s="92">
        <f>SUM(E423*20)</f>
        <v>40</v>
      </c>
      <c r="O423" s="92">
        <f>SUM(K423-N423)</f>
        <v>20</v>
      </c>
      <c r="P423" s="92"/>
      <c r="Q423" s="93">
        <f>+SUM(P423-L423)</f>
        <v>-69</v>
      </c>
      <c r="R423" s="229"/>
    </row>
    <row r="424" spans="1:24" ht="16">
      <c r="A424" s="108" t="s">
        <v>225</v>
      </c>
      <c r="B424" s="89" t="s">
        <v>82</v>
      </c>
      <c r="C424" s="95" t="s">
        <v>10</v>
      </c>
      <c r="D424" s="97">
        <v>43616</v>
      </c>
      <c r="E424" s="91">
        <v>3</v>
      </c>
      <c r="F424" s="89" t="s">
        <v>8</v>
      </c>
      <c r="G424" s="90"/>
      <c r="H424" s="95" t="s">
        <v>17</v>
      </c>
      <c r="I424" s="96">
        <v>30</v>
      </c>
      <c r="J424" s="117"/>
      <c r="K424" s="92">
        <v>90</v>
      </c>
      <c r="L424" s="92">
        <f>SUM(K424*1.15)</f>
        <v>103.49999999999999</v>
      </c>
      <c r="M424" s="92">
        <f>SUM(L424-K424)</f>
        <v>13.499999999999986</v>
      </c>
      <c r="N424" s="92">
        <f>SUM(E424*20)</f>
        <v>60</v>
      </c>
      <c r="O424" s="92">
        <f>SUM(K424-N424)</f>
        <v>30</v>
      </c>
      <c r="P424" s="92"/>
      <c r="Q424" s="93">
        <f>+SUM(P424-L424)</f>
        <v>-103.49999999999999</v>
      </c>
      <c r="R424" s="226">
        <f>SUM(L424*P424)</f>
        <v>0</v>
      </c>
      <c r="S424" s="691">
        <f>SUM(R424*1.15)</f>
        <v>0</v>
      </c>
      <c r="T424" s="691">
        <f>SUM(S424-R424)</f>
        <v>0</v>
      </c>
      <c r="U424" s="691">
        <f t="shared" ref="U424" si="180">SUM(L424*20)</f>
        <v>2069.9999999999995</v>
      </c>
      <c r="V424" s="691">
        <f>SUM(R424-U424)</f>
        <v>-2069.9999999999995</v>
      </c>
      <c r="X424" s="691">
        <f>+SUM(W424-S424)</f>
        <v>0</v>
      </c>
    </row>
    <row r="425" spans="1:24" ht="16">
      <c r="A425" s="108" t="s">
        <v>225</v>
      </c>
      <c r="B425" s="109"/>
      <c r="C425" s="109" t="s">
        <v>10</v>
      </c>
      <c r="D425" s="164">
        <v>43616</v>
      </c>
      <c r="E425" s="111"/>
      <c r="F425" s="109"/>
      <c r="G425" s="113"/>
      <c r="H425" s="109"/>
      <c r="I425" s="114"/>
      <c r="J425" s="83"/>
      <c r="K425" s="114"/>
      <c r="L425" s="114"/>
      <c r="M425" s="114"/>
      <c r="N425" s="114"/>
      <c r="O425" s="114"/>
      <c r="P425" s="114"/>
      <c r="Q425" s="115"/>
      <c r="R425" s="115"/>
    </row>
    <row r="426" spans="1:24" ht="16">
      <c r="A426" s="101"/>
      <c r="B426" s="101"/>
      <c r="C426" s="101"/>
      <c r="D426" s="102" t="str">
        <f t="shared" ref="D426:D478" si="181">IF(C426="Tuesday","27/05/2019","")</f>
        <v/>
      </c>
      <c r="E426" s="103">
        <f>SUM(E417:E425)</f>
        <v>14.5</v>
      </c>
      <c r="F426" s="101"/>
      <c r="G426" s="102"/>
      <c r="H426" s="101"/>
      <c r="I426" s="104"/>
      <c r="J426" s="83"/>
      <c r="K426" s="104">
        <f>SUM(K417:K425)</f>
        <v>330</v>
      </c>
      <c r="L426" s="104">
        <f t="shared" ref="L426:Q426" si="182">SUM(L417:L425)</f>
        <v>379.5</v>
      </c>
      <c r="M426" s="104">
        <f t="shared" si="182"/>
        <v>49.499999999999986</v>
      </c>
      <c r="N426" s="104">
        <f>SUM(N417:N425)</f>
        <v>290</v>
      </c>
      <c r="O426" s="104">
        <f t="shared" si="182"/>
        <v>130</v>
      </c>
      <c r="P426" s="104">
        <f t="shared" si="182"/>
        <v>0</v>
      </c>
      <c r="Q426" s="105">
        <f t="shared" si="182"/>
        <v>-379.5</v>
      </c>
    </row>
    <row r="427" spans="1:24" ht="16">
      <c r="A427" s="124" t="s">
        <v>229</v>
      </c>
      <c r="B427" s="89" t="s">
        <v>18</v>
      </c>
      <c r="C427" s="89" t="s">
        <v>19</v>
      </c>
      <c r="D427" s="97">
        <v>43612</v>
      </c>
      <c r="E427" s="91">
        <v>2.5</v>
      </c>
      <c r="F427" s="125" t="s">
        <v>14</v>
      </c>
      <c r="G427" s="90"/>
      <c r="H427" s="95" t="s">
        <v>20</v>
      </c>
      <c r="I427" s="96">
        <v>38</v>
      </c>
      <c r="J427" s="83"/>
      <c r="K427" s="118">
        <v>114</v>
      </c>
      <c r="L427" s="118">
        <f>SUM(K427*1.15)</f>
        <v>131.1</v>
      </c>
      <c r="M427" s="118">
        <f>SUM(L427-K427)</f>
        <v>17.099999999999994</v>
      </c>
      <c r="N427" s="92">
        <f>SUM(E427*25)</f>
        <v>62.5</v>
      </c>
      <c r="O427" s="92">
        <f>SUM(K427-N427)</f>
        <v>51.5</v>
      </c>
      <c r="P427" s="92">
        <v>131.1</v>
      </c>
      <c r="Q427" s="93">
        <f>+SUM(P427-L427)</f>
        <v>0</v>
      </c>
      <c r="R427" s="784">
        <v>43613</v>
      </c>
    </row>
    <row r="428" spans="1:24" ht="16">
      <c r="A428" s="124" t="s">
        <v>229</v>
      </c>
      <c r="B428" s="89" t="s">
        <v>21</v>
      </c>
      <c r="C428" s="89" t="s">
        <v>19</v>
      </c>
      <c r="D428" s="97">
        <v>43612</v>
      </c>
      <c r="E428" s="91">
        <v>3</v>
      </c>
      <c r="F428" s="125" t="s">
        <v>14</v>
      </c>
      <c r="G428" s="90"/>
      <c r="H428" s="95" t="s">
        <v>20</v>
      </c>
      <c r="I428" s="96">
        <v>38</v>
      </c>
      <c r="J428" s="83"/>
      <c r="K428" s="92"/>
      <c r="L428" s="92"/>
      <c r="M428" s="92"/>
      <c r="N428" s="118">
        <f>SUM(E428*25)</f>
        <v>75</v>
      </c>
      <c r="O428" s="92"/>
      <c r="P428" s="92"/>
      <c r="Q428" s="93">
        <f>+SUM(P428-L428)</f>
        <v>0</v>
      </c>
      <c r="R428" s="229"/>
    </row>
    <row r="429" spans="1:24" ht="16">
      <c r="A429" s="124" t="s">
        <v>229</v>
      </c>
      <c r="B429" s="109"/>
      <c r="C429" s="109" t="s">
        <v>24</v>
      </c>
      <c r="D429" s="667">
        <v>43613</v>
      </c>
      <c r="E429" s="111"/>
      <c r="F429" s="112" t="s">
        <v>226</v>
      </c>
      <c r="G429" s="113"/>
      <c r="H429" s="109"/>
      <c r="I429" s="114"/>
      <c r="J429" s="83"/>
      <c r="K429" s="114"/>
      <c r="L429" s="114"/>
      <c r="M429" s="114"/>
      <c r="N429" s="114"/>
      <c r="O429" s="114"/>
      <c r="P429" s="114"/>
      <c r="Q429" s="115"/>
      <c r="R429" s="115"/>
    </row>
    <row r="430" spans="1:24" s="234" customFormat="1" ht="16">
      <c r="A430" s="124" t="s">
        <v>229</v>
      </c>
      <c r="B430" s="89" t="s">
        <v>503</v>
      </c>
      <c r="C430" s="95" t="s">
        <v>29</v>
      </c>
      <c r="D430" s="97">
        <v>43614</v>
      </c>
      <c r="E430" s="100">
        <v>1.25</v>
      </c>
      <c r="F430" s="89" t="s">
        <v>85</v>
      </c>
      <c r="G430" s="90" t="s">
        <v>648</v>
      </c>
      <c r="H430" s="89" t="s">
        <v>17</v>
      </c>
      <c r="I430" s="92"/>
      <c r="J430" s="83"/>
      <c r="K430" s="92"/>
      <c r="L430" s="92"/>
      <c r="M430" s="92"/>
      <c r="N430" s="92">
        <f t="shared" ref="N430:N431" si="183">SUM(E430*20)</f>
        <v>25</v>
      </c>
      <c r="O430" s="92"/>
      <c r="P430" s="92"/>
      <c r="Q430" s="93"/>
      <c r="R430" s="94"/>
    </row>
    <row r="431" spans="1:24" ht="16">
      <c r="A431" s="124" t="s">
        <v>229</v>
      </c>
      <c r="B431" s="89" t="s">
        <v>31</v>
      </c>
      <c r="C431" s="87" t="s">
        <v>29</v>
      </c>
      <c r="D431" s="97">
        <v>43614</v>
      </c>
      <c r="E431" s="98">
        <v>1.5</v>
      </c>
      <c r="F431" s="87" t="s">
        <v>8</v>
      </c>
      <c r="G431" s="90" t="s">
        <v>648</v>
      </c>
      <c r="H431" s="87" t="s">
        <v>17</v>
      </c>
      <c r="I431" s="92"/>
      <c r="J431" s="83"/>
      <c r="K431" s="92"/>
      <c r="L431" s="92"/>
      <c r="M431" s="92"/>
      <c r="N431" s="92">
        <f t="shared" si="183"/>
        <v>30</v>
      </c>
      <c r="O431" s="92"/>
      <c r="P431" s="92"/>
      <c r="Q431" s="93"/>
      <c r="R431" s="94"/>
    </row>
    <row r="432" spans="1:24" ht="16">
      <c r="A432" s="124" t="s">
        <v>229</v>
      </c>
      <c r="B432" s="89" t="s">
        <v>639</v>
      </c>
      <c r="C432" s="95" t="s">
        <v>3</v>
      </c>
      <c r="D432" s="97">
        <v>43615</v>
      </c>
      <c r="E432" s="91">
        <v>2</v>
      </c>
      <c r="F432" s="89" t="s">
        <v>8</v>
      </c>
      <c r="G432" s="90" t="s">
        <v>515</v>
      </c>
      <c r="H432" s="89" t="s">
        <v>17</v>
      </c>
      <c r="I432" s="92">
        <v>35</v>
      </c>
      <c r="J432" s="83"/>
      <c r="K432" s="92">
        <v>70</v>
      </c>
      <c r="L432" s="92">
        <f>SUM(K432*1.15)</f>
        <v>80.5</v>
      </c>
      <c r="M432" s="92">
        <f>SUM(L432-K432)</f>
        <v>10.5</v>
      </c>
      <c r="N432" s="92">
        <f>SUM(E432*20)</f>
        <v>40</v>
      </c>
      <c r="O432" s="92">
        <f>SUM(K432-N432)</f>
        <v>30</v>
      </c>
      <c r="P432" s="92"/>
      <c r="Q432" s="93">
        <f>+SUM(P432-L432)</f>
        <v>-80.5</v>
      </c>
      <c r="R432" s="229"/>
    </row>
    <row r="433" spans="1:18" ht="16">
      <c r="A433" s="124" t="s">
        <v>229</v>
      </c>
      <c r="B433" s="89" t="s">
        <v>141</v>
      </c>
      <c r="C433" s="89" t="s">
        <v>3</v>
      </c>
      <c r="D433" s="97">
        <v>43615</v>
      </c>
      <c r="E433" s="91">
        <v>2</v>
      </c>
      <c r="F433" s="89" t="s">
        <v>8</v>
      </c>
      <c r="G433" s="90"/>
      <c r="H433" s="116" t="s">
        <v>6</v>
      </c>
      <c r="I433" s="96">
        <v>35</v>
      </c>
      <c r="J433" s="117"/>
      <c r="K433" s="92">
        <v>70</v>
      </c>
      <c r="L433" s="92">
        <f>SUM(K433*1.15)</f>
        <v>80.5</v>
      </c>
      <c r="M433" s="92">
        <f>SUM(L433-K433)</f>
        <v>10.5</v>
      </c>
      <c r="N433" s="118">
        <f>SUM(E433*25)</f>
        <v>50</v>
      </c>
      <c r="O433" s="118">
        <f>SUM(K433-N433)</f>
        <v>20</v>
      </c>
      <c r="P433" s="92">
        <v>80.5</v>
      </c>
      <c r="Q433" s="93">
        <f>+SUM(P433-L433)</f>
        <v>0</v>
      </c>
      <c r="R433" s="785" t="s">
        <v>352</v>
      </c>
    </row>
    <row r="434" spans="1:18" ht="16">
      <c r="A434" s="124" t="s">
        <v>229</v>
      </c>
      <c r="B434" s="87" t="s">
        <v>13</v>
      </c>
      <c r="C434" s="87" t="s">
        <v>10</v>
      </c>
      <c r="D434" s="97">
        <v>43616</v>
      </c>
      <c r="E434" s="98">
        <v>4</v>
      </c>
      <c r="F434" s="125" t="s">
        <v>14</v>
      </c>
      <c r="G434" s="90"/>
      <c r="H434" s="87" t="s">
        <v>20</v>
      </c>
      <c r="I434" s="118">
        <v>38</v>
      </c>
      <c r="J434" s="83"/>
      <c r="K434" s="118">
        <v>152</v>
      </c>
      <c r="L434" s="92">
        <f>SUM(K434*1.15)</f>
        <v>174.79999999999998</v>
      </c>
      <c r="M434" s="92">
        <f>SUM(L434-K434)</f>
        <v>22.799999999999983</v>
      </c>
      <c r="N434" s="118">
        <f>SUM(E434*25)</f>
        <v>100</v>
      </c>
      <c r="O434" s="118">
        <f>SUM(K434-N434)</f>
        <v>52</v>
      </c>
      <c r="P434" s="118"/>
      <c r="Q434" s="93">
        <f>+SUM(P434-L434)</f>
        <v>-174.79999999999998</v>
      </c>
      <c r="R434" s="229"/>
    </row>
    <row r="435" spans="1:18" ht="16">
      <c r="A435" s="101"/>
      <c r="B435" s="101"/>
      <c r="C435" s="101"/>
      <c r="D435" s="101" t="str">
        <f t="shared" si="181"/>
        <v/>
      </c>
      <c r="E435" s="103">
        <f>SUM(E427:E434)</f>
        <v>16.25</v>
      </c>
      <c r="F435" s="101"/>
      <c r="G435" s="106"/>
      <c r="H435" s="101"/>
      <c r="I435" s="107"/>
      <c r="J435" s="83"/>
      <c r="K435" s="104">
        <f>SUM(K427:K434)</f>
        <v>406</v>
      </c>
      <c r="L435" s="104">
        <f t="shared" ref="L435:Q435" si="184">SUM(L427:L434)</f>
        <v>466.9</v>
      </c>
      <c r="M435" s="104">
        <f t="shared" si="184"/>
        <v>60.899999999999977</v>
      </c>
      <c r="N435" s="104">
        <f>SUM(N427:N434)</f>
        <v>382.5</v>
      </c>
      <c r="O435" s="104">
        <f t="shared" si="184"/>
        <v>153.5</v>
      </c>
      <c r="P435" s="104">
        <f t="shared" si="184"/>
        <v>211.6</v>
      </c>
      <c r="Q435" s="105">
        <f t="shared" si="184"/>
        <v>-255.29999999999998</v>
      </c>
      <c r="R435" s="94"/>
    </row>
    <row r="436" spans="1:18" ht="16">
      <c r="A436" s="129" t="s">
        <v>230</v>
      </c>
      <c r="B436" s="109"/>
      <c r="C436" s="110" t="s">
        <v>19</v>
      </c>
      <c r="D436" s="667"/>
      <c r="E436" s="111"/>
      <c r="F436" s="112" t="s">
        <v>226</v>
      </c>
      <c r="G436" s="113"/>
      <c r="H436" s="109"/>
      <c r="I436" s="114"/>
      <c r="J436" s="83"/>
      <c r="K436" s="114"/>
      <c r="L436" s="114"/>
      <c r="M436" s="114"/>
      <c r="N436" s="114"/>
      <c r="O436" s="114"/>
      <c r="P436" s="114"/>
      <c r="Q436" s="115"/>
      <c r="R436" s="115"/>
    </row>
    <row r="437" spans="1:18" ht="16">
      <c r="A437" s="129" t="s">
        <v>230</v>
      </c>
      <c r="B437" s="89" t="s">
        <v>100</v>
      </c>
      <c r="C437" s="89" t="s">
        <v>24</v>
      </c>
      <c r="D437" s="97">
        <v>43613</v>
      </c>
      <c r="E437" s="91">
        <v>2.5</v>
      </c>
      <c r="F437" s="126" t="s">
        <v>5</v>
      </c>
      <c r="G437" s="90" t="s">
        <v>89</v>
      </c>
      <c r="H437" s="116" t="s">
        <v>6</v>
      </c>
      <c r="I437" s="92">
        <v>35</v>
      </c>
      <c r="J437" s="117"/>
      <c r="K437" s="92">
        <f>SUM(E437*I437)</f>
        <v>87.5</v>
      </c>
      <c r="L437" s="92">
        <f>SUM(K437*1.15)</f>
        <v>100.62499999999999</v>
      </c>
      <c r="M437" s="92">
        <f>SUM(L437-K437)</f>
        <v>13.124999999999986</v>
      </c>
      <c r="N437" s="92">
        <f>SUM(E437*20)</f>
        <v>50</v>
      </c>
      <c r="O437" s="92">
        <f>SUM(K437-N437)</f>
        <v>37.5</v>
      </c>
      <c r="P437" s="92">
        <v>100.63</v>
      </c>
      <c r="Q437" s="93">
        <f>+SUM(P437-L437)</f>
        <v>5.0000000000096634E-3</v>
      </c>
      <c r="R437" s="784">
        <v>43613</v>
      </c>
    </row>
    <row r="438" spans="1:18" ht="16">
      <c r="A438" s="129" t="s">
        <v>230</v>
      </c>
      <c r="B438" s="89" t="s">
        <v>23</v>
      </c>
      <c r="C438" s="95" t="s">
        <v>24</v>
      </c>
      <c r="D438" s="97">
        <v>43613</v>
      </c>
      <c r="E438" s="91">
        <v>1</v>
      </c>
      <c r="F438" s="89" t="s">
        <v>8</v>
      </c>
      <c r="G438" s="90" t="s">
        <v>651</v>
      </c>
      <c r="H438" s="87" t="s">
        <v>12</v>
      </c>
      <c r="I438" s="92"/>
      <c r="J438" s="117"/>
      <c r="K438" s="92">
        <f>SUM(E438*I438)</f>
        <v>0</v>
      </c>
      <c r="L438" s="92">
        <f>SUM(K438*1.15)</f>
        <v>0</v>
      </c>
      <c r="M438" s="92">
        <f>SUM(L438-K438)</f>
        <v>0</v>
      </c>
      <c r="N438" s="92">
        <f>SUM(E438*20)</f>
        <v>20</v>
      </c>
      <c r="O438" s="92">
        <f>SUM(K438-N438)</f>
        <v>-20</v>
      </c>
      <c r="P438" s="92"/>
      <c r="Q438" s="92">
        <f>+SUM(P438-L438)</f>
        <v>0</v>
      </c>
      <c r="R438" s="785"/>
    </row>
    <row r="439" spans="1:18" ht="16">
      <c r="A439" s="129" t="s">
        <v>230</v>
      </c>
      <c r="B439" s="109"/>
      <c r="C439" s="110" t="s">
        <v>29</v>
      </c>
      <c r="D439" s="667">
        <v>43614</v>
      </c>
      <c r="E439" s="130"/>
      <c r="F439" s="112" t="s">
        <v>226</v>
      </c>
      <c r="G439" s="112"/>
      <c r="H439" s="110"/>
      <c r="I439" s="131"/>
      <c r="J439" s="117"/>
      <c r="K439" s="131"/>
      <c r="L439" s="131"/>
      <c r="M439" s="131"/>
      <c r="N439" s="131"/>
      <c r="O439" s="131"/>
      <c r="P439" s="131"/>
      <c r="Q439" s="132"/>
      <c r="R439" s="132"/>
    </row>
    <row r="440" spans="1:18" ht="16">
      <c r="A440" s="129" t="s">
        <v>230</v>
      </c>
      <c r="B440" s="95" t="s">
        <v>35</v>
      </c>
      <c r="C440" s="89" t="s">
        <v>3</v>
      </c>
      <c r="D440" s="97">
        <v>43615</v>
      </c>
      <c r="E440" s="91">
        <v>1.5</v>
      </c>
      <c r="F440" s="125" t="s">
        <v>14</v>
      </c>
      <c r="G440" s="90" t="s">
        <v>350</v>
      </c>
      <c r="H440" s="89" t="s">
        <v>36</v>
      </c>
      <c r="I440" s="92">
        <v>38</v>
      </c>
      <c r="J440" s="117"/>
      <c r="K440" s="92">
        <v>114</v>
      </c>
      <c r="L440" s="92">
        <f>SUM(K440*1.15)</f>
        <v>131.1</v>
      </c>
      <c r="M440" s="92">
        <f>SUM(L440-K440)</f>
        <v>17.099999999999994</v>
      </c>
      <c r="N440" s="92">
        <f>SUM(E440*25)</f>
        <v>37.5</v>
      </c>
      <c r="O440" s="92">
        <f>SUM(K440-N440)</f>
        <v>76.5</v>
      </c>
      <c r="P440" s="92"/>
      <c r="Q440" s="93">
        <f>+SUM(P440-L440)</f>
        <v>-131.1</v>
      </c>
      <c r="R440" s="229"/>
    </row>
    <row r="441" spans="1:18" ht="16">
      <c r="A441" s="129" t="s">
        <v>242</v>
      </c>
      <c r="B441" s="89" t="s">
        <v>37</v>
      </c>
      <c r="C441" s="89" t="s">
        <v>3</v>
      </c>
      <c r="D441" s="97">
        <v>43615</v>
      </c>
      <c r="E441" s="91">
        <v>2</v>
      </c>
      <c r="F441" s="89" t="s">
        <v>8</v>
      </c>
      <c r="G441" s="90" t="s">
        <v>350</v>
      </c>
      <c r="H441" s="89" t="s">
        <v>6</v>
      </c>
      <c r="I441" s="92">
        <v>30</v>
      </c>
      <c r="J441" s="117"/>
      <c r="K441" s="92">
        <v>120</v>
      </c>
      <c r="L441" s="92">
        <f>SUM(K441*1.15)</f>
        <v>138</v>
      </c>
      <c r="M441" s="92">
        <f>SUM(L441-K441)</f>
        <v>18</v>
      </c>
      <c r="N441" s="92">
        <f>SUM(E441*20)</f>
        <v>40</v>
      </c>
      <c r="O441" s="92">
        <f>SUM(K441-N441)</f>
        <v>80</v>
      </c>
      <c r="P441" s="92">
        <v>138</v>
      </c>
      <c r="Q441" s="93">
        <f>+SUM(P441-L441)</f>
        <v>0</v>
      </c>
      <c r="R441" s="785" t="s">
        <v>352</v>
      </c>
    </row>
    <row r="442" spans="1:18" ht="16">
      <c r="A442" s="129" t="s">
        <v>230</v>
      </c>
      <c r="B442" s="87" t="s">
        <v>55</v>
      </c>
      <c r="C442" s="87" t="s">
        <v>10</v>
      </c>
      <c r="D442" s="97">
        <v>43616</v>
      </c>
      <c r="E442" s="98">
        <v>3</v>
      </c>
      <c r="F442" s="87" t="s">
        <v>8</v>
      </c>
      <c r="G442" s="90"/>
      <c r="H442" s="95" t="s">
        <v>17</v>
      </c>
      <c r="I442" s="96">
        <v>30</v>
      </c>
      <c r="J442" s="117"/>
      <c r="K442" s="96">
        <v>90</v>
      </c>
      <c r="L442" s="96">
        <f>SUM(K442*1.15)</f>
        <v>103.49999999999999</v>
      </c>
      <c r="M442" s="96">
        <f>SUM(L442-K442)</f>
        <v>13.499999999999986</v>
      </c>
      <c r="N442" s="92">
        <f>SUM(E442*20)</f>
        <v>60</v>
      </c>
      <c r="O442" s="92">
        <f>SUM(K442-N442)</f>
        <v>30</v>
      </c>
      <c r="P442" s="96">
        <v>103.5</v>
      </c>
      <c r="Q442" s="93">
        <f>+SUM(P442-L442)</f>
        <v>1.4210854715202004E-14</v>
      </c>
      <c r="R442" s="785">
        <v>43612</v>
      </c>
    </row>
    <row r="443" spans="1:18" ht="16">
      <c r="A443" s="129" t="s">
        <v>230</v>
      </c>
      <c r="B443" s="617"/>
      <c r="C443" s="617" t="s">
        <v>10</v>
      </c>
      <c r="D443" s="618">
        <v>43616</v>
      </c>
      <c r="E443" s="619"/>
      <c r="F443" s="617"/>
      <c r="G443" s="620"/>
      <c r="H443" s="617"/>
      <c r="I443" s="621"/>
      <c r="J443" s="117"/>
      <c r="K443" s="621">
        <f>SUM(E443*I443)</f>
        <v>0</v>
      </c>
      <c r="L443" s="621">
        <f>SUM(K443*1.15)</f>
        <v>0</v>
      </c>
      <c r="M443" s="621">
        <f>SUM(L443-K443)</f>
        <v>0</v>
      </c>
      <c r="N443" s="621">
        <f>SUM(E443*21)</f>
        <v>0</v>
      </c>
      <c r="O443" s="621">
        <f>SUM(K443-N443)</f>
        <v>0</v>
      </c>
      <c r="P443" s="621"/>
      <c r="Q443" s="623">
        <f>+SUM(P443-L443)</f>
        <v>0</v>
      </c>
      <c r="R443" s="708"/>
    </row>
    <row r="444" spans="1:18" ht="16">
      <c r="A444" s="101"/>
      <c r="B444" s="101"/>
      <c r="C444" s="101"/>
      <c r="D444" s="101" t="str">
        <f t="shared" si="181"/>
        <v/>
      </c>
      <c r="E444" s="103">
        <f>SUM(E436:E443)</f>
        <v>10</v>
      </c>
      <c r="F444" s="101"/>
      <c r="G444" s="106"/>
      <c r="H444" s="101"/>
      <c r="I444" s="107"/>
      <c r="J444" s="117"/>
      <c r="K444" s="104">
        <f>SUM(K436:K443)</f>
        <v>411.5</v>
      </c>
      <c r="L444" s="104">
        <f t="shared" ref="L444:Q444" si="185">SUM(L436:L443)</f>
        <v>473.22499999999997</v>
      </c>
      <c r="M444" s="104">
        <f t="shared" si="185"/>
        <v>61.724999999999966</v>
      </c>
      <c r="N444" s="104">
        <f t="shared" si="185"/>
        <v>207.5</v>
      </c>
      <c r="O444" s="104">
        <f t="shared" si="185"/>
        <v>204</v>
      </c>
      <c r="P444" s="104">
        <f t="shared" si="185"/>
        <v>342.13</v>
      </c>
      <c r="Q444" s="105">
        <f t="shared" si="185"/>
        <v>-131.09499999999997</v>
      </c>
      <c r="R444" s="94"/>
    </row>
    <row r="445" spans="1:18" ht="16">
      <c r="A445" s="133" t="s">
        <v>241</v>
      </c>
      <c r="B445" s="617"/>
      <c r="C445" s="617" t="s">
        <v>19</v>
      </c>
      <c r="D445" s="624" t="str">
        <f t="shared" ref="D445:D446" si="186">IF(C447="Tuesday","27/05/2019","")</f>
        <v>27/05/2019</v>
      </c>
      <c r="E445" s="619"/>
      <c r="F445" s="617"/>
      <c r="G445" s="617"/>
      <c r="H445" s="617"/>
      <c r="I445" s="617"/>
      <c r="J445" s="117"/>
      <c r="K445" s="617"/>
      <c r="L445" s="617"/>
      <c r="M445" s="617"/>
      <c r="N445" s="617"/>
      <c r="O445" s="617"/>
      <c r="P445" s="617"/>
      <c r="Q445" s="617"/>
      <c r="R445" s="167"/>
    </row>
    <row r="446" spans="1:18" ht="16">
      <c r="A446" s="133" t="s">
        <v>241</v>
      </c>
      <c r="B446" s="89" t="s">
        <v>22</v>
      </c>
      <c r="C446" s="87" t="s">
        <v>19</v>
      </c>
      <c r="D446" s="95" t="str">
        <f t="shared" si="186"/>
        <v>27/05/2019</v>
      </c>
      <c r="E446" s="91">
        <v>2.5</v>
      </c>
      <c r="F446" s="89" t="s">
        <v>8</v>
      </c>
      <c r="G446" s="90"/>
      <c r="H446" s="87" t="s">
        <v>6</v>
      </c>
      <c r="I446" s="96">
        <v>35</v>
      </c>
      <c r="J446" s="117"/>
      <c r="K446" s="92">
        <v>105</v>
      </c>
      <c r="L446" s="92">
        <f>SUM(K446*1.15)</f>
        <v>120.74999999999999</v>
      </c>
      <c r="M446" s="92">
        <f>SUM(L446-K446)</f>
        <v>15.749999999999986</v>
      </c>
      <c r="N446" s="118">
        <f>SUM(E446*20)</f>
        <v>50</v>
      </c>
      <c r="O446" s="118">
        <f>SUM(K446-N446)</f>
        <v>55</v>
      </c>
      <c r="P446" s="92">
        <v>120.75</v>
      </c>
      <c r="Q446" s="93">
        <f>+SUM(P446-L446)</f>
        <v>1.4210854715202004E-14</v>
      </c>
      <c r="R446" s="785">
        <v>43612</v>
      </c>
    </row>
    <row r="447" spans="1:18" ht="16">
      <c r="A447" s="133" t="s">
        <v>241</v>
      </c>
      <c r="B447" s="87" t="s">
        <v>74</v>
      </c>
      <c r="C447" s="95" t="s">
        <v>24</v>
      </c>
      <c r="D447" s="97">
        <v>43613</v>
      </c>
      <c r="E447" s="98">
        <v>3</v>
      </c>
      <c r="F447" s="89" t="s">
        <v>8</v>
      </c>
      <c r="G447" s="90"/>
      <c r="H447" s="95" t="s">
        <v>6</v>
      </c>
      <c r="I447" s="96">
        <v>35</v>
      </c>
      <c r="J447" s="117"/>
      <c r="K447" s="96">
        <v>105</v>
      </c>
      <c r="L447" s="92">
        <f>SUM(K447*1.15)</f>
        <v>120.74999999999999</v>
      </c>
      <c r="M447" s="92">
        <f>SUM(L447-K447)</f>
        <v>15.749999999999986</v>
      </c>
      <c r="N447" s="118">
        <f t="shared" ref="N447:N449" si="187">SUM(E447*20)</f>
        <v>60</v>
      </c>
      <c r="O447" s="118">
        <f>SUM(K447-N447)</f>
        <v>45</v>
      </c>
      <c r="P447" s="118">
        <v>120.75</v>
      </c>
      <c r="Q447" s="93">
        <f>+SUM(P447-L447)</f>
        <v>1.4210854715202004E-14</v>
      </c>
      <c r="R447" s="785">
        <v>43612</v>
      </c>
    </row>
    <row r="448" spans="1:18" ht="16">
      <c r="A448" s="133" t="s">
        <v>241</v>
      </c>
      <c r="B448" s="89" t="s">
        <v>92</v>
      </c>
      <c r="C448" s="95" t="s">
        <v>24</v>
      </c>
      <c r="D448" s="97">
        <v>43613</v>
      </c>
      <c r="E448" s="91">
        <v>1.5</v>
      </c>
      <c r="F448" s="89" t="s">
        <v>8</v>
      </c>
      <c r="G448" s="90" t="s">
        <v>648</v>
      </c>
      <c r="H448" s="127"/>
      <c r="I448" s="96"/>
      <c r="J448" s="83"/>
      <c r="K448" s="92"/>
      <c r="L448" s="92"/>
      <c r="M448" s="92"/>
      <c r="N448" s="118">
        <f t="shared" si="187"/>
        <v>30</v>
      </c>
      <c r="O448" s="92">
        <f>SUM(K448-N448)</f>
        <v>-30</v>
      </c>
      <c r="P448" s="92"/>
      <c r="Q448" s="93">
        <f>+SUM(P448-L448)</f>
        <v>0</v>
      </c>
      <c r="R448" s="785"/>
    </row>
    <row r="449" spans="1:18" ht="16">
      <c r="A449" s="133" t="s">
        <v>241</v>
      </c>
      <c r="B449" s="87" t="s">
        <v>139</v>
      </c>
      <c r="C449" s="89" t="s">
        <v>29</v>
      </c>
      <c r="D449" s="97">
        <v>43614</v>
      </c>
      <c r="E449" s="98">
        <v>2</v>
      </c>
      <c r="F449" s="87" t="s">
        <v>8</v>
      </c>
      <c r="G449" s="90"/>
      <c r="H449" s="116" t="s">
        <v>6</v>
      </c>
      <c r="I449" s="96">
        <v>35</v>
      </c>
      <c r="J449" s="117"/>
      <c r="K449" s="118">
        <v>70</v>
      </c>
      <c r="L449" s="118">
        <f>SUM(K449*1.15)</f>
        <v>80.5</v>
      </c>
      <c r="M449" s="118">
        <f>SUM(L449-K449)</f>
        <v>10.5</v>
      </c>
      <c r="N449" s="118">
        <f t="shared" si="187"/>
        <v>40</v>
      </c>
      <c r="O449" s="118">
        <f>SUM(K449-N449)</f>
        <v>30</v>
      </c>
      <c r="P449" s="118"/>
      <c r="Q449" s="93">
        <f>+SUM(P449-L449)</f>
        <v>-80.5</v>
      </c>
      <c r="R449" s="229"/>
    </row>
    <row r="450" spans="1:18" ht="16">
      <c r="A450" s="133" t="s">
        <v>241</v>
      </c>
      <c r="B450" s="617"/>
      <c r="C450" s="617" t="s">
        <v>29</v>
      </c>
      <c r="D450" s="618">
        <v>43614</v>
      </c>
      <c r="E450" s="619"/>
      <c r="F450" s="617" t="s">
        <v>123</v>
      </c>
      <c r="G450" s="620"/>
      <c r="H450" s="617"/>
      <c r="I450" s="621"/>
      <c r="J450" s="117"/>
      <c r="K450" s="621"/>
      <c r="L450" s="621"/>
      <c r="M450" s="621"/>
      <c r="N450" s="621"/>
      <c r="O450" s="621"/>
      <c r="P450" s="621"/>
      <c r="Q450" s="623"/>
      <c r="R450" s="229"/>
    </row>
    <row r="451" spans="1:18" ht="16">
      <c r="A451" s="133" t="s">
        <v>241</v>
      </c>
      <c r="B451" s="89" t="s">
        <v>108</v>
      </c>
      <c r="C451" s="89" t="s">
        <v>3</v>
      </c>
      <c r="D451" s="97">
        <v>43615</v>
      </c>
      <c r="E451" s="91">
        <v>2.5</v>
      </c>
      <c r="F451" s="89" t="s">
        <v>8</v>
      </c>
      <c r="G451" s="90"/>
      <c r="H451" s="95" t="s">
        <v>6</v>
      </c>
      <c r="I451" s="96">
        <v>35</v>
      </c>
      <c r="J451" s="117"/>
      <c r="K451" s="92">
        <f>SUM(E451*I451)</f>
        <v>87.5</v>
      </c>
      <c r="L451" s="92">
        <f>SUM(K451*1.15)</f>
        <v>100.62499999999999</v>
      </c>
      <c r="M451" s="92">
        <f>SUM(L451-K451)</f>
        <v>13.124999999999986</v>
      </c>
      <c r="N451" s="118">
        <f>SUM(E451*20)</f>
        <v>50</v>
      </c>
      <c r="O451" s="92">
        <f>SUM(K451-N451)</f>
        <v>37.5</v>
      </c>
      <c r="P451" s="92">
        <v>100.63</v>
      </c>
      <c r="Q451" s="93">
        <f>+SUM(P451-L451)</f>
        <v>5.0000000000096634E-3</v>
      </c>
      <c r="R451" s="784">
        <v>43613</v>
      </c>
    </row>
    <row r="452" spans="1:18" ht="16">
      <c r="A452" s="133" t="s">
        <v>241</v>
      </c>
      <c r="B452" s="89" t="s">
        <v>75</v>
      </c>
      <c r="C452" s="95" t="s">
        <v>3</v>
      </c>
      <c r="D452" s="97">
        <v>43615</v>
      </c>
      <c r="E452" s="91">
        <v>2.5</v>
      </c>
      <c r="F452" s="89" t="s">
        <v>8</v>
      </c>
      <c r="G452" s="90"/>
      <c r="H452" s="87" t="s">
        <v>17</v>
      </c>
      <c r="I452" s="96">
        <v>30</v>
      </c>
      <c r="J452" s="117"/>
      <c r="K452" s="96">
        <v>75</v>
      </c>
      <c r="L452" s="96">
        <f>SUM(K452*1.15)</f>
        <v>86.25</v>
      </c>
      <c r="M452" s="96">
        <f>SUM(L452-K452)</f>
        <v>11.25</v>
      </c>
      <c r="N452" s="118">
        <f>SUM(E452*20)</f>
        <v>50</v>
      </c>
      <c r="O452" s="96">
        <f>SUM(K452-N452)</f>
        <v>25</v>
      </c>
      <c r="P452" s="92"/>
      <c r="Q452" s="93">
        <f>+SUM(P452-L452)</f>
        <v>-86.25</v>
      </c>
      <c r="R452" s="229"/>
    </row>
    <row r="453" spans="1:18" ht="16">
      <c r="A453" s="133" t="s">
        <v>241</v>
      </c>
      <c r="B453" s="617"/>
      <c r="C453" s="617" t="s">
        <v>10</v>
      </c>
      <c r="D453" s="618">
        <v>43616</v>
      </c>
      <c r="E453" s="619"/>
      <c r="F453" s="617"/>
      <c r="G453" s="620"/>
      <c r="H453" s="617"/>
      <c r="I453" s="621"/>
      <c r="J453" s="117"/>
      <c r="K453" s="621">
        <f>SUM(E453*I453)</f>
        <v>0</v>
      </c>
      <c r="L453" s="621">
        <f>SUM(K453*1.15)</f>
        <v>0</v>
      </c>
      <c r="M453" s="621">
        <f>SUM(L453-K453)</f>
        <v>0</v>
      </c>
      <c r="N453" s="621">
        <f>SUM(E453*20)</f>
        <v>0</v>
      </c>
      <c r="O453" s="621">
        <f>SUM(K453-N453)</f>
        <v>0</v>
      </c>
      <c r="P453" s="621"/>
      <c r="Q453" s="623">
        <f>+SUM(P453-L453)</f>
        <v>0</v>
      </c>
      <c r="R453" s="708"/>
    </row>
    <row r="454" spans="1:18" ht="16">
      <c r="A454" s="133" t="s">
        <v>241</v>
      </c>
      <c r="B454" s="89" t="s">
        <v>577</v>
      </c>
      <c r="C454" s="89" t="s">
        <v>10</v>
      </c>
      <c r="D454" s="97">
        <v>43616</v>
      </c>
      <c r="E454" s="91">
        <v>2</v>
      </c>
      <c r="F454" s="125" t="s">
        <v>98</v>
      </c>
      <c r="G454" s="90"/>
      <c r="H454" s="89" t="s">
        <v>20</v>
      </c>
      <c r="I454" s="92">
        <v>43</v>
      </c>
      <c r="J454" s="117"/>
      <c r="K454" s="92">
        <f>SUM(E454*I454)</f>
        <v>86</v>
      </c>
      <c r="L454" s="92">
        <f>SUM(K454*1.15)</f>
        <v>98.899999999999991</v>
      </c>
      <c r="M454" s="92">
        <f>SUM(L454-K454)</f>
        <v>12.899999999999991</v>
      </c>
      <c r="N454" s="92">
        <f>SUM(E454*25)</f>
        <v>50</v>
      </c>
      <c r="O454" s="92">
        <f>SUM(K454-N454)</f>
        <v>36</v>
      </c>
      <c r="P454" s="92"/>
      <c r="Q454" s="93">
        <f>+SUM(P454-L454)</f>
        <v>-98.899999999999991</v>
      </c>
      <c r="R454" s="229"/>
    </row>
    <row r="455" spans="1:18" ht="16">
      <c r="A455" s="101"/>
      <c r="B455" s="101"/>
      <c r="C455" s="101"/>
      <c r="D455" s="102" t="str">
        <f t="shared" si="181"/>
        <v/>
      </c>
      <c r="E455" s="103">
        <f>SUM(E445:E454)</f>
        <v>16</v>
      </c>
      <c r="F455" s="101"/>
      <c r="G455" s="102"/>
      <c r="H455" s="101"/>
      <c r="I455" s="104"/>
      <c r="J455" s="117"/>
      <c r="K455" s="104">
        <f>SUM(K445:K454)</f>
        <v>528.5</v>
      </c>
      <c r="L455" s="104">
        <f t="shared" ref="L455:Q455" si="188">SUM(L445:L454)</f>
        <v>607.77499999999998</v>
      </c>
      <c r="M455" s="104">
        <f t="shared" si="188"/>
        <v>79.274999999999949</v>
      </c>
      <c r="N455" s="104">
        <f t="shared" si="188"/>
        <v>330</v>
      </c>
      <c r="O455" s="104">
        <f t="shared" si="188"/>
        <v>198.5</v>
      </c>
      <c r="P455" s="104">
        <f t="shared" si="188"/>
        <v>342.13</v>
      </c>
      <c r="Q455" s="105">
        <f t="shared" si="188"/>
        <v>-265.64499999999992</v>
      </c>
      <c r="R455" s="94"/>
    </row>
    <row r="456" spans="1:18" ht="16">
      <c r="A456" s="134"/>
      <c r="B456" s="89"/>
      <c r="C456" s="89"/>
      <c r="D456" s="89" t="str">
        <f t="shared" si="181"/>
        <v/>
      </c>
      <c r="E456" s="91"/>
      <c r="F456" s="89"/>
      <c r="G456" s="89"/>
      <c r="H456" s="89"/>
      <c r="I456" s="89"/>
      <c r="J456" s="117"/>
      <c r="K456" s="89"/>
      <c r="L456" s="89"/>
      <c r="M456" s="89"/>
      <c r="N456" s="89"/>
      <c r="O456" s="89"/>
      <c r="P456" s="89"/>
      <c r="Q456" s="89"/>
      <c r="R456" s="229"/>
    </row>
    <row r="457" spans="1:18" ht="16">
      <c r="A457" s="136"/>
      <c r="B457" s="136"/>
      <c r="C457" s="136"/>
      <c r="D457" s="137" t="str">
        <f t="shared" si="181"/>
        <v/>
      </c>
      <c r="E457" s="138">
        <f ca="1">SUM(E456:E457)</f>
        <v>0</v>
      </c>
      <c r="F457" s="136"/>
      <c r="G457" s="137"/>
      <c r="H457" s="136"/>
      <c r="I457" s="139"/>
      <c r="J457" s="83"/>
      <c r="K457" s="139">
        <f ca="1">SUM(K456:K457)</f>
        <v>0</v>
      </c>
      <c r="L457" s="139">
        <f t="shared" ref="L457:Q457" ca="1" si="189">SUM(L456:L457)</f>
        <v>0</v>
      </c>
      <c r="M457" s="139">
        <f t="shared" ca="1" si="189"/>
        <v>0</v>
      </c>
      <c r="N457" s="139">
        <f t="shared" ca="1" si="189"/>
        <v>0</v>
      </c>
      <c r="O457" s="139">
        <f t="shared" ca="1" si="189"/>
        <v>0</v>
      </c>
      <c r="P457" s="139">
        <f t="shared" ca="1" si="189"/>
        <v>0</v>
      </c>
      <c r="Q457" s="140">
        <f t="shared" ca="1" si="189"/>
        <v>0</v>
      </c>
      <c r="R457" s="94"/>
    </row>
    <row r="458" spans="1:18" ht="16">
      <c r="A458" s="143" t="s">
        <v>40</v>
      </c>
      <c r="B458" s="87" t="s">
        <v>43</v>
      </c>
      <c r="C458" s="87" t="s">
        <v>19</v>
      </c>
      <c r="D458" s="95" t="str">
        <f>IF(C460="Tuesday","27/05/2019","")</f>
        <v>27/05/2019</v>
      </c>
      <c r="E458" s="98">
        <v>3</v>
      </c>
      <c r="F458" s="126" t="s">
        <v>5</v>
      </c>
      <c r="G458" s="90"/>
      <c r="H458" s="95" t="s">
        <v>17</v>
      </c>
      <c r="I458" s="96">
        <v>30</v>
      </c>
      <c r="J458" s="83"/>
      <c r="K458" s="92">
        <v>90</v>
      </c>
      <c r="L458" s="92">
        <f t="shared" ref="L458:L463" si="190">SUM(K458*1.15)</f>
        <v>103.49999999999999</v>
      </c>
      <c r="M458" s="92">
        <f t="shared" ref="M458:M463" si="191">SUM(L458-K458)</f>
        <v>13.499999999999986</v>
      </c>
      <c r="N458" s="118">
        <f>SUM(E458*21)</f>
        <v>63</v>
      </c>
      <c r="O458" s="118">
        <f t="shared" ref="O458:O463" si="192">SUM(K458-N458)</f>
        <v>27</v>
      </c>
      <c r="P458" s="92">
        <v>103.5</v>
      </c>
      <c r="Q458" s="144">
        <f t="shared" ref="Q458:Q463" si="193">+SUM(P458-L458)</f>
        <v>1.4210854715202004E-14</v>
      </c>
      <c r="R458" s="784">
        <v>43613</v>
      </c>
    </row>
    <row r="459" spans="1:18" ht="16">
      <c r="A459" s="143" t="s">
        <v>40</v>
      </c>
      <c r="B459" s="617"/>
      <c r="C459" s="617" t="s">
        <v>19</v>
      </c>
      <c r="D459" s="624" t="str">
        <f>IF(C461="Tuesday","27/05/2019","")</f>
        <v>27/05/2019</v>
      </c>
      <c r="E459" s="619"/>
      <c r="F459" s="617"/>
      <c r="G459" s="620"/>
      <c r="H459" s="624"/>
      <c r="I459" s="621"/>
      <c r="J459" s="83"/>
      <c r="K459" s="621"/>
      <c r="L459" s="621">
        <f t="shared" si="190"/>
        <v>0</v>
      </c>
      <c r="M459" s="621">
        <f t="shared" si="191"/>
        <v>0</v>
      </c>
      <c r="N459" s="621">
        <f>SUM(E459*21)</f>
        <v>0</v>
      </c>
      <c r="O459" s="621">
        <f t="shared" si="192"/>
        <v>0</v>
      </c>
      <c r="P459" s="621"/>
      <c r="Q459" s="623">
        <f t="shared" si="193"/>
        <v>0</v>
      </c>
      <c r="R459" s="623"/>
    </row>
    <row r="460" spans="1:18" ht="16">
      <c r="A460" s="143" t="s">
        <v>40</v>
      </c>
      <c r="B460" s="89" t="s">
        <v>48</v>
      </c>
      <c r="C460" s="89" t="s">
        <v>24</v>
      </c>
      <c r="D460" s="97">
        <v>43613</v>
      </c>
      <c r="E460" s="91">
        <v>2</v>
      </c>
      <c r="F460" s="126" t="s">
        <v>5</v>
      </c>
      <c r="G460" s="90"/>
      <c r="H460" s="95" t="s">
        <v>6</v>
      </c>
      <c r="I460" s="96">
        <v>35</v>
      </c>
      <c r="J460" s="83"/>
      <c r="K460" s="118">
        <f>SUM(E460*I460)</f>
        <v>70</v>
      </c>
      <c r="L460" s="118">
        <f t="shared" si="190"/>
        <v>80.5</v>
      </c>
      <c r="M460" s="118">
        <f t="shared" si="191"/>
        <v>10.5</v>
      </c>
      <c r="N460" s="118">
        <f>SUM(E460*21)</f>
        <v>42</v>
      </c>
      <c r="O460" s="92">
        <f t="shared" si="192"/>
        <v>28</v>
      </c>
      <c r="P460" s="92">
        <v>80.5</v>
      </c>
      <c r="Q460" s="93">
        <f t="shared" si="193"/>
        <v>0</v>
      </c>
      <c r="R460" s="784">
        <v>43613</v>
      </c>
    </row>
    <row r="461" spans="1:18" ht="16">
      <c r="A461" s="143" t="s">
        <v>40</v>
      </c>
      <c r="B461" s="89" t="s">
        <v>50</v>
      </c>
      <c r="C461" s="95" t="s">
        <v>24</v>
      </c>
      <c r="D461" s="97">
        <v>43613</v>
      </c>
      <c r="E461" s="91">
        <v>2.5</v>
      </c>
      <c r="F461" s="126" t="s">
        <v>5</v>
      </c>
      <c r="G461" s="90"/>
      <c r="H461" s="89" t="s">
        <v>17</v>
      </c>
      <c r="I461" s="92">
        <v>30</v>
      </c>
      <c r="J461" s="83"/>
      <c r="K461" s="92">
        <f>SUM(E461*I461)</f>
        <v>75</v>
      </c>
      <c r="L461" s="92">
        <f t="shared" si="190"/>
        <v>86.25</v>
      </c>
      <c r="M461" s="92">
        <f t="shared" si="191"/>
        <v>11.25</v>
      </c>
      <c r="N461" s="118">
        <f>SUM(E461*21)</f>
        <v>52.5</v>
      </c>
      <c r="O461" s="92">
        <f t="shared" si="192"/>
        <v>22.5</v>
      </c>
      <c r="P461" s="92">
        <v>86.25</v>
      </c>
      <c r="Q461" s="93">
        <f t="shared" si="193"/>
        <v>0</v>
      </c>
      <c r="R461" s="226"/>
    </row>
    <row r="462" spans="1:18" ht="16">
      <c r="A462" s="143" t="s">
        <v>40</v>
      </c>
      <c r="B462" s="95" t="s">
        <v>232</v>
      </c>
      <c r="C462" s="89" t="s">
        <v>29</v>
      </c>
      <c r="D462" s="97">
        <v>43614</v>
      </c>
      <c r="E462" s="91">
        <v>2</v>
      </c>
      <c r="F462" s="147" t="s">
        <v>98</v>
      </c>
      <c r="G462" s="90"/>
      <c r="H462" s="89" t="s">
        <v>6</v>
      </c>
      <c r="I462" s="92">
        <v>38</v>
      </c>
      <c r="J462" s="83"/>
      <c r="K462" s="92">
        <f>SUM(E462*I462)</f>
        <v>76</v>
      </c>
      <c r="L462" s="92">
        <f t="shared" si="190"/>
        <v>87.399999999999991</v>
      </c>
      <c r="M462" s="92">
        <f t="shared" si="191"/>
        <v>11.399999999999991</v>
      </c>
      <c r="N462" s="92">
        <f>SUM(E462*25)</f>
        <v>50</v>
      </c>
      <c r="O462" s="92">
        <f t="shared" si="192"/>
        <v>26</v>
      </c>
      <c r="P462" s="92"/>
      <c r="Q462" s="93">
        <f t="shared" si="193"/>
        <v>-87.399999999999991</v>
      </c>
      <c r="R462" s="226" t="s">
        <v>663</v>
      </c>
    </row>
    <row r="463" spans="1:18" ht="16">
      <c r="A463" s="143" t="s">
        <v>40</v>
      </c>
      <c r="B463" s="95" t="s">
        <v>95</v>
      </c>
      <c r="C463" s="95" t="s">
        <v>29</v>
      </c>
      <c r="D463" s="97">
        <v>43614</v>
      </c>
      <c r="E463" s="100">
        <v>2.5</v>
      </c>
      <c r="F463" s="89" t="s">
        <v>8</v>
      </c>
      <c r="G463" s="148"/>
      <c r="H463" s="95" t="s">
        <v>17</v>
      </c>
      <c r="I463" s="96">
        <v>30</v>
      </c>
      <c r="J463" s="83"/>
      <c r="K463" s="96">
        <f>SUM(E463*I463)</f>
        <v>75</v>
      </c>
      <c r="L463" s="96">
        <f t="shared" si="190"/>
        <v>86.25</v>
      </c>
      <c r="M463" s="96">
        <f t="shared" si="191"/>
        <v>11.25</v>
      </c>
      <c r="N463" s="92">
        <f>SUM(E463*21)</f>
        <v>52.5</v>
      </c>
      <c r="O463" s="92">
        <f t="shared" si="192"/>
        <v>22.5</v>
      </c>
      <c r="P463" s="96"/>
      <c r="Q463" s="93">
        <f t="shared" si="193"/>
        <v>-86.25</v>
      </c>
      <c r="R463" s="226"/>
    </row>
    <row r="464" spans="1:18" ht="16">
      <c r="A464" s="143" t="s">
        <v>40</v>
      </c>
      <c r="B464" s="89" t="s">
        <v>514</v>
      </c>
      <c r="C464" s="89" t="s">
        <v>3</v>
      </c>
      <c r="D464" s="97">
        <v>43615</v>
      </c>
      <c r="E464" s="91">
        <v>1.5</v>
      </c>
      <c r="F464" s="126" t="s">
        <v>5</v>
      </c>
      <c r="G464" s="90" t="s">
        <v>648</v>
      </c>
      <c r="H464" s="89" t="s">
        <v>6</v>
      </c>
      <c r="I464" s="92">
        <v>35</v>
      </c>
      <c r="J464" s="83"/>
      <c r="K464" s="92">
        <v>105</v>
      </c>
      <c r="L464" s="92">
        <f>SUM(K464*1.15)</f>
        <v>120.74999999999999</v>
      </c>
      <c r="M464" s="92">
        <f>SUM(L464-K464)</f>
        <v>15.749999999999986</v>
      </c>
      <c r="N464" s="92">
        <f t="shared" ref="N464:N467" si="194">SUM(E464*21)</f>
        <v>31.5</v>
      </c>
      <c r="O464" s="92">
        <f>SUM(K464-N464)</f>
        <v>73.5</v>
      </c>
      <c r="P464" s="92"/>
      <c r="Q464" s="93">
        <f>+SUM(P464-L464)</f>
        <v>-120.74999999999999</v>
      </c>
      <c r="R464" s="226"/>
    </row>
    <row r="465" spans="1:18" ht="16">
      <c r="A465" s="143" t="s">
        <v>40</v>
      </c>
      <c r="B465" s="89" t="s">
        <v>357</v>
      </c>
      <c r="C465" s="89" t="s">
        <v>3</v>
      </c>
      <c r="D465" s="97">
        <v>43615</v>
      </c>
      <c r="E465" s="100">
        <v>1.5</v>
      </c>
      <c r="F465" s="87" t="s">
        <v>8</v>
      </c>
      <c r="G465" s="90" t="s">
        <v>648</v>
      </c>
      <c r="H465" s="95"/>
      <c r="I465" s="96"/>
      <c r="J465" s="83"/>
      <c r="K465" s="96"/>
      <c r="L465" s="96">
        <f>SUM(K465*1.15)</f>
        <v>0</v>
      </c>
      <c r="M465" s="96">
        <f>SUM(L465-K465)</f>
        <v>0</v>
      </c>
      <c r="N465" s="92">
        <f t="shared" si="194"/>
        <v>31.5</v>
      </c>
      <c r="O465" s="96">
        <f>SUM(K465-N465)</f>
        <v>-31.5</v>
      </c>
      <c r="P465" s="96"/>
      <c r="Q465" s="93">
        <f>+SUM(P465-L465)</f>
        <v>0</v>
      </c>
      <c r="R465" s="784"/>
    </row>
    <row r="466" spans="1:18" ht="16">
      <c r="A466" s="143" t="s">
        <v>40</v>
      </c>
      <c r="B466" s="87" t="s">
        <v>351</v>
      </c>
      <c r="C466" s="87" t="s">
        <v>10</v>
      </c>
      <c r="D466" s="97">
        <v>43616</v>
      </c>
      <c r="E466" s="98">
        <v>2</v>
      </c>
      <c r="F466" s="126" t="s">
        <v>5</v>
      </c>
      <c r="G466" s="90"/>
      <c r="H466" s="89" t="s">
        <v>6</v>
      </c>
      <c r="I466" s="92">
        <v>35</v>
      </c>
      <c r="J466" s="83"/>
      <c r="K466" s="92">
        <v>70</v>
      </c>
      <c r="L466" s="92">
        <f>SUM(K466*1.15)</f>
        <v>80.5</v>
      </c>
      <c r="M466" s="92">
        <f>SUM(L466-K466)</f>
        <v>10.5</v>
      </c>
      <c r="N466" s="92">
        <f t="shared" si="194"/>
        <v>42</v>
      </c>
      <c r="O466" s="92">
        <f>SUM(K466-N466)</f>
        <v>28</v>
      </c>
      <c r="P466" s="92"/>
      <c r="Q466" s="93">
        <f>+SUM(P466-L466)</f>
        <v>-80.5</v>
      </c>
      <c r="R466" s="229"/>
    </row>
    <row r="467" spans="1:18" ht="16">
      <c r="A467" s="143" t="s">
        <v>40</v>
      </c>
      <c r="B467" s="95" t="s">
        <v>56</v>
      </c>
      <c r="C467" s="89" t="s">
        <v>10</v>
      </c>
      <c r="D467" s="97">
        <v>43616</v>
      </c>
      <c r="E467" s="100">
        <v>1.25</v>
      </c>
      <c r="F467" s="89" t="s">
        <v>8</v>
      </c>
      <c r="G467" s="87"/>
      <c r="H467" s="95" t="s">
        <v>15</v>
      </c>
      <c r="I467" s="92"/>
      <c r="J467" s="83"/>
      <c r="K467" s="92"/>
      <c r="L467" s="92"/>
      <c r="M467" s="92"/>
      <c r="N467" s="92">
        <f t="shared" si="194"/>
        <v>26.25</v>
      </c>
      <c r="O467" s="118"/>
      <c r="P467" s="96"/>
      <c r="Q467" s="93">
        <f>+SUM(P467-L467)</f>
        <v>0</v>
      </c>
      <c r="R467" s="94"/>
    </row>
    <row r="468" spans="1:18" ht="16">
      <c r="A468" s="150"/>
      <c r="B468" s="150"/>
      <c r="C468" s="150"/>
      <c r="D468" s="150" t="str">
        <f t="shared" si="181"/>
        <v/>
      </c>
      <c r="E468" s="151">
        <f>SUM(E458:E467)</f>
        <v>18.25</v>
      </c>
      <c r="F468" s="150"/>
      <c r="G468" s="150"/>
      <c r="H468" s="150"/>
      <c r="I468" s="152"/>
      <c r="J468" s="83"/>
      <c r="K468" s="152">
        <f>SUM(K458:K467)</f>
        <v>561</v>
      </c>
      <c r="L468" s="152">
        <f t="shared" ref="L468:Q468" si="195">SUM(L458:L467)</f>
        <v>645.15</v>
      </c>
      <c r="M468" s="152">
        <f t="shared" si="195"/>
        <v>84.149999999999963</v>
      </c>
      <c r="N468" s="152">
        <f t="shared" si="195"/>
        <v>391.25</v>
      </c>
      <c r="O468" s="152">
        <f t="shared" si="195"/>
        <v>196</v>
      </c>
      <c r="P468" s="152">
        <f t="shared" si="195"/>
        <v>270.25</v>
      </c>
      <c r="Q468" s="153">
        <f t="shared" si="195"/>
        <v>-374.9</v>
      </c>
      <c r="R468" s="154"/>
    </row>
    <row r="469" spans="1:18" ht="16">
      <c r="A469" s="79" t="s">
        <v>57</v>
      </c>
      <c r="B469" s="79" t="s">
        <v>58</v>
      </c>
      <c r="C469" s="79"/>
      <c r="D469" s="155" t="str">
        <f t="shared" si="181"/>
        <v/>
      </c>
      <c r="E469" s="81" t="s">
        <v>60</v>
      </c>
      <c r="F469" s="79" t="s">
        <v>61</v>
      </c>
      <c r="G469" s="85" t="s">
        <v>62</v>
      </c>
      <c r="H469" s="156" t="s">
        <v>72</v>
      </c>
      <c r="I469" s="82" t="s">
        <v>64</v>
      </c>
      <c r="J469" s="83"/>
      <c r="K469" s="82" t="s">
        <v>65</v>
      </c>
      <c r="L469" s="82" t="s">
        <v>66</v>
      </c>
      <c r="M469" s="82" t="s">
        <v>67</v>
      </c>
      <c r="N469" s="82" t="s">
        <v>68</v>
      </c>
      <c r="O469" s="82" t="s">
        <v>69</v>
      </c>
      <c r="P469" s="82" t="s">
        <v>70</v>
      </c>
      <c r="Q469" s="84" t="s">
        <v>71</v>
      </c>
      <c r="R469" s="94"/>
    </row>
    <row r="470" spans="1:18" ht="16">
      <c r="A470" s="163" t="s">
        <v>362</v>
      </c>
      <c r="B470" s="89" t="s">
        <v>101</v>
      </c>
      <c r="C470" s="89" t="s">
        <v>19</v>
      </c>
      <c r="D470" s="95" t="str">
        <f>IF(C493="Tuesday","27/05/2019","")</f>
        <v>27/05/2019</v>
      </c>
      <c r="E470" s="91">
        <v>2</v>
      </c>
      <c r="F470" s="89" t="s">
        <v>8</v>
      </c>
      <c r="G470" s="95"/>
      <c r="H470" s="116" t="s">
        <v>6</v>
      </c>
      <c r="I470" s="92">
        <v>35</v>
      </c>
      <c r="J470" s="83"/>
      <c r="K470" s="92">
        <f>SUM(E470*I470)</f>
        <v>70</v>
      </c>
      <c r="L470" s="92">
        <f>SUM(K470*1.15)</f>
        <v>80.5</v>
      </c>
      <c r="M470" s="92">
        <f>SUM(L470-K470)</f>
        <v>10.5</v>
      </c>
      <c r="N470" s="92">
        <f>SUM(E470*20)</f>
        <v>40</v>
      </c>
      <c r="O470" s="92">
        <f>SUM(K470-N470)</f>
        <v>30</v>
      </c>
      <c r="P470" s="92">
        <v>80.5</v>
      </c>
      <c r="Q470" s="93">
        <f>+SUM(P470-L470)</f>
        <v>0</v>
      </c>
      <c r="R470" s="784">
        <v>43612</v>
      </c>
    </row>
    <row r="471" spans="1:18" ht="16">
      <c r="A471" s="163" t="s">
        <v>362</v>
      </c>
      <c r="B471" s="617"/>
      <c r="C471" s="617" t="s">
        <v>19</v>
      </c>
      <c r="D471" s="618">
        <v>43612</v>
      </c>
      <c r="E471" s="619"/>
      <c r="F471" s="617" t="s">
        <v>85</v>
      </c>
      <c r="G471" s="624"/>
      <c r="H471" s="663"/>
      <c r="I471" s="621"/>
      <c r="J471" s="83"/>
      <c r="K471" s="621"/>
      <c r="L471" s="621"/>
      <c r="M471" s="621"/>
      <c r="N471" s="621"/>
      <c r="O471" s="621"/>
      <c r="P471" s="621"/>
      <c r="Q471" s="623"/>
      <c r="R471" s="94"/>
    </row>
    <row r="472" spans="1:18" ht="16">
      <c r="A472" s="163" t="s">
        <v>362</v>
      </c>
      <c r="B472" s="698"/>
      <c r="C472" s="109" t="s">
        <v>24</v>
      </c>
      <c r="D472" s="667">
        <v>43613</v>
      </c>
      <c r="E472" s="791"/>
      <c r="F472" s="698"/>
      <c r="G472" s="781" t="s">
        <v>513</v>
      </c>
      <c r="H472" s="698"/>
      <c r="I472" s="698"/>
      <c r="J472" s="83"/>
      <c r="K472" s="698"/>
      <c r="L472" s="698"/>
      <c r="M472" s="698"/>
      <c r="N472" s="698"/>
      <c r="O472" s="698"/>
      <c r="P472" s="698"/>
      <c r="Q472" s="698"/>
      <c r="R472" s="700"/>
    </row>
    <row r="473" spans="1:18" ht="16">
      <c r="A473" s="163" t="s">
        <v>362</v>
      </c>
      <c r="B473" s="315" t="s">
        <v>599</v>
      </c>
      <c r="C473" s="89" t="s">
        <v>29</v>
      </c>
      <c r="D473" s="97">
        <v>43614</v>
      </c>
      <c r="E473" s="696">
        <v>1.25</v>
      </c>
      <c r="F473" s="315" t="s">
        <v>8</v>
      </c>
      <c r="G473" s="90" t="s">
        <v>641</v>
      </c>
      <c r="H473" s="315" t="s">
        <v>6</v>
      </c>
      <c r="I473" s="346">
        <v>40</v>
      </c>
      <c r="J473" s="83"/>
      <c r="K473" s="346">
        <v>100</v>
      </c>
      <c r="L473" s="346">
        <f>SUM(K473*1.15)</f>
        <v>114.99999999999999</v>
      </c>
      <c r="M473" s="346">
        <f>SUM(L473-K473)</f>
        <v>14.999999999999986</v>
      </c>
      <c r="N473" s="346">
        <f>SUM(E473*21)</f>
        <v>26.25</v>
      </c>
      <c r="O473" s="346">
        <f>SUM(K473-N473)</f>
        <v>73.75</v>
      </c>
      <c r="P473" s="346">
        <v>115</v>
      </c>
      <c r="Q473" s="144">
        <f>+SUM(P473-L473)</f>
        <v>1.4210854715202004E-14</v>
      </c>
      <c r="R473" s="784">
        <v>43613</v>
      </c>
    </row>
    <row r="474" spans="1:18" ht="16">
      <c r="A474" s="163" t="s">
        <v>362</v>
      </c>
      <c r="B474" s="89" t="s">
        <v>590</v>
      </c>
      <c r="C474" s="89" t="s">
        <v>29</v>
      </c>
      <c r="D474" s="97">
        <v>43614</v>
      </c>
      <c r="E474" s="91">
        <v>1.5</v>
      </c>
      <c r="F474" s="125" t="s">
        <v>14</v>
      </c>
      <c r="G474" s="90"/>
      <c r="H474" s="89" t="s">
        <v>20</v>
      </c>
      <c r="I474" s="795">
        <v>43</v>
      </c>
      <c r="J474" s="117"/>
      <c r="K474" s="92">
        <v>144</v>
      </c>
      <c r="L474" s="92">
        <f>SUM(K474*1.15)</f>
        <v>165.6</v>
      </c>
      <c r="M474" s="92">
        <f>SUM(L474-K474)</f>
        <v>21.599999999999994</v>
      </c>
      <c r="N474" s="118">
        <f>SUM(E474*21)</f>
        <v>31.5</v>
      </c>
      <c r="O474" s="92">
        <f>SUM(K474-N474)</f>
        <v>112.5</v>
      </c>
      <c r="P474" s="92"/>
      <c r="Q474" s="92">
        <f>+SUM(P474-L474)</f>
        <v>-165.6</v>
      </c>
      <c r="R474" s="94"/>
    </row>
    <row r="475" spans="1:18" s="779" customFormat="1" ht="16">
      <c r="A475" s="778" t="s">
        <v>362</v>
      </c>
      <c r="B475" s="780"/>
      <c r="C475" s="109" t="s">
        <v>3</v>
      </c>
      <c r="D475" s="667">
        <v>43615</v>
      </c>
      <c r="E475" s="794"/>
      <c r="F475" s="780"/>
      <c r="G475" s="781" t="s">
        <v>594</v>
      </c>
      <c r="H475" s="780"/>
      <c r="I475" s="780"/>
      <c r="J475" s="83"/>
      <c r="K475" s="780"/>
      <c r="L475" s="780"/>
      <c r="M475" s="780"/>
      <c r="N475" s="780"/>
      <c r="O475" s="780"/>
      <c r="P475" s="780"/>
      <c r="Q475" s="780"/>
      <c r="R475" s="780"/>
    </row>
    <row r="476" spans="1:18" ht="16">
      <c r="A476" s="163" t="s">
        <v>362</v>
      </c>
      <c r="B476" s="87" t="s">
        <v>9</v>
      </c>
      <c r="C476" s="87" t="s">
        <v>10</v>
      </c>
      <c r="D476" s="97">
        <v>43616</v>
      </c>
      <c r="E476" s="98">
        <v>2</v>
      </c>
      <c r="F476" s="126" t="s">
        <v>5</v>
      </c>
      <c r="G476" s="776" t="s">
        <v>652</v>
      </c>
      <c r="H476" s="95" t="s">
        <v>6</v>
      </c>
      <c r="I476" s="96">
        <v>35</v>
      </c>
      <c r="J476" s="83"/>
      <c r="K476" s="92">
        <v>70</v>
      </c>
      <c r="L476" s="92">
        <f t="shared" ref="L476:L477" si="196">SUM(K476*1.15)</f>
        <v>80.5</v>
      </c>
      <c r="M476" s="92">
        <f t="shared" ref="M476:M477" si="197">SUM(L476-K476)</f>
        <v>10.5</v>
      </c>
      <c r="N476" s="118">
        <v>65</v>
      </c>
      <c r="O476" s="92">
        <f t="shared" ref="O476:O477" si="198">SUM(K476-N476)</f>
        <v>5</v>
      </c>
      <c r="P476" s="92"/>
      <c r="Q476" s="93">
        <f t="shared" ref="Q476:Q477" si="199">+SUM(P476-L476)</f>
        <v>-80.5</v>
      </c>
      <c r="R476" s="226"/>
    </row>
    <row r="477" spans="1:18" ht="16">
      <c r="A477" s="163" t="s">
        <v>362</v>
      </c>
      <c r="B477" s="89" t="s">
        <v>78</v>
      </c>
      <c r="C477" s="95" t="s">
        <v>10</v>
      </c>
      <c r="D477" s="97">
        <v>43616</v>
      </c>
      <c r="E477" s="91">
        <v>2</v>
      </c>
      <c r="F477" s="89" t="s">
        <v>8</v>
      </c>
      <c r="G477" s="90" t="s">
        <v>585</v>
      </c>
      <c r="H477" s="95" t="s">
        <v>6</v>
      </c>
      <c r="I477" s="96">
        <v>40</v>
      </c>
      <c r="J477" s="83"/>
      <c r="K477" s="118">
        <f>SUM(E477*I477)</f>
        <v>80</v>
      </c>
      <c r="L477" s="118">
        <f t="shared" si="196"/>
        <v>92</v>
      </c>
      <c r="M477" s="118">
        <f t="shared" si="197"/>
        <v>12</v>
      </c>
      <c r="N477" s="118">
        <f>SUM(E477*20)</f>
        <v>40</v>
      </c>
      <c r="O477" s="118">
        <f t="shared" si="198"/>
        <v>40</v>
      </c>
      <c r="P477" s="96"/>
      <c r="Q477" s="144">
        <f t="shared" si="199"/>
        <v>-92</v>
      </c>
      <c r="R477" s="226"/>
    </row>
    <row r="478" spans="1:18" ht="16">
      <c r="A478" s="167"/>
      <c r="B478" s="167"/>
      <c r="C478" s="167"/>
      <c r="D478" s="762" t="str">
        <f t="shared" si="181"/>
        <v/>
      </c>
      <c r="E478" s="169">
        <f>SUM(E470:E477)</f>
        <v>8.75</v>
      </c>
      <c r="F478" s="167"/>
      <c r="G478" s="170"/>
      <c r="H478" s="168"/>
      <c r="I478" s="171"/>
      <c r="J478" s="83"/>
      <c r="K478" s="172">
        <f t="shared" ref="K478:Q478" si="200">SUM(K470:K477)</f>
        <v>464</v>
      </c>
      <c r="L478" s="172">
        <f t="shared" si="200"/>
        <v>533.6</v>
      </c>
      <c r="M478" s="172">
        <f t="shared" si="200"/>
        <v>69.59999999999998</v>
      </c>
      <c r="N478" s="172">
        <f t="shared" si="200"/>
        <v>202.75</v>
      </c>
      <c r="O478" s="172">
        <f t="shared" si="200"/>
        <v>261.25</v>
      </c>
      <c r="P478" s="173">
        <f t="shared" si="200"/>
        <v>195.5</v>
      </c>
      <c r="Q478" s="174">
        <f t="shared" si="200"/>
        <v>-338.09999999999997</v>
      </c>
      <c r="R478" s="94"/>
    </row>
    <row r="479" spans="1:18" ht="16">
      <c r="A479" s="176" t="s">
        <v>87</v>
      </c>
      <c r="B479" s="89" t="s">
        <v>88</v>
      </c>
      <c r="C479" s="89" t="s">
        <v>19</v>
      </c>
      <c r="D479" s="95" t="str">
        <f>IF(C481="Tuesday","27/05/2019","")</f>
        <v>27/05/2019</v>
      </c>
      <c r="E479" s="91">
        <v>2</v>
      </c>
      <c r="F479" s="89" t="s">
        <v>8</v>
      </c>
      <c r="G479" s="90" t="s">
        <v>89</v>
      </c>
      <c r="H479" s="95" t="s">
        <v>17</v>
      </c>
      <c r="I479" s="96">
        <v>30</v>
      </c>
      <c r="J479" s="83"/>
      <c r="K479" s="92">
        <f>SUM(E479*I479)</f>
        <v>60</v>
      </c>
      <c r="L479" s="92">
        <f t="shared" ref="L479:L484" si="201">SUM(K479*1.15)</f>
        <v>69</v>
      </c>
      <c r="M479" s="92">
        <f t="shared" ref="M479:M484" si="202">SUM(L479-K479)</f>
        <v>9</v>
      </c>
      <c r="N479" s="92">
        <f t="shared" ref="N479:N484" si="203">SUM(E479*21)</f>
        <v>42</v>
      </c>
      <c r="O479" s="92">
        <f t="shared" ref="O479:O484" si="204">SUM(K479-N479)</f>
        <v>18</v>
      </c>
      <c r="P479" s="118">
        <v>59</v>
      </c>
      <c r="Q479" s="93">
        <f t="shared" ref="Q479:Q484" si="205">+SUM(P479-L479)</f>
        <v>-10</v>
      </c>
      <c r="R479" s="785" t="s">
        <v>352</v>
      </c>
    </row>
    <row r="480" spans="1:18" ht="16">
      <c r="A480" s="176" t="s">
        <v>87</v>
      </c>
      <c r="B480" s="89" t="s">
        <v>90</v>
      </c>
      <c r="C480" s="89" t="s">
        <v>19</v>
      </c>
      <c r="D480" s="95" t="str">
        <f>IF(C482="Tuesday","27/05/2019","")</f>
        <v>27/05/2019</v>
      </c>
      <c r="E480" s="91">
        <v>3</v>
      </c>
      <c r="F480" s="126" t="s">
        <v>5</v>
      </c>
      <c r="G480" s="90"/>
      <c r="H480" s="87" t="s">
        <v>17</v>
      </c>
      <c r="I480" s="92">
        <v>30</v>
      </c>
      <c r="J480" s="83"/>
      <c r="K480" s="92">
        <v>90</v>
      </c>
      <c r="L480" s="92">
        <f t="shared" si="201"/>
        <v>103.49999999999999</v>
      </c>
      <c r="M480" s="92">
        <f t="shared" si="202"/>
        <v>13.499999999999986</v>
      </c>
      <c r="N480" s="92">
        <f t="shared" si="203"/>
        <v>63</v>
      </c>
      <c r="O480" s="92">
        <f t="shared" si="204"/>
        <v>27</v>
      </c>
      <c r="P480" s="92">
        <v>103.5</v>
      </c>
      <c r="Q480" s="93">
        <f t="shared" si="205"/>
        <v>1.4210854715202004E-14</v>
      </c>
      <c r="R480" s="784">
        <v>43612</v>
      </c>
    </row>
    <row r="481" spans="1:18" ht="16">
      <c r="A481" s="176" t="s">
        <v>87</v>
      </c>
      <c r="B481" s="617"/>
      <c r="C481" s="617" t="s">
        <v>24</v>
      </c>
      <c r="D481" s="618">
        <v>43613</v>
      </c>
      <c r="E481" s="619"/>
      <c r="F481" s="617"/>
      <c r="G481" s="620"/>
      <c r="H481" s="666"/>
      <c r="I481" s="622"/>
      <c r="J481" s="83"/>
      <c r="K481" s="621"/>
      <c r="L481" s="621"/>
      <c r="M481" s="621"/>
      <c r="N481" s="621"/>
      <c r="O481" s="621"/>
      <c r="P481" s="621"/>
      <c r="Q481" s="623"/>
      <c r="R481" s="711"/>
    </row>
    <row r="482" spans="1:18" ht="16">
      <c r="A482" s="176" t="s">
        <v>87</v>
      </c>
      <c r="B482" s="89" t="s">
        <v>93</v>
      </c>
      <c r="C482" s="95" t="s">
        <v>24</v>
      </c>
      <c r="D482" s="97">
        <v>43613</v>
      </c>
      <c r="E482" s="91">
        <v>2</v>
      </c>
      <c r="F482" s="126" t="s">
        <v>5</v>
      </c>
      <c r="G482" s="90"/>
      <c r="H482" s="95" t="s">
        <v>6</v>
      </c>
      <c r="I482" s="96">
        <v>35</v>
      </c>
      <c r="J482" s="83"/>
      <c r="K482" s="92">
        <f t="shared" ref="K482:K484" si="206">SUM(E482*I482)</f>
        <v>70</v>
      </c>
      <c r="L482" s="92">
        <f t="shared" si="201"/>
        <v>80.5</v>
      </c>
      <c r="M482" s="92">
        <f>SUM(L482-K482)</f>
        <v>10.5</v>
      </c>
      <c r="N482" s="92">
        <f t="shared" si="203"/>
        <v>42</v>
      </c>
      <c r="O482" s="92">
        <f>SUM(K482-N482)</f>
        <v>28</v>
      </c>
      <c r="P482" s="92"/>
      <c r="Q482" s="93">
        <f t="shared" si="205"/>
        <v>-80.5</v>
      </c>
      <c r="R482" s="226"/>
    </row>
    <row r="483" spans="1:18" ht="16">
      <c r="A483" s="176" t="s">
        <v>87</v>
      </c>
      <c r="B483" s="95" t="s">
        <v>81</v>
      </c>
      <c r="C483" s="95" t="s">
        <v>29</v>
      </c>
      <c r="D483" s="97">
        <v>43614</v>
      </c>
      <c r="E483" s="100">
        <v>2</v>
      </c>
      <c r="F483" s="126" t="s">
        <v>5</v>
      </c>
      <c r="G483" s="90"/>
      <c r="H483" s="95" t="s">
        <v>6</v>
      </c>
      <c r="I483" s="92">
        <v>35</v>
      </c>
      <c r="J483" s="83"/>
      <c r="K483" s="118">
        <f t="shared" si="206"/>
        <v>70</v>
      </c>
      <c r="L483" s="118">
        <f>SUM(K483*1.15)</f>
        <v>80.5</v>
      </c>
      <c r="M483" s="118">
        <f>SUM(L483-K483)</f>
        <v>10.5</v>
      </c>
      <c r="N483" s="92">
        <f>SUM(E483*21)</f>
        <v>42</v>
      </c>
      <c r="O483" s="92">
        <f>SUM(K483-N483)</f>
        <v>28</v>
      </c>
      <c r="P483" s="118"/>
      <c r="Q483" s="93">
        <f>+SUM(P483-L483)</f>
        <v>-80.5</v>
      </c>
      <c r="R483" s="226"/>
    </row>
    <row r="484" spans="1:18" ht="16">
      <c r="A484" s="176" t="s">
        <v>87</v>
      </c>
      <c r="B484" s="89" t="s">
        <v>96</v>
      </c>
      <c r="C484" s="95" t="s">
        <v>29</v>
      </c>
      <c r="D484" s="97">
        <v>43614</v>
      </c>
      <c r="E484" s="100">
        <v>2</v>
      </c>
      <c r="F484" s="126" t="s">
        <v>5</v>
      </c>
      <c r="G484" s="90"/>
      <c r="H484" s="116" t="s">
        <v>6</v>
      </c>
      <c r="I484" s="92">
        <v>35</v>
      </c>
      <c r="J484" s="83"/>
      <c r="K484" s="96">
        <f t="shared" si="206"/>
        <v>70</v>
      </c>
      <c r="L484" s="96">
        <f t="shared" si="201"/>
        <v>80.5</v>
      </c>
      <c r="M484" s="96">
        <f t="shared" si="202"/>
        <v>10.5</v>
      </c>
      <c r="N484" s="92">
        <f t="shared" si="203"/>
        <v>42</v>
      </c>
      <c r="O484" s="92">
        <f t="shared" si="204"/>
        <v>28</v>
      </c>
      <c r="P484" s="92"/>
      <c r="Q484" s="93">
        <f t="shared" si="205"/>
        <v>-80.5</v>
      </c>
      <c r="R484" s="226"/>
    </row>
    <row r="485" spans="1:18" ht="16">
      <c r="A485" s="176" t="s">
        <v>87</v>
      </c>
      <c r="B485" s="89" t="s">
        <v>7</v>
      </c>
      <c r="C485" s="95" t="s">
        <v>3</v>
      </c>
      <c r="D485" s="97">
        <v>43615</v>
      </c>
      <c r="E485" s="91">
        <v>2</v>
      </c>
      <c r="F485" s="89" t="s">
        <v>8</v>
      </c>
      <c r="G485" s="90" t="s">
        <v>653</v>
      </c>
      <c r="H485" s="95" t="s">
        <v>6</v>
      </c>
      <c r="I485" s="96">
        <v>35</v>
      </c>
      <c r="J485" s="83"/>
      <c r="K485" s="92">
        <v>70</v>
      </c>
      <c r="L485" s="92">
        <f>SUM(K485*1.15)</f>
        <v>80.5</v>
      </c>
      <c r="M485" s="92">
        <f>SUM(L485-K485)</f>
        <v>10.5</v>
      </c>
      <c r="N485" s="92">
        <f>SUM(E485*21)</f>
        <v>42</v>
      </c>
      <c r="O485" s="92">
        <f>SUM(K485-N485)</f>
        <v>28</v>
      </c>
      <c r="P485" s="92"/>
      <c r="Q485" s="93">
        <f>+SUM(P485-L485)</f>
        <v>-80.5</v>
      </c>
      <c r="R485" s="226"/>
    </row>
    <row r="486" spans="1:18" ht="16">
      <c r="A486" s="176" t="s">
        <v>87</v>
      </c>
      <c r="B486" s="89" t="s">
        <v>376</v>
      </c>
      <c r="C486" s="89" t="s">
        <v>3</v>
      </c>
      <c r="D486" s="97">
        <v>43615</v>
      </c>
      <c r="E486" s="91">
        <v>3</v>
      </c>
      <c r="F486" s="89" t="s">
        <v>85</v>
      </c>
      <c r="G486" s="90" t="s">
        <v>654</v>
      </c>
      <c r="H486" s="116" t="s">
        <v>6</v>
      </c>
      <c r="I486" s="92">
        <v>35</v>
      </c>
      <c r="J486" s="83"/>
      <c r="K486" s="92">
        <v>105</v>
      </c>
      <c r="L486" s="92">
        <f>SUM(K486*1.15)</f>
        <v>120.74999999999999</v>
      </c>
      <c r="M486" s="92">
        <f>SUM(L486-K486)</f>
        <v>15.749999999999986</v>
      </c>
      <c r="N486" s="92">
        <f>SUM(E486*20)</f>
        <v>60</v>
      </c>
      <c r="O486" s="92">
        <f>SUM(K486-N486)</f>
        <v>45</v>
      </c>
      <c r="P486" s="92"/>
      <c r="Q486" s="93">
        <f>+SUM(P486-L486)</f>
        <v>-120.74999999999999</v>
      </c>
      <c r="R486" s="226"/>
    </row>
    <row r="487" spans="1:18" ht="16">
      <c r="A487" s="176" t="s">
        <v>87</v>
      </c>
      <c r="B487" s="617"/>
      <c r="C487" s="617" t="s">
        <v>10</v>
      </c>
      <c r="D487" s="618">
        <v>43616</v>
      </c>
      <c r="E487" s="619"/>
      <c r="F487" s="617"/>
      <c r="G487" s="620"/>
      <c r="H487" s="617"/>
      <c r="I487" s="621"/>
      <c r="J487" s="83"/>
      <c r="K487" s="621"/>
      <c r="L487" s="621">
        <f>SUM(K487*1.15)</f>
        <v>0</v>
      </c>
      <c r="M487" s="621">
        <f>SUM(L487-K487)</f>
        <v>0</v>
      </c>
      <c r="N487" s="621">
        <f>SUM(E487*21)</f>
        <v>0</v>
      </c>
      <c r="O487" s="621">
        <f>SUM(K487-N487)</f>
        <v>0</v>
      </c>
      <c r="P487" s="621"/>
      <c r="Q487" s="623">
        <f>+SUM(P487-L487)</f>
        <v>0</v>
      </c>
      <c r="R487" s="229"/>
    </row>
    <row r="488" spans="1:18" ht="16">
      <c r="A488" s="176" t="s">
        <v>87</v>
      </c>
      <c r="B488" s="89" t="s">
        <v>134</v>
      </c>
      <c r="C488" s="89" t="s">
        <v>10</v>
      </c>
      <c r="D488" s="97">
        <v>43616</v>
      </c>
      <c r="E488" s="91">
        <v>1.5</v>
      </c>
      <c r="F488" s="146" t="s">
        <v>14</v>
      </c>
      <c r="G488" s="90" t="s">
        <v>657</v>
      </c>
      <c r="H488" s="95" t="s">
        <v>6</v>
      </c>
      <c r="I488" s="96">
        <v>38</v>
      </c>
      <c r="J488" s="83"/>
      <c r="K488" s="92"/>
      <c r="L488" s="92"/>
      <c r="M488" s="92"/>
      <c r="N488" s="92">
        <f>SUM(E488*25)</f>
        <v>37.5</v>
      </c>
      <c r="O488" s="92"/>
      <c r="P488" s="92"/>
      <c r="Q488" s="93"/>
      <c r="R488" s="229"/>
    </row>
    <row r="489" spans="1:18" ht="16">
      <c r="A489" s="176" t="s">
        <v>87</v>
      </c>
      <c r="B489" s="89" t="s">
        <v>21</v>
      </c>
      <c r="C489" s="89" t="s">
        <v>10</v>
      </c>
      <c r="D489" s="97">
        <v>43616</v>
      </c>
      <c r="E489" s="91">
        <v>1.5</v>
      </c>
      <c r="F489" s="89" t="s">
        <v>85</v>
      </c>
      <c r="G489" s="90" t="s">
        <v>616</v>
      </c>
      <c r="H489" s="89"/>
      <c r="I489" s="92"/>
      <c r="J489" s="83"/>
      <c r="K489" s="92">
        <f>SUM(E489*I489)</f>
        <v>0</v>
      </c>
      <c r="L489" s="92">
        <f>SUM(K489*1.15)</f>
        <v>0</v>
      </c>
      <c r="M489" s="92">
        <f>SUM(L489-K489)</f>
        <v>0</v>
      </c>
      <c r="N489" s="92">
        <f>SUM(E489*21)</f>
        <v>31.5</v>
      </c>
      <c r="O489" s="92">
        <f>SUM(K489-N489)</f>
        <v>-31.5</v>
      </c>
      <c r="P489" s="92"/>
      <c r="Q489" s="93">
        <f>+SUM(P489-L489)</f>
        <v>0</v>
      </c>
      <c r="R489" s="226"/>
    </row>
    <row r="490" spans="1:18" ht="16">
      <c r="A490" s="167"/>
      <c r="B490" s="167"/>
      <c r="C490" s="167"/>
      <c r="D490" s="167" t="str">
        <f t="shared" ref="D490:D537" si="207">IF(C490="Tuesday","27/05/2019","")</f>
        <v/>
      </c>
      <c r="E490" s="169">
        <f>SUM(E479:E489)</f>
        <v>19</v>
      </c>
      <c r="F490" s="167"/>
      <c r="G490" s="167"/>
      <c r="H490" s="167"/>
      <c r="I490" s="171"/>
      <c r="J490" s="117"/>
      <c r="K490" s="171">
        <f t="shared" ref="K490:Q490" si="208">SUM(K479:K489)</f>
        <v>535</v>
      </c>
      <c r="L490" s="171">
        <f t="shared" si="208"/>
        <v>615.25</v>
      </c>
      <c r="M490" s="171">
        <f t="shared" si="208"/>
        <v>80.249999999999972</v>
      </c>
      <c r="N490" s="171">
        <f t="shared" si="208"/>
        <v>402</v>
      </c>
      <c r="O490" s="171">
        <f t="shared" si="208"/>
        <v>170.5</v>
      </c>
      <c r="P490" s="171">
        <f t="shared" si="208"/>
        <v>162.5</v>
      </c>
      <c r="Q490" s="94">
        <f t="shared" si="208"/>
        <v>-452.75</v>
      </c>
      <c r="R490" s="94"/>
    </row>
    <row r="491" spans="1:18" ht="16">
      <c r="A491" s="178" t="s">
        <v>99</v>
      </c>
      <c r="B491" s="198"/>
      <c r="C491" s="198" t="s">
        <v>19</v>
      </c>
      <c r="D491" s="199">
        <v>43612</v>
      </c>
      <c r="E491" s="200">
        <v>1</v>
      </c>
      <c r="F491" s="198"/>
      <c r="G491" s="230"/>
      <c r="H491" s="198"/>
      <c r="I491" s="201"/>
      <c r="J491" s="117"/>
      <c r="K491" s="201"/>
      <c r="L491" s="201"/>
      <c r="M491" s="201"/>
      <c r="N491" s="201">
        <f>SUM(E491*22)</f>
        <v>22</v>
      </c>
      <c r="O491" s="201"/>
      <c r="P491" s="201"/>
      <c r="Q491" s="202"/>
      <c r="R491" s="94"/>
    </row>
    <row r="492" spans="1:18" ht="16">
      <c r="A492" s="178" t="s">
        <v>99</v>
      </c>
      <c r="B492" s="89" t="s">
        <v>102</v>
      </c>
      <c r="C492" s="89" t="s">
        <v>19</v>
      </c>
      <c r="D492" s="97">
        <v>43612</v>
      </c>
      <c r="E492" s="91">
        <v>3</v>
      </c>
      <c r="F492" s="89" t="s">
        <v>8</v>
      </c>
      <c r="G492" s="90"/>
      <c r="H492" s="127" t="s">
        <v>6</v>
      </c>
      <c r="I492" s="96">
        <v>30</v>
      </c>
      <c r="J492" s="117"/>
      <c r="K492" s="92">
        <f>SUM(E492*I492)</f>
        <v>90</v>
      </c>
      <c r="L492" s="92">
        <f>SUM(K492*1.15)</f>
        <v>103.49999999999999</v>
      </c>
      <c r="M492" s="92">
        <f>SUM(L492-K492)</f>
        <v>13.499999999999986</v>
      </c>
      <c r="N492" s="92">
        <f t="shared" ref="N492" si="209">SUM(E492*21)</f>
        <v>63</v>
      </c>
      <c r="O492" s="118">
        <f>SUM(K492-N492)</f>
        <v>27</v>
      </c>
      <c r="P492" s="92">
        <v>103.5</v>
      </c>
      <c r="Q492" s="93">
        <f t="shared" ref="Q492:Q500" si="210">+SUM(P492-L492)</f>
        <v>1.4210854715202004E-14</v>
      </c>
      <c r="R492" s="784">
        <v>43612</v>
      </c>
    </row>
    <row r="493" spans="1:18" ht="16">
      <c r="A493" s="178" t="s">
        <v>99</v>
      </c>
      <c r="B493" s="89" t="s">
        <v>475</v>
      </c>
      <c r="C493" s="89" t="s">
        <v>24</v>
      </c>
      <c r="D493" s="97">
        <v>43613</v>
      </c>
      <c r="E493" s="91">
        <v>4</v>
      </c>
      <c r="F493" s="89" t="s">
        <v>8</v>
      </c>
      <c r="G493" s="90"/>
      <c r="H493" s="89" t="s">
        <v>17</v>
      </c>
      <c r="I493" s="92">
        <v>35</v>
      </c>
      <c r="J493" s="83"/>
      <c r="K493" s="92">
        <f>SUM(E541*I493)</f>
        <v>140</v>
      </c>
      <c r="L493" s="92">
        <f>SUM(K493*1.15)</f>
        <v>161</v>
      </c>
      <c r="M493" s="92">
        <f>SUM(L493-K493)</f>
        <v>21</v>
      </c>
      <c r="N493" s="92">
        <v>100</v>
      </c>
      <c r="O493" s="92">
        <f>SUM(K493-N493)</f>
        <v>40</v>
      </c>
      <c r="P493" s="92"/>
      <c r="Q493" s="93">
        <f>+SUM(P493-L493)</f>
        <v>-161</v>
      </c>
      <c r="R493" s="226"/>
    </row>
    <row r="494" spans="1:18" ht="16">
      <c r="A494" s="178" t="s">
        <v>99</v>
      </c>
      <c r="B494" s="89" t="s">
        <v>590</v>
      </c>
      <c r="C494" s="89" t="s">
        <v>29</v>
      </c>
      <c r="D494" s="97">
        <v>43614</v>
      </c>
      <c r="E494" s="91">
        <v>1.5</v>
      </c>
      <c r="F494" s="125" t="s">
        <v>14</v>
      </c>
      <c r="G494" s="90"/>
      <c r="H494" s="89"/>
      <c r="I494" s="89"/>
      <c r="J494" s="117"/>
      <c r="K494" s="92"/>
      <c r="L494" s="92"/>
      <c r="M494" s="92"/>
      <c r="N494" s="118">
        <f>SUM(E494*25)</f>
        <v>37.5</v>
      </c>
      <c r="O494" s="92"/>
      <c r="P494" s="92"/>
      <c r="Q494" s="92"/>
      <c r="R494" s="94"/>
    </row>
    <row r="495" spans="1:18" ht="16">
      <c r="A495" s="178" t="s">
        <v>99</v>
      </c>
      <c r="B495" s="707" t="s">
        <v>599</v>
      </c>
      <c r="C495" s="89" t="s">
        <v>29</v>
      </c>
      <c r="D495" s="97">
        <v>43614</v>
      </c>
      <c r="E495" s="696">
        <v>1.25</v>
      </c>
      <c r="F495" s="707" t="s">
        <v>8</v>
      </c>
      <c r="G495" s="135"/>
      <c r="H495" s="95"/>
      <c r="I495" s="92"/>
      <c r="J495" s="117"/>
      <c r="K495" s="92">
        <f>SUM(E495*I495)</f>
        <v>0</v>
      </c>
      <c r="L495" s="92">
        <f t="shared" ref="L495" si="211">SUM(K495*1.15)</f>
        <v>0</v>
      </c>
      <c r="M495" s="92">
        <f t="shared" ref="M495" si="212">SUM(L495-K495)</f>
        <v>0</v>
      </c>
      <c r="N495" s="118">
        <f>SUM(E495*21)</f>
        <v>26.25</v>
      </c>
      <c r="O495" s="118">
        <f t="shared" ref="O495" si="213">SUM(K495-N495)</f>
        <v>-26.25</v>
      </c>
      <c r="P495" s="92"/>
      <c r="Q495" s="93">
        <f t="shared" ref="Q495" si="214">+SUM(P495-L495)</f>
        <v>0</v>
      </c>
      <c r="R495" s="94"/>
    </row>
    <row r="496" spans="1:18" ht="16">
      <c r="A496" s="178" t="s">
        <v>99</v>
      </c>
      <c r="B496" s="198"/>
      <c r="C496" s="198" t="s">
        <v>29</v>
      </c>
      <c r="D496" s="199">
        <v>43614</v>
      </c>
      <c r="E496" s="200">
        <v>1</v>
      </c>
      <c r="F496" s="198"/>
      <c r="G496" s="230"/>
      <c r="H496" s="198"/>
      <c r="I496" s="201"/>
      <c r="J496" s="117"/>
      <c r="K496" s="201"/>
      <c r="L496" s="201"/>
      <c r="M496" s="201"/>
      <c r="N496" s="201">
        <f>SUM(E496*22)</f>
        <v>22</v>
      </c>
      <c r="O496" s="198"/>
      <c r="P496" s="198"/>
      <c r="Q496" s="198"/>
      <c r="R496" s="94"/>
    </row>
    <row r="497" spans="1:18" ht="16">
      <c r="A497" s="178" t="s">
        <v>99</v>
      </c>
      <c r="B497" s="89" t="s">
        <v>4</v>
      </c>
      <c r="C497" s="95" t="s">
        <v>3</v>
      </c>
      <c r="D497" s="97">
        <v>43615</v>
      </c>
      <c r="E497" s="98">
        <v>2.5</v>
      </c>
      <c r="F497" s="126" t="s">
        <v>5</v>
      </c>
      <c r="G497" s="90" t="s">
        <v>655</v>
      </c>
      <c r="H497" s="127" t="s">
        <v>6</v>
      </c>
      <c r="I497" s="96">
        <v>35</v>
      </c>
      <c r="J497" s="83"/>
      <c r="K497" s="92">
        <v>70</v>
      </c>
      <c r="L497" s="92">
        <f>SUM(K497*1.15)</f>
        <v>80.5</v>
      </c>
      <c r="M497" s="92">
        <f>SUM(L497-K497)</f>
        <v>10.5</v>
      </c>
      <c r="N497" s="92">
        <f>SUM(E497*20)</f>
        <v>50</v>
      </c>
      <c r="O497" s="92">
        <f>SUM(K497-N497)</f>
        <v>20</v>
      </c>
      <c r="P497" s="92"/>
      <c r="Q497" s="93">
        <f>+SUM(P497-L497)</f>
        <v>-80.5</v>
      </c>
      <c r="R497" s="229"/>
    </row>
    <row r="498" spans="1:18" ht="16">
      <c r="A498" s="178" t="s">
        <v>99</v>
      </c>
      <c r="B498" s="87" t="s">
        <v>109</v>
      </c>
      <c r="C498" s="95" t="s">
        <v>3</v>
      </c>
      <c r="D498" s="97">
        <v>43615</v>
      </c>
      <c r="E498" s="98">
        <v>3</v>
      </c>
      <c r="F498" s="126" t="s">
        <v>5</v>
      </c>
      <c r="G498" s="90"/>
      <c r="H498" s="87" t="s">
        <v>12</v>
      </c>
      <c r="I498" s="92">
        <v>30</v>
      </c>
      <c r="J498" s="117"/>
      <c r="K498" s="118">
        <f>SUM(E498*I498)</f>
        <v>90</v>
      </c>
      <c r="L498" s="118">
        <f>SUM(K498*1.15)</f>
        <v>103.49999999999999</v>
      </c>
      <c r="M498" s="118">
        <f>SUM(L498-K498)</f>
        <v>13.499999999999986</v>
      </c>
      <c r="N498" s="92">
        <f>SUM(E498*21)</f>
        <v>63</v>
      </c>
      <c r="O498" s="118">
        <f>SUM(K498-N498)</f>
        <v>27</v>
      </c>
      <c r="P498" s="118">
        <v>103.5</v>
      </c>
      <c r="Q498" s="93">
        <f>+SUM(P498-L498)</f>
        <v>1.4210854715202004E-14</v>
      </c>
      <c r="R498" s="784">
        <v>43605</v>
      </c>
    </row>
    <row r="499" spans="1:18" ht="16">
      <c r="A499" s="178" t="s">
        <v>99</v>
      </c>
      <c r="B499" s="89" t="s">
        <v>110</v>
      </c>
      <c r="C499" s="95" t="s">
        <v>10</v>
      </c>
      <c r="D499" s="97">
        <v>43616</v>
      </c>
      <c r="E499" s="100">
        <v>2</v>
      </c>
      <c r="F499" s="95" t="s">
        <v>8</v>
      </c>
      <c r="G499" s="90"/>
      <c r="H499" s="87" t="s">
        <v>12</v>
      </c>
      <c r="I499" s="92">
        <v>30</v>
      </c>
      <c r="J499" s="117"/>
      <c r="K499" s="92">
        <f t="shared" ref="K499:K500" si="215">SUM(E499*I499)</f>
        <v>60</v>
      </c>
      <c r="L499" s="92">
        <f t="shared" ref="L499:L500" si="216">SUM(K499*1.15)</f>
        <v>69</v>
      </c>
      <c r="M499" s="92">
        <f t="shared" ref="M499:M500" si="217">SUM(L499-K499)</f>
        <v>9</v>
      </c>
      <c r="N499" s="118">
        <f t="shared" ref="N499" si="218">SUM(E499*21)</f>
        <v>42</v>
      </c>
      <c r="O499" s="118">
        <f t="shared" ref="O499:O500" si="219">SUM(K499-N499)</f>
        <v>18</v>
      </c>
      <c r="P499" s="92"/>
      <c r="Q499" s="93">
        <f t="shared" si="210"/>
        <v>-69</v>
      </c>
      <c r="R499" s="226"/>
    </row>
    <row r="500" spans="1:18" ht="16">
      <c r="A500" s="178" t="s">
        <v>99</v>
      </c>
      <c r="B500" s="198"/>
      <c r="C500" s="198" t="s">
        <v>10</v>
      </c>
      <c r="D500" s="199">
        <v>43616</v>
      </c>
      <c r="E500" s="200">
        <v>3</v>
      </c>
      <c r="F500" s="198"/>
      <c r="G500" s="230"/>
      <c r="H500" s="198"/>
      <c r="I500" s="201"/>
      <c r="J500" s="117"/>
      <c r="K500" s="201">
        <f t="shared" si="215"/>
        <v>0</v>
      </c>
      <c r="L500" s="201">
        <f t="shared" si="216"/>
        <v>0</v>
      </c>
      <c r="M500" s="201">
        <f t="shared" si="217"/>
        <v>0</v>
      </c>
      <c r="N500" s="201">
        <f>SUM(E500*22)</f>
        <v>66</v>
      </c>
      <c r="O500" s="201">
        <f t="shared" si="219"/>
        <v>-66</v>
      </c>
      <c r="P500" s="201"/>
      <c r="Q500" s="202">
        <f t="shared" si="210"/>
        <v>0</v>
      </c>
      <c r="R500" s="94"/>
    </row>
    <row r="501" spans="1:18" ht="16">
      <c r="A501" s="167"/>
      <c r="B501" s="167"/>
      <c r="C501" s="167"/>
      <c r="D501" s="183" t="str">
        <f t="shared" si="207"/>
        <v/>
      </c>
      <c r="E501" s="169">
        <f>SUM(E491:E500)</f>
        <v>22.25</v>
      </c>
      <c r="F501" s="167"/>
      <c r="G501" s="170"/>
      <c r="H501" s="168"/>
      <c r="I501" s="104"/>
      <c r="J501" s="117"/>
      <c r="K501" s="104">
        <f t="shared" ref="K501:Q501" si="220">SUM(K491:K500)</f>
        <v>450</v>
      </c>
      <c r="L501" s="104">
        <f t="shared" si="220"/>
        <v>517.5</v>
      </c>
      <c r="M501" s="104">
        <f t="shared" si="220"/>
        <v>67.499999999999972</v>
      </c>
      <c r="N501" s="104">
        <f t="shared" si="220"/>
        <v>491.75</v>
      </c>
      <c r="O501" s="104">
        <f t="shared" si="220"/>
        <v>39.75</v>
      </c>
      <c r="P501" s="171">
        <f t="shared" si="220"/>
        <v>207</v>
      </c>
      <c r="Q501" s="174">
        <f t="shared" si="220"/>
        <v>-310.5</v>
      </c>
      <c r="R501" s="94"/>
    </row>
    <row r="502" spans="1:18" ht="16">
      <c r="A502" s="79" t="s">
        <v>57</v>
      </c>
      <c r="B502" s="79" t="s">
        <v>58</v>
      </c>
      <c r="C502" s="79"/>
      <c r="D502" s="155" t="str">
        <f t="shared" si="207"/>
        <v/>
      </c>
      <c r="E502" s="81" t="s">
        <v>60</v>
      </c>
      <c r="F502" s="79" t="s">
        <v>61</v>
      </c>
      <c r="G502" s="85" t="s">
        <v>62</v>
      </c>
      <c r="H502" s="156" t="s">
        <v>72</v>
      </c>
      <c r="I502" s="82" t="s">
        <v>64</v>
      </c>
      <c r="J502" s="117"/>
      <c r="K502" s="82" t="s">
        <v>65</v>
      </c>
      <c r="L502" s="82" t="s">
        <v>66</v>
      </c>
      <c r="M502" s="82" t="s">
        <v>67</v>
      </c>
      <c r="N502" s="82" t="s">
        <v>68</v>
      </c>
      <c r="O502" s="82" t="s">
        <v>69</v>
      </c>
      <c r="P502" s="82" t="s">
        <v>70</v>
      </c>
      <c r="Q502" s="84" t="s">
        <v>71</v>
      </c>
      <c r="R502" s="84" t="s">
        <v>86</v>
      </c>
    </row>
    <row r="503" spans="1:18" ht="16">
      <c r="A503" s="184" t="s">
        <v>546</v>
      </c>
      <c r="B503" s="624"/>
      <c r="C503" s="617" t="s">
        <v>19</v>
      </c>
      <c r="D503" s="624" t="str">
        <f>IF(C505="Tuesday","27/05/2019","")</f>
        <v>27/05/2019</v>
      </c>
      <c r="E503" s="659"/>
      <c r="F503" s="617"/>
      <c r="G503" s="620"/>
      <c r="H503" s="617"/>
      <c r="I503" s="621"/>
      <c r="J503" s="117"/>
      <c r="K503" s="621">
        <f>SUM(E503*I503)</f>
        <v>0</v>
      </c>
      <c r="L503" s="621">
        <f>SUM(K503*1.15)</f>
        <v>0</v>
      </c>
      <c r="M503" s="621">
        <f>SUM(L503-K503)</f>
        <v>0</v>
      </c>
      <c r="N503" s="621">
        <f>SUM(E503*20)</f>
        <v>0</v>
      </c>
      <c r="O503" s="621">
        <f>SUM(K503-N503)</f>
        <v>0</v>
      </c>
      <c r="P503" s="621"/>
      <c r="Q503" s="623">
        <f t="shared" ref="Q503" si="221">+SUM(P503-L503)</f>
        <v>0</v>
      </c>
      <c r="R503" s="94"/>
    </row>
    <row r="504" spans="1:18" ht="16">
      <c r="A504" s="184" t="s">
        <v>546</v>
      </c>
      <c r="B504" s="89" t="s">
        <v>73</v>
      </c>
      <c r="C504" s="89" t="s">
        <v>24</v>
      </c>
      <c r="D504" s="97">
        <v>43613</v>
      </c>
      <c r="E504" s="91">
        <v>2</v>
      </c>
      <c r="F504" s="89" t="s">
        <v>8</v>
      </c>
      <c r="G504" s="90"/>
      <c r="H504" s="95" t="s">
        <v>6</v>
      </c>
      <c r="I504" s="96">
        <v>35</v>
      </c>
      <c r="J504" s="117"/>
      <c r="K504" s="118">
        <f>SUM(E504*I504)</f>
        <v>70</v>
      </c>
      <c r="L504" s="92">
        <f>SUM(K504*1.15)</f>
        <v>80.5</v>
      </c>
      <c r="M504" s="92">
        <f>SUM(L504-K504)</f>
        <v>10.5</v>
      </c>
      <c r="N504" s="118">
        <f>SUM(E504*20)</f>
        <v>40</v>
      </c>
      <c r="O504" s="118">
        <f>SUM(K504-N504)</f>
        <v>30</v>
      </c>
      <c r="P504" s="118"/>
      <c r="Q504" s="93">
        <f>+SUM(P504-L504)</f>
        <v>-80.5</v>
      </c>
      <c r="R504" s="226"/>
    </row>
    <row r="505" spans="1:18" ht="16">
      <c r="A505" s="184" t="s">
        <v>546</v>
      </c>
      <c r="B505" s="95" t="s">
        <v>597</v>
      </c>
      <c r="C505" s="89" t="s">
        <v>24</v>
      </c>
      <c r="D505" s="97">
        <v>43613</v>
      </c>
      <c r="E505" s="100">
        <v>2.5</v>
      </c>
      <c r="F505" s="89" t="s">
        <v>8</v>
      </c>
      <c r="G505" s="90"/>
      <c r="H505" s="89" t="s">
        <v>17</v>
      </c>
      <c r="I505" s="92">
        <v>35</v>
      </c>
      <c r="J505" s="117"/>
      <c r="K505" s="92">
        <f t="shared" ref="K505" si="222">SUM(E505*I505)</f>
        <v>87.5</v>
      </c>
      <c r="L505" s="92">
        <f t="shared" ref="L505" si="223">SUM(K505*1.15)</f>
        <v>100.62499999999999</v>
      </c>
      <c r="M505" s="92">
        <f t="shared" ref="M505" si="224">SUM(L505-K505)</f>
        <v>13.124999999999986</v>
      </c>
      <c r="N505" s="118">
        <f t="shared" ref="N505:N507" si="225">SUM(E505*20)</f>
        <v>50</v>
      </c>
      <c r="O505" s="92">
        <f t="shared" ref="O505" si="226">SUM(K505-N505)</f>
        <v>37.5</v>
      </c>
      <c r="P505" s="92"/>
      <c r="Q505" s="93">
        <f t="shared" ref="Q505" si="227">+SUM(P505-L505)</f>
        <v>-100.62499999999999</v>
      </c>
      <c r="R505" s="226"/>
    </row>
    <row r="506" spans="1:18" ht="16">
      <c r="A506" s="184" t="s">
        <v>546</v>
      </c>
      <c r="B506" s="95" t="s">
        <v>32</v>
      </c>
      <c r="C506" s="87" t="s">
        <v>29</v>
      </c>
      <c r="D506" s="97">
        <v>43614</v>
      </c>
      <c r="E506" s="91">
        <v>3</v>
      </c>
      <c r="F506" s="126" t="s">
        <v>5</v>
      </c>
      <c r="G506" s="90"/>
      <c r="H506" s="87" t="s">
        <v>6</v>
      </c>
      <c r="I506" s="96">
        <v>35</v>
      </c>
      <c r="J506" s="83"/>
      <c r="K506" s="96">
        <v>105</v>
      </c>
      <c r="L506" s="96">
        <f>SUM(K506*1.15)</f>
        <v>120.74999999999999</v>
      </c>
      <c r="M506" s="96">
        <f>SUM(L506-K506)</f>
        <v>15.749999999999986</v>
      </c>
      <c r="N506" s="118">
        <f t="shared" si="225"/>
        <v>60</v>
      </c>
      <c r="O506" s="96">
        <f>SUM(K506-N506)</f>
        <v>45</v>
      </c>
      <c r="P506" s="92"/>
      <c r="Q506" s="93">
        <f>+SUM(P506-L506)</f>
        <v>-120.74999999999999</v>
      </c>
      <c r="R506" s="94"/>
    </row>
    <row r="507" spans="1:18" ht="16">
      <c r="A507" s="184" t="s">
        <v>546</v>
      </c>
      <c r="B507" s="95" t="s">
        <v>107</v>
      </c>
      <c r="C507" s="95" t="s">
        <v>29</v>
      </c>
      <c r="D507" s="97">
        <v>43614</v>
      </c>
      <c r="E507" s="100">
        <v>2</v>
      </c>
      <c r="F507" s="89" t="s">
        <v>8</v>
      </c>
      <c r="G507" s="90"/>
      <c r="H507" s="95" t="s">
        <v>6</v>
      </c>
      <c r="I507" s="96">
        <v>35</v>
      </c>
      <c r="J507" s="117"/>
      <c r="K507" s="96">
        <f>SUM(E507*I507)</f>
        <v>70</v>
      </c>
      <c r="L507" s="96">
        <f>SUM(K507*1.15)</f>
        <v>80.5</v>
      </c>
      <c r="M507" s="96">
        <f>SUM(L507-K507)</f>
        <v>10.5</v>
      </c>
      <c r="N507" s="118">
        <f t="shared" si="225"/>
        <v>40</v>
      </c>
      <c r="O507" s="96">
        <f>SUM(K507-N507)</f>
        <v>30</v>
      </c>
      <c r="P507" s="96"/>
      <c r="Q507" s="93">
        <f>+SUM(P507-L507)</f>
        <v>-80.5</v>
      </c>
      <c r="R507" s="226"/>
    </row>
    <row r="508" spans="1:18" ht="16">
      <c r="A508" s="184" t="s">
        <v>546</v>
      </c>
      <c r="B508" s="567"/>
      <c r="C508" s="109" t="s">
        <v>3</v>
      </c>
      <c r="D508" s="667">
        <v>43615</v>
      </c>
      <c r="E508" s="681"/>
      <c r="F508" s="112" t="s">
        <v>584</v>
      </c>
      <c r="G508" s="113"/>
      <c r="H508" s="109"/>
      <c r="I508" s="114"/>
      <c r="J508" s="83"/>
      <c r="K508" s="114"/>
      <c r="L508" s="114"/>
      <c r="M508" s="114"/>
      <c r="N508" s="114"/>
      <c r="O508" s="114"/>
      <c r="P508" s="114"/>
      <c r="Q508" s="115"/>
      <c r="R508" s="692"/>
    </row>
    <row r="509" spans="1:18" ht="16">
      <c r="A509" s="184" t="s">
        <v>546</v>
      </c>
      <c r="B509" s="89" t="s">
        <v>142</v>
      </c>
      <c r="C509" s="95" t="s">
        <v>3</v>
      </c>
      <c r="D509" s="97">
        <v>43615</v>
      </c>
      <c r="E509" s="91">
        <v>1.25</v>
      </c>
      <c r="F509" s="89" t="s">
        <v>8</v>
      </c>
      <c r="G509" s="90" t="s">
        <v>648</v>
      </c>
      <c r="H509" s="89"/>
      <c r="I509" s="92"/>
      <c r="J509" s="83"/>
      <c r="K509" s="92"/>
      <c r="L509" s="92"/>
      <c r="M509" s="92"/>
      <c r="N509" s="92">
        <f t="shared" ref="N509:N511" si="228">SUM(E509*20)</f>
        <v>25</v>
      </c>
      <c r="O509" s="92"/>
      <c r="P509" s="92"/>
      <c r="Q509" s="93"/>
      <c r="R509" s="94"/>
    </row>
    <row r="510" spans="1:18" ht="16">
      <c r="A510" s="184" t="s">
        <v>546</v>
      </c>
      <c r="B510" s="89" t="s">
        <v>84</v>
      </c>
      <c r="C510" s="95" t="s">
        <v>10</v>
      </c>
      <c r="D510" s="97">
        <v>43616</v>
      </c>
      <c r="E510" s="91">
        <v>1</v>
      </c>
      <c r="F510" s="89" t="s">
        <v>85</v>
      </c>
      <c r="G510" s="90" t="s">
        <v>648</v>
      </c>
      <c r="H510" s="89"/>
      <c r="I510" s="92"/>
      <c r="J510" s="83"/>
      <c r="K510" s="92"/>
      <c r="L510" s="92"/>
      <c r="M510" s="92"/>
      <c r="N510" s="92">
        <f t="shared" si="228"/>
        <v>20</v>
      </c>
      <c r="O510" s="92"/>
      <c r="P510" s="92"/>
      <c r="Q510" s="93"/>
      <c r="R510" s="94"/>
    </row>
    <row r="511" spans="1:18" ht="16">
      <c r="A511" s="184" t="s">
        <v>546</v>
      </c>
      <c r="B511" s="87" t="s">
        <v>111</v>
      </c>
      <c r="C511" s="89" t="s">
        <v>10</v>
      </c>
      <c r="D511" s="97">
        <v>43616</v>
      </c>
      <c r="E511" s="100">
        <v>1.25</v>
      </c>
      <c r="F511" s="87" t="s">
        <v>8</v>
      </c>
      <c r="G511" s="90" t="s">
        <v>648</v>
      </c>
      <c r="H511" s="87" t="s">
        <v>12</v>
      </c>
      <c r="I511" s="92">
        <v>30</v>
      </c>
      <c r="J511" s="83"/>
      <c r="K511" s="118">
        <v>75</v>
      </c>
      <c r="L511" s="118">
        <f>SUM(K511*1.15)</f>
        <v>86.25</v>
      </c>
      <c r="M511" s="118">
        <f>SUM(L511-K511)</f>
        <v>11.25</v>
      </c>
      <c r="N511" s="92">
        <f t="shared" si="228"/>
        <v>25</v>
      </c>
      <c r="O511" s="118">
        <f>SUM(K511-N511)</f>
        <v>50</v>
      </c>
      <c r="P511" s="118">
        <v>86.25</v>
      </c>
      <c r="Q511" s="93">
        <f>+SUM(P511-L511)</f>
        <v>0</v>
      </c>
      <c r="R511" s="784">
        <v>43612</v>
      </c>
    </row>
    <row r="512" spans="1:18" ht="16">
      <c r="A512" s="167"/>
      <c r="B512" s="167"/>
      <c r="C512" s="167"/>
      <c r="D512" s="183" t="str">
        <f t="shared" si="207"/>
        <v/>
      </c>
      <c r="E512" s="169">
        <f>SUM(E503:E511)</f>
        <v>13</v>
      </c>
      <c r="F512" s="167"/>
      <c r="G512" s="170"/>
      <c r="H512" s="168"/>
      <c r="I512" s="171"/>
      <c r="J512" s="83"/>
      <c r="K512" s="171">
        <f>SUM(K503:K511)</f>
        <v>407.5</v>
      </c>
      <c r="L512" s="171">
        <f t="shared" ref="L512:Q512" si="229">SUM(L503:L511)</f>
        <v>468.625</v>
      </c>
      <c r="M512" s="171">
        <f t="shared" si="229"/>
        <v>61.124999999999972</v>
      </c>
      <c r="N512" s="171">
        <f t="shared" si="229"/>
        <v>260</v>
      </c>
      <c r="O512" s="171">
        <f t="shared" si="229"/>
        <v>192.5</v>
      </c>
      <c r="P512" s="171">
        <f t="shared" si="229"/>
        <v>86.25</v>
      </c>
      <c r="Q512" s="105">
        <f t="shared" si="229"/>
        <v>-382.375</v>
      </c>
      <c r="R512" s="94"/>
    </row>
    <row r="513" spans="1:18" ht="16">
      <c r="A513" s="189" t="s">
        <v>114</v>
      </c>
      <c r="B513" s="624"/>
      <c r="C513" s="624" t="s">
        <v>19</v>
      </c>
      <c r="D513" s="624" t="str">
        <f t="shared" ref="D513:D514" si="230">IF(C515="Tuesday","27/05/2019","")</f>
        <v>27/05/2019</v>
      </c>
      <c r="E513" s="659"/>
      <c r="F513" s="624"/>
      <c r="G513" s="620"/>
      <c r="H513" s="624"/>
      <c r="I513" s="622"/>
      <c r="J513" s="83"/>
      <c r="K513" s="621">
        <f>SUM(E513*I513)</f>
        <v>0</v>
      </c>
      <c r="L513" s="621">
        <f>SUM(K513*1.15)</f>
        <v>0</v>
      </c>
      <c r="M513" s="621">
        <f>SUM(L513-K513)</f>
        <v>0</v>
      </c>
      <c r="N513" s="621">
        <f>SUM(E513*21)</f>
        <v>0</v>
      </c>
      <c r="O513" s="621">
        <f>SUM(K513-N513)</f>
        <v>0</v>
      </c>
      <c r="P513" s="622"/>
      <c r="Q513" s="623">
        <f>+SUM(P513-L513)</f>
        <v>0</v>
      </c>
      <c r="R513" s="661"/>
    </row>
    <row r="514" spans="1:18" ht="16">
      <c r="A514" s="189" t="s">
        <v>114</v>
      </c>
      <c r="B514" s="89" t="s">
        <v>116</v>
      </c>
      <c r="C514" s="89" t="s">
        <v>19</v>
      </c>
      <c r="D514" s="95" t="str">
        <f t="shared" si="230"/>
        <v>27/05/2019</v>
      </c>
      <c r="E514" s="186">
        <v>2</v>
      </c>
      <c r="F514" s="187"/>
      <c r="G514" s="776"/>
      <c r="H514" s="87" t="s">
        <v>6</v>
      </c>
      <c r="I514" s="118">
        <v>35</v>
      </c>
      <c r="J514" s="83"/>
      <c r="K514" s="118">
        <f>SUM(E514*I514)</f>
        <v>70</v>
      </c>
      <c r="L514" s="118">
        <f t="shared" ref="L514:L523" si="231">SUM(K514*1.15)</f>
        <v>80.5</v>
      </c>
      <c r="M514" s="118">
        <f>SUM(L514-K514)</f>
        <v>10.5</v>
      </c>
      <c r="N514" s="118">
        <f>SUM(E514*21.5)</f>
        <v>43</v>
      </c>
      <c r="O514" s="118">
        <f>SUM(K514-N514)</f>
        <v>27</v>
      </c>
      <c r="P514" s="118">
        <v>80.5</v>
      </c>
      <c r="Q514" s="187">
        <f t="shared" ref="Q514:Q523" si="232">+SUM(P514-L514)</f>
        <v>0</v>
      </c>
      <c r="R514" s="784" t="s">
        <v>352</v>
      </c>
    </row>
    <row r="515" spans="1:18" ht="16">
      <c r="A515" s="189" t="s">
        <v>114</v>
      </c>
      <c r="B515" s="89" t="s">
        <v>117</v>
      </c>
      <c r="C515" s="87" t="s">
        <v>24</v>
      </c>
      <c r="D515" s="97">
        <v>43613</v>
      </c>
      <c r="E515" s="91">
        <v>2</v>
      </c>
      <c r="F515" s="89" t="s">
        <v>8</v>
      </c>
      <c r="G515" s="90" t="s">
        <v>462</v>
      </c>
      <c r="H515" s="95" t="s">
        <v>6</v>
      </c>
      <c r="I515" s="92">
        <v>35</v>
      </c>
      <c r="J515" s="117"/>
      <c r="K515" s="92">
        <v>140</v>
      </c>
      <c r="L515" s="92">
        <f t="shared" si="231"/>
        <v>161</v>
      </c>
      <c r="M515" s="92">
        <f t="shared" ref="M515:M521" si="233">SUM(L515-K515)</f>
        <v>21</v>
      </c>
      <c r="N515" s="118">
        <f t="shared" ref="N515:N523" si="234">SUM(E515*21.5)</f>
        <v>43</v>
      </c>
      <c r="O515" s="92">
        <f t="shared" ref="O515:O521" si="235">SUM(K515-N515)</f>
        <v>97</v>
      </c>
      <c r="P515" s="96">
        <v>161</v>
      </c>
      <c r="Q515" s="93">
        <f t="shared" si="232"/>
        <v>0</v>
      </c>
      <c r="R515" s="784">
        <v>43612</v>
      </c>
    </row>
    <row r="516" spans="1:18" ht="16">
      <c r="A516" s="189" t="s">
        <v>114</v>
      </c>
      <c r="B516" s="89" t="s">
        <v>119</v>
      </c>
      <c r="C516" s="89" t="s">
        <v>24</v>
      </c>
      <c r="D516" s="97">
        <v>43613</v>
      </c>
      <c r="E516" s="91">
        <v>2.5</v>
      </c>
      <c r="F516" s="89" t="s">
        <v>118</v>
      </c>
      <c r="G516" s="90" t="s">
        <v>462</v>
      </c>
      <c r="H516" s="116" t="s">
        <v>6</v>
      </c>
      <c r="I516" s="92">
        <v>35</v>
      </c>
      <c r="J516" s="117"/>
      <c r="K516" s="92">
        <v>175</v>
      </c>
      <c r="L516" s="92">
        <f t="shared" si="231"/>
        <v>201.24999999999997</v>
      </c>
      <c r="M516" s="92">
        <f t="shared" si="233"/>
        <v>26.249999999999972</v>
      </c>
      <c r="N516" s="118">
        <f t="shared" si="234"/>
        <v>53.75</v>
      </c>
      <c r="O516" s="92">
        <f t="shared" si="235"/>
        <v>121.25</v>
      </c>
      <c r="P516" s="92">
        <v>201.25</v>
      </c>
      <c r="Q516" s="177">
        <f t="shared" si="232"/>
        <v>2.8421709430404007E-14</v>
      </c>
      <c r="R516" s="784">
        <v>43612</v>
      </c>
    </row>
    <row r="517" spans="1:18" ht="16">
      <c r="A517" s="189" t="s">
        <v>114</v>
      </c>
      <c r="B517" s="89" t="s">
        <v>298</v>
      </c>
      <c r="C517" s="95" t="s">
        <v>29</v>
      </c>
      <c r="D517" s="97">
        <v>43614</v>
      </c>
      <c r="E517" s="91">
        <v>2.5</v>
      </c>
      <c r="F517" s="126" t="s">
        <v>5</v>
      </c>
      <c r="G517" s="90" t="s">
        <v>515</v>
      </c>
      <c r="H517" s="89" t="s">
        <v>6</v>
      </c>
      <c r="I517" s="92">
        <v>40</v>
      </c>
      <c r="J517" s="117"/>
      <c r="K517" s="92">
        <f t="shared" ref="K517" si="236">SUM(E517*I517)</f>
        <v>100</v>
      </c>
      <c r="L517" s="92">
        <f t="shared" si="231"/>
        <v>114.99999999999999</v>
      </c>
      <c r="M517" s="92">
        <f>SUM(L517-K517)</f>
        <v>14.999999999999986</v>
      </c>
      <c r="N517" s="92">
        <f t="shared" ref="N517" si="237">SUM(E517*21.5)</f>
        <v>53.75</v>
      </c>
      <c r="O517" s="92">
        <f>SUM(K517-N517)</f>
        <v>46.25</v>
      </c>
      <c r="P517" s="92"/>
      <c r="Q517" s="144">
        <f t="shared" si="232"/>
        <v>-114.99999999999999</v>
      </c>
      <c r="R517" s="229"/>
    </row>
    <row r="518" spans="1:18" ht="16">
      <c r="A518" s="189" t="s">
        <v>114</v>
      </c>
      <c r="B518" s="89" t="s">
        <v>116</v>
      </c>
      <c r="C518" s="95" t="s">
        <v>29</v>
      </c>
      <c r="D518" s="97">
        <v>43614</v>
      </c>
      <c r="E518" s="100">
        <v>1</v>
      </c>
      <c r="F518" s="89"/>
      <c r="G518" s="90"/>
      <c r="H518" s="95" t="s">
        <v>6</v>
      </c>
      <c r="I518" s="92">
        <v>35</v>
      </c>
      <c r="J518" s="117"/>
      <c r="K518" s="118">
        <f t="shared" ref="K518:K523" si="238">SUM(E518*I518)</f>
        <v>35</v>
      </c>
      <c r="L518" s="118">
        <f t="shared" si="231"/>
        <v>40.25</v>
      </c>
      <c r="M518" s="118">
        <f>SUM(L518-K518)</f>
        <v>5.25</v>
      </c>
      <c r="N518" s="118">
        <f t="shared" si="234"/>
        <v>21.5</v>
      </c>
      <c r="O518" s="92">
        <f>SUM(K518-N518)</f>
        <v>13.5</v>
      </c>
      <c r="P518" s="118">
        <v>40.25</v>
      </c>
      <c r="Q518" s="144">
        <f t="shared" si="232"/>
        <v>0</v>
      </c>
      <c r="R518" s="784" t="s">
        <v>352</v>
      </c>
    </row>
    <row r="519" spans="1:18" ht="16">
      <c r="A519" s="189" t="s">
        <v>114</v>
      </c>
      <c r="B519" s="95" t="s">
        <v>131</v>
      </c>
      <c r="C519" s="95" t="s">
        <v>29</v>
      </c>
      <c r="D519" s="97">
        <v>43614</v>
      </c>
      <c r="E519" s="100">
        <v>2</v>
      </c>
      <c r="F519" s="197" t="s">
        <v>5</v>
      </c>
      <c r="G519" s="90" t="s">
        <v>585</v>
      </c>
      <c r="H519" s="95" t="s">
        <v>6</v>
      </c>
      <c r="I519" s="96">
        <v>35</v>
      </c>
      <c r="J519" s="83"/>
      <c r="K519" s="92">
        <f>SUM(E519*I519)</f>
        <v>70</v>
      </c>
      <c r="L519" s="92">
        <f>SUM(K519*1.15)</f>
        <v>80.5</v>
      </c>
      <c r="M519" s="92">
        <f>SUM(L519-K519)</f>
        <v>10.5</v>
      </c>
      <c r="N519" s="118">
        <f t="shared" si="234"/>
        <v>43</v>
      </c>
      <c r="O519" s="92">
        <f>SUM(K519-N519)</f>
        <v>27</v>
      </c>
      <c r="P519" s="96">
        <v>80.5</v>
      </c>
      <c r="Q519" s="93">
        <f>+SUM(P519-L519)</f>
        <v>0</v>
      </c>
      <c r="R519" s="183">
        <v>43612</v>
      </c>
    </row>
    <row r="520" spans="1:18" ht="16">
      <c r="A520" s="189" t="s">
        <v>114</v>
      </c>
      <c r="B520" s="89" t="s">
        <v>124</v>
      </c>
      <c r="C520" s="95" t="s">
        <v>3</v>
      </c>
      <c r="D520" s="97">
        <v>43615</v>
      </c>
      <c r="E520" s="100">
        <v>2</v>
      </c>
      <c r="F520" s="126" t="s">
        <v>5</v>
      </c>
      <c r="G520" s="90" t="s">
        <v>125</v>
      </c>
      <c r="H520" s="95" t="s">
        <v>6</v>
      </c>
      <c r="I520" s="96">
        <v>35</v>
      </c>
      <c r="J520" s="117"/>
      <c r="K520" s="92">
        <f t="shared" si="238"/>
        <v>70</v>
      </c>
      <c r="L520" s="92">
        <f t="shared" si="231"/>
        <v>80.5</v>
      </c>
      <c r="M520" s="92">
        <f>SUM(L520-K520)</f>
        <v>10.5</v>
      </c>
      <c r="N520" s="118">
        <f t="shared" si="234"/>
        <v>43</v>
      </c>
      <c r="O520" s="92">
        <f>SUM(K520-N520)</f>
        <v>27</v>
      </c>
      <c r="P520" s="96"/>
      <c r="Q520" s="93">
        <f t="shared" si="232"/>
        <v>-80.5</v>
      </c>
      <c r="R520" s="226"/>
    </row>
    <row r="521" spans="1:18" ht="16">
      <c r="A521" s="189" t="s">
        <v>114</v>
      </c>
      <c r="B521" s="89" t="s">
        <v>127</v>
      </c>
      <c r="C521" s="95" t="s">
        <v>3</v>
      </c>
      <c r="D521" s="97">
        <v>43615</v>
      </c>
      <c r="E521" s="91">
        <v>2.5</v>
      </c>
      <c r="F521" s="89" t="s">
        <v>8</v>
      </c>
      <c r="G521" s="90"/>
      <c r="H521" s="95" t="s">
        <v>17</v>
      </c>
      <c r="I521" s="96">
        <v>30</v>
      </c>
      <c r="J521" s="117"/>
      <c r="K521" s="92">
        <f t="shared" si="238"/>
        <v>75</v>
      </c>
      <c r="L521" s="92">
        <f t="shared" si="231"/>
        <v>86.25</v>
      </c>
      <c r="M521" s="92">
        <f t="shared" si="233"/>
        <v>11.25</v>
      </c>
      <c r="N521" s="118">
        <f t="shared" si="234"/>
        <v>53.75</v>
      </c>
      <c r="O521" s="92">
        <f t="shared" si="235"/>
        <v>21.25</v>
      </c>
      <c r="P521" s="96"/>
      <c r="Q521" s="93">
        <f t="shared" si="232"/>
        <v>-86.25</v>
      </c>
      <c r="R521" s="226"/>
    </row>
    <row r="522" spans="1:18" ht="16">
      <c r="A522" s="189" t="s">
        <v>114</v>
      </c>
      <c r="B522" s="89" t="s">
        <v>128</v>
      </c>
      <c r="C522" s="89" t="s">
        <v>10</v>
      </c>
      <c r="D522" s="97">
        <v>43616</v>
      </c>
      <c r="E522" s="91">
        <v>3</v>
      </c>
      <c r="F522" s="89" t="s">
        <v>8</v>
      </c>
      <c r="G522" s="90"/>
      <c r="H522" s="95" t="s">
        <v>6</v>
      </c>
      <c r="I522" s="96">
        <v>35</v>
      </c>
      <c r="J522" s="117"/>
      <c r="K522" s="92">
        <f t="shared" si="238"/>
        <v>105</v>
      </c>
      <c r="L522" s="92">
        <f t="shared" si="231"/>
        <v>120.74999999999999</v>
      </c>
      <c r="M522" s="92">
        <f>SUM(L522-K522)</f>
        <v>15.749999999999986</v>
      </c>
      <c r="N522" s="118">
        <f t="shared" si="234"/>
        <v>64.5</v>
      </c>
      <c r="O522" s="92">
        <f>SUM(K522-N522)</f>
        <v>40.5</v>
      </c>
      <c r="P522" s="92"/>
      <c r="Q522" s="93">
        <f t="shared" si="232"/>
        <v>-120.74999999999999</v>
      </c>
      <c r="R522" s="226"/>
    </row>
    <row r="523" spans="1:18" ht="16">
      <c r="A523" s="189" t="s">
        <v>114</v>
      </c>
      <c r="B523" s="89" t="s">
        <v>116</v>
      </c>
      <c r="C523" s="95" t="s">
        <v>10</v>
      </c>
      <c r="D523" s="97">
        <v>43616</v>
      </c>
      <c r="E523" s="91">
        <v>2</v>
      </c>
      <c r="F523" s="89"/>
      <c r="G523" s="90"/>
      <c r="H523" s="95" t="s">
        <v>6</v>
      </c>
      <c r="I523" s="96">
        <v>35</v>
      </c>
      <c r="J523" s="117"/>
      <c r="K523" s="118">
        <f t="shared" si="238"/>
        <v>70</v>
      </c>
      <c r="L523" s="118">
        <f t="shared" si="231"/>
        <v>80.5</v>
      </c>
      <c r="M523" s="118">
        <f>SUM(L523-K523)</f>
        <v>10.5</v>
      </c>
      <c r="N523" s="118">
        <f t="shared" si="234"/>
        <v>43</v>
      </c>
      <c r="O523" s="96">
        <f>SUM(K523-N523)</f>
        <v>27</v>
      </c>
      <c r="P523" s="118">
        <v>80.5</v>
      </c>
      <c r="Q523" s="192">
        <f t="shared" si="232"/>
        <v>0</v>
      </c>
      <c r="R523" s="784" t="s">
        <v>352</v>
      </c>
    </row>
    <row r="524" spans="1:18" ht="16">
      <c r="A524" s="193"/>
      <c r="B524" s="167"/>
      <c r="C524" s="167"/>
      <c r="D524" s="756" t="str">
        <f t="shared" si="207"/>
        <v/>
      </c>
      <c r="E524" s="169">
        <f>SUM(E513:E523)</f>
        <v>21.5</v>
      </c>
      <c r="F524" s="167"/>
      <c r="G524" s="170"/>
      <c r="H524" s="168"/>
      <c r="I524" s="171"/>
      <c r="J524" s="117"/>
      <c r="K524" s="171">
        <f t="shared" ref="K524:Q524" si="239">SUM(K513:K523)</f>
        <v>910</v>
      </c>
      <c r="L524" s="171">
        <f t="shared" si="239"/>
        <v>1046.5</v>
      </c>
      <c r="M524" s="171">
        <f t="shared" si="239"/>
        <v>136.49999999999994</v>
      </c>
      <c r="N524" s="171">
        <f t="shared" si="239"/>
        <v>462.25</v>
      </c>
      <c r="O524" s="171">
        <f t="shared" si="239"/>
        <v>447.75</v>
      </c>
      <c r="P524" s="171">
        <f t="shared" si="239"/>
        <v>644</v>
      </c>
      <c r="Q524" s="171">
        <f t="shared" si="239"/>
        <v>-402.49999999999994</v>
      </c>
      <c r="R524" s="94"/>
    </row>
    <row r="525" spans="1:18" ht="16">
      <c r="A525" s="194" t="s">
        <v>129</v>
      </c>
      <c r="B525" s="617"/>
      <c r="C525" s="617" t="s">
        <v>19</v>
      </c>
      <c r="D525" s="618">
        <v>43612</v>
      </c>
      <c r="E525" s="619"/>
      <c r="F525" s="617" t="s">
        <v>8</v>
      </c>
      <c r="G525" s="620"/>
      <c r="H525" s="624"/>
      <c r="I525" s="621"/>
      <c r="J525" s="83"/>
      <c r="K525" s="621"/>
      <c r="L525" s="621"/>
      <c r="M525" s="621"/>
      <c r="N525" s="621"/>
      <c r="O525" s="621"/>
      <c r="P525" s="621"/>
      <c r="Q525" s="623"/>
      <c r="R525" s="94"/>
    </row>
    <row r="526" spans="1:18" ht="16">
      <c r="A526" s="194" t="s">
        <v>129</v>
      </c>
      <c r="B526" s="89" t="s">
        <v>137</v>
      </c>
      <c r="C526" s="89" t="s">
        <v>19</v>
      </c>
      <c r="D526" s="97">
        <v>43612</v>
      </c>
      <c r="E526" s="91">
        <v>2</v>
      </c>
      <c r="F526" s="89" t="s">
        <v>8</v>
      </c>
      <c r="G526" s="90"/>
      <c r="H526" s="89" t="s">
        <v>17</v>
      </c>
      <c r="I526" s="92">
        <v>30</v>
      </c>
      <c r="J526" s="83"/>
      <c r="K526" s="92">
        <v>60</v>
      </c>
      <c r="L526" s="92">
        <f>SUM(K526*1.15)</f>
        <v>69</v>
      </c>
      <c r="M526" s="92">
        <f>SUM(L526-K526)</f>
        <v>9</v>
      </c>
      <c r="N526" s="92">
        <f t="shared" ref="N526:N527" si="240">SUM(E526*20)</f>
        <v>40</v>
      </c>
      <c r="O526" s="92">
        <f>SUM(K526-N526)</f>
        <v>20</v>
      </c>
      <c r="P526" s="92">
        <v>69</v>
      </c>
      <c r="Q526" s="93">
        <f>+SUM(P526-L526)</f>
        <v>0</v>
      </c>
      <c r="R526" s="784">
        <v>43612</v>
      </c>
    </row>
    <row r="527" spans="1:18" ht="16">
      <c r="A527" s="194" t="s">
        <v>129</v>
      </c>
      <c r="B527" s="89" t="s">
        <v>92</v>
      </c>
      <c r="C527" s="95" t="s">
        <v>24</v>
      </c>
      <c r="D527" s="97">
        <v>43613</v>
      </c>
      <c r="E527" s="91">
        <v>1.5</v>
      </c>
      <c r="F527" s="89" t="s">
        <v>8</v>
      </c>
      <c r="G527" s="90" t="s">
        <v>650</v>
      </c>
      <c r="H527" s="127" t="s">
        <v>12</v>
      </c>
      <c r="I527" s="96">
        <v>30</v>
      </c>
      <c r="J527" s="83"/>
      <c r="K527" s="92">
        <v>90</v>
      </c>
      <c r="L527" s="92">
        <f>SUM(K527*1.15)</f>
        <v>103.49999999999999</v>
      </c>
      <c r="M527" s="92">
        <f>SUM(L527-K527)</f>
        <v>13.499999999999986</v>
      </c>
      <c r="N527" s="92">
        <f t="shared" si="240"/>
        <v>30</v>
      </c>
      <c r="O527" s="92">
        <f>SUM(K527-N527)</f>
        <v>60</v>
      </c>
      <c r="P527" s="92">
        <v>103.5</v>
      </c>
      <c r="Q527" s="93">
        <f>+SUM(P527-L527)</f>
        <v>1.4210854715202004E-14</v>
      </c>
      <c r="R527" s="784">
        <v>43612</v>
      </c>
    </row>
    <row r="528" spans="1:18" ht="16">
      <c r="A528" s="194" t="s">
        <v>129</v>
      </c>
      <c r="B528" s="89" t="s">
        <v>23</v>
      </c>
      <c r="C528" s="95" t="s">
        <v>24</v>
      </c>
      <c r="D528" s="97">
        <v>43613</v>
      </c>
      <c r="E528" s="91">
        <v>1</v>
      </c>
      <c r="F528" s="89" t="s">
        <v>8</v>
      </c>
      <c r="G528" s="90" t="s">
        <v>649</v>
      </c>
      <c r="H528" s="87" t="s">
        <v>12</v>
      </c>
      <c r="I528" s="92">
        <v>30</v>
      </c>
      <c r="J528" s="83"/>
      <c r="K528" s="92">
        <v>60</v>
      </c>
      <c r="L528" s="92">
        <f t="shared" ref="L528:L536" si="241">SUM(K528*1.15)</f>
        <v>69</v>
      </c>
      <c r="M528" s="92">
        <f t="shared" ref="M528:M536" si="242">SUM(L528-K528)</f>
        <v>9</v>
      </c>
      <c r="N528" s="92">
        <f>SUM(E528*20)</f>
        <v>20</v>
      </c>
      <c r="O528" s="92">
        <f t="shared" ref="O528:O536" si="243">SUM(K528-N528)</f>
        <v>40</v>
      </c>
      <c r="P528" s="92">
        <v>69</v>
      </c>
      <c r="Q528" s="93">
        <f t="shared" ref="Q528:Q536" si="244">+SUM(P528-L528)</f>
        <v>0</v>
      </c>
      <c r="R528" s="784">
        <v>43613</v>
      </c>
    </row>
    <row r="529" spans="1:18" ht="16">
      <c r="A529" s="194" t="s">
        <v>129</v>
      </c>
      <c r="B529" s="89" t="s">
        <v>503</v>
      </c>
      <c r="C529" s="95" t="s">
        <v>29</v>
      </c>
      <c r="D529" s="97">
        <v>43614</v>
      </c>
      <c r="E529" s="100">
        <v>1.25</v>
      </c>
      <c r="F529" s="89" t="s">
        <v>85</v>
      </c>
      <c r="G529" s="90" t="s">
        <v>237</v>
      </c>
      <c r="H529" s="89" t="s">
        <v>17</v>
      </c>
      <c r="I529" s="92">
        <v>35</v>
      </c>
      <c r="J529" s="83"/>
      <c r="K529" s="92">
        <f>SUM(E529*I529)</f>
        <v>43.75</v>
      </c>
      <c r="L529" s="92">
        <f>SUM(K529*1.15)</f>
        <v>50.312499999999993</v>
      </c>
      <c r="M529" s="92">
        <f>SUM(L529-K529)</f>
        <v>6.5624999999999929</v>
      </c>
      <c r="N529" s="92">
        <f>SUM(E529*20)</f>
        <v>25</v>
      </c>
      <c r="O529" s="92">
        <f>SUM(K529-N529)</f>
        <v>18.75</v>
      </c>
      <c r="P529" s="92">
        <v>100.63</v>
      </c>
      <c r="Q529" s="93">
        <f>+SUM(P529-L529)</f>
        <v>50.317500000000003</v>
      </c>
      <c r="R529" s="183">
        <v>43607</v>
      </c>
    </row>
    <row r="530" spans="1:18" ht="16">
      <c r="A530" s="194" t="s">
        <v>129</v>
      </c>
      <c r="B530" s="89" t="s">
        <v>31</v>
      </c>
      <c r="C530" s="87" t="s">
        <v>29</v>
      </c>
      <c r="D530" s="97">
        <v>43614</v>
      </c>
      <c r="E530" s="98">
        <v>1.5</v>
      </c>
      <c r="F530" s="87" t="s">
        <v>8</v>
      </c>
      <c r="G530" s="90" t="s">
        <v>237</v>
      </c>
      <c r="H530" s="87" t="s">
        <v>17</v>
      </c>
      <c r="I530" s="92">
        <v>30</v>
      </c>
      <c r="J530" s="83"/>
      <c r="K530" s="118">
        <v>90</v>
      </c>
      <c r="L530" s="92">
        <f t="shared" si="241"/>
        <v>103.49999999999999</v>
      </c>
      <c r="M530" s="92">
        <f t="shared" si="242"/>
        <v>13.499999999999986</v>
      </c>
      <c r="N530" s="92">
        <f>SUM(E530*20)</f>
        <v>30</v>
      </c>
      <c r="O530" s="118">
        <f t="shared" si="243"/>
        <v>60</v>
      </c>
      <c r="P530" s="118"/>
      <c r="Q530" s="93">
        <f t="shared" si="244"/>
        <v>-103.49999999999999</v>
      </c>
      <c r="R530" s="226"/>
    </row>
    <row r="531" spans="1:18" ht="16">
      <c r="A531" s="194" t="s">
        <v>129</v>
      </c>
      <c r="B531" s="89" t="s">
        <v>514</v>
      </c>
      <c r="C531" s="89" t="s">
        <v>3</v>
      </c>
      <c r="D531" s="97">
        <v>43615</v>
      </c>
      <c r="E531" s="91">
        <v>1.5</v>
      </c>
      <c r="F531" s="126" t="s">
        <v>5</v>
      </c>
      <c r="G531" s="90" t="s">
        <v>658</v>
      </c>
      <c r="H531" s="87"/>
      <c r="I531" s="92"/>
      <c r="J531" s="83"/>
      <c r="K531" s="118"/>
      <c r="L531" s="92"/>
      <c r="M531" s="92"/>
      <c r="N531" s="92">
        <f>SUM(E531*20)</f>
        <v>30</v>
      </c>
      <c r="O531" s="118"/>
      <c r="P531" s="118"/>
      <c r="Q531" s="93"/>
      <c r="R531" s="226"/>
    </row>
    <row r="532" spans="1:18" ht="16">
      <c r="A532" s="194" t="s">
        <v>129</v>
      </c>
      <c r="B532" s="89" t="s">
        <v>357</v>
      </c>
      <c r="C532" s="89" t="s">
        <v>3</v>
      </c>
      <c r="D532" s="97">
        <v>43615</v>
      </c>
      <c r="E532" s="100">
        <v>1.5</v>
      </c>
      <c r="F532" s="87" t="s">
        <v>8</v>
      </c>
      <c r="G532" s="90" t="s">
        <v>34</v>
      </c>
      <c r="H532" s="95" t="s">
        <v>104</v>
      </c>
      <c r="I532" s="96">
        <v>30</v>
      </c>
      <c r="J532" s="83"/>
      <c r="K532" s="96">
        <v>90</v>
      </c>
      <c r="L532" s="96">
        <f t="shared" si="241"/>
        <v>103.49999999999999</v>
      </c>
      <c r="M532" s="96">
        <f t="shared" si="242"/>
        <v>13.499999999999986</v>
      </c>
      <c r="N532" s="92">
        <f t="shared" ref="N532:N533" si="245">SUM(E532*20)</f>
        <v>30</v>
      </c>
      <c r="O532" s="96">
        <f t="shared" si="243"/>
        <v>60</v>
      </c>
      <c r="P532" s="96"/>
      <c r="Q532" s="93">
        <f t="shared" si="244"/>
        <v>-103.49999999999999</v>
      </c>
      <c r="R532" s="226"/>
    </row>
    <row r="533" spans="1:18" ht="16">
      <c r="A533" s="194" t="s">
        <v>129</v>
      </c>
      <c r="B533" s="89" t="s">
        <v>142</v>
      </c>
      <c r="C533" s="95" t="s">
        <v>3</v>
      </c>
      <c r="D533" s="97">
        <v>43615</v>
      </c>
      <c r="E533" s="91">
        <v>1.25</v>
      </c>
      <c r="F533" s="89" t="s">
        <v>8</v>
      </c>
      <c r="G533" s="90" t="s">
        <v>660</v>
      </c>
      <c r="H533" s="95" t="s">
        <v>6</v>
      </c>
      <c r="I533" s="96">
        <v>35</v>
      </c>
      <c r="J533" s="83"/>
      <c r="K533" s="92">
        <v>87.5</v>
      </c>
      <c r="L533" s="92">
        <f t="shared" si="241"/>
        <v>100.62499999999999</v>
      </c>
      <c r="M533" s="92">
        <f t="shared" si="242"/>
        <v>13.124999999999986</v>
      </c>
      <c r="N533" s="92">
        <f t="shared" si="245"/>
        <v>25</v>
      </c>
      <c r="O533" s="92">
        <f t="shared" si="243"/>
        <v>62.5</v>
      </c>
      <c r="P533" s="92"/>
      <c r="Q533" s="93">
        <f t="shared" si="244"/>
        <v>-100.62499999999999</v>
      </c>
      <c r="R533" s="226"/>
    </row>
    <row r="534" spans="1:18" ht="16">
      <c r="A534" s="194" t="s">
        <v>129</v>
      </c>
      <c r="B534" s="89" t="s">
        <v>134</v>
      </c>
      <c r="C534" s="89" t="s">
        <v>10</v>
      </c>
      <c r="D534" s="97">
        <v>43616</v>
      </c>
      <c r="E534" s="91">
        <v>1.5</v>
      </c>
      <c r="F534" s="146" t="s">
        <v>14</v>
      </c>
      <c r="G534" s="90" t="s">
        <v>656</v>
      </c>
      <c r="H534" s="95" t="s">
        <v>6</v>
      </c>
      <c r="I534" s="96">
        <v>38</v>
      </c>
      <c r="J534" s="83"/>
      <c r="K534" s="92">
        <v>114</v>
      </c>
      <c r="L534" s="92">
        <f t="shared" si="241"/>
        <v>131.1</v>
      </c>
      <c r="M534" s="92">
        <f t="shared" si="242"/>
        <v>17.099999999999994</v>
      </c>
      <c r="N534" s="92">
        <f>SUM(E534*25)</f>
        <v>37.5</v>
      </c>
      <c r="O534" s="92">
        <f t="shared" si="243"/>
        <v>76.5</v>
      </c>
      <c r="P534" s="92"/>
      <c r="Q534" s="144">
        <f t="shared" si="244"/>
        <v>-131.1</v>
      </c>
      <c r="R534" s="226"/>
    </row>
    <row r="535" spans="1:18" ht="16">
      <c r="A535" s="194" t="s">
        <v>129</v>
      </c>
      <c r="B535" s="87" t="s">
        <v>111</v>
      </c>
      <c r="C535" s="89" t="s">
        <v>10</v>
      </c>
      <c r="D535" s="97">
        <v>43616</v>
      </c>
      <c r="E535" s="91">
        <v>1.25</v>
      </c>
      <c r="F535" s="89"/>
      <c r="G535" s="90" t="s">
        <v>659</v>
      </c>
      <c r="H535" s="95"/>
      <c r="I535" s="96"/>
      <c r="J535" s="83"/>
      <c r="K535" s="92"/>
      <c r="L535" s="92"/>
      <c r="M535" s="92"/>
      <c r="N535" s="92">
        <f>SUM(E535*20)</f>
        <v>25</v>
      </c>
      <c r="O535" s="92"/>
      <c r="P535" s="92"/>
      <c r="Q535" s="144"/>
      <c r="R535" s="226"/>
    </row>
    <row r="536" spans="1:18" ht="16">
      <c r="A536" s="194" t="s">
        <v>129</v>
      </c>
      <c r="B536" s="89" t="s">
        <v>84</v>
      </c>
      <c r="C536" s="95" t="s">
        <v>10</v>
      </c>
      <c r="D536" s="97">
        <v>43616</v>
      </c>
      <c r="E536" s="91">
        <v>1</v>
      </c>
      <c r="F536" s="89" t="s">
        <v>85</v>
      </c>
      <c r="G536" s="90" t="s">
        <v>659</v>
      </c>
      <c r="H536" s="95" t="s">
        <v>6</v>
      </c>
      <c r="I536" s="96">
        <v>35</v>
      </c>
      <c r="J536" s="83"/>
      <c r="K536" s="92">
        <v>75</v>
      </c>
      <c r="L536" s="92">
        <f t="shared" si="241"/>
        <v>86.25</v>
      </c>
      <c r="M536" s="92">
        <f t="shared" si="242"/>
        <v>11.25</v>
      </c>
      <c r="N536" s="92">
        <f>SUM(E536*20)</f>
        <v>20</v>
      </c>
      <c r="O536" s="92">
        <f t="shared" si="243"/>
        <v>55</v>
      </c>
      <c r="P536" s="92"/>
      <c r="Q536" s="144">
        <f t="shared" si="244"/>
        <v>-86.25</v>
      </c>
      <c r="R536" s="226"/>
    </row>
    <row r="537" spans="1:18" ht="16">
      <c r="A537" s="233"/>
      <c r="B537" s="233"/>
      <c r="C537" s="233"/>
      <c r="D537" s="233" t="str">
        <f t="shared" si="207"/>
        <v/>
      </c>
      <c r="E537" s="235">
        <f>SUM(E525:E536)</f>
        <v>15.25</v>
      </c>
      <c r="F537" s="233"/>
      <c r="G537" s="233"/>
      <c r="H537" s="233"/>
      <c r="I537" s="233"/>
      <c r="J537" s="83"/>
      <c r="K537" s="172">
        <f t="shared" ref="K537:Q537" si="246">SUM(K525:K536)</f>
        <v>710.25</v>
      </c>
      <c r="L537" s="172">
        <f t="shared" si="246"/>
        <v>816.78750000000002</v>
      </c>
      <c r="M537" s="172">
        <f t="shared" si="246"/>
        <v>106.53749999999992</v>
      </c>
      <c r="N537" s="172">
        <f t="shared" si="246"/>
        <v>312.5</v>
      </c>
      <c r="O537" s="172">
        <f t="shared" si="246"/>
        <v>452.75</v>
      </c>
      <c r="P537" s="172">
        <f t="shared" si="246"/>
        <v>342.13</v>
      </c>
      <c r="Q537" s="172">
        <f t="shared" si="246"/>
        <v>-474.65749999999991</v>
      </c>
      <c r="R537" s="233"/>
    </row>
    <row r="538" spans="1:18" ht="16">
      <c r="A538" s="195" t="s">
        <v>146</v>
      </c>
      <c r="B538" s="198"/>
      <c r="C538" s="198" t="s">
        <v>79</v>
      </c>
      <c r="D538" s="199">
        <v>43612</v>
      </c>
      <c r="E538" s="200">
        <v>3</v>
      </c>
      <c r="F538" s="198"/>
      <c r="G538" s="230"/>
      <c r="H538" s="231"/>
      <c r="I538" s="232"/>
      <c r="J538" s="83"/>
      <c r="K538" s="201"/>
      <c r="L538" s="201">
        <f>SUM(K538*1.15)</f>
        <v>0</v>
      </c>
      <c r="M538" s="201">
        <f>SUM(L538-K538)</f>
        <v>0</v>
      </c>
      <c r="N538" s="201">
        <f>SUM(E538*23)</f>
        <v>69</v>
      </c>
      <c r="O538" s="201">
        <f>SUM(K538-N538)</f>
        <v>-69</v>
      </c>
      <c r="P538" s="201"/>
      <c r="Q538" s="202">
        <f>+SUM(P538-L538)</f>
        <v>0</v>
      </c>
      <c r="R538" s="664"/>
    </row>
    <row r="539" spans="1:18" ht="16">
      <c r="A539" s="195" t="s">
        <v>146</v>
      </c>
      <c r="B539" s="89"/>
      <c r="C539" s="89"/>
      <c r="D539" s="145">
        <v>43612</v>
      </c>
      <c r="E539" s="91"/>
      <c r="F539" s="89"/>
      <c r="G539" s="90"/>
      <c r="H539" s="89"/>
      <c r="I539" s="89"/>
      <c r="J539" s="83"/>
      <c r="K539" s="89"/>
      <c r="L539" s="89"/>
      <c r="M539" s="89"/>
      <c r="N539" s="89"/>
      <c r="O539" s="89"/>
      <c r="P539" s="89"/>
      <c r="Q539" s="89"/>
      <c r="R539" s="89"/>
    </row>
    <row r="540" spans="1:18" ht="16">
      <c r="A540" s="195" t="s">
        <v>146</v>
      </c>
      <c r="B540" s="198"/>
      <c r="C540" s="198" t="s">
        <v>24</v>
      </c>
      <c r="D540" s="199">
        <v>43613</v>
      </c>
      <c r="E540" s="200">
        <v>2</v>
      </c>
      <c r="F540" s="198"/>
      <c r="G540" s="198"/>
      <c r="H540" s="198"/>
      <c r="I540" s="201"/>
      <c r="J540" s="83"/>
      <c r="K540" s="201"/>
      <c r="L540" s="201"/>
      <c r="M540" s="201"/>
      <c r="N540" s="201">
        <f>SUM(E540*23)</f>
        <v>46</v>
      </c>
      <c r="O540" s="201"/>
      <c r="P540" s="201"/>
      <c r="Q540" s="202"/>
      <c r="R540" s="664"/>
    </row>
    <row r="541" spans="1:18" ht="16">
      <c r="A541" s="195" t="s">
        <v>146</v>
      </c>
      <c r="B541" s="89" t="s">
        <v>630</v>
      </c>
      <c r="C541" s="89" t="s">
        <v>24</v>
      </c>
      <c r="D541" s="97">
        <v>43613</v>
      </c>
      <c r="E541" s="91">
        <v>4</v>
      </c>
      <c r="G541" s="709" t="s">
        <v>631</v>
      </c>
      <c r="J541" s="83"/>
      <c r="K541" s="280">
        <v>277.5</v>
      </c>
      <c r="L541" s="280">
        <f>SUM(K541*1.15)</f>
        <v>319.125</v>
      </c>
      <c r="M541" s="280">
        <f>SUM(L541-K541)</f>
        <v>41.625</v>
      </c>
      <c r="N541" s="280">
        <f>SUM(E541*25)</f>
        <v>100</v>
      </c>
      <c r="O541" s="280">
        <f>SUM(K541-N541)</f>
        <v>177.5</v>
      </c>
      <c r="P541" s="280">
        <v>159.6</v>
      </c>
      <c r="Q541" s="280">
        <f>+SUM(P541-L541)</f>
        <v>-159.52500000000001</v>
      </c>
      <c r="R541" s="715">
        <v>43603</v>
      </c>
    </row>
    <row r="542" spans="1:18" ht="16">
      <c r="A542" s="195" t="s">
        <v>146</v>
      </c>
      <c r="B542" s="198"/>
      <c r="C542" s="198" t="s">
        <v>29</v>
      </c>
      <c r="D542" s="222">
        <v>43614</v>
      </c>
      <c r="E542" s="200">
        <v>2</v>
      </c>
      <c r="F542" s="198"/>
      <c r="G542" s="230"/>
      <c r="H542" s="198"/>
      <c r="I542" s="201"/>
      <c r="J542" s="83"/>
      <c r="K542" s="201"/>
      <c r="L542" s="201"/>
      <c r="M542" s="201"/>
      <c r="N542" s="201">
        <f>SUM(E542*23)</f>
        <v>46</v>
      </c>
      <c r="O542" s="201"/>
      <c r="P542" s="201"/>
      <c r="Q542" s="202"/>
      <c r="R542" s="664"/>
    </row>
    <row r="543" spans="1:18" ht="16">
      <c r="A543" s="195" t="s">
        <v>146</v>
      </c>
      <c r="B543" s="95" t="s">
        <v>106</v>
      </c>
      <c r="C543" s="95" t="s">
        <v>29</v>
      </c>
      <c r="D543" s="97">
        <v>43614</v>
      </c>
      <c r="E543" s="91">
        <v>2.5</v>
      </c>
      <c r="F543" s="126" t="s">
        <v>5</v>
      </c>
      <c r="G543" s="90"/>
      <c r="H543" s="87" t="s">
        <v>12</v>
      </c>
      <c r="I543" s="96">
        <v>30</v>
      </c>
      <c r="J543" s="117"/>
      <c r="K543" s="92">
        <f>SUM(E543*I543)</f>
        <v>75</v>
      </c>
      <c r="L543" s="92">
        <f>SUM(K543*1.15)</f>
        <v>86.25</v>
      </c>
      <c r="M543" s="92">
        <f>SUM(L543-K543)</f>
        <v>11.25</v>
      </c>
      <c r="N543" s="118">
        <f>SUM(E543*21)</f>
        <v>52.5</v>
      </c>
      <c r="O543" s="118">
        <f>SUM(K543-N543)</f>
        <v>22.5</v>
      </c>
      <c r="P543" s="92">
        <v>86.25</v>
      </c>
      <c r="Q543" s="93">
        <f>+SUM(P543-L543)</f>
        <v>0</v>
      </c>
      <c r="R543" s="784">
        <v>43612</v>
      </c>
    </row>
    <row r="544" spans="1:18" ht="16">
      <c r="A544" s="195" t="s">
        <v>146</v>
      </c>
      <c r="B544" s="95" t="s">
        <v>35</v>
      </c>
      <c r="C544" s="89" t="s">
        <v>3</v>
      </c>
      <c r="D544" s="97">
        <v>43615</v>
      </c>
      <c r="E544" s="91">
        <v>1.5</v>
      </c>
      <c r="F544" s="125" t="s">
        <v>14</v>
      </c>
      <c r="G544" s="90"/>
      <c r="H544" s="89"/>
      <c r="I544" s="89"/>
      <c r="J544" s="83"/>
      <c r="K544" s="89"/>
      <c r="L544" s="89"/>
      <c r="M544" s="89"/>
      <c r="N544" s="92">
        <f>SUM(E544*23)</f>
        <v>34.5</v>
      </c>
      <c r="O544" s="89"/>
      <c r="P544" s="89"/>
      <c r="Q544" s="89"/>
      <c r="R544" s="223"/>
    </row>
    <row r="545" spans="1:18" ht="16">
      <c r="A545" s="195" t="s">
        <v>146</v>
      </c>
      <c r="B545" s="89" t="s">
        <v>37</v>
      </c>
      <c r="C545" s="89" t="s">
        <v>3</v>
      </c>
      <c r="D545" s="97">
        <v>43615</v>
      </c>
      <c r="E545" s="91">
        <v>2</v>
      </c>
      <c r="F545" s="89" t="s">
        <v>8</v>
      </c>
      <c r="G545" s="90"/>
      <c r="H545" s="89"/>
      <c r="I545" s="92"/>
      <c r="J545" s="83"/>
      <c r="K545" s="92"/>
      <c r="L545" s="92"/>
      <c r="M545" s="92"/>
      <c r="N545" s="92"/>
      <c r="O545" s="92"/>
      <c r="P545" s="92"/>
      <c r="Q545" s="93"/>
      <c r="R545" s="223"/>
    </row>
    <row r="546" spans="1:18" ht="16">
      <c r="A546" s="195" t="s">
        <v>146</v>
      </c>
      <c r="B546" s="198"/>
      <c r="C546" s="198" t="s">
        <v>10</v>
      </c>
      <c r="D546" s="222">
        <v>43616</v>
      </c>
      <c r="E546" s="200">
        <v>2</v>
      </c>
      <c r="F546" s="198"/>
      <c r="G546" s="230"/>
      <c r="H546" s="198"/>
      <c r="I546" s="198"/>
      <c r="J546" s="83"/>
      <c r="K546" s="198"/>
      <c r="L546" s="198"/>
      <c r="M546" s="198"/>
      <c r="N546" s="201">
        <f>SUM(E546*23)</f>
        <v>46</v>
      </c>
      <c r="O546" s="198"/>
      <c r="P546" s="198"/>
      <c r="Q546" s="198"/>
      <c r="R546" s="664"/>
    </row>
    <row r="547" spans="1:18" ht="16">
      <c r="A547" s="195" t="s">
        <v>146</v>
      </c>
      <c r="B547" s="87" t="s">
        <v>135</v>
      </c>
      <c r="C547" s="89" t="s">
        <v>10</v>
      </c>
      <c r="D547" s="97">
        <v>43616</v>
      </c>
      <c r="E547" s="98">
        <v>3</v>
      </c>
      <c r="F547" s="87" t="s">
        <v>8</v>
      </c>
      <c r="G547" s="90"/>
      <c r="H547" s="87" t="s">
        <v>6</v>
      </c>
      <c r="I547" s="118">
        <v>35</v>
      </c>
      <c r="J547" s="83"/>
      <c r="K547" s="118">
        <f>SUM(E547*I547)</f>
        <v>105</v>
      </c>
      <c r="L547" s="118">
        <f>SUM(K547*1.15)</f>
        <v>120.74999999999999</v>
      </c>
      <c r="M547" s="118">
        <f>SUM(L547-K547)</f>
        <v>15.749999999999986</v>
      </c>
      <c r="N547" s="92">
        <f>SUM(E547*21)</f>
        <v>63</v>
      </c>
      <c r="O547" s="118">
        <f>SUM(K547-N547)</f>
        <v>42</v>
      </c>
      <c r="P547" s="118"/>
      <c r="Q547" s="93">
        <f>+SUM(P547-L547)</f>
        <v>-120.74999999999999</v>
      </c>
      <c r="R547" s="226"/>
    </row>
    <row r="548" spans="1:18" ht="16">
      <c r="A548" s="195" t="s">
        <v>146</v>
      </c>
      <c r="B548" s="198"/>
      <c r="C548" s="198"/>
      <c r="D548" s="198" t="str">
        <f t="shared" ref="D548" si="247">IF(C548="Tuesday","27/05/2019","")</f>
        <v/>
      </c>
      <c r="E548" s="200"/>
      <c r="F548" s="198"/>
      <c r="G548" s="198"/>
      <c r="H548" s="198"/>
      <c r="I548" s="201"/>
      <c r="J548" s="117"/>
      <c r="K548" s="201"/>
      <c r="L548" s="201"/>
      <c r="M548" s="201"/>
      <c r="N548" s="201">
        <f>SUM(E548*20)</f>
        <v>0</v>
      </c>
      <c r="O548" s="201"/>
      <c r="P548" s="201"/>
      <c r="Q548" s="202"/>
      <c r="R548" s="222"/>
    </row>
    <row r="549" spans="1:18" ht="16">
      <c r="A549" s="204"/>
      <c r="B549" s="204"/>
      <c r="C549" s="204"/>
      <c r="D549" s="204"/>
      <c r="E549" s="205">
        <f>SUM(E538:E548)</f>
        <v>22</v>
      </c>
      <c r="F549" s="204"/>
      <c r="G549" s="204"/>
      <c r="H549" s="204"/>
      <c r="I549" s="107"/>
      <c r="J549" s="117"/>
      <c r="K549" s="107">
        <f>SUM(K538:K548)</f>
        <v>457.5</v>
      </c>
      <c r="L549" s="107">
        <f t="shared" ref="L549:Q549" si="248">SUM(L538:L548)</f>
        <v>526.125</v>
      </c>
      <c r="M549" s="107">
        <f t="shared" si="248"/>
        <v>68.624999999999986</v>
      </c>
      <c r="N549" s="107">
        <f>SUM(N538:N548)</f>
        <v>457</v>
      </c>
      <c r="O549" s="107">
        <f t="shared" si="248"/>
        <v>173</v>
      </c>
      <c r="P549" s="206">
        <f t="shared" si="248"/>
        <v>245.85</v>
      </c>
      <c r="Q549" s="207">
        <f t="shared" si="248"/>
        <v>-280.27499999999998</v>
      </c>
      <c r="R549" s="223"/>
    </row>
    <row r="550" spans="1:18" ht="16">
      <c r="A550" s="204"/>
      <c r="B550" s="204"/>
      <c r="C550" s="204"/>
      <c r="D550" s="204"/>
      <c r="E550" s="205">
        <f>SUM(E549,E537,E524,E512,E524,E501,E490,E478,E468,E455,E444,E435,E426)</f>
        <v>218.25</v>
      </c>
      <c r="F550" s="204"/>
      <c r="G550" s="204"/>
      <c r="H550" s="204"/>
      <c r="I550" s="107"/>
      <c r="J550" s="117"/>
      <c r="K550" s="107">
        <f>SUM(K549,K537,K524,K512,K524,K501,K490,K478,K468,K455,K444,K435,K426)</f>
        <v>7081.25</v>
      </c>
      <c r="L550" s="107">
        <f>SUM(L549,L537,L524,L512,L524,L501,L490,L478,L468,L455,L444,L435,L426)</f>
        <v>8143.4375</v>
      </c>
      <c r="M550" s="107">
        <f>SUM(M549,M537,M524,M512,M524,M501,M490,M478,M468,M455,M444,M435,M426)</f>
        <v>1062.1874999999995</v>
      </c>
      <c r="N550" s="107">
        <f>SUM(N549,N537,N524,N512,N524,N501,N490,N478,N468,N455,N444,N435,N426)</f>
        <v>4651.75</v>
      </c>
      <c r="O550" s="107">
        <f>SUM(K550-N550)</f>
        <v>2429.5</v>
      </c>
      <c r="P550" s="206">
        <f>SUM(P549,P537,P524,P512,P524,P501,P490,P478,P468,P455,P444,P435,P426)</f>
        <v>3693.34</v>
      </c>
      <c r="Q550" s="207">
        <f>SUM(Q549,Q537,Q524,Q512,Q524,Q501,Q490,Q478,Q468,Q455,Q444,Q435,Q426)</f>
        <v>-4450.0974999999999</v>
      </c>
      <c r="R550" s="223"/>
    </row>
    <row r="551" spans="1:18" ht="16">
      <c r="A551" s="79" t="s">
        <v>57</v>
      </c>
      <c r="B551" s="79" t="s">
        <v>58</v>
      </c>
      <c r="C551" s="79"/>
      <c r="D551" s="155" t="s">
        <v>59</v>
      </c>
      <c r="E551" s="81" t="s">
        <v>60</v>
      </c>
      <c r="F551" s="79" t="s">
        <v>61</v>
      </c>
      <c r="G551" s="85" t="s">
        <v>62</v>
      </c>
      <c r="H551" s="156" t="s">
        <v>72</v>
      </c>
      <c r="I551" s="82" t="s">
        <v>64</v>
      </c>
      <c r="J551" s="83"/>
      <c r="K551" s="82" t="s">
        <v>65</v>
      </c>
      <c r="L551" s="82" t="s">
        <v>66</v>
      </c>
      <c r="M551" s="82" t="s">
        <v>67</v>
      </c>
      <c r="N551" s="82" t="s">
        <v>68</v>
      </c>
      <c r="O551" s="82" t="s">
        <v>69</v>
      </c>
      <c r="P551" s="82" t="s">
        <v>70</v>
      </c>
      <c r="Q551" s="216" t="s">
        <v>71</v>
      </c>
      <c r="R551" s="84" t="s">
        <v>86</v>
      </c>
    </row>
  </sheetData>
  <conditionalFormatting sqref="D103">
    <cfRule type="containsText" priority="28" operator="containsText" text="Monday">
      <formula>NOT(ISERROR(SEARCH("Monday",D103)))</formula>
    </cfRule>
  </conditionalFormatting>
  <conditionalFormatting sqref="D380">
    <cfRule type="containsText" priority="10" operator="containsText" text="Monday">
      <formula>NOT(ISERROR(SEARCH("Monday",D380)))</formula>
    </cfRule>
  </conditionalFormatting>
  <pageMargins left="0.25" right="0.25" top="0.75" bottom="0.75" header="0.3" footer="0.3"/>
  <pageSetup paperSize="9" scale="41" fitToHeight="0" orientation="portrait" horizontalDpi="4294967293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917BC-8AA7-491B-AA8A-8361F1E54748}">
  <sheetPr>
    <pageSetUpPr fitToPage="1"/>
  </sheetPr>
  <dimension ref="A1:R525"/>
  <sheetViews>
    <sheetView topLeftCell="A252" zoomScale="80" zoomScaleNormal="80" workbookViewId="0">
      <selection activeCell="S270" sqref="S91:AJ270"/>
    </sheetView>
  </sheetViews>
  <sheetFormatPr baseColWidth="10" defaultColWidth="9" defaultRowHeight="16"/>
  <cols>
    <col min="1" max="1" width="10.5" style="796" bestFit="1" customWidth="1"/>
    <col min="2" max="2" width="18.6640625" style="796" bestFit="1" customWidth="1"/>
    <col min="3" max="3" width="11.33203125" style="796" bestFit="1" customWidth="1"/>
    <col min="4" max="4" width="11" style="797" bestFit="1" customWidth="1"/>
    <col min="5" max="5" width="7.33203125" style="798" bestFit="1" customWidth="1"/>
    <col min="6" max="6" width="23.33203125" style="796" bestFit="1" customWidth="1"/>
    <col min="7" max="7" width="30.1640625" style="796" bestFit="1" customWidth="1"/>
    <col min="8" max="8" width="8.6640625" style="796" bestFit="1" customWidth="1"/>
    <col min="9" max="9" width="12.6640625" style="796" bestFit="1" customWidth="1"/>
    <col min="10" max="10" width="9" style="796"/>
    <col min="11" max="11" width="13" style="796" bestFit="1" customWidth="1"/>
    <col min="12" max="15" width="11.6640625" style="796" bestFit="1" customWidth="1"/>
    <col min="16" max="16" width="6.6640625" style="796" bestFit="1" customWidth="1"/>
    <col min="17" max="17" width="10.83203125" style="796" bestFit="1" customWidth="1"/>
    <col min="18" max="18" width="9.33203125" style="796" bestFit="1" customWidth="1"/>
    <col min="19" max="19" width="9" style="796"/>
    <col min="20" max="20" width="18.6640625" style="796" bestFit="1" customWidth="1"/>
    <col min="21" max="22" width="9" style="796"/>
    <col min="23" max="23" width="9.83203125" style="796" bestFit="1" customWidth="1"/>
    <col min="24" max="24" width="10.33203125" style="796" bestFit="1" customWidth="1"/>
    <col min="25" max="16384" width="9" style="796"/>
  </cols>
  <sheetData>
    <row r="1" spans="1:18" ht="21">
      <c r="A1" s="79"/>
      <c r="B1" s="79"/>
      <c r="C1" s="79"/>
      <c r="D1" s="753"/>
      <c r="E1" s="81"/>
      <c r="F1" s="720" t="s">
        <v>0</v>
      </c>
      <c r="G1" s="80"/>
      <c r="H1" s="79"/>
      <c r="I1" s="82"/>
      <c r="J1" s="83"/>
      <c r="K1" s="82"/>
      <c r="L1" s="82"/>
      <c r="M1" s="82"/>
      <c r="N1" s="82"/>
      <c r="O1" s="82"/>
      <c r="P1" s="82"/>
      <c r="Q1" s="84"/>
      <c r="R1" s="84"/>
    </row>
    <row r="2" spans="1:18">
      <c r="A2" s="88"/>
      <c r="B2" s="87"/>
      <c r="C2" s="87"/>
      <c r="D2" s="514"/>
      <c r="E2" s="98"/>
      <c r="F2" s="87"/>
      <c r="G2" s="135"/>
      <c r="H2" s="87"/>
      <c r="I2" s="118"/>
      <c r="J2" s="83"/>
      <c r="K2" s="118"/>
      <c r="L2" s="118"/>
      <c r="M2" s="118"/>
      <c r="N2" s="118"/>
      <c r="O2" s="118"/>
      <c r="P2" s="118"/>
      <c r="Q2" s="118"/>
      <c r="R2" s="218"/>
    </row>
    <row r="3" spans="1:18">
      <c r="A3" s="101"/>
      <c r="B3" s="101"/>
      <c r="C3" s="101"/>
      <c r="D3" s="649"/>
      <c r="E3" s="103"/>
      <c r="F3" s="101"/>
      <c r="G3" s="101"/>
      <c r="H3" s="101"/>
      <c r="I3" s="101"/>
      <c r="J3" s="83"/>
      <c r="K3" s="101"/>
      <c r="L3" s="101"/>
      <c r="M3" s="101"/>
      <c r="N3" s="101"/>
      <c r="O3" s="101"/>
      <c r="P3" s="101"/>
      <c r="Q3" s="101"/>
      <c r="R3" s="101"/>
    </row>
    <row r="4" spans="1:18">
      <c r="A4" s="108" t="s">
        <v>225</v>
      </c>
      <c r="B4" s="524"/>
      <c r="C4" s="524" t="s">
        <v>19</v>
      </c>
      <c r="D4" s="526"/>
      <c r="E4" s="530"/>
      <c r="F4" s="769" t="s">
        <v>622</v>
      </c>
      <c r="G4" s="763"/>
      <c r="H4" s="525"/>
      <c r="I4" s="528"/>
      <c r="J4" s="117"/>
      <c r="K4" s="528"/>
      <c r="L4" s="528"/>
      <c r="M4" s="528"/>
      <c r="N4" s="528"/>
      <c r="O4" s="528"/>
      <c r="P4" s="528"/>
      <c r="Q4" s="531"/>
      <c r="R4" s="115"/>
    </row>
    <row r="5" spans="1:18">
      <c r="A5" s="108" t="s">
        <v>225</v>
      </c>
      <c r="B5" s="89" t="s">
        <v>117</v>
      </c>
      <c r="C5" s="89" t="s">
        <v>24</v>
      </c>
      <c r="D5" s="97"/>
      <c r="E5" s="100">
        <v>2</v>
      </c>
      <c r="F5" s="89" t="s">
        <v>8</v>
      </c>
      <c r="G5" s="90" t="s">
        <v>138</v>
      </c>
      <c r="H5" s="116" t="s">
        <v>15</v>
      </c>
      <c r="I5" s="92"/>
      <c r="J5" s="117"/>
      <c r="K5" s="92"/>
      <c r="L5" s="92"/>
      <c r="M5" s="92"/>
      <c r="N5" s="118">
        <f>SUM(E5*20)</f>
        <v>40</v>
      </c>
      <c r="O5" s="92"/>
      <c r="P5" s="92"/>
      <c r="Q5" s="93"/>
      <c r="R5" s="94"/>
    </row>
    <row r="6" spans="1:18">
      <c r="A6" s="108" t="s">
        <v>225</v>
      </c>
      <c r="B6" s="89" t="s">
        <v>119</v>
      </c>
      <c r="C6" s="89" t="s">
        <v>24</v>
      </c>
      <c r="D6" s="97"/>
      <c r="E6" s="91">
        <v>2.5</v>
      </c>
      <c r="F6" s="89" t="s">
        <v>8</v>
      </c>
      <c r="G6" s="90" t="s">
        <v>138</v>
      </c>
      <c r="H6" s="116" t="s">
        <v>15</v>
      </c>
      <c r="I6" s="96"/>
      <c r="J6" s="117"/>
      <c r="K6" s="92"/>
      <c r="L6" s="92"/>
      <c r="M6" s="92"/>
      <c r="N6" s="118">
        <f>SUM(E6*20)</f>
        <v>50</v>
      </c>
      <c r="O6" s="92"/>
      <c r="P6" s="92"/>
      <c r="Q6" s="93"/>
      <c r="R6" s="94"/>
    </row>
    <row r="7" spans="1:18">
      <c r="A7" s="108" t="s">
        <v>225</v>
      </c>
      <c r="B7" s="87" t="s">
        <v>122</v>
      </c>
      <c r="C7" s="87" t="s">
        <v>29</v>
      </c>
      <c r="D7" s="97"/>
      <c r="E7" s="91">
        <v>1.5</v>
      </c>
      <c r="F7" s="126" t="s">
        <v>123</v>
      </c>
      <c r="G7" s="90" t="s">
        <v>138</v>
      </c>
      <c r="H7" s="89"/>
      <c r="I7" s="92"/>
      <c r="J7" s="83"/>
      <c r="K7" s="92"/>
      <c r="L7" s="92"/>
      <c r="M7" s="92"/>
      <c r="N7" s="92"/>
      <c r="O7" s="92"/>
      <c r="P7" s="92"/>
      <c r="Q7" s="93"/>
      <c r="R7" s="94"/>
    </row>
    <row r="8" spans="1:18">
      <c r="A8" s="108" t="s">
        <v>225</v>
      </c>
      <c r="B8" s="89" t="s">
        <v>228</v>
      </c>
      <c r="C8" s="89" t="s">
        <v>29</v>
      </c>
      <c r="D8" s="97"/>
      <c r="E8" s="91">
        <v>2</v>
      </c>
      <c r="F8" s="89" t="s">
        <v>8</v>
      </c>
      <c r="G8" s="90"/>
      <c r="H8" s="89" t="s">
        <v>17</v>
      </c>
      <c r="I8" s="92">
        <v>30</v>
      </c>
      <c r="J8" s="83"/>
      <c r="K8" s="92">
        <v>60</v>
      </c>
      <c r="L8" s="92">
        <f>SUM(K8*1.15)</f>
        <v>69</v>
      </c>
      <c r="M8" s="92">
        <f>SUM(L8-K8)</f>
        <v>9</v>
      </c>
      <c r="N8" s="92">
        <f>SUM(E8*20)</f>
        <v>40</v>
      </c>
      <c r="O8" s="92">
        <f>SUM(K8-N8)</f>
        <v>20</v>
      </c>
      <c r="P8" s="92"/>
      <c r="Q8" s="93">
        <f>+SUM(P8-L8)</f>
        <v>-69</v>
      </c>
      <c r="R8" s="226"/>
    </row>
    <row r="9" spans="1:18">
      <c r="A9" s="108" t="s">
        <v>225</v>
      </c>
      <c r="B9" s="89" t="s">
        <v>591</v>
      </c>
      <c r="C9" s="89" t="s">
        <v>3</v>
      </c>
      <c r="D9" s="97"/>
      <c r="E9" s="91">
        <v>3</v>
      </c>
      <c r="F9" s="125" t="s">
        <v>14</v>
      </c>
      <c r="G9" s="90" t="s">
        <v>515</v>
      </c>
      <c r="H9" s="89" t="s">
        <v>20</v>
      </c>
      <c r="I9" s="92">
        <v>40</v>
      </c>
      <c r="J9" s="83"/>
      <c r="K9" s="92">
        <f>SUM(E9*I9)</f>
        <v>120</v>
      </c>
      <c r="L9" s="92">
        <f>SUM(K9*1.15)</f>
        <v>138</v>
      </c>
      <c r="M9" s="92">
        <f>SUM(L9-K9)</f>
        <v>18</v>
      </c>
      <c r="N9" s="92">
        <f>SUM(E9*20)</f>
        <v>60</v>
      </c>
      <c r="O9" s="92">
        <f>SUM(K9-N9)</f>
        <v>60</v>
      </c>
      <c r="P9" s="92"/>
      <c r="Q9" s="93">
        <f>+SUM(P9-L9)</f>
        <v>-138</v>
      </c>
      <c r="R9" s="226"/>
    </row>
    <row r="10" spans="1:18">
      <c r="A10" s="108" t="s">
        <v>225</v>
      </c>
      <c r="B10" s="89" t="s">
        <v>76</v>
      </c>
      <c r="C10" s="89" t="s">
        <v>3</v>
      </c>
      <c r="D10" s="97"/>
      <c r="E10" s="91">
        <v>2</v>
      </c>
      <c r="F10" s="89" t="s">
        <v>8</v>
      </c>
      <c r="G10" s="90"/>
      <c r="H10" s="95" t="s">
        <v>12</v>
      </c>
      <c r="I10" s="96">
        <v>30</v>
      </c>
      <c r="J10" s="83"/>
      <c r="K10" s="92">
        <f>SUM(E10*I10)</f>
        <v>60</v>
      </c>
      <c r="L10" s="92">
        <f>SUM(K10*1.15)</f>
        <v>69</v>
      </c>
      <c r="M10" s="92">
        <f>SUM(L10-K10)</f>
        <v>9</v>
      </c>
      <c r="N10" s="92">
        <f>SUM(E10*20)</f>
        <v>40</v>
      </c>
      <c r="O10" s="92">
        <f>SUM(K10-N10)</f>
        <v>20</v>
      </c>
      <c r="P10" s="92"/>
      <c r="Q10" s="93">
        <f>+SUM(P10-L10)</f>
        <v>-69</v>
      </c>
      <c r="R10" s="226"/>
    </row>
    <row r="11" spans="1:18">
      <c r="A11" s="108" t="s">
        <v>225</v>
      </c>
      <c r="B11" s="89" t="s">
        <v>82</v>
      </c>
      <c r="C11" s="95" t="s">
        <v>10</v>
      </c>
      <c r="D11" s="97"/>
      <c r="E11" s="91">
        <v>3</v>
      </c>
      <c r="F11" s="89" t="s">
        <v>8</v>
      </c>
      <c r="G11" s="90"/>
      <c r="H11" s="95" t="s">
        <v>17</v>
      </c>
      <c r="I11" s="96">
        <v>30</v>
      </c>
      <c r="J11" s="117"/>
      <c r="K11" s="92">
        <v>90</v>
      </c>
      <c r="L11" s="92">
        <f>SUM(K11*1.15)</f>
        <v>103.49999999999999</v>
      </c>
      <c r="M11" s="92">
        <f>SUM(L11-K11)</f>
        <v>13.499999999999986</v>
      </c>
      <c r="N11" s="92">
        <f>SUM(E11*20)</f>
        <v>60</v>
      </c>
      <c r="O11" s="92">
        <f>SUM(K11-N11)</f>
        <v>30</v>
      </c>
      <c r="P11" s="92"/>
      <c r="Q11" s="93">
        <f>+SUM(P11-L11)</f>
        <v>-103.49999999999999</v>
      </c>
      <c r="R11" s="226" t="s">
        <v>83</v>
      </c>
    </row>
    <row r="12" spans="1:18">
      <c r="A12" s="108" t="s">
        <v>225</v>
      </c>
      <c r="B12" s="109"/>
      <c r="C12" s="109" t="s">
        <v>10</v>
      </c>
      <c r="D12" s="667"/>
      <c r="E12" s="111"/>
      <c r="F12" s="109"/>
      <c r="G12" s="113"/>
      <c r="H12" s="109"/>
      <c r="I12" s="114"/>
      <c r="J12" s="83"/>
      <c r="K12" s="114"/>
      <c r="L12" s="114"/>
      <c r="M12" s="114"/>
      <c r="N12" s="114"/>
      <c r="O12" s="114"/>
      <c r="P12" s="114"/>
      <c r="Q12" s="115"/>
      <c r="R12" s="115"/>
    </row>
    <row r="13" spans="1:18">
      <c r="A13" s="101"/>
      <c r="B13" s="101"/>
      <c r="C13" s="101"/>
      <c r="D13" s="649"/>
      <c r="E13" s="103">
        <f>SUM(E4:E12)</f>
        <v>16</v>
      </c>
      <c r="F13" s="101"/>
      <c r="G13" s="102"/>
      <c r="H13" s="101"/>
      <c r="I13" s="104"/>
      <c r="J13" s="83"/>
      <c r="K13" s="104">
        <f>SUM(K4:K12)</f>
        <v>330</v>
      </c>
      <c r="L13" s="104">
        <f t="shared" ref="L13:Q13" si="0">SUM(L4:L12)</f>
        <v>379.5</v>
      </c>
      <c r="M13" s="104">
        <f t="shared" si="0"/>
        <v>49.499999999999986</v>
      </c>
      <c r="N13" s="104">
        <f t="shared" si="0"/>
        <v>290</v>
      </c>
      <c r="O13" s="104">
        <f t="shared" si="0"/>
        <v>130</v>
      </c>
      <c r="P13" s="104">
        <f t="shared" si="0"/>
        <v>0</v>
      </c>
      <c r="Q13" s="105">
        <f t="shared" si="0"/>
        <v>-379.5</v>
      </c>
      <c r="R13" s="105"/>
    </row>
    <row r="14" spans="1:18">
      <c r="A14" s="124" t="s">
        <v>229</v>
      </c>
      <c r="B14" s="524"/>
      <c r="C14" s="524" t="s">
        <v>19</v>
      </c>
      <c r="D14" s="526"/>
      <c r="E14" s="530"/>
      <c r="F14" s="769" t="s">
        <v>622</v>
      </c>
      <c r="G14" s="763"/>
      <c r="H14" s="525"/>
      <c r="I14" s="528"/>
      <c r="J14" s="117"/>
      <c r="K14" s="528"/>
      <c r="L14" s="528"/>
      <c r="M14" s="528"/>
      <c r="N14" s="528"/>
      <c r="O14" s="528"/>
      <c r="P14" s="528"/>
      <c r="Q14" s="531"/>
      <c r="R14" s="115"/>
    </row>
    <row r="15" spans="1:18">
      <c r="A15" s="124" t="s">
        <v>229</v>
      </c>
      <c r="B15" s="109"/>
      <c r="C15" s="109" t="s">
        <v>24</v>
      </c>
      <c r="D15" s="667"/>
      <c r="E15" s="111"/>
      <c r="F15" s="112" t="s">
        <v>226</v>
      </c>
      <c r="G15" s="113"/>
      <c r="H15" s="109"/>
      <c r="I15" s="114"/>
      <c r="J15" s="83"/>
      <c r="K15" s="114"/>
      <c r="L15" s="114"/>
      <c r="M15" s="114"/>
      <c r="N15" s="114"/>
      <c r="O15" s="114"/>
      <c r="P15" s="114"/>
      <c r="Q15" s="115"/>
      <c r="R15" s="115"/>
    </row>
    <row r="16" spans="1:18">
      <c r="A16" s="124" t="s">
        <v>229</v>
      </c>
      <c r="B16" s="89" t="s">
        <v>503</v>
      </c>
      <c r="C16" s="95" t="s">
        <v>29</v>
      </c>
      <c r="D16" s="99"/>
      <c r="E16" s="100">
        <v>2.5</v>
      </c>
      <c r="F16" s="89" t="s">
        <v>85</v>
      </c>
      <c r="G16" s="90"/>
      <c r="H16" s="89" t="s">
        <v>17</v>
      </c>
      <c r="I16" s="92">
        <v>35</v>
      </c>
      <c r="J16" s="117"/>
      <c r="K16" s="92">
        <f>SUM(E16*I16)</f>
        <v>87.5</v>
      </c>
      <c r="L16" s="92">
        <f>SUM(K16*1.15)</f>
        <v>100.62499999999999</v>
      </c>
      <c r="M16" s="92">
        <f>SUM(L16-K16)</f>
        <v>13.124999999999986</v>
      </c>
      <c r="N16" s="92">
        <f>SUM(E16*20)</f>
        <v>50</v>
      </c>
      <c r="O16" s="92">
        <f>SUM(K16-N16)</f>
        <v>37.5</v>
      </c>
      <c r="P16" s="92"/>
      <c r="Q16" s="93">
        <f>+SUM(P16-L16)</f>
        <v>-100.62499999999999</v>
      </c>
      <c r="R16" s="226"/>
    </row>
    <row r="17" spans="1:18">
      <c r="A17" s="124" t="s">
        <v>229</v>
      </c>
      <c r="B17" s="89" t="s">
        <v>31</v>
      </c>
      <c r="C17" s="87" t="s">
        <v>29</v>
      </c>
      <c r="D17" s="99"/>
      <c r="E17" s="98">
        <v>3</v>
      </c>
      <c r="F17" s="87" t="s">
        <v>8</v>
      </c>
      <c r="G17" s="90"/>
      <c r="H17" s="87" t="s">
        <v>17</v>
      </c>
      <c r="I17" s="92">
        <v>30</v>
      </c>
      <c r="J17" s="117"/>
      <c r="K17" s="118">
        <v>90</v>
      </c>
      <c r="L17" s="92">
        <f t="shared" ref="L17" si="1">SUM(K17*1.15)</f>
        <v>103.49999999999999</v>
      </c>
      <c r="M17" s="92">
        <f t="shared" ref="M17" si="2">SUM(L17-K17)</f>
        <v>13.499999999999986</v>
      </c>
      <c r="N17" s="92">
        <f t="shared" ref="N17" si="3">SUM(E17*20)</f>
        <v>60</v>
      </c>
      <c r="O17" s="118">
        <f t="shared" ref="O17" si="4">SUM(K17-N17)</f>
        <v>30</v>
      </c>
      <c r="P17" s="118"/>
      <c r="Q17" s="93">
        <f t="shared" ref="Q17" si="5">+SUM(P17-L17)</f>
        <v>-103.49999999999999</v>
      </c>
      <c r="R17" s="226"/>
    </row>
    <row r="18" spans="1:18">
      <c r="A18" s="124" t="s">
        <v>229</v>
      </c>
      <c r="B18" s="89" t="s">
        <v>141</v>
      </c>
      <c r="C18" s="89" t="s">
        <v>3</v>
      </c>
      <c r="D18" s="97"/>
      <c r="E18" s="91">
        <v>2</v>
      </c>
      <c r="F18" s="89" t="s">
        <v>8</v>
      </c>
      <c r="G18" s="90"/>
      <c r="H18" s="116" t="s">
        <v>6</v>
      </c>
      <c r="I18" s="96">
        <v>35</v>
      </c>
      <c r="J18" s="83"/>
      <c r="K18" s="92">
        <v>70</v>
      </c>
      <c r="L18" s="92">
        <f>SUM(K18*1.15)</f>
        <v>80.5</v>
      </c>
      <c r="M18" s="92">
        <f>SUM(L18-K18)</f>
        <v>10.5</v>
      </c>
      <c r="N18" s="92">
        <f>SUM(E18*20)</f>
        <v>40</v>
      </c>
      <c r="O18" s="92">
        <f>SUM(K18-N18)</f>
        <v>30</v>
      </c>
      <c r="P18" s="118"/>
      <c r="Q18" s="93">
        <f>+SUM(P18-L18)</f>
        <v>-80.5</v>
      </c>
      <c r="R18" s="229"/>
    </row>
    <row r="19" spans="1:18">
      <c r="A19" s="124" t="s">
        <v>229</v>
      </c>
      <c r="B19" s="89" t="s">
        <v>639</v>
      </c>
      <c r="C19" s="89" t="s">
        <v>3</v>
      </c>
      <c r="D19" s="89"/>
      <c r="E19" s="91">
        <v>2</v>
      </c>
      <c r="F19" s="89" t="s">
        <v>8</v>
      </c>
      <c r="G19" s="89"/>
      <c r="H19" s="89" t="s">
        <v>17</v>
      </c>
      <c r="I19" s="92">
        <v>35</v>
      </c>
      <c r="J19" s="117"/>
      <c r="K19" s="92">
        <f>SUM(E19*I19)</f>
        <v>70</v>
      </c>
      <c r="L19" s="92">
        <f>SUM(K19*1.15)</f>
        <v>80.5</v>
      </c>
      <c r="M19" s="92">
        <f>SUM(L19-K19)</f>
        <v>10.5</v>
      </c>
      <c r="N19" s="92">
        <f>SUM(E19*20)</f>
        <v>40</v>
      </c>
      <c r="O19" s="92">
        <f>SUM(K19-N19)</f>
        <v>30</v>
      </c>
      <c r="P19" s="92"/>
      <c r="Q19" s="93">
        <f>+SUM(P19-L19)</f>
        <v>-80.5</v>
      </c>
      <c r="R19" s="229"/>
    </row>
    <row r="20" spans="1:18">
      <c r="A20" s="124" t="s">
        <v>229</v>
      </c>
      <c r="B20" s="87" t="s">
        <v>13</v>
      </c>
      <c r="C20" s="95" t="s">
        <v>10</v>
      </c>
      <c r="D20" s="97"/>
      <c r="E20" s="91">
        <v>4</v>
      </c>
      <c r="F20" s="125" t="s">
        <v>14</v>
      </c>
      <c r="G20" s="90"/>
      <c r="H20" s="87" t="s">
        <v>6</v>
      </c>
      <c r="I20" s="118">
        <v>38</v>
      </c>
      <c r="J20" s="83"/>
      <c r="K20" s="118">
        <v>152</v>
      </c>
      <c r="L20" s="92">
        <f>SUM(K20*1.15)</f>
        <v>174.79999999999998</v>
      </c>
      <c r="M20" s="92">
        <f>SUM(L20-K20)</f>
        <v>22.799999999999983</v>
      </c>
      <c r="N20" s="118">
        <f>SUM(E20*25)</f>
        <v>100</v>
      </c>
      <c r="O20" s="118">
        <f>SUM(K20-N20)</f>
        <v>52</v>
      </c>
      <c r="P20" s="118"/>
      <c r="Q20" s="93">
        <f>+SUM(P20-L20)</f>
        <v>-174.79999999999998</v>
      </c>
      <c r="R20" s="229"/>
    </row>
    <row r="21" spans="1:18">
      <c r="A21" s="101"/>
      <c r="B21" s="101"/>
      <c r="C21" s="101"/>
      <c r="D21" s="649"/>
      <c r="E21" s="103">
        <f>SUM(E15:E20)</f>
        <v>13.5</v>
      </c>
      <c r="F21" s="101"/>
      <c r="G21" s="102"/>
      <c r="H21" s="101"/>
      <c r="I21" s="104"/>
      <c r="J21" s="83"/>
      <c r="K21" s="104">
        <f t="shared" ref="K21:Q21" si="6">SUM(K15:K20)</f>
        <v>469.5</v>
      </c>
      <c r="L21" s="104">
        <f t="shared" si="6"/>
        <v>539.92499999999995</v>
      </c>
      <c r="M21" s="104">
        <f t="shared" si="6"/>
        <v>70.424999999999955</v>
      </c>
      <c r="N21" s="104">
        <f t="shared" si="6"/>
        <v>290</v>
      </c>
      <c r="O21" s="104">
        <f t="shared" si="6"/>
        <v>179.5</v>
      </c>
      <c r="P21" s="104">
        <f t="shared" si="6"/>
        <v>0</v>
      </c>
      <c r="Q21" s="105">
        <f t="shared" si="6"/>
        <v>-539.92499999999995</v>
      </c>
      <c r="R21" s="105"/>
    </row>
    <row r="22" spans="1:18">
      <c r="A22" s="129" t="s">
        <v>619</v>
      </c>
      <c r="B22" s="524"/>
      <c r="C22" s="524" t="s">
        <v>19</v>
      </c>
      <c r="D22" s="526"/>
      <c r="E22" s="530"/>
      <c r="F22" s="769" t="s">
        <v>622</v>
      </c>
      <c r="G22" s="763"/>
      <c r="H22" s="525"/>
      <c r="I22" s="528"/>
      <c r="J22" s="117"/>
      <c r="K22" s="528"/>
      <c r="L22" s="528"/>
      <c r="M22" s="528"/>
      <c r="N22" s="528"/>
      <c r="O22" s="528"/>
      <c r="P22" s="528"/>
      <c r="Q22" s="531"/>
      <c r="R22" s="115"/>
    </row>
    <row r="23" spans="1:18">
      <c r="A23" s="129" t="s">
        <v>230</v>
      </c>
      <c r="B23" s="89" t="s">
        <v>23</v>
      </c>
      <c r="C23" s="95" t="s">
        <v>24</v>
      </c>
      <c r="D23" s="99"/>
      <c r="E23" s="91">
        <v>2</v>
      </c>
      <c r="F23" s="89" t="s">
        <v>8</v>
      </c>
      <c r="G23" s="90"/>
      <c r="H23" s="87" t="s">
        <v>12</v>
      </c>
      <c r="I23" s="92">
        <v>30</v>
      </c>
      <c r="J23" s="83"/>
      <c r="K23" s="92">
        <v>60</v>
      </c>
      <c r="L23" s="92">
        <f>SUM(K23*1.15)</f>
        <v>69</v>
      </c>
      <c r="M23" s="92">
        <f>SUM(L23-K23)</f>
        <v>9</v>
      </c>
      <c r="N23" s="92">
        <f>SUM(E23*20)</f>
        <v>40</v>
      </c>
      <c r="O23" s="92">
        <f>SUM(K23-N23)</f>
        <v>20</v>
      </c>
      <c r="P23" s="92"/>
      <c r="Q23" s="93">
        <f>+SUM(P23-L23)</f>
        <v>-69</v>
      </c>
      <c r="R23" s="226"/>
    </row>
    <row r="24" spans="1:18">
      <c r="A24" s="129" t="s">
        <v>230</v>
      </c>
      <c r="B24" s="89" t="s">
        <v>44</v>
      </c>
      <c r="C24" s="95" t="s">
        <v>24</v>
      </c>
      <c r="D24" s="97"/>
      <c r="E24" s="91">
        <v>2</v>
      </c>
      <c r="F24" s="126" t="s">
        <v>5</v>
      </c>
      <c r="G24" s="90" t="s">
        <v>662</v>
      </c>
      <c r="H24" s="95" t="s">
        <v>6</v>
      </c>
      <c r="I24" s="96">
        <v>35</v>
      </c>
      <c r="J24" s="83"/>
      <c r="K24" s="92">
        <v>70</v>
      </c>
      <c r="L24" s="92">
        <f t="shared" ref="L24" si="7">SUM(K24*1.15)</f>
        <v>80.5</v>
      </c>
      <c r="M24" s="92">
        <f t="shared" ref="M24" si="8">SUM(L24-K24)</f>
        <v>10.5</v>
      </c>
      <c r="N24" s="118">
        <f t="shared" ref="N24" si="9">SUM(E24*21)</f>
        <v>42</v>
      </c>
      <c r="O24" s="118">
        <f t="shared" ref="O24" si="10">SUM(K24-N24)</f>
        <v>28</v>
      </c>
      <c r="P24" s="118"/>
      <c r="Q24" s="93">
        <f t="shared" ref="Q24" si="11">+SUM(P24-L24)</f>
        <v>-80.5</v>
      </c>
      <c r="R24" s="226"/>
    </row>
    <row r="25" spans="1:18">
      <c r="A25" s="129" t="s">
        <v>230</v>
      </c>
      <c r="B25" s="109"/>
      <c r="C25" s="110" t="s">
        <v>29</v>
      </c>
      <c r="D25" s="667"/>
      <c r="E25" s="130"/>
      <c r="F25" s="112" t="s">
        <v>226</v>
      </c>
      <c r="G25" s="112"/>
      <c r="H25" s="110"/>
      <c r="I25" s="131"/>
      <c r="J25" s="83"/>
      <c r="K25" s="131"/>
      <c r="L25" s="131"/>
      <c r="M25" s="131"/>
      <c r="N25" s="131">
        <f>SUM(E25*20)</f>
        <v>0</v>
      </c>
      <c r="O25" s="131"/>
      <c r="P25" s="131"/>
      <c r="Q25" s="132"/>
      <c r="R25" s="132"/>
    </row>
    <row r="26" spans="1:18">
      <c r="A26" s="129" t="s">
        <v>242</v>
      </c>
      <c r="B26" s="89" t="s">
        <v>52</v>
      </c>
      <c r="C26" s="89" t="s">
        <v>3</v>
      </c>
      <c r="D26" s="97"/>
      <c r="E26" s="100">
        <v>1.5</v>
      </c>
      <c r="F26" s="125" t="s">
        <v>14</v>
      </c>
      <c r="G26" s="90" t="s">
        <v>350</v>
      </c>
      <c r="H26" s="95" t="s">
        <v>15</v>
      </c>
      <c r="I26" s="92"/>
      <c r="J26" s="83"/>
      <c r="K26" s="512"/>
      <c r="L26" s="512"/>
      <c r="M26" s="512"/>
      <c r="N26" s="92">
        <f>SUM(E26*25)</f>
        <v>37.5</v>
      </c>
      <c r="O26" s="512"/>
      <c r="P26" s="512"/>
      <c r="Q26" s="177"/>
      <c r="R26" s="226"/>
    </row>
    <row r="27" spans="1:18">
      <c r="A27" s="129" t="s">
        <v>355</v>
      </c>
      <c r="B27" s="89" t="s">
        <v>37</v>
      </c>
      <c r="C27" s="89" t="s">
        <v>3</v>
      </c>
      <c r="D27" s="97"/>
      <c r="E27" s="91">
        <v>2</v>
      </c>
      <c r="F27" s="89" t="s">
        <v>8</v>
      </c>
      <c r="G27" s="90" t="s">
        <v>350</v>
      </c>
      <c r="H27" s="95" t="s">
        <v>15</v>
      </c>
      <c r="I27" s="92"/>
      <c r="J27" s="83"/>
      <c r="K27" s="89"/>
      <c r="L27" s="89"/>
      <c r="M27" s="89"/>
      <c r="N27" s="92">
        <f>SUM(E27*20)</f>
        <v>40</v>
      </c>
      <c r="O27" s="89"/>
      <c r="P27" s="89"/>
      <c r="Q27" s="89"/>
      <c r="R27" s="226"/>
    </row>
    <row r="28" spans="1:18">
      <c r="A28" s="129" t="s">
        <v>230</v>
      </c>
      <c r="B28" s="87" t="s">
        <v>55</v>
      </c>
      <c r="C28" s="87" t="s">
        <v>10</v>
      </c>
      <c r="D28" s="227"/>
      <c r="E28" s="98">
        <v>3</v>
      </c>
      <c r="F28" s="87" t="s">
        <v>8</v>
      </c>
      <c r="G28" s="90"/>
      <c r="H28" s="95" t="s">
        <v>17</v>
      </c>
      <c r="I28" s="96">
        <v>30</v>
      </c>
      <c r="J28" s="83"/>
      <c r="K28" s="96">
        <v>90</v>
      </c>
      <c r="L28" s="96">
        <f>SUM(K28*1.15)</f>
        <v>103.49999999999999</v>
      </c>
      <c r="M28" s="96">
        <f>SUM(L28-K28)</f>
        <v>13.499999999999986</v>
      </c>
      <c r="N28" s="92">
        <f>SUM(E28*20)</f>
        <v>60</v>
      </c>
      <c r="O28" s="92"/>
      <c r="P28" s="96"/>
      <c r="Q28" s="93">
        <f>+SUM(P28-L28)</f>
        <v>-103.49999999999999</v>
      </c>
      <c r="R28" s="226"/>
    </row>
    <row r="29" spans="1:18">
      <c r="A29" s="129" t="s">
        <v>230</v>
      </c>
      <c r="B29" s="624"/>
      <c r="C29" s="617" t="s">
        <v>10</v>
      </c>
      <c r="D29" s="660"/>
      <c r="E29" s="659"/>
      <c r="F29" s="617" t="s">
        <v>8</v>
      </c>
      <c r="G29" s="620"/>
      <c r="H29" s="624"/>
      <c r="I29" s="617"/>
      <c r="J29" s="83"/>
      <c r="K29" s="617"/>
      <c r="L29" s="617"/>
      <c r="M29" s="617"/>
      <c r="N29" s="617"/>
      <c r="O29" s="617"/>
      <c r="P29" s="617"/>
      <c r="Q29" s="617"/>
      <c r="R29" s="226"/>
    </row>
    <row r="30" spans="1:18">
      <c r="A30" s="101"/>
      <c r="B30" s="101"/>
      <c r="C30" s="101"/>
      <c r="D30" s="649"/>
      <c r="E30" s="103">
        <f>SUM(E22:E29)</f>
        <v>10.5</v>
      </c>
      <c r="F30" s="101"/>
      <c r="G30" s="102"/>
      <c r="H30" s="101"/>
      <c r="I30" s="104"/>
      <c r="J30" s="83"/>
      <c r="K30" s="104">
        <f>SUM(K22:K29)</f>
        <v>220</v>
      </c>
      <c r="L30" s="104">
        <f t="shared" ref="L30:Q30" si="12">SUM(L22:L29)</f>
        <v>253</v>
      </c>
      <c r="M30" s="104">
        <f t="shared" si="12"/>
        <v>32.999999999999986</v>
      </c>
      <c r="N30" s="104">
        <f t="shared" si="12"/>
        <v>219.5</v>
      </c>
      <c r="O30" s="104">
        <f t="shared" si="12"/>
        <v>48</v>
      </c>
      <c r="P30" s="104">
        <f t="shared" si="12"/>
        <v>0</v>
      </c>
      <c r="Q30" s="105">
        <f t="shared" si="12"/>
        <v>-253</v>
      </c>
      <c r="R30" s="105"/>
    </row>
    <row r="31" spans="1:18">
      <c r="A31" s="133" t="s">
        <v>241</v>
      </c>
      <c r="B31" s="524"/>
      <c r="C31" s="524" t="s">
        <v>19</v>
      </c>
      <c r="D31" s="526"/>
      <c r="E31" s="530"/>
      <c r="F31" s="769" t="s">
        <v>622</v>
      </c>
      <c r="G31" s="763"/>
      <c r="H31" s="525"/>
      <c r="I31" s="528"/>
      <c r="J31" s="117"/>
      <c r="K31" s="528"/>
      <c r="L31" s="528"/>
      <c r="M31" s="528"/>
      <c r="N31" s="528"/>
      <c r="O31" s="528"/>
      <c r="P31" s="528"/>
      <c r="Q31" s="531"/>
      <c r="R31" s="226"/>
    </row>
    <row r="32" spans="1:18">
      <c r="A32" s="133" t="s">
        <v>241</v>
      </c>
      <c r="B32" s="87" t="s">
        <v>74</v>
      </c>
      <c r="C32" s="95" t="s">
        <v>24</v>
      </c>
      <c r="D32" s="97"/>
      <c r="E32" s="98">
        <v>3</v>
      </c>
      <c r="F32" s="89" t="s">
        <v>8</v>
      </c>
      <c r="G32" s="90"/>
      <c r="H32" s="95" t="s">
        <v>6</v>
      </c>
      <c r="I32" s="96">
        <v>35</v>
      </c>
      <c r="J32" s="83"/>
      <c r="K32" s="96">
        <v>105</v>
      </c>
      <c r="L32" s="92">
        <f t="shared" ref="L32:L37" si="13">SUM(K32*1.15)</f>
        <v>120.74999999999999</v>
      </c>
      <c r="M32" s="92">
        <f t="shared" ref="M32:M37" si="14">SUM(L32-K32)</f>
        <v>15.749999999999986</v>
      </c>
      <c r="N32" s="118">
        <f t="shared" ref="N32:N37" si="15">SUM(E32*20)</f>
        <v>60</v>
      </c>
      <c r="O32" s="118">
        <f t="shared" ref="O32:O37" si="16">SUM(K32-N32)</f>
        <v>45</v>
      </c>
      <c r="P32" s="118"/>
      <c r="Q32" s="93">
        <f t="shared" ref="Q32:Q37" si="17">+SUM(P32-L32)</f>
        <v>-120.74999999999999</v>
      </c>
      <c r="R32" s="226"/>
    </row>
    <row r="33" spans="1:18">
      <c r="A33" s="133" t="s">
        <v>241</v>
      </c>
      <c r="B33" s="95" t="s">
        <v>22</v>
      </c>
      <c r="C33" s="89" t="s">
        <v>24</v>
      </c>
      <c r="D33" s="97"/>
      <c r="E33" s="100">
        <v>2.5</v>
      </c>
      <c r="F33" s="95">
        <v>2.5</v>
      </c>
      <c r="G33" s="90" t="s">
        <v>620</v>
      </c>
      <c r="H33" s="196" t="s">
        <v>6</v>
      </c>
      <c r="I33" s="96">
        <v>35</v>
      </c>
      <c r="J33" s="83"/>
      <c r="K33" s="96">
        <v>105</v>
      </c>
      <c r="L33" s="96">
        <f t="shared" ref="L33" si="18">SUM(K33*1.15)</f>
        <v>120.74999999999999</v>
      </c>
      <c r="M33" s="96">
        <f t="shared" ref="M33" si="19">SUM(L33-K33)</f>
        <v>15.749999999999986</v>
      </c>
      <c r="N33" s="765">
        <f t="shared" ref="N33" si="20">SUM(E33*20)</f>
        <v>50</v>
      </c>
      <c r="O33" s="765">
        <f t="shared" ref="O33" si="21">SUM(K33-N33)</f>
        <v>55</v>
      </c>
      <c r="P33" s="96"/>
      <c r="Q33" s="640">
        <f t="shared" ref="Q33" si="22">+SUM(P33-L33)</f>
        <v>-120.74999999999999</v>
      </c>
      <c r="R33" s="226"/>
    </row>
    <row r="34" spans="1:18">
      <c r="A34" s="133" t="s">
        <v>241</v>
      </c>
      <c r="B34" s="89" t="s">
        <v>92</v>
      </c>
      <c r="C34" s="95" t="s">
        <v>24</v>
      </c>
      <c r="D34" s="97"/>
      <c r="E34" s="91">
        <v>3</v>
      </c>
      <c r="F34" s="89" t="s">
        <v>8</v>
      </c>
      <c r="G34" s="90"/>
      <c r="H34" s="127" t="s">
        <v>12</v>
      </c>
      <c r="I34" s="96">
        <v>30</v>
      </c>
      <c r="J34" s="83"/>
      <c r="K34" s="92">
        <f>SUM(E34*I34)</f>
        <v>90</v>
      </c>
      <c r="L34" s="92">
        <f>SUM(K34*1.15)</f>
        <v>103.49999999999999</v>
      </c>
      <c r="M34" s="92">
        <f>SUM(L34-K34)</f>
        <v>13.499999999999986</v>
      </c>
      <c r="N34" s="92">
        <f>SUM(E34*21)</f>
        <v>63</v>
      </c>
      <c r="O34" s="92">
        <f>SUM(K34-N34)</f>
        <v>27</v>
      </c>
      <c r="P34" s="92"/>
      <c r="Q34" s="93">
        <f>+SUM(P34-L34)</f>
        <v>-103.49999999999999</v>
      </c>
      <c r="R34" s="226"/>
    </row>
    <row r="35" spans="1:18">
      <c r="A35" s="133" t="s">
        <v>241</v>
      </c>
      <c r="B35" s="87" t="s">
        <v>139</v>
      </c>
      <c r="C35" s="89" t="s">
        <v>29</v>
      </c>
      <c r="D35" s="97"/>
      <c r="E35" s="98">
        <v>2</v>
      </c>
      <c r="F35" s="87" t="s">
        <v>8</v>
      </c>
      <c r="G35" s="90"/>
      <c r="H35" s="89" t="s">
        <v>6</v>
      </c>
      <c r="I35" s="92">
        <v>35</v>
      </c>
      <c r="J35" s="83"/>
      <c r="K35" s="92">
        <v>70</v>
      </c>
      <c r="L35" s="92">
        <f t="shared" si="13"/>
        <v>80.5</v>
      </c>
      <c r="M35" s="92">
        <f t="shared" si="14"/>
        <v>10.5</v>
      </c>
      <c r="N35" s="92">
        <f t="shared" si="15"/>
        <v>40</v>
      </c>
      <c r="O35" s="92">
        <f t="shared" si="16"/>
        <v>30</v>
      </c>
      <c r="P35" s="92"/>
      <c r="Q35" s="93">
        <f>+SUM(P35-L35)</f>
        <v>-80.5</v>
      </c>
      <c r="R35" s="226"/>
    </row>
    <row r="36" spans="1:18">
      <c r="A36" s="133" t="s">
        <v>241</v>
      </c>
      <c r="B36" s="89" t="s">
        <v>140</v>
      </c>
      <c r="C36" s="95" t="s">
        <v>29</v>
      </c>
      <c r="D36" s="97"/>
      <c r="E36" s="91">
        <v>3</v>
      </c>
      <c r="F36" s="126" t="s">
        <v>5</v>
      </c>
      <c r="G36" s="90"/>
      <c r="H36" s="116" t="s">
        <v>17</v>
      </c>
      <c r="I36" s="92">
        <v>30</v>
      </c>
      <c r="J36" s="83"/>
      <c r="K36" s="92">
        <v>90</v>
      </c>
      <c r="L36" s="92">
        <f t="shared" si="13"/>
        <v>103.49999999999999</v>
      </c>
      <c r="M36" s="92">
        <f t="shared" si="14"/>
        <v>13.499999999999986</v>
      </c>
      <c r="N36" s="92">
        <f t="shared" si="15"/>
        <v>60</v>
      </c>
      <c r="O36" s="92">
        <f t="shared" si="16"/>
        <v>30</v>
      </c>
      <c r="P36" s="92"/>
      <c r="Q36" s="93">
        <f t="shared" si="17"/>
        <v>-103.49999999999999</v>
      </c>
      <c r="R36" s="226"/>
    </row>
    <row r="37" spans="1:18">
      <c r="A37" s="133" t="s">
        <v>241</v>
      </c>
      <c r="B37" s="89" t="s">
        <v>108</v>
      </c>
      <c r="C37" s="89" t="s">
        <v>3</v>
      </c>
      <c r="D37" s="97"/>
      <c r="E37" s="91">
        <v>2.5</v>
      </c>
      <c r="F37" s="89" t="s">
        <v>8</v>
      </c>
      <c r="G37" s="90"/>
      <c r="H37" s="95" t="s">
        <v>6</v>
      </c>
      <c r="I37" s="96">
        <v>35</v>
      </c>
      <c r="J37" s="83"/>
      <c r="K37" s="92">
        <f>SUM(E37*I37)</f>
        <v>87.5</v>
      </c>
      <c r="L37" s="92">
        <f t="shared" si="13"/>
        <v>100.62499999999999</v>
      </c>
      <c r="M37" s="92">
        <f t="shared" si="14"/>
        <v>13.124999999999986</v>
      </c>
      <c r="N37" s="118">
        <f t="shared" si="15"/>
        <v>50</v>
      </c>
      <c r="O37" s="92">
        <f t="shared" si="16"/>
        <v>37.5</v>
      </c>
      <c r="P37" s="92"/>
      <c r="Q37" s="93">
        <f t="shared" si="17"/>
        <v>-100.62499999999999</v>
      </c>
      <c r="R37" s="226"/>
    </row>
    <row r="38" spans="1:18">
      <c r="A38" s="133" t="s">
        <v>241</v>
      </c>
      <c r="B38" s="89" t="s">
        <v>75</v>
      </c>
      <c r="C38" s="95" t="s">
        <v>3</v>
      </c>
      <c r="D38" s="97"/>
      <c r="E38" s="91">
        <v>2.5</v>
      </c>
      <c r="F38" s="89" t="s">
        <v>8</v>
      </c>
      <c r="G38" s="90"/>
      <c r="H38" s="87" t="s">
        <v>17</v>
      </c>
      <c r="I38" s="96">
        <v>30</v>
      </c>
      <c r="J38" s="83"/>
      <c r="K38" s="96">
        <v>75</v>
      </c>
      <c r="L38" s="96">
        <f>SUM(K38*1.15)</f>
        <v>86.25</v>
      </c>
      <c r="M38" s="96">
        <f>SUM(L38-K38)</f>
        <v>11.25</v>
      </c>
      <c r="N38" s="118">
        <f>SUM(E38*21)</f>
        <v>52.5</v>
      </c>
      <c r="O38" s="96">
        <f>SUM(K38-N38)</f>
        <v>22.5</v>
      </c>
      <c r="P38" s="92"/>
      <c r="Q38" s="93">
        <f>+SUM(P38-L38)</f>
        <v>-86.25</v>
      </c>
      <c r="R38" s="226"/>
    </row>
    <row r="39" spans="1:18">
      <c r="A39" s="133" t="s">
        <v>241</v>
      </c>
      <c r="B39" s="95" t="s">
        <v>41</v>
      </c>
      <c r="C39" s="95" t="s">
        <v>10</v>
      </c>
      <c r="D39" s="97"/>
      <c r="E39" s="100">
        <v>2</v>
      </c>
      <c r="F39" s="197" t="s">
        <v>5</v>
      </c>
      <c r="G39" s="650" t="s">
        <v>666</v>
      </c>
      <c r="H39" s="95" t="s">
        <v>6</v>
      </c>
      <c r="I39" s="765">
        <v>35</v>
      </c>
      <c r="J39" s="83"/>
      <c r="K39" s="96">
        <v>70</v>
      </c>
      <c r="L39" s="96">
        <f>SUM(K39*1.15)</f>
        <v>80.5</v>
      </c>
      <c r="M39" s="96">
        <f>SUM(L39-K39)</f>
        <v>10.5</v>
      </c>
      <c r="N39" s="765">
        <f>SUM(E39*21)</f>
        <v>42</v>
      </c>
      <c r="O39" s="765">
        <f>SUM(K39-N39)</f>
        <v>28</v>
      </c>
      <c r="P39" s="765"/>
      <c r="Q39" s="640">
        <f>+SUM(P39-L39)</f>
        <v>-80.5</v>
      </c>
      <c r="R39" s="766"/>
    </row>
    <row r="40" spans="1:18">
      <c r="A40" s="133" t="s">
        <v>241</v>
      </c>
      <c r="B40" s="87" t="s">
        <v>143</v>
      </c>
      <c r="C40" s="95" t="s">
        <v>10</v>
      </c>
      <c r="D40" s="227"/>
      <c r="E40" s="91">
        <v>2</v>
      </c>
      <c r="F40" s="126" t="s">
        <v>123</v>
      </c>
      <c r="G40" s="90" t="s">
        <v>643</v>
      </c>
      <c r="H40" s="95" t="s">
        <v>17</v>
      </c>
      <c r="I40" s="118">
        <v>30</v>
      </c>
      <c r="J40" s="83"/>
      <c r="K40" s="92">
        <f>SUM(E40*I40)</f>
        <v>60</v>
      </c>
      <c r="L40" s="92">
        <f>SUM(K40*1.15)</f>
        <v>69</v>
      </c>
      <c r="M40" s="92">
        <f>SUM(L40-K40)</f>
        <v>9</v>
      </c>
      <c r="N40" s="118">
        <f>SUM(E40*21)</f>
        <v>42</v>
      </c>
      <c r="O40" s="118">
        <f>SUM(K40-N40)</f>
        <v>18</v>
      </c>
      <c r="P40" s="118"/>
      <c r="Q40" s="93">
        <f>+SUM(P40-L40)</f>
        <v>-69</v>
      </c>
      <c r="R40" s="226"/>
    </row>
    <row r="41" spans="1:18">
      <c r="A41" s="101"/>
      <c r="B41" s="101"/>
      <c r="C41" s="101"/>
      <c r="D41" s="649"/>
      <c r="E41" s="103">
        <f>SUM(E31:E40)</f>
        <v>22.5</v>
      </c>
      <c r="F41" s="101"/>
      <c r="G41" s="102"/>
      <c r="H41" s="101"/>
      <c r="I41" s="104"/>
      <c r="J41" s="83"/>
      <c r="K41" s="104">
        <f>SUM(K31:K40)</f>
        <v>752.5</v>
      </c>
      <c r="L41" s="104">
        <f t="shared" ref="L41:Q41" si="23">SUM(L31:L40)</f>
        <v>865.37499999999989</v>
      </c>
      <c r="M41" s="104">
        <f t="shared" si="23"/>
        <v>112.87499999999993</v>
      </c>
      <c r="N41" s="104">
        <f t="shared" si="23"/>
        <v>459.5</v>
      </c>
      <c r="O41" s="104">
        <f t="shared" si="23"/>
        <v>293</v>
      </c>
      <c r="P41" s="104">
        <f t="shared" si="23"/>
        <v>0</v>
      </c>
      <c r="Q41" s="105">
        <f t="shared" si="23"/>
        <v>-865.37499999999989</v>
      </c>
      <c r="R41" s="105"/>
    </row>
    <row r="42" spans="1:18">
      <c r="A42" s="134" t="s">
        <v>2</v>
      </c>
      <c r="J42" s="83"/>
      <c r="R42" s="226"/>
    </row>
    <row r="43" spans="1:18">
      <c r="A43" s="134"/>
      <c r="B43" s="87"/>
      <c r="C43" s="95"/>
      <c r="D43" s="97"/>
      <c r="E43" s="91"/>
      <c r="F43" s="89"/>
      <c r="G43" s="90"/>
      <c r="H43" s="95"/>
      <c r="I43" s="118"/>
      <c r="J43" s="83"/>
      <c r="K43" s="118"/>
      <c r="L43" s="118"/>
      <c r="M43" s="118"/>
      <c r="N43" s="118"/>
      <c r="O43" s="118"/>
      <c r="P43" s="118"/>
      <c r="Q43" s="93"/>
      <c r="R43" s="226"/>
    </row>
    <row r="44" spans="1:18">
      <c r="A44" s="136"/>
      <c r="B44" s="136"/>
      <c r="C44" s="136"/>
      <c r="D44" s="754"/>
      <c r="E44" s="138">
        <f>SUM(E42:E43)</f>
        <v>0</v>
      </c>
      <c r="F44" s="136"/>
      <c r="G44" s="137"/>
      <c r="H44" s="136"/>
      <c r="I44" s="139"/>
      <c r="J44" s="83"/>
      <c r="K44" s="139">
        <f t="shared" ref="K44:Q44" si="24">SUM(K42:K43)</f>
        <v>0</v>
      </c>
      <c r="L44" s="139">
        <f t="shared" si="24"/>
        <v>0</v>
      </c>
      <c r="M44" s="139">
        <f t="shared" si="24"/>
        <v>0</v>
      </c>
      <c r="N44" s="139">
        <f t="shared" si="24"/>
        <v>0</v>
      </c>
      <c r="O44" s="139">
        <f t="shared" si="24"/>
        <v>0</v>
      </c>
      <c r="P44" s="139">
        <f t="shared" si="24"/>
        <v>0</v>
      </c>
      <c r="Q44" s="140">
        <f t="shared" si="24"/>
        <v>0</v>
      </c>
      <c r="R44" s="140"/>
    </row>
    <row r="45" spans="1:18">
      <c r="A45" s="143" t="s">
        <v>40</v>
      </c>
      <c r="B45" s="524"/>
      <c r="C45" s="524" t="s">
        <v>19</v>
      </c>
      <c r="D45" s="526"/>
      <c r="E45" s="530"/>
      <c r="F45" s="769" t="s">
        <v>622</v>
      </c>
      <c r="G45" s="763"/>
      <c r="H45" s="525"/>
      <c r="I45" s="528"/>
      <c r="J45" s="117"/>
      <c r="K45" s="528"/>
      <c r="L45" s="528"/>
      <c r="M45" s="528"/>
      <c r="N45" s="528"/>
      <c r="O45" s="528"/>
      <c r="P45" s="528"/>
      <c r="Q45" s="531"/>
      <c r="R45" s="531"/>
    </row>
    <row r="46" spans="1:18">
      <c r="A46" s="143" t="s">
        <v>40</v>
      </c>
      <c r="B46" s="95" t="s">
        <v>18</v>
      </c>
      <c r="C46" s="95" t="s">
        <v>19</v>
      </c>
      <c r="D46" s="97"/>
      <c r="E46" s="100">
        <v>1.25</v>
      </c>
      <c r="F46" s="147" t="s">
        <v>14</v>
      </c>
      <c r="G46" s="90" t="s">
        <v>350</v>
      </c>
      <c r="H46" s="95" t="s">
        <v>20</v>
      </c>
      <c r="I46" s="96">
        <v>38</v>
      </c>
      <c r="J46" s="83"/>
      <c r="K46" s="765">
        <v>114</v>
      </c>
      <c r="L46" s="765">
        <f>SUM(K46*1.15)</f>
        <v>131.1</v>
      </c>
      <c r="M46" s="765">
        <f>SUM(L46-K46)</f>
        <v>17.099999999999994</v>
      </c>
      <c r="N46" s="96">
        <f>SUM(E46*25)</f>
        <v>31.25</v>
      </c>
      <c r="O46" s="96">
        <f>SUM(K46-N46)</f>
        <v>82.75</v>
      </c>
      <c r="P46" s="96"/>
      <c r="Q46" s="640">
        <f>+SUM(P46-L46)</f>
        <v>-131.1</v>
      </c>
      <c r="R46" s="226"/>
    </row>
    <row r="47" spans="1:18">
      <c r="A47" s="143" t="s">
        <v>40</v>
      </c>
      <c r="B47" s="89" t="s">
        <v>45</v>
      </c>
      <c r="C47" s="89" t="s">
        <v>24</v>
      </c>
      <c r="D47" s="97"/>
      <c r="E47" s="91">
        <v>2</v>
      </c>
      <c r="F47" s="126" t="s">
        <v>5</v>
      </c>
      <c r="G47" s="90"/>
      <c r="H47" s="95" t="s">
        <v>6</v>
      </c>
      <c r="I47" s="96">
        <v>35</v>
      </c>
      <c r="J47" s="764"/>
      <c r="K47" s="92">
        <f>SUM(E47*I47)</f>
        <v>70</v>
      </c>
      <c r="L47" s="92">
        <f t="shared" ref="L47:L51" si="25">SUM(K47*1.15)</f>
        <v>80.5</v>
      </c>
      <c r="M47" s="92">
        <f t="shared" ref="M47:M51" si="26">SUM(L47-K47)</f>
        <v>10.5</v>
      </c>
      <c r="N47" s="118">
        <f t="shared" ref="N47:N54" si="27">SUM(E47*21)</f>
        <v>42</v>
      </c>
      <c r="O47" s="92">
        <f t="shared" ref="O47:O51" si="28">SUM(K47-N47)</f>
        <v>28</v>
      </c>
      <c r="P47" s="92"/>
      <c r="Q47" s="93">
        <f t="shared" ref="Q47:Q50" si="29">+SUM(P47-L47)</f>
        <v>-80.5</v>
      </c>
      <c r="R47" s="226"/>
    </row>
    <row r="48" spans="1:18">
      <c r="A48" s="143" t="s">
        <v>40</v>
      </c>
      <c r="B48" s="89" t="s">
        <v>46</v>
      </c>
      <c r="C48" s="95" t="s">
        <v>24</v>
      </c>
      <c r="D48" s="97"/>
      <c r="E48" s="91">
        <v>2.5</v>
      </c>
      <c r="F48" s="146" t="s">
        <v>47</v>
      </c>
      <c r="G48" s="90"/>
      <c r="H48" s="89" t="s">
        <v>20</v>
      </c>
      <c r="I48" s="92">
        <v>38</v>
      </c>
      <c r="J48" s="83"/>
      <c r="K48" s="92">
        <f>SUM(E48*I48)</f>
        <v>95</v>
      </c>
      <c r="L48" s="92">
        <f t="shared" si="25"/>
        <v>109.24999999999999</v>
      </c>
      <c r="M48" s="92">
        <f t="shared" si="26"/>
        <v>14.249999999999986</v>
      </c>
      <c r="N48" s="118">
        <f>SUM(E48*25)</f>
        <v>62.5</v>
      </c>
      <c r="O48" s="92">
        <f t="shared" si="28"/>
        <v>32.5</v>
      </c>
      <c r="P48" s="92"/>
      <c r="Q48" s="93">
        <f t="shared" si="29"/>
        <v>-109.24999999999999</v>
      </c>
      <c r="R48" s="226"/>
    </row>
    <row r="49" spans="1:18">
      <c r="A49" s="143" t="s">
        <v>40</v>
      </c>
      <c r="B49" s="95" t="s">
        <v>95</v>
      </c>
      <c r="C49" s="95" t="s">
        <v>29</v>
      </c>
      <c r="D49" s="97"/>
      <c r="E49" s="100">
        <v>2.5</v>
      </c>
      <c r="F49" s="89" t="s">
        <v>8</v>
      </c>
      <c r="G49" s="90"/>
      <c r="H49" s="95" t="s">
        <v>12</v>
      </c>
      <c r="I49" s="96">
        <v>30</v>
      </c>
      <c r="J49" s="83"/>
      <c r="K49" s="96">
        <v>75</v>
      </c>
      <c r="L49" s="96">
        <f t="shared" si="25"/>
        <v>86.25</v>
      </c>
      <c r="M49" s="96">
        <f t="shared" si="26"/>
        <v>11.25</v>
      </c>
      <c r="N49" s="92">
        <f t="shared" si="27"/>
        <v>52.5</v>
      </c>
      <c r="O49" s="92">
        <f t="shared" si="28"/>
        <v>22.5</v>
      </c>
      <c r="P49" s="96"/>
      <c r="Q49" s="93">
        <f>+SUM(P49-L49)</f>
        <v>-86.25</v>
      </c>
      <c r="R49" s="226"/>
    </row>
    <row r="50" spans="1:18">
      <c r="A50" s="143" t="s">
        <v>40</v>
      </c>
      <c r="B50" s="87" t="s">
        <v>49</v>
      </c>
      <c r="C50" s="89" t="s">
        <v>29</v>
      </c>
      <c r="D50" s="97"/>
      <c r="E50" s="98">
        <v>2</v>
      </c>
      <c r="F50" s="126" t="s">
        <v>5</v>
      </c>
      <c r="G50" s="90"/>
      <c r="H50" s="87" t="s">
        <v>12</v>
      </c>
      <c r="I50" s="92">
        <v>30</v>
      </c>
      <c r="J50" s="117"/>
      <c r="K50" s="118">
        <v>60</v>
      </c>
      <c r="L50" s="118">
        <f t="shared" si="25"/>
        <v>69</v>
      </c>
      <c r="M50" s="118">
        <f t="shared" si="26"/>
        <v>9</v>
      </c>
      <c r="N50" s="118">
        <f t="shared" si="27"/>
        <v>42</v>
      </c>
      <c r="O50" s="92">
        <f t="shared" si="28"/>
        <v>18</v>
      </c>
      <c r="P50" s="118"/>
      <c r="Q50" s="93">
        <f t="shared" si="29"/>
        <v>-69</v>
      </c>
      <c r="R50" s="226"/>
    </row>
    <row r="51" spans="1:18">
      <c r="A51" s="143" t="s">
        <v>40</v>
      </c>
      <c r="B51" s="89" t="s">
        <v>33</v>
      </c>
      <c r="C51" s="95" t="s">
        <v>3</v>
      </c>
      <c r="D51" s="97"/>
      <c r="E51" s="100">
        <v>1.25</v>
      </c>
      <c r="F51" s="126" t="s">
        <v>5</v>
      </c>
      <c r="G51" s="90"/>
      <c r="H51" s="95" t="s">
        <v>6</v>
      </c>
      <c r="I51" s="92">
        <v>35</v>
      </c>
      <c r="J51" s="117"/>
      <c r="K51" s="92">
        <v>87.5</v>
      </c>
      <c r="L51" s="92">
        <f t="shared" si="25"/>
        <v>100.62499999999999</v>
      </c>
      <c r="M51" s="92">
        <f t="shared" si="26"/>
        <v>13.124999999999986</v>
      </c>
      <c r="N51" s="118">
        <f t="shared" si="27"/>
        <v>26.25</v>
      </c>
      <c r="O51" s="118">
        <f t="shared" si="28"/>
        <v>61.25</v>
      </c>
      <c r="P51" s="118"/>
      <c r="Q51" s="93">
        <f>+SUM(P51-L51)</f>
        <v>-100.62499999999999</v>
      </c>
      <c r="R51" s="226"/>
    </row>
    <row r="52" spans="1:18">
      <c r="A52" s="143" t="s">
        <v>40</v>
      </c>
      <c r="B52" s="89" t="s">
        <v>357</v>
      </c>
      <c r="C52" s="89" t="s">
        <v>3</v>
      </c>
      <c r="D52" s="97"/>
      <c r="E52" s="100">
        <v>3</v>
      </c>
      <c r="F52" s="87" t="s">
        <v>8</v>
      </c>
      <c r="G52" s="90"/>
      <c r="H52" s="95" t="s">
        <v>104</v>
      </c>
      <c r="I52" s="96">
        <v>30</v>
      </c>
      <c r="J52" s="83"/>
      <c r="K52" s="96">
        <v>90</v>
      </c>
      <c r="L52" s="96">
        <f>SUM(K52*1.15)</f>
        <v>103.49999999999999</v>
      </c>
      <c r="M52" s="96">
        <f>SUM(L52-K52)</f>
        <v>13.499999999999986</v>
      </c>
      <c r="N52" s="92">
        <f>SUM(E52*20)</f>
        <v>60</v>
      </c>
      <c r="O52" s="96">
        <f>SUM(K52-N52)</f>
        <v>30</v>
      </c>
      <c r="P52" s="96"/>
      <c r="Q52" s="93">
        <f>+SUM(P52-L52)</f>
        <v>-103.49999999999999</v>
      </c>
      <c r="R52" s="226"/>
    </row>
    <row r="53" spans="1:18">
      <c r="A53" s="143" t="s">
        <v>40</v>
      </c>
      <c r="B53" s="87" t="s">
        <v>16</v>
      </c>
      <c r="C53" s="87" t="s">
        <v>10</v>
      </c>
      <c r="D53" s="97"/>
      <c r="E53" s="100">
        <v>3</v>
      </c>
      <c r="F53" s="126" t="s">
        <v>5</v>
      </c>
      <c r="G53" s="90"/>
      <c r="H53" s="87" t="s">
        <v>17</v>
      </c>
      <c r="I53" s="118">
        <v>30</v>
      </c>
      <c r="J53" s="117"/>
      <c r="K53" s="118">
        <v>90</v>
      </c>
      <c r="L53" s="118">
        <f>SUM(K53*1.15)</f>
        <v>103.49999999999999</v>
      </c>
      <c r="M53" s="118">
        <f>SUM(L53-K53)</f>
        <v>13.499999999999986</v>
      </c>
      <c r="N53" s="92">
        <f>SUM(E53*20)</f>
        <v>60</v>
      </c>
      <c r="O53" s="118">
        <f>SUM(K53-N53)</f>
        <v>30</v>
      </c>
      <c r="P53" s="118"/>
      <c r="Q53" s="93">
        <f>+SUM(P53-L53)</f>
        <v>-103.49999999999999</v>
      </c>
      <c r="R53" s="229"/>
    </row>
    <row r="54" spans="1:18">
      <c r="A54" s="143" t="s">
        <v>40</v>
      </c>
      <c r="B54" s="95" t="s">
        <v>56</v>
      </c>
      <c r="C54" s="89" t="s">
        <v>10</v>
      </c>
      <c r="D54" s="97"/>
      <c r="E54" s="100">
        <v>2.5</v>
      </c>
      <c r="F54" s="89" t="s">
        <v>8</v>
      </c>
      <c r="G54" s="90"/>
      <c r="H54" s="95" t="s">
        <v>6</v>
      </c>
      <c r="I54" s="92">
        <v>33</v>
      </c>
      <c r="J54" s="83"/>
      <c r="K54" s="92">
        <v>82.5</v>
      </c>
      <c r="L54" s="92">
        <f>SUM(K54*1.15)</f>
        <v>94.874999999999986</v>
      </c>
      <c r="M54" s="92">
        <f>SUM(L54-K54)</f>
        <v>12.374999999999986</v>
      </c>
      <c r="N54" s="92">
        <f t="shared" si="27"/>
        <v>52.5</v>
      </c>
      <c r="O54" s="92">
        <f>SUM(K54-N54)</f>
        <v>30</v>
      </c>
      <c r="P54" s="92"/>
      <c r="Q54" s="93">
        <f>+SUM(P54-L54)</f>
        <v>-94.874999999999986</v>
      </c>
      <c r="R54" s="226"/>
    </row>
    <row r="55" spans="1:18">
      <c r="A55" s="157"/>
      <c r="B55" s="157"/>
      <c r="C55" s="157"/>
      <c r="D55" s="635"/>
      <c r="E55" s="158">
        <f>SUM(E47:E54)</f>
        <v>18.75</v>
      </c>
      <c r="F55" s="157"/>
      <c r="G55" s="157"/>
      <c r="H55" s="157"/>
      <c r="I55" s="159"/>
      <c r="J55" s="83"/>
      <c r="K55" s="160">
        <f>SUM(K45:K54)</f>
        <v>764</v>
      </c>
      <c r="L55" s="160">
        <f t="shared" ref="L55:Q55" si="30">SUM(L47:L54)</f>
        <v>747.5</v>
      </c>
      <c r="M55" s="160">
        <f t="shared" si="30"/>
        <v>97.499999999999929</v>
      </c>
      <c r="N55" s="160">
        <f t="shared" si="30"/>
        <v>397.75</v>
      </c>
      <c r="O55" s="160">
        <f t="shared" si="30"/>
        <v>252.25</v>
      </c>
      <c r="P55" s="160">
        <f t="shared" si="30"/>
        <v>0</v>
      </c>
      <c r="Q55" s="161">
        <f t="shared" si="30"/>
        <v>-747.5</v>
      </c>
      <c r="R55" s="162"/>
    </row>
    <row r="56" spans="1:18">
      <c r="A56" s="79" t="s">
        <v>57</v>
      </c>
      <c r="B56" s="79" t="s">
        <v>58</v>
      </c>
      <c r="C56" s="79"/>
      <c r="D56" s="753"/>
      <c r="E56" s="81" t="s">
        <v>60</v>
      </c>
      <c r="F56" s="79" t="s">
        <v>61</v>
      </c>
      <c r="G56" s="85" t="s">
        <v>62</v>
      </c>
      <c r="H56" s="156" t="s">
        <v>63</v>
      </c>
      <c r="I56" s="82" t="s">
        <v>64</v>
      </c>
      <c r="J56" s="83"/>
      <c r="K56" s="82" t="s">
        <v>65</v>
      </c>
      <c r="L56" s="82" t="s">
        <v>66</v>
      </c>
      <c r="M56" s="82" t="s">
        <v>67</v>
      </c>
      <c r="N56" s="82" t="s">
        <v>68</v>
      </c>
      <c r="O56" s="82" t="s">
        <v>69</v>
      </c>
      <c r="P56" s="82" t="s">
        <v>70</v>
      </c>
      <c r="Q56" s="84" t="s">
        <v>71</v>
      </c>
      <c r="R56" s="226"/>
    </row>
    <row r="57" spans="1:18">
      <c r="A57" s="163" t="s">
        <v>362</v>
      </c>
      <c r="B57" s="524"/>
      <c r="C57" s="524" t="s">
        <v>19</v>
      </c>
      <c r="D57" s="526"/>
      <c r="E57" s="530"/>
      <c r="F57" s="769" t="s">
        <v>622</v>
      </c>
      <c r="G57" s="763"/>
      <c r="H57" s="525"/>
      <c r="I57" s="528"/>
      <c r="J57" s="117"/>
      <c r="K57" s="528"/>
      <c r="L57" s="528"/>
      <c r="M57" s="528"/>
      <c r="N57" s="528"/>
      <c r="O57" s="528"/>
      <c r="P57" s="528"/>
      <c r="Q57" s="531"/>
      <c r="R57" s="226"/>
    </row>
    <row r="58" spans="1:18">
      <c r="A58" s="163" t="s">
        <v>362</v>
      </c>
      <c r="B58" s="89" t="s">
        <v>475</v>
      </c>
      <c r="C58" s="89" t="s">
        <v>24</v>
      </c>
      <c r="D58" s="97"/>
      <c r="E58" s="91">
        <v>4</v>
      </c>
      <c r="F58" s="89" t="s">
        <v>8</v>
      </c>
      <c r="G58" s="90"/>
      <c r="H58" s="89" t="s">
        <v>17</v>
      </c>
      <c r="I58" s="92">
        <v>35</v>
      </c>
      <c r="J58" s="83"/>
      <c r="K58" s="92">
        <v>140</v>
      </c>
      <c r="L58" s="92">
        <f>SUM(K58*1.15)</f>
        <v>161</v>
      </c>
      <c r="M58" s="92">
        <f>SUM(L58-K58)</f>
        <v>21</v>
      </c>
      <c r="N58" s="96">
        <v>100</v>
      </c>
      <c r="O58" s="92">
        <f>SUM(K58-N58)</f>
        <v>40</v>
      </c>
      <c r="P58" s="92"/>
      <c r="Q58" s="93">
        <f>+SUM(P58-L58)</f>
        <v>-161</v>
      </c>
      <c r="R58" s="226"/>
    </row>
    <row r="59" spans="1:18">
      <c r="A59" s="163" t="s">
        <v>362</v>
      </c>
      <c r="B59" s="89" t="s">
        <v>590</v>
      </c>
      <c r="C59" s="89" t="s">
        <v>29</v>
      </c>
      <c r="D59" s="97"/>
      <c r="E59" s="91">
        <v>1.5</v>
      </c>
      <c r="F59" s="125" t="s">
        <v>14</v>
      </c>
      <c r="G59" s="90" t="s">
        <v>247</v>
      </c>
      <c r="H59" s="116" t="s">
        <v>20</v>
      </c>
      <c r="I59" s="92">
        <v>45</v>
      </c>
      <c r="J59" s="83"/>
      <c r="K59" s="92">
        <v>155.25</v>
      </c>
      <c r="L59" s="92">
        <f t="shared" ref="L59:L64" si="31">SUM(K59*1.15)</f>
        <v>178.53749999999999</v>
      </c>
      <c r="M59" s="92">
        <f t="shared" ref="M59:M64" si="32">SUM(L59-K59)</f>
        <v>23.287499999999994</v>
      </c>
      <c r="N59" s="92">
        <v>72.5</v>
      </c>
      <c r="O59" s="92">
        <f t="shared" ref="O59:O64" si="33">SUM(K59-N59)</f>
        <v>82.75</v>
      </c>
      <c r="P59" s="92"/>
      <c r="Q59" s="93">
        <f t="shared" ref="Q59:Q64" si="34">+SUM(P59-L59)</f>
        <v>-178.53749999999999</v>
      </c>
      <c r="R59" s="226"/>
    </row>
    <row r="60" spans="1:18">
      <c r="A60" s="163" t="s">
        <v>362</v>
      </c>
      <c r="B60" s="315" t="s">
        <v>599</v>
      </c>
      <c r="C60" s="89" t="s">
        <v>29</v>
      </c>
      <c r="D60" s="97"/>
      <c r="E60" s="696">
        <v>1.25</v>
      </c>
      <c r="F60" s="707" t="s">
        <v>8</v>
      </c>
      <c r="G60" s="759" t="s">
        <v>247</v>
      </c>
      <c r="H60" s="707" t="s">
        <v>6</v>
      </c>
      <c r="I60" s="280">
        <v>40</v>
      </c>
      <c r="J60" s="83"/>
      <c r="K60" s="280">
        <v>100</v>
      </c>
      <c r="L60" s="280">
        <f t="shared" si="31"/>
        <v>114.99999999999999</v>
      </c>
      <c r="M60" s="280">
        <f t="shared" si="32"/>
        <v>14.999999999999986</v>
      </c>
      <c r="N60" s="280">
        <f>SUM(E60*21)</f>
        <v>26.25</v>
      </c>
      <c r="O60" s="280">
        <f t="shared" si="33"/>
        <v>73.75</v>
      </c>
      <c r="P60" s="280"/>
      <c r="Q60" s="144">
        <f t="shared" si="34"/>
        <v>-114.99999999999999</v>
      </c>
      <c r="R60" s="226"/>
    </row>
    <row r="61" spans="1:18">
      <c r="A61" s="163" t="s">
        <v>362</v>
      </c>
      <c r="B61" s="89" t="s">
        <v>376</v>
      </c>
      <c r="C61" s="89" t="s">
        <v>3</v>
      </c>
      <c r="D61" s="97"/>
      <c r="E61" s="91">
        <v>3</v>
      </c>
      <c r="F61" s="89" t="s">
        <v>85</v>
      </c>
      <c r="G61" s="90" t="s">
        <v>555</v>
      </c>
      <c r="H61" s="116" t="s">
        <v>6</v>
      </c>
      <c r="I61" s="92">
        <v>35</v>
      </c>
      <c r="J61" s="83"/>
      <c r="K61" s="92">
        <v>105</v>
      </c>
      <c r="L61" s="92">
        <f t="shared" si="31"/>
        <v>120.74999999999999</v>
      </c>
      <c r="M61" s="92">
        <f t="shared" si="32"/>
        <v>15.749999999999986</v>
      </c>
      <c r="N61" s="92">
        <f>SUM(E61*20)</f>
        <v>60</v>
      </c>
      <c r="O61" s="92">
        <f t="shared" si="33"/>
        <v>45</v>
      </c>
      <c r="P61" s="92"/>
      <c r="Q61" s="93">
        <f t="shared" si="34"/>
        <v>-120.74999999999999</v>
      </c>
      <c r="R61" s="226"/>
    </row>
    <row r="62" spans="1:18">
      <c r="A62" s="163" t="s">
        <v>362</v>
      </c>
      <c r="B62" s="89" t="s">
        <v>664</v>
      </c>
      <c r="C62" s="95" t="s">
        <v>3</v>
      </c>
      <c r="D62" s="97"/>
      <c r="E62" s="91">
        <v>2</v>
      </c>
      <c r="F62" s="89" t="s">
        <v>8</v>
      </c>
      <c r="G62" s="90"/>
      <c r="H62" s="95" t="s">
        <v>6</v>
      </c>
      <c r="I62" s="96">
        <v>35</v>
      </c>
      <c r="J62" s="83"/>
      <c r="K62" s="92">
        <v>70</v>
      </c>
      <c r="L62" s="92">
        <f t="shared" si="31"/>
        <v>80.5</v>
      </c>
      <c r="M62" s="92">
        <f t="shared" si="32"/>
        <v>10.5</v>
      </c>
      <c r="N62" s="118">
        <f>SUM(E62*21)</f>
        <v>42</v>
      </c>
      <c r="O62" s="92">
        <f t="shared" si="33"/>
        <v>28</v>
      </c>
      <c r="P62" s="92"/>
      <c r="Q62" s="93">
        <f t="shared" si="34"/>
        <v>-80.5</v>
      </c>
      <c r="R62" s="226"/>
    </row>
    <row r="63" spans="1:18">
      <c r="A63" s="163" t="s">
        <v>362</v>
      </c>
      <c r="B63" s="196" t="s">
        <v>53</v>
      </c>
      <c r="C63" s="89" t="s">
        <v>10</v>
      </c>
      <c r="D63" s="227"/>
      <c r="E63" s="91">
        <v>2</v>
      </c>
      <c r="F63" s="126" t="s">
        <v>5</v>
      </c>
      <c r="G63" s="90"/>
      <c r="H63" s="87" t="s">
        <v>12</v>
      </c>
      <c r="I63" s="92">
        <v>30</v>
      </c>
      <c r="J63" s="83"/>
      <c r="K63" s="92">
        <v>60</v>
      </c>
      <c r="L63" s="92">
        <f t="shared" si="31"/>
        <v>69</v>
      </c>
      <c r="M63" s="92">
        <f t="shared" si="32"/>
        <v>9</v>
      </c>
      <c r="N63" s="92">
        <f>SUM(E63*20)</f>
        <v>40</v>
      </c>
      <c r="O63" s="92">
        <f t="shared" si="33"/>
        <v>20</v>
      </c>
      <c r="P63" s="92"/>
      <c r="Q63" s="93">
        <f t="shared" si="34"/>
        <v>-69</v>
      </c>
      <c r="R63" s="226"/>
    </row>
    <row r="64" spans="1:18">
      <c r="A64" s="163" t="s">
        <v>362</v>
      </c>
      <c r="B64" s="95" t="s">
        <v>78</v>
      </c>
      <c r="C64" s="95" t="s">
        <v>10</v>
      </c>
      <c r="D64" s="97"/>
      <c r="E64" s="91">
        <v>2</v>
      </c>
      <c r="F64" s="89"/>
      <c r="G64" s="90"/>
      <c r="H64" s="95" t="s">
        <v>6</v>
      </c>
      <c r="I64" s="96">
        <v>40</v>
      </c>
      <c r="J64" s="83"/>
      <c r="K64" s="118">
        <f>SUM(E64*I64)</f>
        <v>80</v>
      </c>
      <c r="L64" s="118">
        <f t="shared" si="31"/>
        <v>92</v>
      </c>
      <c r="M64" s="118">
        <f t="shared" si="32"/>
        <v>12</v>
      </c>
      <c r="N64" s="118">
        <f>SUM(E64*20)</f>
        <v>40</v>
      </c>
      <c r="O64" s="118">
        <f t="shared" si="33"/>
        <v>40</v>
      </c>
      <c r="P64" s="96"/>
      <c r="Q64" s="144">
        <f t="shared" si="34"/>
        <v>-92</v>
      </c>
      <c r="R64" s="226"/>
    </row>
    <row r="65" spans="1:18">
      <c r="A65" s="167"/>
      <c r="B65" s="167"/>
      <c r="C65" s="167"/>
      <c r="D65" s="755"/>
      <c r="E65" s="169">
        <f>SUM(E57:E64)</f>
        <v>15.75</v>
      </c>
      <c r="F65" s="167"/>
      <c r="G65" s="170"/>
      <c r="H65" s="168"/>
      <c r="I65" s="171"/>
      <c r="J65" s="83"/>
      <c r="K65" s="172">
        <f>SUM(K57:K64)</f>
        <v>710.25</v>
      </c>
      <c r="L65" s="172">
        <f t="shared" ref="L65:Q65" si="35">SUM(L57:L64)</f>
        <v>816.78750000000002</v>
      </c>
      <c r="M65" s="172">
        <f t="shared" si="35"/>
        <v>106.53749999999997</v>
      </c>
      <c r="N65" s="172">
        <f t="shared" si="35"/>
        <v>380.75</v>
      </c>
      <c r="O65" s="172">
        <f t="shared" si="35"/>
        <v>329.5</v>
      </c>
      <c r="P65" s="173">
        <f t="shared" si="35"/>
        <v>0</v>
      </c>
      <c r="Q65" s="174">
        <f t="shared" si="35"/>
        <v>-816.78750000000002</v>
      </c>
      <c r="R65" s="174"/>
    </row>
    <row r="66" spans="1:18">
      <c r="A66" s="79" t="s">
        <v>57</v>
      </c>
      <c r="B66" s="79" t="s">
        <v>58</v>
      </c>
      <c r="C66" s="79"/>
      <c r="D66" s="753"/>
      <c r="E66" s="81" t="s">
        <v>60</v>
      </c>
      <c r="F66" s="79" t="s">
        <v>61</v>
      </c>
      <c r="G66" s="85" t="s">
        <v>62</v>
      </c>
      <c r="H66" s="156" t="s">
        <v>72</v>
      </c>
      <c r="I66" s="82" t="s">
        <v>64</v>
      </c>
      <c r="J66" s="117"/>
      <c r="K66" s="82" t="s">
        <v>65</v>
      </c>
      <c r="L66" s="82" t="s">
        <v>66</v>
      </c>
      <c r="M66" s="82" t="s">
        <v>67</v>
      </c>
      <c r="N66" s="82" t="s">
        <v>233</v>
      </c>
      <c r="O66" s="82" t="s">
        <v>69</v>
      </c>
      <c r="P66" s="82" t="s">
        <v>70</v>
      </c>
      <c r="Q66" s="84" t="s">
        <v>71</v>
      </c>
      <c r="R66" s="84" t="s">
        <v>86</v>
      </c>
    </row>
    <row r="67" spans="1:18">
      <c r="A67" s="176" t="s">
        <v>87</v>
      </c>
      <c r="B67" s="524"/>
      <c r="C67" s="524" t="s">
        <v>19</v>
      </c>
      <c r="D67" s="526"/>
      <c r="E67" s="530"/>
      <c r="F67" s="769" t="s">
        <v>622</v>
      </c>
      <c r="G67" s="763"/>
      <c r="H67" s="525"/>
      <c r="I67" s="528"/>
      <c r="J67" s="117"/>
      <c r="K67" s="528"/>
      <c r="L67" s="528"/>
      <c r="M67" s="528"/>
      <c r="N67" s="528"/>
      <c r="O67" s="528"/>
      <c r="P67" s="528"/>
      <c r="Q67" s="531"/>
      <c r="R67" s="226"/>
    </row>
    <row r="68" spans="1:18">
      <c r="A68" s="176" t="s">
        <v>87</v>
      </c>
      <c r="B68" s="95" t="s">
        <v>101</v>
      </c>
      <c r="C68" s="89" t="s">
        <v>24</v>
      </c>
      <c r="D68" s="97"/>
      <c r="E68" s="100">
        <v>2</v>
      </c>
      <c r="F68" s="95" t="s">
        <v>8</v>
      </c>
      <c r="G68" s="90" t="s">
        <v>621</v>
      </c>
      <c r="H68" s="127" t="s">
        <v>6</v>
      </c>
      <c r="I68" s="96">
        <v>35</v>
      </c>
      <c r="J68" s="83"/>
      <c r="K68" s="96">
        <f>SUM(E68*I68)</f>
        <v>70</v>
      </c>
      <c r="L68" s="96">
        <f>SUM(K68*1.15)</f>
        <v>80.5</v>
      </c>
      <c r="M68" s="96">
        <f>SUM(L68-K68)</f>
        <v>10.5</v>
      </c>
      <c r="N68" s="96">
        <f>SUM(E68*20)</f>
        <v>40</v>
      </c>
      <c r="O68" s="96">
        <f>SUM(K68-N68)</f>
        <v>30</v>
      </c>
      <c r="P68" s="96"/>
      <c r="Q68" s="640">
        <f>+SUM(P68-L68)</f>
        <v>-80.5</v>
      </c>
      <c r="R68" s="799"/>
    </row>
    <row r="69" spans="1:18">
      <c r="A69" s="176" t="s">
        <v>87</v>
      </c>
      <c r="B69" s="87" t="s">
        <v>91</v>
      </c>
      <c r="C69" s="89" t="s">
        <v>24</v>
      </c>
      <c r="D69" s="97"/>
      <c r="E69" s="98">
        <v>3</v>
      </c>
      <c r="F69" s="126" t="s">
        <v>5</v>
      </c>
      <c r="G69" s="135"/>
      <c r="H69" s="87" t="s">
        <v>12</v>
      </c>
      <c r="I69" s="92">
        <v>30</v>
      </c>
      <c r="J69" s="117"/>
      <c r="K69" s="118">
        <f t="shared" ref="K69" si="36">SUM(E69*I69)</f>
        <v>90</v>
      </c>
      <c r="L69" s="118">
        <f t="shared" ref="L69:L72" si="37">SUM(K69*1.15)</f>
        <v>103.49999999999999</v>
      </c>
      <c r="M69" s="118">
        <f t="shared" ref="M69:M72" si="38">SUM(L69-K69)</f>
        <v>13.499999999999986</v>
      </c>
      <c r="N69" s="92">
        <f t="shared" ref="N69:N73" si="39">SUM(E69*21)</f>
        <v>63</v>
      </c>
      <c r="O69" s="92">
        <f t="shared" ref="O69:O72" si="40">SUM(K69-N69)</f>
        <v>27</v>
      </c>
      <c r="P69" s="92"/>
      <c r="Q69" s="93">
        <f t="shared" ref="Q69:Q72" si="41">+SUM(P69-L69)</f>
        <v>-103.49999999999999</v>
      </c>
      <c r="R69" s="226"/>
    </row>
    <row r="70" spans="1:18">
      <c r="A70" s="176" t="s">
        <v>87</v>
      </c>
      <c r="B70" s="89" t="s">
        <v>105</v>
      </c>
      <c r="C70" s="89" t="s">
        <v>29</v>
      </c>
      <c r="D70" s="97"/>
      <c r="E70" s="100">
        <v>2</v>
      </c>
      <c r="F70" s="126" t="s">
        <v>5</v>
      </c>
      <c r="G70" s="90" t="s">
        <v>470</v>
      </c>
      <c r="H70" s="87" t="s">
        <v>12</v>
      </c>
      <c r="I70" s="92">
        <v>30</v>
      </c>
      <c r="J70" s="83"/>
      <c r="K70" s="96">
        <f>SUM(E70*I70)</f>
        <v>60</v>
      </c>
      <c r="L70" s="96">
        <f>SUM(K70*1.15)</f>
        <v>69</v>
      </c>
      <c r="M70" s="96">
        <f>SUM(L70-K70)</f>
        <v>9</v>
      </c>
      <c r="N70" s="92">
        <f>SUM(E70*20)</f>
        <v>40</v>
      </c>
      <c r="O70" s="96">
        <f>SUM(K70-N70)</f>
        <v>20</v>
      </c>
      <c r="P70" s="96"/>
      <c r="Q70" s="93">
        <f>+SUM(P70-L70)</f>
        <v>-69</v>
      </c>
      <c r="R70" s="226"/>
    </row>
    <row r="71" spans="1:18">
      <c r="A71" s="176" t="s">
        <v>87</v>
      </c>
      <c r="B71" s="89" t="s">
        <v>94</v>
      </c>
      <c r="C71" s="89" t="s">
        <v>29</v>
      </c>
      <c r="D71" s="97"/>
      <c r="E71" s="100">
        <v>2</v>
      </c>
      <c r="F71" s="126" t="s">
        <v>5</v>
      </c>
      <c r="G71" s="90"/>
      <c r="H71" s="87" t="s">
        <v>12</v>
      </c>
      <c r="I71" s="92">
        <v>30</v>
      </c>
      <c r="J71" s="83"/>
      <c r="K71" s="96">
        <v>60</v>
      </c>
      <c r="L71" s="96">
        <f t="shared" si="37"/>
        <v>69</v>
      </c>
      <c r="M71" s="96">
        <f t="shared" si="38"/>
        <v>9</v>
      </c>
      <c r="N71" s="92">
        <f t="shared" si="39"/>
        <v>42</v>
      </c>
      <c r="O71" s="92">
        <f t="shared" si="40"/>
        <v>18</v>
      </c>
      <c r="P71" s="96"/>
      <c r="Q71" s="93">
        <f t="shared" si="41"/>
        <v>-69</v>
      </c>
      <c r="R71" s="226"/>
    </row>
    <row r="72" spans="1:18">
      <c r="A72" s="176" t="s">
        <v>87</v>
      </c>
      <c r="B72" s="95" t="s">
        <v>97</v>
      </c>
      <c r="C72" s="89" t="s">
        <v>3</v>
      </c>
      <c r="D72" s="97"/>
      <c r="E72" s="100">
        <v>2</v>
      </c>
      <c r="F72" s="125" t="s">
        <v>98</v>
      </c>
      <c r="G72" s="90"/>
      <c r="H72" s="95" t="s">
        <v>20</v>
      </c>
      <c r="I72" s="96">
        <v>52.17</v>
      </c>
      <c r="J72" s="117"/>
      <c r="K72" s="96">
        <f>SUM(E72*I72)</f>
        <v>104.34</v>
      </c>
      <c r="L72" s="96">
        <f t="shared" si="37"/>
        <v>119.991</v>
      </c>
      <c r="M72" s="96">
        <f t="shared" si="38"/>
        <v>15.650999999999996</v>
      </c>
      <c r="N72" s="92">
        <f>SUM(E72*25)</f>
        <v>50</v>
      </c>
      <c r="O72" s="92">
        <f t="shared" si="40"/>
        <v>54.34</v>
      </c>
      <c r="P72" s="96"/>
      <c r="Q72" s="93">
        <f t="shared" si="41"/>
        <v>-119.991</v>
      </c>
      <c r="R72" s="226"/>
    </row>
    <row r="73" spans="1:18">
      <c r="A73" s="176" t="s">
        <v>87</v>
      </c>
      <c r="B73" s="89" t="s">
        <v>236</v>
      </c>
      <c r="C73" s="89" t="s">
        <v>3</v>
      </c>
      <c r="D73" s="97"/>
      <c r="E73" s="91">
        <v>3</v>
      </c>
      <c r="F73" s="126" t="s">
        <v>5</v>
      </c>
      <c r="G73" s="90"/>
      <c r="H73" s="89" t="s">
        <v>17</v>
      </c>
      <c r="I73" s="92">
        <v>30</v>
      </c>
      <c r="J73" s="117"/>
      <c r="K73" s="92">
        <f>SUM(E73*I73)</f>
        <v>90</v>
      </c>
      <c r="L73" s="92">
        <f>SUM(K73*1.15)</f>
        <v>103.49999999999999</v>
      </c>
      <c r="M73" s="92">
        <f>SUM(L73-K73)</f>
        <v>13.499999999999986</v>
      </c>
      <c r="N73" s="92">
        <f t="shared" si="39"/>
        <v>63</v>
      </c>
      <c r="O73" s="92">
        <f>SUM(K73-N73)</f>
        <v>27</v>
      </c>
      <c r="P73" s="191"/>
      <c r="Q73" s="93">
        <f>+SUM(P73-L73)</f>
        <v>-103.49999999999999</v>
      </c>
      <c r="R73" s="226"/>
    </row>
    <row r="74" spans="1:18">
      <c r="A74" s="176" t="s">
        <v>87</v>
      </c>
      <c r="B74" s="89" t="s">
        <v>134</v>
      </c>
      <c r="C74" s="89" t="s">
        <v>10</v>
      </c>
      <c r="D74" s="97"/>
      <c r="E74" s="91">
        <v>3</v>
      </c>
      <c r="F74" s="146" t="s">
        <v>14</v>
      </c>
      <c r="G74" s="89"/>
      <c r="H74" s="95" t="s">
        <v>6</v>
      </c>
      <c r="I74" s="96">
        <v>38</v>
      </c>
      <c r="J74" s="83"/>
      <c r="K74" s="92">
        <v>114</v>
      </c>
      <c r="L74" s="92">
        <f>SUM(K74*1.15)</f>
        <v>131.1</v>
      </c>
      <c r="M74" s="92">
        <f>SUM(L74-K74)</f>
        <v>17.099999999999994</v>
      </c>
      <c r="N74" s="92">
        <f>SUM(E74*25)</f>
        <v>75</v>
      </c>
      <c r="O74" s="92">
        <f>SUM(K74-N74)</f>
        <v>39</v>
      </c>
      <c r="P74" s="92"/>
      <c r="Q74" s="144">
        <f>+SUM(P74-L74)</f>
        <v>-131.1</v>
      </c>
      <c r="R74" s="226"/>
    </row>
    <row r="75" spans="1:18">
      <c r="A75" s="176" t="s">
        <v>87</v>
      </c>
      <c r="B75" s="89" t="s">
        <v>21</v>
      </c>
      <c r="C75" s="89" t="s">
        <v>10</v>
      </c>
      <c r="D75" s="97"/>
      <c r="E75" s="91">
        <v>2.5</v>
      </c>
      <c r="F75" s="89" t="s">
        <v>85</v>
      </c>
      <c r="G75" s="89" t="s">
        <v>616</v>
      </c>
      <c r="H75" s="89"/>
      <c r="I75" s="92"/>
      <c r="J75" s="83"/>
      <c r="K75" s="92">
        <f>SUM(E75*I75)</f>
        <v>0</v>
      </c>
      <c r="L75" s="92">
        <f>SUM(K75*1.15)</f>
        <v>0</v>
      </c>
      <c r="M75" s="92">
        <f>SUM(L75-K75)</f>
        <v>0</v>
      </c>
      <c r="N75" s="92">
        <f>SUM(E75*21)</f>
        <v>52.5</v>
      </c>
      <c r="O75" s="92">
        <f>SUM(K75-N75)</f>
        <v>-52.5</v>
      </c>
      <c r="P75" s="92"/>
      <c r="Q75" s="93">
        <f>+SUM(P75-L75)</f>
        <v>0</v>
      </c>
      <c r="R75" s="226"/>
    </row>
    <row r="76" spans="1:18">
      <c r="A76" s="167"/>
      <c r="B76" s="167"/>
      <c r="C76" s="167"/>
      <c r="D76" s="755"/>
      <c r="E76" s="169">
        <f>SUM(E67:E75)</f>
        <v>19.5</v>
      </c>
      <c r="F76" s="167"/>
      <c r="G76" s="170"/>
      <c r="H76" s="168"/>
      <c r="I76" s="171"/>
      <c r="J76" s="117"/>
      <c r="K76" s="172">
        <f>SUM(K67:K75)</f>
        <v>588.34</v>
      </c>
      <c r="L76" s="172">
        <f t="shared" ref="L76:Q76" si="42">SUM(L67:L75)</f>
        <v>676.59100000000001</v>
      </c>
      <c r="M76" s="172">
        <f t="shared" si="42"/>
        <v>88.250999999999962</v>
      </c>
      <c r="N76" s="172">
        <f t="shared" si="42"/>
        <v>425.5</v>
      </c>
      <c r="O76" s="172">
        <f t="shared" si="42"/>
        <v>162.84</v>
      </c>
      <c r="P76" s="173">
        <f t="shared" si="42"/>
        <v>0</v>
      </c>
      <c r="Q76" s="174">
        <f t="shared" si="42"/>
        <v>-676.59100000000001</v>
      </c>
      <c r="R76" s="105"/>
    </row>
    <row r="77" spans="1:18">
      <c r="A77" s="178" t="s">
        <v>99</v>
      </c>
      <c r="B77" s="524"/>
      <c r="C77" s="524" t="s">
        <v>19</v>
      </c>
      <c r="D77" s="526"/>
      <c r="E77" s="530"/>
      <c r="F77" s="769" t="s">
        <v>622</v>
      </c>
      <c r="G77" s="763"/>
      <c r="H77" s="525"/>
      <c r="I77" s="528"/>
      <c r="J77" s="117"/>
      <c r="K77" s="528"/>
      <c r="L77" s="528"/>
      <c r="M77" s="528"/>
      <c r="N77" s="528"/>
      <c r="O77" s="528"/>
      <c r="P77" s="528"/>
      <c r="Q77" s="531"/>
      <c r="R77" s="202"/>
    </row>
    <row r="78" spans="1:18">
      <c r="A78" s="178" t="s">
        <v>99</v>
      </c>
      <c r="B78" s="95" t="s">
        <v>102</v>
      </c>
      <c r="C78" s="89" t="s">
        <v>24</v>
      </c>
      <c r="D78" s="97"/>
      <c r="E78" s="100">
        <v>3</v>
      </c>
      <c r="F78" s="95" t="s">
        <v>8</v>
      </c>
      <c r="G78" s="90" t="s">
        <v>621</v>
      </c>
      <c r="H78" s="95" t="s">
        <v>6</v>
      </c>
      <c r="I78" s="96">
        <v>35</v>
      </c>
      <c r="J78" s="117"/>
      <c r="K78" s="96">
        <f>SUM(E78*I78)</f>
        <v>105</v>
      </c>
      <c r="L78" s="96">
        <f>SUM(K78*1.15)</f>
        <v>120.74999999999999</v>
      </c>
      <c r="M78" s="96">
        <f>SUM(L78-K78)</f>
        <v>15.749999999999986</v>
      </c>
      <c r="N78" s="96">
        <f>SUM(E78*21)</f>
        <v>63</v>
      </c>
      <c r="O78" s="765">
        <f>SUM(K78-N78)</f>
        <v>42</v>
      </c>
      <c r="P78" s="96"/>
      <c r="Q78" s="640">
        <f>+SUM(P78-L78)</f>
        <v>-120.74999999999999</v>
      </c>
      <c r="R78" s="766"/>
    </row>
    <row r="79" spans="1:18">
      <c r="A79" s="178" t="s">
        <v>99</v>
      </c>
      <c r="B79" s="89" t="s">
        <v>103</v>
      </c>
      <c r="C79" s="89" t="s">
        <v>24</v>
      </c>
      <c r="D79" s="97"/>
      <c r="E79" s="91">
        <v>2</v>
      </c>
      <c r="F79" s="126" t="s">
        <v>5</v>
      </c>
      <c r="G79" s="90"/>
      <c r="H79" s="89" t="s">
        <v>17</v>
      </c>
      <c r="I79" s="92">
        <v>30</v>
      </c>
      <c r="J79" s="83"/>
      <c r="K79" s="92">
        <f>SUM(E79*I79)</f>
        <v>60</v>
      </c>
      <c r="L79" s="92">
        <f>SUM(K79*1.15)</f>
        <v>69</v>
      </c>
      <c r="M79" s="92">
        <f>SUM(L79-K79)</f>
        <v>9</v>
      </c>
      <c r="N79" s="92">
        <f>SUM(E79*21)</f>
        <v>42</v>
      </c>
      <c r="O79" s="92">
        <f>SUM(K79-N79)</f>
        <v>18</v>
      </c>
      <c r="P79" s="92"/>
      <c r="Q79" s="93">
        <f>+SUM(P79-L79)</f>
        <v>-69</v>
      </c>
      <c r="R79" s="226"/>
    </row>
    <row r="80" spans="1:18">
      <c r="A80" s="178" t="s">
        <v>99</v>
      </c>
      <c r="B80" s="89" t="s">
        <v>590</v>
      </c>
      <c r="C80" s="89" t="s">
        <v>29</v>
      </c>
      <c r="D80" s="97"/>
      <c r="E80" s="91">
        <v>1.5</v>
      </c>
      <c r="F80" s="125" t="s">
        <v>14</v>
      </c>
      <c r="G80" s="90" t="s">
        <v>425</v>
      </c>
      <c r="H80" s="89"/>
      <c r="I80" s="92"/>
      <c r="J80" s="83"/>
      <c r="K80" s="92"/>
      <c r="L80" s="92"/>
      <c r="M80" s="92"/>
      <c r="N80" s="92">
        <f>SUM(E80*25)</f>
        <v>37.5</v>
      </c>
      <c r="O80" s="92"/>
      <c r="P80" s="92"/>
      <c r="Q80" s="92"/>
      <c r="R80" s="105"/>
    </row>
    <row r="81" spans="1:18">
      <c r="A81" s="178" t="s">
        <v>99</v>
      </c>
      <c r="B81" s="707" t="s">
        <v>599</v>
      </c>
      <c r="C81" s="95" t="s">
        <v>29</v>
      </c>
      <c r="D81" s="97"/>
      <c r="E81" s="696">
        <v>1.25</v>
      </c>
      <c r="F81" s="707" t="s">
        <v>8</v>
      </c>
      <c r="G81" s="759" t="s">
        <v>425</v>
      </c>
      <c r="H81" s="87"/>
      <c r="I81" s="118"/>
      <c r="J81" s="83"/>
      <c r="K81" s="118"/>
      <c r="L81" s="118"/>
      <c r="M81" s="118"/>
      <c r="N81" s="92">
        <f t="shared" ref="N81" si="43">SUM(E81*21)</f>
        <v>26.25</v>
      </c>
      <c r="O81" s="118"/>
      <c r="P81" s="118"/>
      <c r="Q81" s="118"/>
      <c r="R81" s="105"/>
    </row>
    <row r="82" spans="1:18">
      <c r="A82" s="178" t="s">
        <v>99</v>
      </c>
      <c r="B82" s="767"/>
      <c r="C82" s="231" t="s">
        <v>29</v>
      </c>
      <c r="D82" s="199"/>
      <c r="E82" s="546">
        <v>2</v>
      </c>
      <c r="F82" s="767"/>
      <c r="G82" s="768"/>
      <c r="H82" s="198"/>
      <c r="I82" s="201"/>
      <c r="J82" s="83"/>
      <c r="K82" s="201"/>
      <c r="L82" s="201"/>
      <c r="M82" s="201"/>
      <c r="N82" s="201">
        <f>SUM(E82*22)</f>
        <v>44</v>
      </c>
      <c r="O82" s="201"/>
      <c r="P82" s="201"/>
      <c r="Q82" s="201"/>
      <c r="R82" s="105"/>
    </row>
    <row r="83" spans="1:18">
      <c r="A83" s="178" t="s">
        <v>99</v>
      </c>
      <c r="B83" s="95" t="s">
        <v>80</v>
      </c>
      <c r="C83" s="95" t="s">
        <v>3</v>
      </c>
      <c r="D83" s="97"/>
      <c r="E83" s="100">
        <v>2</v>
      </c>
      <c r="F83" s="95" t="s">
        <v>5</v>
      </c>
      <c r="G83" s="650" t="s">
        <v>666</v>
      </c>
      <c r="H83" s="95" t="s">
        <v>6</v>
      </c>
      <c r="I83" s="96">
        <v>35</v>
      </c>
      <c r="J83" s="83"/>
      <c r="K83" s="96">
        <f>SUM(E83*I83)</f>
        <v>70</v>
      </c>
      <c r="L83" s="96">
        <f>SUM(K83*1.15)</f>
        <v>80.5</v>
      </c>
      <c r="M83" s="96">
        <f>SUM(L83-K83)</f>
        <v>10.5</v>
      </c>
      <c r="N83" s="96">
        <f>SUM(E83*20)</f>
        <v>40</v>
      </c>
      <c r="O83" s="96">
        <f>SUM(K83-N83)</f>
        <v>30</v>
      </c>
      <c r="P83" s="96"/>
      <c r="Q83" s="640">
        <f>+SUM(P83-L83)</f>
        <v>-80.5</v>
      </c>
      <c r="R83" s="105"/>
    </row>
    <row r="84" spans="1:18">
      <c r="A84" s="178" t="s">
        <v>99</v>
      </c>
      <c r="B84" s="804"/>
      <c r="C84" s="231" t="s">
        <v>3</v>
      </c>
      <c r="D84" s="805"/>
      <c r="E84" s="806">
        <v>2</v>
      </c>
      <c r="F84" s="804"/>
      <c r="G84" s="804"/>
      <c r="H84" s="804"/>
      <c r="I84" s="804"/>
      <c r="J84" s="83"/>
      <c r="K84" s="804"/>
      <c r="L84" s="804"/>
      <c r="M84" s="804"/>
      <c r="N84" s="201">
        <f>SUM(E84*22)</f>
        <v>44</v>
      </c>
      <c r="O84" s="804"/>
      <c r="P84" s="804"/>
      <c r="Q84" s="804"/>
      <c r="R84" s="105"/>
    </row>
    <row r="85" spans="1:18">
      <c r="A85" s="178" t="s">
        <v>99</v>
      </c>
      <c r="B85" s="89" t="s">
        <v>110</v>
      </c>
      <c r="C85" s="95" t="s">
        <v>10</v>
      </c>
      <c r="D85" s="97"/>
      <c r="E85" s="100">
        <v>2</v>
      </c>
      <c r="F85" s="95" t="s">
        <v>8</v>
      </c>
      <c r="G85" s="90"/>
      <c r="H85" s="87" t="s">
        <v>12</v>
      </c>
      <c r="I85" s="92">
        <v>30</v>
      </c>
      <c r="J85" s="83"/>
      <c r="K85" s="96">
        <f t="shared" ref="K85" si="44">SUM(E85*I85)</f>
        <v>60</v>
      </c>
      <c r="L85" s="96">
        <f t="shared" ref="L85" si="45">SUM(K85*1.15)</f>
        <v>69</v>
      </c>
      <c r="M85" s="96">
        <f t="shared" ref="M85" si="46">SUM(L85-K85)</f>
        <v>9</v>
      </c>
      <c r="N85" s="92">
        <f t="shared" ref="N85" si="47">SUM(E85*21)</f>
        <v>42</v>
      </c>
      <c r="O85" s="96">
        <f t="shared" ref="O85" si="48">SUM(K85-N85)</f>
        <v>18</v>
      </c>
      <c r="P85" s="96"/>
      <c r="Q85" s="93">
        <f t="shared" ref="Q85" si="49">+SUM(P85-L85)</f>
        <v>-69</v>
      </c>
      <c r="R85" s="226"/>
    </row>
    <row r="86" spans="1:18">
      <c r="A86" s="178" t="s">
        <v>99</v>
      </c>
      <c r="B86" s="198"/>
      <c r="C86" s="198"/>
      <c r="D86" s="199"/>
      <c r="E86" s="200">
        <v>1</v>
      </c>
      <c r="F86" s="198"/>
      <c r="G86" s="230"/>
      <c r="H86" s="198"/>
      <c r="I86" s="201"/>
      <c r="J86" s="83"/>
      <c r="K86" s="201"/>
      <c r="L86" s="201"/>
      <c r="M86" s="201"/>
      <c r="N86" s="201">
        <f>SUM(E86*22)</f>
        <v>22</v>
      </c>
      <c r="O86" s="201"/>
      <c r="P86" s="201"/>
      <c r="Q86" s="202"/>
      <c r="R86" s="202"/>
    </row>
    <row r="87" spans="1:18">
      <c r="A87" s="101"/>
      <c r="B87" s="101"/>
      <c r="C87" s="101"/>
      <c r="D87" s="649"/>
      <c r="E87" s="103">
        <f>SUM(E77:E86)</f>
        <v>16.75</v>
      </c>
      <c r="F87" s="101"/>
      <c r="G87" s="102"/>
      <c r="H87" s="182"/>
      <c r="I87" s="104"/>
      <c r="J87" s="83"/>
      <c r="K87" s="104">
        <f t="shared" ref="K87:Q87" si="50">SUM(K77:K86)</f>
        <v>295</v>
      </c>
      <c r="L87" s="104">
        <f t="shared" si="50"/>
        <v>339.25</v>
      </c>
      <c r="M87" s="104">
        <f t="shared" si="50"/>
        <v>44.249999999999986</v>
      </c>
      <c r="N87" s="104">
        <f t="shared" si="50"/>
        <v>360.75</v>
      </c>
      <c r="O87" s="104">
        <f t="shared" si="50"/>
        <v>108</v>
      </c>
      <c r="P87" s="104">
        <f t="shared" si="50"/>
        <v>0</v>
      </c>
      <c r="Q87" s="174">
        <f t="shared" si="50"/>
        <v>-339.25</v>
      </c>
      <c r="R87" s="174"/>
    </row>
    <row r="88" spans="1:18">
      <c r="A88" s="79" t="s">
        <v>57</v>
      </c>
      <c r="B88" s="79" t="s">
        <v>58</v>
      </c>
      <c r="C88" s="79"/>
      <c r="D88" s="753"/>
      <c r="E88" s="81" t="s">
        <v>60</v>
      </c>
      <c r="F88" s="79" t="s">
        <v>61</v>
      </c>
      <c r="G88" s="85" t="s">
        <v>62</v>
      </c>
      <c r="H88" s="156" t="s">
        <v>72</v>
      </c>
      <c r="I88" s="82" t="s">
        <v>64</v>
      </c>
      <c r="J88" s="117"/>
      <c r="K88" s="82" t="s">
        <v>65</v>
      </c>
      <c r="L88" s="82" t="s">
        <v>66</v>
      </c>
      <c r="M88" s="82" t="s">
        <v>67</v>
      </c>
      <c r="N88" s="82" t="s">
        <v>68</v>
      </c>
      <c r="O88" s="82" t="s">
        <v>69</v>
      </c>
      <c r="P88" s="82" t="s">
        <v>70</v>
      </c>
      <c r="Q88" s="84" t="s">
        <v>71</v>
      </c>
      <c r="R88" s="84" t="s">
        <v>86</v>
      </c>
    </row>
    <row r="89" spans="1:18">
      <c r="A89" s="184" t="s">
        <v>546</v>
      </c>
      <c r="B89" s="524"/>
      <c r="C89" s="524" t="s">
        <v>19</v>
      </c>
      <c r="D89" s="526"/>
      <c r="E89" s="530"/>
      <c r="F89" s="769" t="s">
        <v>622</v>
      </c>
      <c r="G89" s="763"/>
      <c r="H89" s="525"/>
      <c r="I89" s="528"/>
      <c r="J89" s="117"/>
      <c r="K89" s="528"/>
      <c r="L89" s="528"/>
      <c r="M89" s="528"/>
      <c r="N89" s="528"/>
      <c r="O89" s="528"/>
      <c r="P89" s="528"/>
      <c r="Q89" s="531"/>
    </row>
    <row r="90" spans="1:18">
      <c r="A90" s="184" t="s">
        <v>546</v>
      </c>
      <c r="B90" s="95" t="s">
        <v>597</v>
      </c>
      <c r="C90" s="89" t="s">
        <v>24</v>
      </c>
      <c r="D90" s="97"/>
      <c r="E90" s="100">
        <v>2.5</v>
      </c>
      <c r="F90" s="89" t="s">
        <v>8</v>
      </c>
      <c r="G90" s="90"/>
      <c r="H90" s="89" t="s">
        <v>17</v>
      </c>
      <c r="I90" s="92">
        <v>35</v>
      </c>
      <c r="J90" s="117"/>
      <c r="K90" s="92">
        <f t="shared" ref="K90" si="51">SUM(E90*I90)</f>
        <v>87.5</v>
      </c>
      <c r="L90" s="92">
        <f t="shared" ref="L90" si="52">SUM(K90*1.15)</f>
        <v>100.62499999999999</v>
      </c>
      <c r="M90" s="92">
        <f t="shared" ref="M90" si="53">SUM(L90-K90)</f>
        <v>13.124999999999986</v>
      </c>
      <c r="N90" s="92">
        <f t="shared" ref="N90:N97" si="54">SUM(E90*20)</f>
        <v>50</v>
      </c>
      <c r="O90" s="92">
        <f t="shared" ref="O90" si="55">SUM(K90-N90)</f>
        <v>37.5</v>
      </c>
      <c r="P90" s="92"/>
      <c r="Q90" s="93">
        <f t="shared" ref="Q90" si="56">+SUM(P90-L90)</f>
        <v>-100.62499999999999</v>
      </c>
      <c r="R90" s="226"/>
    </row>
    <row r="91" spans="1:18">
      <c r="A91" s="184" t="s">
        <v>546</v>
      </c>
      <c r="B91" s="89" t="s">
        <v>73</v>
      </c>
      <c r="C91" s="89" t="s">
        <v>24</v>
      </c>
      <c r="D91" s="97"/>
      <c r="E91" s="91">
        <v>2</v>
      </c>
      <c r="F91" s="89" t="s">
        <v>8</v>
      </c>
      <c r="G91" s="90"/>
      <c r="H91" s="95" t="s">
        <v>6</v>
      </c>
      <c r="I91" s="96">
        <v>35</v>
      </c>
      <c r="J91" s="83"/>
      <c r="K91" s="118">
        <f>SUM(E91*I91)</f>
        <v>70</v>
      </c>
      <c r="L91" s="92">
        <f>SUM(K91*1.15)</f>
        <v>80.5</v>
      </c>
      <c r="M91" s="92">
        <f>SUM(L91-K91)</f>
        <v>10.5</v>
      </c>
      <c r="N91" s="118">
        <f>SUM(E91*20)</f>
        <v>40</v>
      </c>
      <c r="O91" s="118">
        <f>SUM(K91-N91)</f>
        <v>30</v>
      </c>
      <c r="P91" s="118"/>
      <c r="Q91" s="93">
        <f>+SUM(P91-L91)</f>
        <v>-80.5</v>
      </c>
      <c r="R91" s="226"/>
    </row>
    <row r="92" spans="1:18">
      <c r="A92" s="184" t="s">
        <v>546</v>
      </c>
      <c r="B92" s="95" t="s">
        <v>107</v>
      </c>
      <c r="C92" s="95" t="s">
        <v>29</v>
      </c>
      <c r="D92" s="97"/>
      <c r="E92" s="100">
        <v>2</v>
      </c>
      <c r="F92" s="89" t="s">
        <v>8</v>
      </c>
      <c r="G92" s="148"/>
      <c r="H92" s="95" t="s">
        <v>6</v>
      </c>
      <c r="I92" s="96">
        <v>35</v>
      </c>
      <c r="J92" s="117"/>
      <c r="K92" s="96">
        <f>SUM(E92*I92)</f>
        <v>70</v>
      </c>
      <c r="L92" s="96">
        <f>SUM(K92*1.15)</f>
        <v>80.5</v>
      </c>
      <c r="M92" s="96">
        <f>SUM(L92-K92)</f>
        <v>10.5</v>
      </c>
      <c r="N92" s="92">
        <f>SUM(E92*21)</f>
        <v>42</v>
      </c>
      <c r="O92" s="96">
        <f>SUM(K92-N92)</f>
        <v>28</v>
      </c>
      <c r="P92" s="96"/>
      <c r="Q92" s="93">
        <f>+SUM(P92-L92)</f>
        <v>-80.5</v>
      </c>
      <c r="R92" s="226"/>
    </row>
    <row r="93" spans="1:18">
      <c r="A93" s="184" t="s">
        <v>546</v>
      </c>
      <c r="B93" s="87" t="s">
        <v>51</v>
      </c>
      <c r="C93" s="89" t="s">
        <v>29</v>
      </c>
      <c r="D93" s="97"/>
      <c r="E93" s="98">
        <v>3</v>
      </c>
      <c r="F93" s="126" t="s">
        <v>5</v>
      </c>
      <c r="G93" s="90"/>
      <c r="H93" s="87" t="s">
        <v>6</v>
      </c>
      <c r="I93" s="92">
        <v>35</v>
      </c>
      <c r="J93" s="83"/>
      <c r="K93" s="92">
        <f>SUM(E93*I93)</f>
        <v>105</v>
      </c>
      <c r="L93" s="118">
        <f>SUM(K93*1.15)</f>
        <v>120.74999999999999</v>
      </c>
      <c r="M93" s="118">
        <f>SUM(L93-K93)</f>
        <v>15.749999999999986</v>
      </c>
      <c r="N93" s="92">
        <f t="shared" si="54"/>
        <v>60</v>
      </c>
      <c r="O93" s="92">
        <f>SUM(K93-N93)</f>
        <v>45</v>
      </c>
      <c r="P93" s="118"/>
      <c r="Q93" s="93">
        <f>+SUM(P93-L93)</f>
        <v>-120.74999999999999</v>
      </c>
      <c r="R93" s="226"/>
    </row>
    <row r="94" spans="1:18">
      <c r="A94" s="184" t="s">
        <v>546</v>
      </c>
      <c r="B94" s="567"/>
      <c r="C94" s="109" t="s">
        <v>3</v>
      </c>
      <c r="D94" s="667"/>
      <c r="E94" s="681"/>
      <c r="F94" s="112" t="s">
        <v>584</v>
      </c>
      <c r="G94" s="113"/>
      <c r="H94" s="109"/>
      <c r="I94" s="114"/>
      <c r="J94" s="83"/>
      <c r="K94" s="114"/>
      <c r="L94" s="114"/>
      <c r="M94" s="114"/>
      <c r="N94" s="114"/>
      <c r="O94" s="114"/>
      <c r="P94" s="114"/>
      <c r="Q94" s="115"/>
      <c r="R94" s="692"/>
    </row>
    <row r="95" spans="1:18">
      <c r="A95" s="184" t="s">
        <v>546</v>
      </c>
      <c r="B95" s="89" t="s">
        <v>142</v>
      </c>
      <c r="C95" s="95" t="s">
        <v>3</v>
      </c>
      <c r="D95" s="97"/>
      <c r="E95" s="91">
        <v>2.5</v>
      </c>
      <c r="F95" s="89" t="s">
        <v>8</v>
      </c>
      <c r="G95" s="90"/>
      <c r="H95" s="95" t="s">
        <v>6</v>
      </c>
      <c r="I95" s="96">
        <v>35</v>
      </c>
      <c r="J95" s="83"/>
      <c r="K95" s="92">
        <v>87.5</v>
      </c>
      <c r="L95" s="92">
        <f>SUM(K95*1.15)</f>
        <v>100.62499999999999</v>
      </c>
      <c r="M95" s="92">
        <f>SUM(L95-K95)</f>
        <v>13.124999999999986</v>
      </c>
      <c r="N95" s="92">
        <f>SUM(E95*20)</f>
        <v>50</v>
      </c>
      <c r="O95" s="92">
        <f>SUM(K95-N95)</f>
        <v>37.5</v>
      </c>
      <c r="P95" s="92"/>
      <c r="Q95" s="93">
        <f>+SUM(P95-L95)</f>
        <v>-100.62499999999999</v>
      </c>
      <c r="R95" s="226"/>
    </row>
    <row r="96" spans="1:18">
      <c r="A96" s="184" t="s">
        <v>546</v>
      </c>
      <c r="B96" s="89" t="s">
        <v>84</v>
      </c>
      <c r="C96" s="95" t="s">
        <v>10</v>
      </c>
      <c r="D96" s="97"/>
      <c r="E96" s="91">
        <v>2</v>
      </c>
      <c r="F96" s="89" t="s">
        <v>85</v>
      </c>
      <c r="G96" s="90"/>
      <c r="H96" s="95" t="s">
        <v>6</v>
      </c>
      <c r="I96" s="96">
        <v>35</v>
      </c>
      <c r="J96" s="83"/>
      <c r="K96" s="92">
        <v>75</v>
      </c>
      <c r="L96" s="92">
        <f>SUM(K96*1.15)</f>
        <v>86.25</v>
      </c>
      <c r="M96" s="92">
        <f>SUM(L96-K96)</f>
        <v>11.25</v>
      </c>
      <c r="N96" s="92">
        <f>SUM(E96*20)</f>
        <v>40</v>
      </c>
      <c r="O96" s="92">
        <f>SUM(K96-N96)</f>
        <v>35</v>
      </c>
      <c r="P96" s="92"/>
      <c r="Q96" s="144">
        <f>+SUM(P96-L96)</f>
        <v>-86.25</v>
      </c>
      <c r="R96" s="226"/>
    </row>
    <row r="97" spans="1:18">
      <c r="A97" s="184" t="s">
        <v>546</v>
      </c>
      <c r="B97" s="87" t="s">
        <v>111</v>
      </c>
      <c r="C97" s="89" t="s">
        <v>10</v>
      </c>
      <c r="D97" s="97"/>
      <c r="E97" s="100">
        <v>2.5</v>
      </c>
      <c r="F97" s="87" t="s">
        <v>8</v>
      </c>
      <c r="G97" s="90"/>
      <c r="H97" s="87" t="s">
        <v>12</v>
      </c>
      <c r="I97" s="92">
        <v>30</v>
      </c>
      <c r="J97" s="83"/>
      <c r="K97" s="118">
        <f>SUM(E97*I97)</f>
        <v>75</v>
      </c>
      <c r="L97" s="118">
        <f>SUM(K97*1.15)</f>
        <v>86.25</v>
      </c>
      <c r="M97" s="118">
        <f>SUM(L97-K97)</f>
        <v>11.25</v>
      </c>
      <c r="N97" s="92">
        <f t="shared" si="54"/>
        <v>50</v>
      </c>
      <c r="O97" s="118">
        <f>SUM(K97-N97)</f>
        <v>25</v>
      </c>
      <c r="P97" s="118"/>
      <c r="Q97" s="93">
        <f>+SUM(P97-L97)</f>
        <v>-86.25</v>
      </c>
      <c r="R97" s="226"/>
    </row>
    <row r="98" spans="1:18">
      <c r="A98" s="167"/>
      <c r="B98" s="167"/>
      <c r="C98" s="167"/>
      <c r="D98" s="756"/>
      <c r="E98" s="169">
        <f>SUM(E89:E97)</f>
        <v>16.5</v>
      </c>
      <c r="F98" s="167"/>
      <c r="G98" s="170"/>
      <c r="H98" s="168"/>
      <c r="I98" s="171"/>
      <c r="J98" s="83"/>
      <c r="K98" s="171">
        <f t="shared" ref="K98:Q98" si="57">SUM(K89:K97)</f>
        <v>570</v>
      </c>
      <c r="L98" s="171">
        <f t="shared" si="57"/>
        <v>655.5</v>
      </c>
      <c r="M98" s="171">
        <f t="shared" si="57"/>
        <v>85.499999999999957</v>
      </c>
      <c r="N98" s="171">
        <f t="shared" si="57"/>
        <v>332</v>
      </c>
      <c r="O98" s="171">
        <f t="shared" si="57"/>
        <v>238</v>
      </c>
      <c r="P98" s="171">
        <f t="shared" si="57"/>
        <v>0</v>
      </c>
      <c r="Q98" s="185">
        <f t="shared" si="57"/>
        <v>-655.5</v>
      </c>
      <c r="R98" s="185"/>
    </row>
    <row r="99" spans="1:18">
      <c r="A99" s="189" t="s">
        <v>114</v>
      </c>
      <c r="B99" s="524"/>
      <c r="C99" s="524" t="s">
        <v>19</v>
      </c>
      <c r="D99" s="526"/>
      <c r="E99" s="530"/>
      <c r="F99" s="769" t="s">
        <v>622</v>
      </c>
      <c r="G99" s="763"/>
      <c r="H99" s="525"/>
      <c r="I99" s="528"/>
      <c r="J99" s="117"/>
      <c r="K99" s="528"/>
      <c r="L99" s="528"/>
      <c r="M99" s="528"/>
      <c r="N99" s="528"/>
      <c r="O99" s="528"/>
      <c r="P99" s="528"/>
      <c r="Q99" s="531"/>
      <c r="R99" s="226"/>
    </row>
    <row r="100" spans="1:18">
      <c r="A100" s="189" t="s">
        <v>114</v>
      </c>
      <c r="B100" s="89" t="s">
        <v>117</v>
      </c>
      <c r="C100" s="89" t="s">
        <v>24</v>
      </c>
      <c r="D100" s="97"/>
      <c r="E100" s="100">
        <v>2</v>
      </c>
      <c r="F100" s="89" t="s">
        <v>8</v>
      </c>
      <c r="G100" s="90" t="s">
        <v>462</v>
      </c>
      <c r="H100" s="95" t="s">
        <v>6</v>
      </c>
      <c r="I100" s="96">
        <v>35</v>
      </c>
      <c r="J100" s="117"/>
      <c r="K100" s="96">
        <v>140</v>
      </c>
      <c r="L100" s="96">
        <f t="shared" ref="L100:L108" si="58">SUM(K100*1.15)</f>
        <v>161</v>
      </c>
      <c r="M100" s="96">
        <f t="shared" ref="M100:M108" si="59">SUM(L100-K100)</f>
        <v>21</v>
      </c>
      <c r="N100" s="118">
        <f t="shared" ref="N100:N108" si="60">SUM(E100*21.5)</f>
        <v>43</v>
      </c>
      <c r="O100" s="96">
        <f t="shared" ref="O100:O108" si="61">SUM(K100-N100)</f>
        <v>97</v>
      </c>
      <c r="P100" s="96"/>
      <c r="Q100" s="177">
        <f t="shared" ref="Q100:Q108" si="62">+SUM(P100-L100)</f>
        <v>-161</v>
      </c>
      <c r="R100" s="226"/>
    </row>
    <row r="101" spans="1:18">
      <c r="A101" s="189" t="s">
        <v>114</v>
      </c>
      <c r="B101" s="89" t="s">
        <v>119</v>
      </c>
      <c r="C101" s="89" t="s">
        <v>24</v>
      </c>
      <c r="D101" s="97"/>
      <c r="E101" s="91">
        <v>2.5</v>
      </c>
      <c r="F101" s="89" t="s">
        <v>8</v>
      </c>
      <c r="G101" s="90" t="s">
        <v>462</v>
      </c>
      <c r="H101" s="116" t="s">
        <v>6</v>
      </c>
      <c r="I101" s="92">
        <v>35</v>
      </c>
      <c r="J101" s="117"/>
      <c r="K101" s="92">
        <v>175</v>
      </c>
      <c r="L101" s="92">
        <f t="shared" si="58"/>
        <v>201.24999999999997</v>
      </c>
      <c r="M101" s="92">
        <f t="shared" si="59"/>
        <v>26.249999999999972</v>
      </c>
      <c r="N101" s="118">
        <f t="shared" si="60"/>
        <v>53.75</v>
      </c>
      <c r="O101" s="92">
        <f t="shared" si="61"/>
        <v>121.25</v>
      </c>
      <c r="P101" s="92"/>
      <c r="Q101" s="177">
        <f t="shared" si="62"/>
        <v>-201.24999999999997</v>
      </c>
      <c r="R101" s="226"/>
    </row>
    <row r="102" spans="1:18">
      <c r="A102" s="189" t="s">
        <v>114</v>
      </c>
      <c r="B102" s="95" t="s">
        <v>120</v>
      </c>
      <c r="C102" s="95" t="s">
        <v>29</v>
      </c>
      <c r="D102" s="97"/>
      <c r="E102" s="100">
        <v>2</v>
      </c>
      <c r="F102" s="126" t="s">
        <v>5</v>
      </c>
      <c r="G102" s="90"/>
      <c r="H102" s="95" t="s">
        <v>6</v>
      </c>
      <c r="I102" s="96">
        <v>35</v>
      </c>
      <c r="J102" s="83"/>
      <c r="K102" s="92">
        <f t="shared" ref="K102:K107" si="63">SUM(E102*I102)</f>
        <v>70</v>
      </c>
      <c r="L102" s="118">
        <f t="shared" si="58"/>
        <v>80.5</v>
      </c>
      <c r="M102" s="118">
        <f t="shared" si="59"/>
        <v>10.5</v>
      </c>
      <c r="N102" s="118">
        <f t="shared" si="60"/>
        <v>43</v>
      </c>
      <c r="O102" s="118">
        <f t="shared" si="61"/>
        <v>27</v>
      </c>
      <c r="P102" s="92"/>
      <c r="Q102" s="93">
        <f t="shared" si="62"/>
        <v>-80.5</v>
      </c>
      <c r="R102" s="226"/>
    </row>
    <row r="103" spans="1:18">
      <c r="A103" s="189" t="s">
        <v>114</v>
      </c>
      <c r="B103" s="89" t="s">
        <v>116</v>
      </c>
      <c r="C103" s="95" t="s">
        <v>29</v>
      </c>
      <c r="D103" s="97"/>
      <c r="E103" s="100">
        <v>2</v>
      </c>
      <c r="F103" s="89" t="s">
        <v>8</v>
      </c>
      <c r="G103" s="148"/>
      <c r="H103" s="95" t="s">
        <v>6</v>
      </c>
      <c r="I103" s="96">
        <v>35</v>
      </c>
      <c r="J103" s="117"/>
      <c r="K103" s="96">
        <f t="shared" si="63"/>
        <v>70</v>
      </c>
      <c r="L103" s="96">
        <f>SUM(K103*1.15)</f>
        <v>80.5</v>
      </c>
      <c r="M103" s="96">
        <f>SUM(L103-K103)</f>
        <v>10.5</v>
      </c>
      <c r="N103" s="118">
        <f t="shared" si="60"/>
        <v>43</v>
      </c>
      <c r="O103" s="96">
        <f>SUM(K103-N103)</f>
        <v>27</v>
      </c>
      <c r="P103" s="96"/>
      <c r="Q103" s="93">
        <f>+SUM(P103-L103)</f>
        <v>-80.5</v>
      </c>
      <c r="R103" s="226"/>
    </row>
    <row r="104" spans="1:18">
      <c r="A104" s="189" t="s">
        <v>114</v>
      </c>
      <c r="B104" s="87" t="s">
        <v>122</v>
      </c>
      <c r="C104" s="87" t="s">
        <v>29</v>
      </c>
      <c r="D104" s="97"/>
      <c r="E104" s="91">
        <v>1.5</v>
      </c>
      <c r="F104" s="126" t="s">
        <v>123</v>
      </c>
      <c r="G104" s="90" t="s">
        <v>462</v>
      </c>
      <c r="H104" s="87" t="s">
        <v>12</v>
      </c>
      <c r="I104" s="92">
        <v>30</v>
      </c>
      <c r="J104" s="117"/>
      <c r="K104" s="118">
        <v>90</v>
      </c>
      <c r="L104" s="118">
        <f t="shared" si="58"/>
        <v>103.49999999999999</v>
      </c>
      <c r="M104" s="118">
        <f t="shared" si="59"/>
        <v>13.499999999999986</v>
      </c>
      <c r="N104" s="118">
        <f t="shared" si="60"/>
        <v>32.25</v>
      </c>
      <c r="O104" s="118">
        <f t="shared" si="61"/>
        <v>57.75</v>
      </c>
      <c r="P104" s="118"/>
      <c r="Q104" s="177">
        <f t="shared" si="62"/>
        <v>-103.49999999999999</v>
      </c>
      <c r="R104" s="226"/>
    </row>
    <row r="105" spans="1:18">
      <c r="A105" s="189" t="s">
        <v>114</v>
      </c>
      <c r="B105" s="89" t="s">
        <v>126</v>
      </c>
      <c r="C105" s="87" t="s">
        <v>3</v>
      </c>
      <c r="D105" s="97"/>
      <c r="E105" s="91">
        <v>2</v>
      </c>
      <c r="F105" s="126" t="s">
        <v>123</v>
      </c>
      <c r="G105" s="90"/>
      <c r="H105" s="95" t="s">
        <v>6</v>
      </c>
      <c r="I105" s="96">
        <v>35</v>
      </c>
      <c r="J105" s="117"/>
      <c r="K105" s="92">
        <f t="shared" si="63"/>
        <v>70</v>
      </c>
      <c r="L105" s="92">
        <f t="shared" si="58"/>
        <v>80.5</v>
      </c>
      <c r="M105" s="92">
        <f t="shared" si="59"/>
        <v>10.5</v>
      </c>
      <c r="N105" s="118">
        <f t="shared" si="60"/>
        <v>43</v>
      </c>
      <c r="O105" s="92">
        <f t="shared" si="61"/>
        <v>27</v>
      </c>
      <c r="P105" s="92"/>
      <c r="Q105" s="177">
        <f t="shared" si="62"/>
        <v>-80.5</v>
      </c>
      <c r="R105" s="226"/>
    </row>
    <row r="106" spans="1:18">
      <c r="A106" s="189" t="s">
        <v>114</v>
      </c>
      <c r="B106" s="89" t="s">
        <v>127</v>
      </c>
      <c r="C106" s="95" t="s">
        <v>3</v>
      </c>
      <c r="D106" s="97"/>
      <c r="E106" s="91">
        <v>2.5</v>
      </c>
      <c r="F106" s="89" t="s">
        <v>8</v>
      </c>
      <c r="G106" s="90"/>
      <c r="H106" s="95" t="s">
        <v>17</v>
      </c>
      <c r="I106" s="96">
        <v>30</v>
      </c>
      <c r="J106" s="117"/>
      <c r="K106" s="92">
        <f t="shared" si="63"/>
        <v>75</v>
      </c>
      <c r="L106" s="92">
        <f t="shared" si="58"/>
        <v>86.25</v>
      </c>
      <c r="M106" s="92">
        <f t="shared" si="59"/>
        <v>11.25</v>
      </c>
      <c r="N106" s="118">
        <f t="shared" si="60"/>
        <v>53.75</v>
      </c>
      <c r="O106" s="92">
        <f t="shared" si="61"/>
        <v>21.25</v>
      </c>
      <c r="P106" s="96"/>
      <c r="Q106" s="93">
        <f t="shared" si="62"/>
        <v>-86.25</v>
      </c>
      <c r="R106" s="226"/>
    </row>
    <row r="107" spans="1:18">
      <c r="A107" s="189" t="s">
        <v>114</v>
      </c>
      <c r="B107" s="89" t="s">
        <v>116</v>
      </c>
      <c r="C107" s="95" t="s">
        <v>10</v>
      </c>
      <c r="D107" s="97"/>
      <c r="E107" s="91">
        <v>2</v>
      </c>
      <c r="F107" s="89" t="s">
        <v>8</v>
      </c>
      <c r="G107" s="90"/>
      <c r="H107" s="95" t="s">
        <v>6</v>
      </c>
      <c r="I107" s="96">
        <v>35</v>
      </c>
      <c r="J107" s="117"/>
      <c r="K107" s="118">
        <f t="shared" si="63"/>
        <v>70</v>
      </c>
      <c r="L107" s="118">
        <f>SUM(K107*1.15)</f>
        <v>80.5</v>
      </c>
      <c r="M107" s="118">
        <f>SUM(L107-K107)</f>
        <v>10.5</v>
      </c>
      <c r="N107" s="118">
        <f t="shared" si="60"/>
        <v>43</v>
      </c>
      <c r="O107" s="96">
        <f>SUM(K107-N107)</f>
        <v>27</v>
      </c>
      <c r="P107" s="96"/>
      <c r="Q107" s="93">
        <f>+SUM(P107-L107)</f>
        <v>-80.5</v>
      </c>
      <c r="R107" s="226"/>
    </row>
    <row r="108" spans="1:18">
      <c r="A108" s="189" t="s">
        <v>114</v>
      </c>
      <c r="B108" s="89" t="s">
        <v>128</v>
      </c>
      <c r="C108" s="89" t="s">
        <v>10</v>
      </c>
      <c r="D108" s="97"/>
      <c r="E108" s="91">
        <v>3</v>
      </c>
      <c r="F108" s="89" t="s">
        <v>8</v>
      </c>
      <c r="G108" s="90"/>
      <c r="H108" s="95" t="s">
        <v>6</v>
      </c>
      <c r="I108" s="96">
        <v>35</v>
      </c>
      <c r="J108" s="83"/>
      <c r="K108" s="92">
        <f>SUM(E108*I108)</f>
        <v>105</v>
      </c>
      <c r="L108" s="92">
        <f t="shared" si="58"/>
        <v>120.74999999999999</v>
      </c>
      <c r="M108" s="92">
        <f t="shared" si="59"/>
        <v>15.749999999999986</v>
      </c>
      <c r="N108" s="118">
        <f t="shared" si="60"/>
        <v>64.5</v>
      </c>
      <c r="O108" s="92">
        <f t="shared" si="61"/>
        <v>40.5</v>
      </c>
      <c r="P108" s="92"/>
      <c r="Q108" s="177">
        <f t="shared" si="62"/>
        <v>-120.74999999999999</v>
      </c>
      <c r="R108" s="226"/>
    </row>
    <row r="109" spans="1:18">
      <c r="A109" s="167"/>
      <c r="B109" s="167"/>
      <c r="C109" s="167"/>
      <c r="D109" s="756"/>
      <c r="E109" s="169">
        <f>SUM(E99:E108)</f>
        <v>19.5</v>
      </c>
      <c r="F109" s="167"/>
      <c r="G109" s="170"/>
      <c r="H109" s="168"/>
      <c r="I109" s="171"/>
      <c r="J109" s="117"/>
      <c r="K109" s="171">
        <f>SUM(K99:K108)</f>
        <v>865</v>
      </c>
      <c r="L109" s="171">
        <f t="shared" ref="L109:Q109" si="64">SUM(L99:L108)</f>
        <v>994.75</v>
      </c>
      <c r="M109" s="171">
        <f t="shared" si="64"/>
        <v>129.74999999999994</v>
      </c>
      <c r="N109" s="171">
        <f t="shared" si="64"/>
        <v>419.25</v>
      </c>
      <c r="O109" s="171">
        <f t="shared" si="64"/>
        <v>445.75</v>
      </c>
      <c r="P109" s="171">
        <f t="shared" si="64"/>
        <v>0</v>
      </c>
      <c r="Q109" s="105">
        <f t="shared" si="64"/>
        <v>-994.75</v>
      </c>
      <c r="R109" s="105"/>
    </row>
    <row r="110" spans="1:18">
      <c r="A110" s="194"/>
      <c r="J110" s="117"/>
    </row>
    <row r="111" spans="1:18">
      <c r="A111" s="194"/>
      <c r="J111" s="117"/>
    </row>
    <row r="112" spans="1:18">
      <c r="A112" s="167"/>
      <c r="B112" s="167"/>
      <c r="C112" s="167"/>
      <c r="D112" s="756"/>
      <c r="E112" s="169">
        <f>SUM(E110:E111)</f>
        <v>0</v>
      </c>
      <c r="F112" s="167"/>
      <c r="G112" s="170"/>
      <c r="H112" s="168"/>
      <c r="I112" s="171"/>
      <c r="J112" s="83"/>
      <c r="K112" s="171">
        <f t="shared" ref="K112:Q112" si="65">SUM(K110:K111)</f>
        <v>0</v>
      </c>
      <c r="L112" s="171">
        <f t="shared" si="65"/>
        <v>0</v>
      </c>
      <c r="M112" s="171">
        <f t="shared" si="65"/>
        <v>0</v>
      </c>
      <c r="N112" s="171">
        <f t="shared" si="65"/>
        <v>0</v>
      </c>
      <c r="O112" s="171">
        <f t="shared" si="65"/>
        <v>0</v>
      </c>
      <c r="P112" s="171">
        <f t="shared" si="65"/>
        <v>0</v>
      </c>
      <c r="Q112" s="105">
        <f t="shared" si="65"/>
        <v>0</v>
      </c>
      <c r="R112" s="105"/>
    </row>
    <row r="113" spans="1:18">
      <c r="A113" s="195" t="s">
        <v>146</v>
      </c>
      <c r="B113" s="524"/>
      <c r="C113" s="524" t="s">
        <v>19</v>
      </c>
      <c r="D113" s="526"/>
      <c r="E113" s="530"/>
      <c r="F113" s="769" t="s">
        <v>622</v>
      </c>
      <c r="G113" s="763"/>
      <c r="H113" s="525"/>
      <c r="I113" s="528"/>
      <c r="J113" s="117"/>
      <c r="K113" s="528"/>
      <c r="L113" s="528"/>
      <c r="M113" s="528"/>
      <c r="N113" s="528"/>
      <c r="O113" s="528"/>
      <c r="P113" s="528"/>
      <c r="Q113" s="531"/>
      <c r="R113" s="226"/>
    </row>
    <row r="114" spans="1:18">
      <c r="A114" s="195" t="s">
        <v>146</v>
      </c>
      <c r="B114" s="95" t="s">
        <v>18</v>
      </c>
      <c r="C114" s="89" t="s">
        <v>24</v>
      </c>
      <c r="D114" s="97"/>
      <c r="E114" s="100">
        <v>1.25</v>
      </c>
      <c r="F114" s="147" t="s">
        <v>14</v>
      </c>
      <c r="G114" s="90" t="s">
        <v>34</v>
      </c>
      <c r="H114" s="95"/>
      <c r="I114" s="96"/>
      <c r="J114" s="83"/>
      <c r="K114" s="765"/>
      <c r="L114" s="765">
        <f>SUM(K114*1.15)</f>
        <v>0</v>
      </c>
      <c r="M114" s="765">
        <f>SUM(L114-K114)</f>
        <v>0</v>
      </c>
      <c r="N114" s="96">
        <f>SUM(E114*25)</f>
        <v>31.25</v>
      </c>
      <c r="O114" s="96">
        <f>SUM(K114-N114)</f>
        <v>-31.25</v>
      </c>
      <c r="P114" s="96"/>
      <c r="Q114" s="640">
        <f>+SUM(P114-L114)</f>
        <v>0</v>
      </c>
      <c r="R114" s="226"/>
    </row>
    <row r="115" spans="1:18">
      <c r="A115" s="195" t="s">
        <v>146</v>
      </c>
      <c r="B115" s="95" t="s">
        <v>137</v>
      </c>
      <c r="C115" s="89" t="s">
        <v>24</v>
      </c>
      <c r="D115" s="97"/>
      <c r="E115" s="100">
        <v>2</v>
      </c>
      <c r="F115" s="95" t="s">
        <v>8</v>
      </c>
      <c r="G115" s="95"/>
      <c r="H115" s="95" t="s">
        <v>17</v>
      </c>
      <c r="I115" s="96">
        <v>30</v>
      </c>
      <c r="J115" s="83"/>
      <c r="K115" s="96">
        <v>60</v>
      </c>
      <c r="L115" s="96">
        <f>SUM(K115*1.15)</f>
        <v>69</v>
      </c>
      <c r="M115" s="96">
        <f>SUM(L115-K115)</f>
        <v>9</v>
      </c>
      <c r="N115" s="92">
        <f t="shared" ref="N115:N120" si="66">SUM(E115*21)</f>
        <v>42</v>
      </c>
      <c r="O115" s="96">
        <f>SUM(K115-N115)</f>
        <v>18</v>
      </c>
      <c r="P115" s="96"/>
      <c r="Q115" s="640">
        <f>+SUM(P115-L115)</f>
        <v>-69</v>
      </c>
      <c r="R115" s="766"/>
    </row>
    <row r="116" spans="1:18">
      <c r="A116" s="195" t="s">
        <v>146</v>
      </c>
      <c r="B116" s="89" t="s">
        <v>234</v>
      </c>
      <c r="C116" s="89" t="s">
        <v>24</v>
      </c>
      <c r="D116" s="97"/>
      <c r="E116" s="91">
        <v>2.5</v>
      </c>
      <c r="F116" s="126" t="s">
        <v>5</v>
      </c>
      <c r="G116" s="90" t="s">
        <v>621</v>
      </c>
      <c r="H116" s="89" t="s">
        <v>6</v>
      </c>
      <c r="I116" s="92">
        <v>35</v>
      </c>
      <c r="J116" s="83"/>
      <c r="K116" s="92">
        <f t="shared" ref="K116" si="67">SUM(E116*I116)</f>
        <v>87.5</v>
      </c>
      <c r="L116" s="92">
        <f t="shared" ref="L116" si="68">SUM(K116*1.15)</f>
        <v>100.62499999999999</v>
      </c>
      <c r="M116" s="92">
        <f t="shared" ref="M116" si="69">SUM(L116-K116)</f>
        <v>13.124999999999986</v>
      </c>
      <c r="N116" s="92">
        <f t="shared" si="66"/>
        <v>52.5</v>
      </c>
      <c r="O116" s="92">
        <f t="shared" ref="O116" si="70">SUM(K116-N116)</f>
        <v>35</v>
      </c>
      <c r="P116" s="92"/>
      <c r="Q116" s="93">
        <f t="shared" ref="Q116" si="71">+SUM(P116-L116)</f>
        <v>-100.62499999999999</v>
      </c>
      <c r="R116" s="226"/>
    </row>
    <row r="117" spans="1:18">
      <c r="A117" s="195" t="s">
        <v>146</v>
      </c>
      <c r="B117" s="95" t="s">
        <v>614</v>
      </c>
      <c r="C117" s="95" t="s">
        <v>29</v>
      </c>
      <c r="D117" s="97"/>
      <c r="E117" s="100">
        <v>2</v>
      </c>
      <c r="F117" s="197" t="s">
        <v>123</v>
      </c>
      <c r="G117" s="90" t="s">
        <v>621</v>
      </c>
      <c r="H117" s="95" t="s">
        <v>17</v>
      </c>
      <c r="I117" s="96">
        <v>35</v>
      </c>
      <c r="J117" s="83"/>
      <c r="K117" s="96">
        <f t="shared" ref="K117" si="72">SUM(E117*I117)</f>
        <v>70</v>
      </c>
      <c r="L117" s="96">
        <f t="shared" ref="L117" si="73">SUM(K117*1.15)</f>
        <v>80.5</v>
      </c>
      <c r="M117" s="96">
        <f t="shared" ref="M117" si="74">SUM(L117-K117)</f>
        <v>10.5</v>
      </c>
      <c r="N117" s="92">
        <f t="shared" si="66"/>
        <v>42</v>
      </c>
      <c r="O117" s="96">
        <f t="shared" ref="O117" si="75">SUM(K117-N117)</f>
        <v>28</v>
      </c>
      <c r="P117" s="96"/>
      <c r="Q117" s="640">
        <f t="shared" ref="Q117" si="76">+SUM(P117-L117)</f>
        <v>-80.5</v>
      </c>
      <c r="R117" s="226"/>
    </row>
    <row r="118" spans="1:18">
      <c r="A118" s="195" t="s">
        <v>146</v>
      </c>
      <c r="B118" s="89" t="s">
        <v>28</v>
      </c>
      <c r="C118" s="89" t="s">
        <v>29</v>
      </c>
      <c r="D118" s="97"/>
      <c r="E118" s="98">
        <v>3</v>
      </c>
      <c r="F118" s="126" t="s">
        <v>5</v>
      </c>
      <c r="G118" s="90"/>
      <c r="H118" s="87" t="s">
        <v>6</v>
      </c>
      <c r="I118" s="92">
        <v>35</v>
      </c>
      <c r="J118" s="83"/>
      <c r="K118" s="118">
        <v>105</v>
      </c>
      <c r="L118" s="92">
        <f>SUM(K118*1.15)</f>
        <v>120.74999999999999</v>
      </c>
      <c r="M118" s="92">
        <f>SUM(L118-K118)</f>
        <v>15.749999999999986</v>
      </c>
      <c r="N118" s="92">
        <f t="shared" si="66"/>
        <v>63</v>
      </c>
      <c r="O118" s="118">
        <f>SUM(K118-N118)</f>
        <v>42</v>
      </c>
      <c r="P118" s="118"/>
      <c r="Q118" s="93">
        <f>+SUM(P118-L118)</f>
        <v>-120.74999999999999</v>
      </c>
      <c r="R118" s="226"/>
    </row>
    <row r="119" spans="1:18">
      <c r="A119" s="195" t="s">
        <v>146</v>
      </c>
      <c r="B119" s="89" t="s">
        <v>52</v>
      </c>
      <c r="C119" s="89" t="s">
        <v>3</v>
      </c>
      <c r="D119" s="97"/>
      <c r="E119" s="100">
        <v>1.5</v>
      </c>
      <c r="F119" s="125" t="s">
        <v>14</v>
      </c>
      <c r="G119" s="90" t="s">
        <v>235</v>
      </c>
      <c r="H119" s="95" t="s">
        <v>20</v>
      </c>
      <c r="I119" s="92">
        <v>38</v>
      </c>
      <c r="J119" s="83"/>
      <c r="K119" s="92">
        <v>114.5</v>
      </c>
      <c r="L119" s="92">
        <f>SUM(K119*1.15)</f>
        <v>131.67499999999998</v>
      </c>
      <c r="M119" s="92">
        <f>SUM(L119-K119)</f>
        <v>17.174999999999983</v>
      </c>
      <c r="N119" s="92">
        <f t="shared" si="66"/>
        <v>31.5</v>
      </c>
      <c r="O119" s="118">
        <f>SUM(K119-N119)</f>
        <v>83</v>
      </c>
      <c r="P119" s="118"/>
      <c r="Q119" s="93">
        <f>+SUM(P119-L119)</f>
        <v>-131.67499999999998</v>
      </c>
      <c r="R119" s="664"/>
    </row>
    <row r="120" spans="1:18">
      <c r="A120" s="195" t="s">
        <v>146</v>
      </c>
      <c r="B120" s="89" t="s">
        <v>37</v>
      </c>
      <c r="C120" s="89" t="s">
        <v>3</v>
      </c>
      <c r="D120" s="97"/>
      <c r="E120" s="91">
        <v>2</v>
      </c>
      <c r="F120" s="89" t="s">
        <v>8</v>
      </c>
      <c r="G120" s="90" t="s">
        <v>235</v>
      </c>
      <c r="H120" s="95" t="s">
        <v>6</v>
      </c>
      <c r="I120" s="92">
        <v>30</v>
      </c>
      <c r="J120" s="83"/>
      <c r="K120" s="92">
        <v>120</v>
      </c>
      <c r="L120" s="92">
        <f>SUM(K120*1.15)</f>
        <v>138</v>
      </c>
      <c r="M120" s="92">
        <f>SUM(L120-K120)</f>
        <v>18</v>
      </c>
      <c r="N120" s="92">
        <f t="shared" si="66"/>
        <v>42</v>
      </c>
      <c r="O120" s="92">
        <f>SUM(K120-N120)</f>
        <v>78</v>
      </c>
      <c r="P120" s="92"/>
      <c r="Q120" s="93">
        <f>+SUM(P120-L120)</f>
        <v>-138</v>
      </c>
      <c r="R120" s="226"/>
    </row>
    <row r="121" spans="1:18">
      <c r="A121" s="195" t="s">
        <v>146</v>
      </c>
      <c r="B121" s="198"/>
      <c r="C121" s="198" t="s">
        <v>10</v>
      </c>
      <c r="D121" s="199"/>
      <c r="E121" s="200">
        <v>2</v>
      </c>
      <c r="F121" s="198"/>
      <c r="G121" s="198"/>
      <c r="H121" s="198"/>
      <c r="I121" s="198"/>
      <c r="J121" s="83"/>
      <c r="K121" s="198"/>
      <c r="L121" s="198"/>
      <c r="M121" s="198"/>
      <c r="N121" s="201">
        <f>SUM(E121*23)</f>
        <v>46</v>
      </c>
      <c r="O121" s="198"/>
      <c r="P121" s="198"/>
      <c r="Q121" s="198"/>
      <c r="R121" s="664"/>
    </row>
    <row r="122" spans="1:18">
      <c r="A122" s="195" t="s">
        <v>146</v>
      </c>
      <c r="B122" s="87" t="s">
        <v>135</v>
      </c>
      <c r="C122" s="89" t="s">
        <v>10</v>
      </c>
      <c r="D122" s="97"/>
      <c r="E122" s="98">
        <v>3</v>
      </c>
      <c r="F122" s="87" t="s">
        <v>8</v>
      </c>
      <c r="G122" s="89"/>
      <c r="H122" s="87" t="s">
        <v>6</v>
      </c>
      <c r="I122" s="118">
        <v>35</v>
      </c>
      <c r="J122" s="83"/>
      <c r="K122" s="118">
        <f>SUM(E122*I122)</f>
        <v>105</v>
      </c>
      <c r="L122" s="118">
        <f>SUM(K122*1.15)</f>
        <v>120.74999999999999</v>
      </c>
      <c r="M122" s="118">
        <f>SUM(L122-K122)</f>
        <v>15.749999999999986</v>
      </c>
      <c r="N122" s="92">
        <f>SUM(E122*21)</f>
        <v>63</v>
      </c>
      <c r="O122" s="118">
        <f>SUM(K122-N122)</f>
        <v>42</v>
      </c>
      <c r="P122" s="118"/>
      <c r="Q122" s="93">
        <f>+SUM(P122-L122)</f>
        <v>-120.74999999999999</v>
      </c>
      <c r="R122" s="226"/>
    </row>
    <row r="123" spans="1:18">
      <c r="A123" s="106"/>
      <c r="B123" s="106"/>
      <c r="C123" s="106"/>
      <c r="D123" s="649"/>
      <c r="E123" s="203">
        <f>SUM(E113:E122)</f>
        <v>19.25</v>
      </c>
      <c r="F123" s="106"/>
      <c r="G123" s="106"/>
      <c r="H123" s="106"/>
      <c r="I123" s="107"/>
      <c r="J123" s="83"/>
      <c r="K123" s="107">
        <f t="shared" ref="K123:Q123" si="77">SUM(K113:K122)</f>
        <v>662</v>
      </c>
      <c r="L123" s="107">
        <f t="shared" si="77"/>
        <v>761.3</v>
      </c>
      <c r="M123" s="107">
        <f t="shared" si="77"/>
        <v>99.29999999999994</v>
      </c>
      <c r="N123" s="107">
        <f t="shared" si="77"/>
        <v>413.25</v>
      </c>
      <c r="O123" s="107">
        <f t="shared" si="77"/>
        <v>294.75</v>
      </c>
      <c r="P123" s="107">
        <f t="shared" si="77"/>
        <v>0</v>
      </c>
      <c r="Q123" s="105">
        <f t="shared" si="77"/>
        <v>-761.3</v>
      </c>
      <c r="R123" s="105"/>
    </row>
    <row r="124" spans="1:18">
      <c r="A124" s="101"/>
      <c r="B124" s="209"/>
      <c r="C124" s="209"/>
      <c r="D124" s="210"/>
      <c r="E124" s="211">
        <f>SUM(E123,E112,E109,E98,E87,E76,E65,E55,E41,E44,E30,E21,E13,E3)</f>
        <v>188.5</v>
      </c>
      <c r="F124" s="209"/>
      <c r="G124" s="209"/>
      <c r="H124" s="212"/>
      <c r="I124" s="213"/>
      <c r="J124" s="214"/>
      <c r="K124" s="213">
        <f>SUM(K123,K112,K109,K98,K87,K76,K65,K55,K41,K44,K30,K21,K13,K3)</f>
        <v>6226.59</v>
      </c>
      <c r="L124" s="213">
        <f>SUM(L123,L112,L109,L98,L87,L76,L65,L55,L41,L44,L30,L21,L13,L3)</f>
        <v>7029.4785000000002</v>
      </c>
      <c r="M124" s="213">
        <f>SUM(M123,M112,M109,M98,M87,M76,M65,M55,M41,M44,M30,M21,M13,M3)</f>
        <v>916.88849999999957</v>
      </c>
      <c r="N124" s="213">
        <f>SUM(N123,N112,N109,N98,N87,N76,N65,N55,N41,N44,N30,N21,N13,N3)</f>
        <v>3988.25</v>
      </c>
      <c r="O124" s="213">
        <f>SUM(K124-N124)</f>
        <v>2238.34</v>
      </c>
      <c r="P124" s="213">
        <f>SUM(P123,P112,P109,P98,P87,P76,P65,P55,P41,P44,P30,P21,P13,P3)</f>
        <v>0</v>
      </c>
      <c r="Q124" s="215">
        <f>SUM(Q123,Q112,Q109,Q98,Q87,Q76,Q65,Q55,Q41,Q44,Q30,Q21,Q13,Q3)</f>
        <v>-7029.4785000000002</v>
      </c>
      <c r="R124" s="215"/>
    </row>
    <row r="125" spans="1:18">
      <c r="A125" s="79" t="s">
        <v>57</v>
      </c>
      <c r="B125" s="79" t="s">
        <v>58</v>
      </c>
      <c r="C125" s="79"/>
      <c r="D125" s="753" t="s">
        <v>59</v>
      </c>
      <c r="E125" s="81" t="s">
        <v>60</v>
      </c>
      <c r="F125" s="79" t="s">
        <v>61</v>
      </c>
      <c r="G125" s="85" t="s">
        <v>62</v>
      </c>
      <c r="H125" s="156" t="s">
        <v>72</v>
      </c>
      <c r="I125" s="82" t="s">
        <v>64</v>
      </c>
      <c r="J125" s="83"/>
      <c r="K125" s="82" t="s">
        <v>65</v>
      </c>
      <c r="L125" s="82" t="s">
        <v>66</v>
      </c>
      <c r="M125" s="82" t="s">
        <v>67</v>
      </c>
      <c r="N125" s="82" t="s">
        <v>68</v>
      </c>
      <c r="O125" s="82" t="s">
        <v>69</v>
      </c>
      <c r="P125" s="82" t="s">
        <v>70</v>
      </c>
      <c r="Q125" s="216" t="s">
        <v>71</v>
      </c>
      <c r="R125" s="84" t="s">
        <v>86</v>
      </c>
    </row>
    <row r="126" spans="1:18" ht="24">
      <c r="A126" s="79"/>
      <c r="B126" s="79"/>
      <c r="C126" s="79"/>
      <c r="D126" s="753"/>
      <c r="E126" s="81"/>
      <c r="F126" s="79"/>
      <c r="G126" s="518" t="s">
        <v>1</v>
      </c>
      <c r="H126" s="79"/>
      <c r="I126" s="86"/>
      <c r="J126" s="83"/>
      <c r="K126" s="82"/>
      <c r="L126" s="82"/>
      <c r="M126" s="82"/>
      <c r="N126" s="82"/>
      <c r="O126" s="82"/>
      <c r="P126" s="82"/>
      <c r="Q126" s="84"/>
      <c r="R126" s="84"/>
    </row>
    <row r="127" spans="1:18">
      <c r="A127" s="88"/>
      <c r="B127" s="87"/>
      <c r="C127" s="87"/>
      <c r="D127" s="514"/>
      <c r="E127" s="98"/>
      <c r="F127" s="98"/>
      <c r="G127" s="87"/>
      <c r="H127" s="87"/>
      <c r="I127" s="87"/>
      <c r="J127" s="83"/>
      <c r="K127" s="118"/>
      <c r="L127" s="118"/>
      <c r="M127" s="118"/>
      <c r="N127" s="118"/>
      <c r="O127" s="118"/>
      <c r="P127" s="118"/>
      <c r="Q127" s="118"/>
      <c r="R127" s="94"/>
    </row>
    <row r="128" spans="1:18">
      <c r="A128" s="88"/>
      <c r="B128" s="87"/>
      <c r="C128" s="87"/>
      <c r="D128" s="514"/>
      <c r="E128" s="98"/>
      <c r="F128" s="98"/>
      <c r="G128" s="87"/>
      <c r="H128" s="87"/>
      <c r="I128" s="87"/>
      <c r="J128" s="83"/>
      <c r="K128" s="118"/>
      <c r="L128" s="118"/>
      <c r="M128" s="118"/>
      <c r="N128" s="118"/>
      <c r="O128" s="118"/>
      <c r="P128" s="118"/>
      <c r="Q128" s="118"/>
      <c r="R128" s="94"/>
    </row>
    <row r="129" spans="1:18">
      <c r="A129" s="101"/>
      <c r="B129" s="101"/>
      <c r="C129" s="101"/>
      <c r="D129" s="649"/>
      <c r="E129" s="103"/>
      <c r="F129" s="101"/>
      <c r="G129" s="106"/>
      <c r="H129" s="101"/>
      <c r="I129" s="107"/>
      <c r="J129" s="83"/>
      <c r="K129" s="104"/>
      <c r="L129" s="104"/>
      <c r="M129" s="104"/>
      <c r="N129" s="104"/>
      <c r="O129" s="104"/>
      <c r="P129" s="104"/>
      <c r="Q129" s="105"/>
      <c r="R129" s="94"/>
    </row>
    <row r="130" spans="1:18">
      <c r="A130" s="108" t="s">
        <v>225</v>
      </c>
      <c r="B130" s="109"/>
      <c r="C130" s="110"/>
      <c r="D130" s="802"/>
      <c r="E130" s="111"/>
      <c r="F130" s="112" t="s">
        <v>673</v>
      </c>
      <c r="G130" s="113"/>
      <c r="H130" s="109"/>
      <c r="I130" s="114"/>
      <c r="J130" s="83"/>
      <c r="K130" s="114"/>
      <c r="L130" s="114"/>
      <c r="M130" s="114"/>
      <c r="N130" s="114"/>
      <c r="O130" s="114"/>
      <c r="P130" s="114"/>
      <c r="Q130" s="115"/>
      <c r="R130" s="115"/>
    </row>
    <row r="131" spans="1:18">
      <c r="A131" s="108" t="s">
        <v>225</v>
      </c>
      <c r="B131" s="109"/>
      <c r="C131" s="110"/>
      <c r="D131" s="802"/>
      <c r="E131" s="111"/>
      <c r="F131" s="112" t="s">
        <v>673</v>
      </c>
      <c r="G131" s="113"/>
      <c r="H131" s="109"/>
      <c r="I131" s="114"/>
      <c r="J131" s="83"/>
      <c r="K131" s="114"/>
      <c r="L131" s="114"/>
      <c r="M131" s="114"/>
      <c r="N131" s="114"/>
      <c r="O131" s="114"/>
      <c r="P131" s="114"/>
      <c r="Q131" s="115"/>
      <c r="R131" s="115"/>
    </row>
    <row r="132" spans="1:18">
      <c r="A132" s="101"/>
      <c r="B132" s="101"/>
      <c r="C132" s="101"/>
      <c r="D132" s="649"/>
      <c r="E132" s="103">
        <f>SUM(E130:E131)</f>
        <v>0</v>
      </c>
      <c r="F132" s="101"/>
      <c r="G132" s="102"/>
      <c r="H132" s="101"/>
      <c r="I132" s="104"/>
      <c r="J132" s="83"/>
      <c r="K132" s="104">
        <f t="shared" ref="K132:Q132" si="78">SUM(K130:K131)</f>
        <v>0</v>
      </c>
      <c r="L132" s="104">
        <f t="shared" si="78"/>
        <v>0</v>
      </c>
      <c r="M132" s="104">
        <f t="shared" si="78"/>
        <v>0</v>
      </c>
      <c r="N132" s="104">
        <f t="shared" si="78"/>
        <v>0</v>
      </c>
      <c r="O132" s="104">
        <f t="shared" si="78"/>
        <v>0</v>
      </c>
      <c r="P132" s="104">
        <f t="shared" si="78"/>
        <v>0</v>
      </c>
      <c r="Q132" s="105">
        <f t="shared" si="78"/>
        <v>0</v>
      </c>
      <c r="R132" s="105"/>
    </row>
    <row r="133" spans="1:18">
      <c r="A133" s="124" t="s">
        <v>229</v>
      </c>
      <c r="B133" s="89" t="s">
        <v>18</v>
      </c>
      <c r="C133" s="89" t="s">
        <v>19</v>
      </c>
      <c r="D133" s="308">
        <v>43626</v>
      </c>
      <c r="E133" s="91">
        <v>2.5</v>
      </c>
      <c r="F133" s="125" t="s">
        <v>14</v>
      </c>
      <c r="G133" s="90"/>
      <c r="H133" s="95" t="s">
        <v>20</v>
      </c>
      <c r="I133" s="96">
        <v>38</v>
      </c>
      <c r="J133" s="83"/>
      <c r="K133" s="118">
        <v>114</v>
      </c>
      <c r="L133" s="118">
        <f>SUM(K133*1.15)</f>
        <v>131.1</v>
      </c>
      <c r="M133" s="118">
        <f>SUM(L133-K133)</f>
        <v>17.099999999999994</v>
      </c>
      <c r="N133" s="92">
        <f>SUM(E133*25)</f>
        <v>62.5</v>
      </c>
      <c r="O133" s="92">
        <f>SUM(K133-N133)</f>
        <v>51.5</v>
      </c>
      <c r="P133" s="92"/>
      <c r="Q133" s="93">
        <f>+SUM(P133-L133)</f>
        <v>-131.1</v>
      </c>
      <c r="R133" s="229"/>
    </row>
    <row r="134" spans="1:18">
      <c r="A134" s="124" t="s">
        <v>229</v>
      </c>
      <c r="B134" s="89" t="s">
        <v>21</v>
      </c>
      <c r="C134" s="89" t="s">
        <v>19</v>
      </c>
      <c r="D134" s="308">
        <v>43626</v>
      </c>
      <c r="E134" s="91">
        <v>3</v>
      </c>
      <c r="F134" s="125" t="s">
        <v>14</v>
      </c>
      <c r="G134" s="90"/>
      <c r="H134" s="95" t="s">
        <v>20</v>
      </c>
      <c r="I134" s="96">
        <v>38</v>
      </c>
      <c r="J134" s="83"/>
      <c r="K134" s="92"/>
      <c r="L134" s="92"/>
      <c r="M134" s="92"/>
      <c r="N134" s="118">
        <f>SUM(E134*25)</f>
        <v>75</v>
      </c>
      <c r="O134" s="92"/>
      <c r="P134" s="92"/>
      <c r="Q134" s="93">
        <f>+SUM(P134-L134)</f>
        <v>0</v>
      </c>
      <c r="R134" s="229"/>
    </row>
    <row r="135" spans="1:18">
      <c r="A135" s="124" t="s">
        <v>229</v>
      </c>
      <c r="B135" s="109"/>
      <c r="C135" s="109" t="s">
        <v>24</v>
      </c>
      <c r="D135" s="802">
        <v>43627</v>
      </c>
      <c r="E135" s="111"/>
      <c r="F135" s="112" t="s">
        <v>226</v>
      </c>
      <c r="G135" s="113"/>
      <c r="H135" s="109"/>
      <c r="I135" s="114"/>
      <c r="J135" s="83"/>
      <c r="K135" s="114"/>
      <c r="L135" s="114"/>
      <c r="M135" s="114"/>
      <c r="N135" s="114"/>
      <c r="O135" s="114"/>
      <c r="P135" s="114"/>
      <c r="Q135" s="115"/>
      <c r="R135" s="115"/>
    </row>
    <row r="136" spans="1:18">
      <c r="A136" s="124" t="s">
        <v>229</v>
      </c>
      <c r="B136" s="89" t="s">
        <v>503</v>
      </c>
      <c r="C136" s="95" t="s">
        <v>29</v>
      </c>
      <c r="D136" s="97">
        <v>43597</v>
      </c>
      <c r="E136" s="100">
        <v>2.5</v>
      </c>
      <c r="F136" s="89" t="s">
        <v>85</v>
      </c>
      <c r="G136" s="90"/>
      <c r="H136" s="89" t="s">
        <v>17</v>
      </c>
      <c r="I136" s="92">
        <v>35</v>
      </c>
      <c r="J136" s="117"/>
      <c r="K136" s="92">
        <f>SUM(E136*I136)</f>
        <v>87.5</v>
      </c>
      <c r="L136" s="92">
        <f>SUM(K136*1.15)</f>
        <v>100.62499999999999</v>
      </c>
      <c r="M136" s="92">
        <f>SUM(L136-K136)</f>
        <v>13.124999999999986</v>
      </c>
      <c r="N136" s="92">
        <f>SUM(E136*20)</f>
        <v>50</v>
      </c>
      <c r="O136" s="92">
        <f>SUM(K136-N136)</f>
        <v>37.5</v>
      </c>
      <c r="P136" s="92"/>
      <c r="Q136" s="93">
        <f>+SUM(P136-L136)</f>
        <v>-100.62499999999999</v>
      </c>
      <c r="R136" s="226"/>
    </row>
    <row r="137" spans="1:18">
      <c r="A137" s="124" t="s">
        <v>229</v>
      </c>
      <c r="B137" s="89" t="s">
        <v>31</v>
      </c>
      <c r="C137" s="87" t="s">
        <v>29</v>
      </c>
      <c r="D137" s="97">
        <v>43597</v>
      </c>
      <c r="E137" s="98">
        <v>3</v>
      </c>
      <c r="F137" s="87" t="s">
        <v>8</v>
      </c>
      <c r="G137" s="90"/>
      <c r="H137" s="87" t="s">
        <v>17</v>
      </c>
      <c r="I137" s="92">
        <v>30</v>
      </c>
      <c r="J137" s="117"/>
      <c r="K137" s="118">
        <v>90</v>
      </c>
      <c r="L137" s="92">
        <f t="shared" ref="L137" si="79">SUM(K137*1.15)</f>
        <v>103.49999999999999</v>
      </c>
      <c r="M137" s="92">
        <f t="shared" ref="M137" si="80">SUM(L137-K137)</f>
        <v>13.499999999999986</v>
      </c>
      <c r="N137" s="92">
        <f t="shared" ref="N137" si="81">SUM(E137*20)</f>
        <v>60</v>
      </c>
      <c r="O137" s="118">
        <f t="shared" ref="O137" si="82">SUM(K137-N137)</f>
        <v>30</v>
      </c>
      <c r="P137" s="118"/>
      <c r="Q137" s="93">
        <f t="shared" ref="Q137" si="83">+SUM(P137-L137)</f>
        <v>-103.49999999999999</v>
      </c>
      <c r="R137" s="226"/>
    </row>
    <row r="138" spans="1:18">
      <c r="A138" s="124" t="s">
        <v>229</v>
      </c>
      <c r="B138" s="89" t="s">
        <v>141</v>
      </c>
      <c r="C138" s="89" t="s">
        <v>3</v>
      </c>
      <c r="D138" s="97">
        <v>43598</v>
      </c>
      <c r="E138" s="91">
        <v>2</v>
      </c>
      <c r="F138" s="89" t="s">
        <v>8</v>
      </c>
      <c r="G138" s="90"/>
      <c r="H138" s="116" t="s">
        <v>6</v>
      </c>
      <c r="I138" s="96">
        <v>35</v>
      </c>
      <c r="J138" s="117"/>
      <c r="K138" s="92">
        <v>70</v>
      </c>
      <c r="L138" s="92">
        <f>SUM(K138*1.15)</f>
        <v>80.5</v>
      </c>
      <c r="M138" s="92">
        <f>SUM(L138-K138)</f>
        <v>10.5</v>
      </c>
      <c r="N138" s="118">
        <f>SUM(E138*25)</f>
        <v>50</v>
      </c>
      <c r="O138" s="118">
        <f>SUM(K138-N138)</f>
        <v>20</v>
      </c>
      <c r="P138" s="92"/>
      <c r="Q138" s="93">
        <f>+SUM(P138-L138)</f>
        <v>-80.5</v>
      </c>
      <c r="R138" s="229"/>
    </row>
    <row r="139" spans="1:18">
      <c r="A139" s="124" t="s">
        <v>229</v>
      </c>
      <c r="B139" s="89" t="s">
        <v>639</v>
      </c>
      <c r="C139" s="89" t="s">
        <v>3</v>
      </c>
      <c r="D139" s="145">
        <v>43598</v>
      </c>
      <c r="E139" s="91">
        <v>2</v>
      </c>
      <c r="F139" s="89" t="s">
        <v>8</v>
      </c>
      <c r="G139" s="89"/>
      <c r="H139" s="89" t="s">
        <v>17</v>
      </c>
      <c r="I139" s="92">
        <v>35</v>
      </c>
      <c r="J139" s="117"/>
      <c r="K139" s="92">
        <f>SUM(E139*I139)</f>
        <v>70</v>
      </c>
      <c r="L139" s="92">
        <f>SUM(K139*1.15)</f>
        <v>80.5</v>
      </c>
      <c r="M139" s="92">
        <f>SUM(L139-K139)</f>
        <v>10.5</v>
      </c>
      <c r="N139" s="92">
        <f>SUM(E139*20)</f>
        <v>40</v>
      </c>
      <c r="O139" s="92">
        <f>SUM(K139-N139)</f>
        <v>30</v>
      </c>
      <c r="P139" s="92"/>
      <c r="Q139" s="93">
        <f>+SUM(P139-L139)</f>
        <v>-80.5</v>
      </c>
      <c r="R139" s="229"/>
    </row>
    <row r="140" spans="1:18">
      <c r="A140" s="124" t="s">
        <v>229</v>
      </c>
      <c r="B140" s="87" t="s">
        <v>13</v>
      </c>
      <c r="C140" s="87" t="s">
        <v>10</v>
      </c>
      <c r="D140" s="190">
        <v>43599</v>
      </c>
      <c r="E140" s="98">
        <v>4</v>
      </c>
      <c r="F140" s="125" t="s">
        <v>14</v>
      </c>
      <c r="G140" s="90"/>
      <c r="H140" s="87" t="s">
        <v>20</v>
      </c>
      <c r="I140" s="118">
        <v>38</v>
      </c>
      <c r="J140" s="83"/>
      <c r="K140" s="118">
        <v>152</v>
      </c>
      <c r="L140" s="92">
        <f>SUM(K140*1.15)</f>
        <v>174.79999999999998</v>
      </c>
      <c r="M140" s="92">
        <f>SUM(L140-K140)</f>
        <v>22.799999999999983</v>
      </c>
      <c r="N140" s="118">
        <f>SUM(E140*25)</f>
        <v>100</v>
      </c>
      <c r="O140" s="118">
        <f>SUM(K140-N140)</f>
        <v>52</v>
      </c>
      <c r="P140" s="118"/>
      <c r="Q140" s="93">
        <f>+SUM(P140-L140)</f>
        <v>-174.79999999999998</v>
      </c>
      <c r="R140" s="229"/>
    </row>
    <row r="141" spans="1:18">
      <c r="A141" s="101"/>
      <c r="B141" s="101"/>
      <c r="C141" s="101"/>
      <c r="D141" s="649"/>
      <c r="E141" s="103">
        <f>SUM(E133:E140)</f>
        <v>19</v>
      </c>
      <c r="F141" s="101"/>
      <c r="G141" s="106"/>
      <c r="H141" s="101"/>
      <c r="I141" s="107"/>
      <c r="J141" s="83"/>
      <c r="K141" s="104">
        <f t="shared" ref="K141:Q141" si="84">SUM(K133:K140)</f>
        <v>583.5</v>
      </c>
      <c r="L141" s="104">
        <f t="shared" si="84"/>
        <v>671.02499999999998</v>
      </c>
      <c r="M141" s="104">
        <f t="shared" si="84"/>
        <v>87.524999999999949</v>
      </c>
      <c r="N141" s="104">
        <f t="shared" si="84"/>
        <v>437.5</v>
      </c>
      <c r="O141" s="104">
        <f t="shared" si="84"/>
        <v>221</v>
      </c>
      <c r="P141" s="104">
        <f t="shared" si="84"/>
        <v>0</v>
      </c>
      <c r="Q141" s="105">
        <f t="shared" si="84"/>
        <v>-671.02499999999998</v>
      </c>
      <c r="R141" s="94"/>
    </row>
    <row r="142" spans="1:18">
      <c r="A142" s="129" t="s">
        <v>230</v>
      </c>
      <c r="B142" s="109"/>
      <c r="C142" s="110" t="s">
        <v>19</v>
      </c>
      <c r="D142" s="802">
        <v>43626</v>
      </c>
      <c r="E142" s="111"/>
      <c r="F142" s="112" t="s">
        <v>226</v>
      </c>
      <c r="G142" s="113"/>
      <c r="H142" s="109"/>
      <c r="I142" s="114"/>
      <c r="J142" s="83"/>
      <c r="K142" s="114"/>
      <c r="L142" s="114"/>
      <c r="M142" s="114"/>
      <c r="N142" s="114"/>
      <c r="O142" s="114"/>
      <c r="P142" s="114"/>
      <c r="Q142" s="115"/>
      <c r="R142" s="115"/>
    </row>
    <row r="143" spans="1:18">
      <c r="A143" s="129" t="s">
        <v>230</v>
      </c>
      <c r="B143" s="89" t="s">
        <v>100</v>
      </c>
      <c r="C143" s="89" t="s">
        <v>24</v>
      </c>
      <c r="D143" s="308">
        <v>43627</v>
      </c>
      <c r="E143" s="91">
        <v>2.5</v>
      </c>
      <c r="F143" s="126" t="s">
        <v>5</v>
      </c>
      <c r="G143" s="90"/>
      <c r="H143" s="116" t="s">
        <v>6</v>
      </c>
      <c r="I143" s="92">
        <v>35</v>
      </c>
      <c r="J143" s="117"/>
      <c r="K143" s="92">
        <f>SUM(E143*I143)</f>
        <v>87.5</v>
      </c>
      <c r="L143" s="92">
        <f>SUM(K143*1.15)</f>
        <v>100.62499999999999</v>
      </c>
      <c r="M143" s="92">
        <f>SUM(L143-K143)</f>
        <v>13.124999999999986</v>
      </c>
      <c r="N143" s="92">
        <f>SUM(E143*21)</f>
        <v>52.5</v>
      </c>
      <c r="O143" s="92">
        <f>SUM(K143-N143)</f>
        <v>35</v>
      </c>
      <c r="P143" s="92"/>
      <c r="Q143" s="93">
        <f>+SUM(P143-L143)</f>
        <v>-100.62499999999999</v>
      </c>
      <c r="R143" s="229"/>
    </row>
    <row r="144" spans="1:18">
      <c r="A144" s="129" t="s">
        <v>230</v>
      </c>
      <c r="B144" s="89" t="s">
        <v>23</v>
      </c>
      <c r="C144" s="95" t="s">
        <v>24</v>
      </c>
      <c r="D144" s="308">
        <v>43627</v>
      </c>
      <c r="E144" s="91">
        <v>2</v>
      </c>
      <c r="F144" s="89" t="s">
        <v>8</v>
      </c>
      <c r="G144" s="90"/>
      <c r="H144" s="87" t="s">
        <v>12</v>
      </c>
      <c r="I144" s="92">
        <v>30</v>
      </c>
      <c r="J144" s="83"/>
      <c r="K144" s="92">
        <v>60</v>
      </c>
      <c r="L144" s="92">
        <f>SUM(K144*1.15)</f>
        <v>69</v>
      </c>
      <c r="M144" s="92">
        <f>SUM(L144-K144)</f>
        <v>9</v>
      </c>
      <c r="N144" s="92">
        <f>SUM(E144*20)</f>
        <v>40</v>
      </c>
      <c r="O144" s="92">
        <f>SUM(K144-N144)</f>
        <v>20</v>
      </c>
      <c r="P144" s="92"/>
      <c r="Q144" s="93">
        <f>+SUM(P144-L144)</f>
        <v>-69</v>
      </c>
      <c r="R144" s="94"/>
    </row>
    <row r="145" spans="1:18">
      <c r="A145" s="129" t="s">
        <v>230</v>
      </c>
      <c r="B145" s="109"/>
      <c r="C145" s="110" t="s">
        <v>29</v>
      </c>
      <c r="D145" s="667" t="str">
        <f>$C$144</f>
        <v>Tuesday</v>
      </c>
      <c r="E145" s="130"/>
      <c r="F145" s="112" t="s">
        <v>226</v>
      </c>
      <c r="G145" s="112"/>
      <c r="H145" s="110"/>
      <c r="I145" s="131"/>
      <c r="J145" s="117"/>
      <c r="K145" s="131"/>
      <c r="L145" s="131"/>
      <c r="M145" s="131"/>
      <c r="N145" s="131"/>
      <c r="O145" s="131"/>
      <c r="P145" s="131"/>
      <c r="Q145" s="132"/>
      <c r="R145" s="132"/>
    </row>
    <row r="146" spans="1:18">
      <c r="A146" s="129" t="s">
        <v>242</v>
      </c>
      <c r="B146" s="119"/>
      <c r="C146" s="128" t="s">
        <v>3</v>
      </c>
      <c r="D146" s="803">
        <v>43629</v>
      </c>
      <c r="E146" s="142"/>
      <c r="F146" s="119" t="s">
        <v>469</v>
      </c>
      <c r="G146" s="120"/>
      <c r="H146" s="119"/>
      <c r="I146" s="122"/>
      <c r="J146" s="117"/>
      <c r="K146" s="122"/>
      <c r="L146" s="122"/>
      <c r="M146" s="122"/>
      <c r="N146" s="122">
        <f>SUM(E146*20)</f>
        <v>0</v>
      </c>
      <c r="O146" s="122"/>
      <c r="P146" s="122"/>
      <c r="Q146" s="123">
        <f>+SUM(P146-L146)</f>
        <v>0</v>
      </c>
      <c r="R146" s="94"/>
    </row>
    <row r="147" spans="1:18">
      <c r="A147" s="129" t="s">
        <v>230</v>
      </c>
      <c r="B147" s="95" t="s">
        <v>35</v>
      </c>
      <c r="C147" s="89" t="s">
        <v>3</v>
      </c>
      <c r="D147" s="308">
        <v>43629</v>
      </c>
      <c r="E147" s="91">
        <v>1.5</v>
      </c>
      <c r="F147" s="125" t="s">
        <v>14</v>
      </c>
      <c r="G147" s="90" t="s">
        <v>350</v>
      </c>
      <c r="H147" s="89" t="s">
        <v>36</v>
      </c>
      <c r="I147" s="92">
        <v>38</v>
      </c>
      <c r="J147" s="117"/>
      <c r="K147" s="92">
        <v>114</v>
      </c>
      <c r="L147" s="92">
        <f>SUM(K147*1.15)</f>
        <v>131.1</v>
      </c>
      <c r="M147" s="92">
        <f>SUM(L147-K147)</f>
        <v>17.099999999999994</v>
      </c>
      <c r="N147" s="92">
        <f>SUM(E147*25)</f>
        <v>37.5</v>
      </c>
      <c r="O147" s="92">
        <f>SUM(K147-N147)</f>
        <v>76.5</v>
      </c>
      <c r="P147" s="92"/>
      <c r="Q147" s="93">
        <f>+SUM(P147-L147)</f>
        <v>-131.1</v>
      </c>
      <c r="R147" s="229"/>
    </row>
    <row r="148" spans="1:18">
      <c r="A148" s="129" t="s">
        <v>242</v>
      </c>
      <c r="B148" s="89" t="s">
        <v>37</v>
      </c>
      <c r="C148" s="89" t="s">
        <v>3</v>
      </c>
      <c r="D148" s="308">
        <v>43629</v>
      </c>
      <c r="E148" s="91">
        <v>2</v>
      </c>
      <c r="F148" s="89" t="s">
        <v>8</v>
      </c>
      <c r="G148" s="90" t="s">
        <v>350</v>
      </c>
      <c r="H148" s="89" t="s">
        <v>6</v>
      </c>
      <c r="I148" s="92">
        <v>30</v>
      </c>
      <c r="J148" s="117"/>
      <c r="K148" s="92">
        <v>120</v>
      </c>
      <c r="L148" s="92">
        <f>SUM(K148*1.15)</f>
        <v>138</v>
      </c>
      <c r="M148" s="92">
        <f>SUM(L148-K148)</f>
        <v>18</v>
      </c>
      <c r="N148" s="92">
        <f>SUM(E148*20)</f>
        <v>40</v>
      </c>
      <c r="O148" s="92">
        <f>SUM(K148-N148)</f>
        <v>80</v>
      </c>
      <c r="P148" s="92"/>
      <c r="Q148" s="93">
        <f>+SUM(P148-L148)</f>
        <v>-138</v>
      </c>
      <c r="R148" s="229"/>
    </row>
    <row r="149" spans="1:18">
      <c r="A149" s="129" t="s">
        <v>230</v>
      </c>
      <c r="B149" s="87" t="s">
        <v>55</v>
      </c>
      <c r="C149" s="87" t="s">
        <v>10</v>
      </c>
      <c r="D149" s="308">
        <v>43630</v>
      </c>
      <c r="E149" s="98">
        <v>3</v>
      </c>
      <c r="F149" s="87" t="s">
        <v>8</v>
      </c>
      <c r="G149" s="90"/>
      <c r="H149" s="95" t="s">
        <v>17</v>
      </c>
      <c r="I149" s="96">
        <v>30</v>
      </c>
      <c r="J149" s="117"/>
      <c r="K149" s="96">
        <v>90</v>
      </c>
      <c r="L149" s="96">
        <f>SUM(K149*1.15)</f>
        <v>103.49999999999999</v>
      </c>
      <c r="M149" s="96">
        <f>SUM(L149-K149)</f>
        <v>13.499999999999986</v>
      </c>
      <c r="N149" s="92">
        <f>SUM(E149*20)</f>
        <v>60</v>
      </c>
      <c r="O149" s="92"/>
      <c r="P149" s="96"/>
      <c r="Q149" s="93">
        <f>+SUM(P149-L149)</f>
        <v>-103.49999999999999</v>
      </c>
      <c r="R149" s="229"/>
    </row>
    <row r="150" spans="1:18">
      <c r="A150" s="129" t="s">
        <v>230</v>
      </c>
      <c r="B150" s="617"/>
      <c r="C150" s="617" t="s">
        <v>10</v>
      </c>
      <c r="D150" s="803">
        <v>43630</v>
      </c>
      <c r="E150" s="619"/>
      <c r="F150" s="617"/>
      <c r="G150" s="620"/>
      <c r="H150" s="617"/>
      <c r="I150" s="621"/>
      <c r="J150" s="117"/>
      <c r="K150" s="621">
        <f>SUM(E150*I150)</f>
        <v>0</v>
      </c>
      <c r="L150" s="621">
        <f>SUM(K150*1.15)</f>
        <v>0</v>
      </c>
      <c r="M150" s="621">
        <f>SUM(L150-K150)</f>
        <v>0</v>
      </c>
      <c r="N150" s="621">
        <f>SUM(E150*21)</f>
        <v>0</v>
      </c>
      <c r="O150" s="621">
        <f>SUM(K150-N150)</f>
        <v>0</v>
      </c>
      <c r="P150" s="621"/>
      <c r="Q150" s="623">
        <f>+SUM(P150-L150)</f>
        <v>0</v>
      </c>
      <c r="R150" s="708"/>
    </row>
    <row r="151" spans="1:18">
      <c r="A151" s="101"/>
      <c r="B151" s="101"/>
      <c r="C151" s="101"/>
      <c r="D151" s="649"/>
      <c r="E151" s="103">
        <f>SUM(E142:E150)</f>
        <v>11</v>
      </c>
      <c r="F151" s="101"/>
      <c r="G151" s="106"/>
      <c r="H151" s="101"/>
      <c r="I151" s="107"/>
      <c r="J151" s="117"/>
      <c r="K151" s="104">
        <f t="shared" ref="K151:Q151" si="85">SUM(K142:K150)</f>
        <v>471.5</v>
      </c>
      <c r="L151" s="104">
        <f t="shared" si="85"/>
        <v>542.22500000000002</v>
      </c>
      <c r="M151" s="104">
        <f t="shared" si="85"/>
        <v>70.724999999999966</v>
      </c>
      <c r="N151" s="104">
        <f>SUM(N142:N150)</f>
        <v>230</v>
      </c>
      <c r="O151" s="104">
        <f t="shared" si="85"/>
        <v>211.5</v>
      </c>
      <c r="P151" s="104">
        <f t="shared" si="85"/>
        <v>0</v>
      </c>
      <c r="Q151" s="105">
        <f t="shared" si="85"/>
        <v>-542.22500000000002</v>
      </c>
      <c r="R151" s="94"/>
    </row>
    <row r="152" spans="1:18">
      <c r="A152" s="133" t="s">
        <v>241</v>
      </c>
      <c r="B152" s="617"/>
      <c r="C152" s="617" t="s">
        <v>19</v>
      </c>
      <c r="D152" s="803">
        <v>43626</v>
      </c>
      <c r="E152" s="619"/>
      <c r="F152" s="617"/>
      <c r="G152" s="617"/>
      <c r="H152" s="617"/>
      <c r="I152" s="617"/>
      <c r="J152" s="117"/>
      <c r="K152" s="617"/>
      <c r="L152" s="617"/>
      <c r="M152" s="617"/>
      <c r="N152" s="617"/>
      <c r="O152" s="617"/>
      <c r="P152" s="617"/>
      <c r="Q152" s="617"/>
      <c r="R152" s="167"/>
    </row>
    <row r="153" spans="1:18">
      <c r="A153" s="133" t="s">
        <v>241</v>
      </c>
      <c r="B153" s="617" t="s">
        <v>22</v>
      </c>
      <c r="C153" s="617" t="s">
        <v>19</v>
      </c>
      <c r="D153" s="803">
        <v>43626</v>
      </c>
      <c r="E153" s="619"/>
      <c r="F153" s="617"/>
      <c r="G153" s="620" t="s">
        <v>672</v>
      </c>
      <c r="H153" s="617"/>
      <c r="I153" s="622"/>
      <c r="J153" s="117"/>
      <c r="K153" s="621"/>
      <c r="L153" s="621">
        <f t="shared" ref="L153:L161" si="86">SUM(K153*1.15)</f>
        <v>0</v>
      </c>
      <c r="M153" s="621">
        <f t="shared" ref="M153:M161" si="87">SUM(L153-K153)</f>
        <v>0</v>
      </c>
      <c r="N153" s="621">
        <f>SUM(E153*20)</f>
        <v>0</v>
      </c>
      <c r="O153" s="621">
        <f t="shared" ref="O153:O161" si="88">SUM(K153-N153)</f>
        <v>0</v>
      </c>
      <c r="P153" s="621"/>
      <c r="Q153" s="623">
        <f t="shared" ref="Q153:Q161" si="89">+SUM(P153-L153)</f>
        <v>0</v>
      </c>
      <c r="R153" s="167"/>
    </row>
    <row r="154" spans="1:18">
      <c r="A154" s="133" t="s">
        <v>241</v>
      </c>
      <c r="B154" s="87" t="s">
        <v>74</v>
      </c>
      <c r="C154" s="95" t="s">
        <v>24</v>
      </c>
      <c r="D154" s="308">
        <v>43627</v>
      </c>
      <c r="E154" s="98">
        <v>3</v>
      </c>
      <c r="F154" s="89" t="s">
        <v>8</v>
      </c>
      <c r="G154" s="90"/>
      <c r="H154" s="95" t="s">
        <v>6</v>
      </c>
      <c r="I154" s="96">
        <v>35</v>
      </c>
      <c r="J154" s="117"/>
      <c r="K154" s="96">
        <v>105</v>
      </c>
      <c r="L154" s="92">
        <f t="shared" si="86"/>
        <v>120.74999999999999</v>
      </c>
      <c r="M154" s="92">
        <f t="shared" si="87"/>
        <v>15.749999999999986</v>
      </c>
      <c r="N154" s="118">
        <f>SUM(E154*20)</f>
        <v>60</v>
      </c>
      <c r="O154" s="118">
        <f t="shared" si="88"/>
        <v>45</v>
      </c>
      <c r="P154" s="118"/>
      <c r="Q154" s="93">
        <f t="shared" si="89"/>
        <v>-120.74999999999999</v>
      </c>
      <c r="R154" s="229"/>
    </row>
    <row r="155" spans="1:18">
      <c r="A155" s="133" t="s">
        <v>241</v>
      </c>
      <c r="B155" s="89" t="s">
        <v>92</v>
      </c>
      <c r="C155" s="95" t="s">
        <v>24</v>
      </c>
      <c r="D155" s="308">
        <v>43627</v>
      </c>
      <c r="E155" s="91">
        <v>3</v>
      </c>
      <c r="F155" s="89" t="s">
        <v>8</v>
      </c>
      <c r="G155" s="90"/>
      <c r="H155" s="127" t="s">
        <v>12</v>
      </c>
      <c r="I155" s="96">
        <v>30</v>
      </c>
      <c r="J155" s="83"/>
      <c r="K155" s="92">
        <f>SUM(E155*I155)</f>
        <v>90</v>
      </c>
      <c r="L155" s="92">
        <f t="shared" si="86"/>
        <v>103.49999999999999</v>
      </c>
      <c r="M155" s="92">
        <f t="shared" si="87"/>
        <v>13.499999999999986</v>
      </c>
      <c r="N155" s="92">
        <f>SUM(E155*21)</f>
        <v>63</v>
      </c>
      <c r="O155" s="92">
        <f t="shared" si="88"/>
        <v>27</v>
      </c>
      <c r="P155" s="92"/>
      <c r="Q155" s="93">
        <f t="shared" si="89"/>
        <v>-103.49999999999999</v>
      </c>
      <c r="R155" s="229"/>
    </row>
    <row r="156" spans="1:18">
      <c r="A156" s="133" t="s">
        <v>241</v>
      </c>
      <c r="B156" s="87" t="s">
        <v>139</v>
      </c>
      <c r="C156" s="89" t="s">
        <v>29</v>
      </c>
      <c r="D156" s="308">
        <v>43628</v>
      </c>
      <c r="E156" s="98">
        <v>2</v>
      </c>
      <c r="F156" s="87" t="s">
        <v>8</v>
      </c>
      <c r="G156" s="90"/>
      <c r="H156" s="116" t="s">
        <v>6</v>
      </c>
      <c r="I156" s="96">
        <v>35</v>
      </c>
      <c r="J156" s="117"/>
      <c r="K156" s="118">
        <v>70</v>
      </c>
      <c r="L156" s="118">
        <f t="shared" si="86"/>
        <v>80.5</v>
      </c>
      <c r="M156" s="118">
        <f t="shared" si="87"/>
        <v>10.5</v>
      </c>
      <c r="N156" s="118">
        <f>SUM(E156*20)</f>
        <v>40</v>
      </c>
      <c r="O156" s="118">
        <f t="shared" si="88"/>
        <v>30</v>
      </c>
      <c r="P156" s="118"/>
      <c r="Q156" s="93">
        <f t="shared" si="89"/>
        <v>-80.5</v>
      </c>
      <c r="R156" s="229"/>
    </row>
    <row r="157" spans="1:18">
      <c r="A157" s="133" t="s">
        <v>241</v>
      </c>
      <c r="B157" s="95" t="s">
        <v>106</v>
      </c>
      <c r="C157" s="95" t="s">
        <v>29</v>
      </c>
      <c r="D157" s="308">
        <v>43628</v>
      </c>
      <c r="E157" s="91">
        <v>2.5</v>
      </c>
      <c r="F157" s="126" t="s">
        <v>5</v>
      </c>
      <c r="G157" s="90" t="s">
        <v>671</v>
      </c>
      <c r="H157" s="87" t="s">
        <v>12</v>
      </c>
      <c r="I157" s="96">
        <v>30</v>
      </c>
      <c r="J157" s="117"/>
      <c r="K157" s="92">
        <f>SUM(E157*I157)</f>
        <v>75</v>
      </c>
      <c r="L157" s="92">
        <f t="shared" si="86"/>
        <v>86.25</v>
      </c>
      <c r="M157" s="92">
        <f t="shared" si="87"/>
        <v>11.25</v>
      </c>
      <c r="N157" s="118">
        <f>SUM(E157*21)</f>
        <v>52.5</v>
      </c>
      <c r="O157" s="118">
        <f t="shared" si="88"/>
        <v>22.5</v>
      </c>
      <c r="P157" s="92"/>
      <c r="Q157" s="93">
        <f t="shared" si="89"/>
        <v>-86.25</v>
      </c>
      <c r="R157" s="229"/>
    </row>
    <row r="158" spans="1:18">
      <c r="A158" s="133" t="s">
        <v>241</v>
      </c>
      <c r="B158" s="89" t="s">
        <v>108</v>
      </c>
      <c r="C158" s="89" t="s">
        <v>3</v>
      </c>
      <c r="D158" s="308">
        <v>43629</v>
      </c>
      <c r="E158" s="91">
        <v>2.5</v>
      </c>
      <c r="F158" s="89" t="s">
        <v>8</v>
      </c>
      <c r="G158" s="90"/>
      <c r="H158" s="95" t="s">
        <v>6</v>
      </c>
      <c r="I158" s="96">
        <v>35</v>
      </c>
      <c r="J158" s="117"/>
      <c r="K158" s="92">
        <f>SUM(E158*I158)</f>
        <v>87.5</v>
      </c>
      <c r="L158" s="92">
        <f t="shared" si="86"/>
        <v>100.62499999999999</v>
      </c>
      <c r="M158" s="92">
        <f t="shared" si="87"/>
        <v>13.124999999999986</v>
      </c>
      <c r="N158" s="118">
        <f>SUM(E158*20)</f>
        <v>50</v>
      </c>
      <c r="O158" s="92">
        <f t="shared" si="88"/>
        <v>37.5</v>
      </c>
      <c r="P158" s="92"/>
      <c r="Q158" s="93">
        <f t="shared" si="89"/>
        <v>-100.62499999999999</v>
      </c>
      <c r="R158" s="229"/>
    </row>
    <row r="159" spans="1:18">
      <c r="A159" s="133" t="s">
        <v>241</v>
      </c>
      <c r="B159" s="89" t="s">
        <v>75</v>
      </c>
      <c r="C159" s="95" t="s">
        <v>3</v>
      </c>
      <c r="D159" s="308">
        <v>43629</v>
      </c>
      <c r="E159" s="91">
        <v>2.5</v>
      </c>
      <c r="F159" s="89" t="s">
        <v>8</v>
      </c>
      <c r="G159" s="90"/>
      <c r="H159" s="87" t="s">
        <v>17</v>
      </c>
      <c r="I159" s="96">
        <v>30</v>
      </c>
      <c r="J159" s="117"/>
      <c r="K159" s="96">
        <v>75</v>
      </c>
      <c r="L159" s="96">
        <f t="shared" si="86"/>
        <v>86.25</v>
      </c>
      <c r="M159" s="96">
        <f t="shared" si="87"/>
        <v>11.25</v>
      </c>
      <c r="N159" s="118">
        <f>SUM(E159*21)</f>
        <v>52.5</v>
      </c>
      <c r="O159" s="96">
        <f t="shared" si="88"/>
        <v>22.5</v>
      </c>
      <c r="P159" s="92"/>
      <c r="Q159" s="93">
        <f t="shared" si="89"/>
        <v>-86.25</v>
      </c>
      <c r="R159" s="229"/>
    </row>
    <row r="160" spans="1:18">
      <c r="A160" s="133" t="s">
        <v>241</v>
      </c>
      <c r="B160" s="89" t="s">
        <v>82</v>
      </c>
      <c r="C160" s="95" t="s">
        <v>10</v>
      </c>
      <c r="D160" s="308">
        <v>43630</v>
      </c>
      <c r="E160" s="91">
        <v>3</v>
      </c>
      <c r="F160" s="89" t="s">
        <v>8</v>
      </c>
      <c r="G160" s="90" t="s">
        <v>668</v>
      </c>
      <c r="H160" s="95" t="s">
        <v>17</v>
      </c>
      <c r="I160" s="96">
        <v>30</v>
      </c>
      <c r="J160" s="117"/>
      <c r="K160" s="92">
        <v>90</v>
      </c>
      <c r="L160" s="92">
        <f t="shared" si="86"/>
        <v>103.49999999999999</v>
      </c>
      <c r="M160" s="92">
        <f t="shared" si="87"/>
        <v>13.499999999999986</v>
      </c>
      <c r="N160" s="92">
        <f>SUM(E160*20)</f>
        <v>60</v>
      </c>
      <c r="O160" s="92">
        <f t="shared" si="88"/>
        <v>30</v>
      </c>
      <c r="P160" s="92"/>
      <c r="Q160" s="93">
        <f t="shared" si="89"/>
        <v>-103.49999999999999</v>
      </c>
      <c r="R160" s="226" t="s">
        <v>83</v>
      </c>
    </row>
    <row r="161" spans="1:18">
      <c r="A161" s="133" t="s">
        <v>241</v>
      </c>
      <c r="B161" s="89" t="s">
        <v>577</v>
      </c>
      <c r="C161" s="89" t="s">
        <v>10</v>
      </c>
      <c r="D161" s="308">
        <v>43630</v>
      </c>
      <c r="E161" s="91">
        <v>2</v>
      </c>
      <c r="F161" s="125" t="s">
        <v>98</v>
      </c>
      <c r="G161" s="90"/>
      <c r="H161" s="89" t="s">
        <v>20</v>
      </c>
      <c r="I161" s="92">
        <v>43</v>
      </c>
      <c r="J161" s="117"/>
      <c r="K161" s="92">
        <f>SUM(E161*I161)</f>
        <v>86</v>
      </c>
      <c r="L161" s="92">
        <f t="shared" si="86"/>
        <v>98.899999999999991</v>
      </c>
      <c r="M161" s="92">
        <f t="shared" si="87"/>
        <v>12.899999999999991</v>
      </c>
      <c r="N161" s="92">
        <f>SUM(E161*21)</f>
        <v>42</v>
      </c>
      <c r="O161" s="92">
        <f t="shared" si="88"/>
        <v>44</v>
      </c>
      <c r="P161" s="92"/>
      <c r="Q161" s="93">
        <f t="shared" si="89"/>
        <v>-98.899999999999991</v>
      </c>
      <c r="R161" s="229"/>
    </row>
    <row r="162" spans="1:18">
      <c r="A162" s="101"/>
      <c r="B162" s="101"/>
      <c r="C162" s="101"/>
      <c r="D162" s="649"/>
      <c r="E162" s="103">
        <f>SUM(E152:E161)</f>
        <v>20.5</v>
      </c>
      <c r="F162" s="101"/>
      <c r="G162" s="102"/>
      <c r="H162" s="101"/>
      <c r="I162" s="104"/>
      <c r="J162" s="117"/>
      <c r="K162" s="104">
        <f t="shared" ref="K162:Q162" si="90">SUM(K152:K161)</f>
        <v>678.5</v>
      </c>
      <c r="L162" s="104">
        <f t="shared" si="90"/>
        <v>780.27499999999998</v>
      </c>
      <c r="M162" s="104">
        <f t="shared" si="90"/>
        <v>101.77499999999993</v>
      </c>
      <c r="N162" s="104">
        <f t="shared" si="90"/>
        <v>420</v>
      </c>
      <c r="O162" s="104">
        <f t="shared" si="90"/>
        <v>258.5</v>
      </c>
      <c r="P162" s="104">
        <f t="shared" si="90"/>
        <v>0</v>
      </c>
      <c r="Q162" s="105">
        <f t="shared" si="90"/>
        <v>-780.27499999999998</v>
      </c>
      <c r="R162" s="94"/>
    </row>
    <row r="163" spans="1:18">
      <c r="A163" s="134"/>
      <c r="B163" s="89"/>
      <c r="C163" s="89"/>
      <c r="D163" s="97"/>
      <c r="E163" s="91"/>
      <c r="F163" s="89"/>
      <c r="G163" s="89"/>
      <c r="H163" s="89"/>
      <c r="I163" s="89"/>
      <c r="J163" s="117"/>
      <c r="K163" s="89"/>
      <c r="L163" s="89"/>
      <c r="M163" s="89"/>
      <c r="N163" s="89"/>
      <c r="O163" s="89"/>
      <c r="P163" s="89"/>
      <c r="Q163" s="89"/>
      <c r="R163" s="229"/>
    </row>
    <row r="164" spans="1:18">
      <c r="A164" s="136"/>
      <c r="B164" s="136"/>
      <c r="C164" s="136"/>
      <c r="D164" s="754"/>
      <c r="E164" s="138">
        <f ca="1">SUM(E163:E164)</f>
        <v>0</v>
      </c>
      <c r="F164" s="136"/>
      <c r="G164" s="137"/>
      <c r="H164" s="136"/>
      <c r="I164" s="139"/>
      <c r="J164" s="83"/>
      <c r="K164" s="139">
        <f t="shared" ref="K164:Q164" ca="1" si="91">SUM(K163:K164)</f>
        <v>0</v>
      </c>
      <c r="L164" s="139">
        <f t="shared" ca="1" si="91"/>
        <v>0</v>
      </c>
      <c r="M164" s="139">
        <f t="shared" ca="1" si="91"/>
        <v>0</v>
      </c>
      <c r="N164" s="139">
        <f t="shared" ca="1" si="91"/>
        <v>0</v>
      </c>
      <c r="O164" s="139">
        <f t="shared" ca="1" si="91"/>
        <v>0</v>
      </c>
      <c r="P164" s="139">
        <f t="shared" ca="1" si="91"/>
        <v>0</v>
      </c>
      <c r="Q164" s="140">
        <f t="shared" ca="1" si="91"/>
        <v>0</v>
      </c>
      <c r="R164" s="94"/>
    </row>
    <row r="165" spans="1:18">
      <c r="A165" s="143" t="s">
        <v>40</v>
      </c>
      <c r="B165" s="87" t="s">
        <v>43</v>
      </c>
      <c r="C165" s="87" t="s">
        <v>19</v>
      </c>
      <c r="D165" s="308">
        <v>43626</v>
      </c>
      <c r="E165" s="98">
        <v>3</v>
      </c>
      <c r="F165" s="126" t="s">
        <v>5</v>
      </c>
      <c r="G165" s="90"/>
      <c r="H165" s="95" t="s">
        <v>17</v>
      </c>
      <c r="I165" s="96">
        <v>30</v>
      </c>
      <c r="J165" s="83"/>
      <c r="K165" s="92">
        <v>90</v>
      </c>
      <c r="L165" s="92">
        <f t="shared" ref="L165:L170" si="92">SUM(K165*1.15)</f>
        <v>103.49999999999999</v>
      </c>
      <c r="M165" s="92">
        <f t="shared" ref="M165:M170" si="93">SUM(L165-K165)</f>
        <v>13.499999999999986</v>
      </c>
      <c r="N165" s="118">
        <f>SUM(E165*21)</f>
        <v>63</v>
      </c>
      <c r="O165" s="118">
        <f t="shared" ref="O165:O170" si="94">SUM(K165-N165)</f>
        <v>27</v>
      </c>
      <c r="P165" s="92"/>
      <c r="Q165" s="144">
        <f t="shared" ref="Q165:Q170" si="95">+SUM(P165-L165)</f>
        <v>-103.49999999999999</v>
      </c>
      <c r="R165" s="226"/>
    </row>
    <row r="166" spans="1:18">
      <c r="A166" s="143" t="s">
        <v>40</v>
      </c>
      <c r="B166" s="617"/>
      <c r="C166" s="617" t="s">
        <v>19</v>
      </c>
      <c r="D166" s="803">
        <v>43626</v>
      </c>
      <c r="E166" s="619"/>
      <c r="F166" s="617"/>
      <c r="G166" s="620"/>
      <c r="H166" s="624"/>
      <c r="I166" s="621"/>
      <c r="J166" s="83"/>
      <c r="K166" s="621"/>
      <c r="L166" s="621">
        <f t="shared" si="92"/>
        <v>0</v>
      </c>
      <c r="M166" s="621">
        <f t="shared" si="93"/>
        <v>0</v>
      </c>
      <c r="N166" s="621">
        <f>SUM(E166*21)</f>
        <v>0</v>
      </c>
      <c r="O166" s="621">
        <f t="shared" si="94"/>
        <v>0</v>
      </c>
      <c r="P166" s="621"/>
      <c r="Q166" s="623">
        <f t="shared" si="95"/>
        <v>0</v>
      </c>
      <c r="R166" s="94"/>
    </row>
    <row r="167" spans="1:18">
      <c r="A167" s="143" t="s">
        <v>40</v>
      </c>
      <c r="B167" s="89" t="s">
        <v>48</v>
      </c>
      <c r="C167" s="89" t="s">
        <v>24</v>
      </c>
      <c r="D167" s="308">
        <v>43627</v>
      </c>
      <c r="E167" s="91">
        <v>2</v>
      </c>
      <c r="F167" s="126" t="s">
        <v>5</v>
      </c>
      <c r="G167" s="90"/>
      <c r="H167" s="95" t="s">
        <v>6</v>
      </c>
      <c r="I167" s="96">
        <v>35</v>
      </c>
      <c r="J167" s="83"/>
      <c r="K167" s="118">
        <f>SUM(E167*I167)</f>
        <v>70</v>
      </c>
      <c r="L167" s="118">
        <f t="shared" si="92"/>
        <v>80.5</v>
      </c>
      <c r="M167" s="118">
        <f t="shared" si="93"/>
        <v>10.5</v>
      </c>
      <c r="N167" s="118">
        <f>SUM(E167*21)</f>
        <v>42</v>
      </c>
      <c r="O167" s="92">
        <f t="shared" si="94"/>
        <v>28</v>
      </c>
      <c r="P167" s="92"/>
      <c r="Q167" s="93">
        <f t="shared" si="95"/>
        <v>-80.5</v>
      </c>
      <c r="R167" s="226"/>
    </row>
    <row r="168" spans="1:18">
      <c r="A168" s="143" t="s">
        <v>40</v>
      </c>
      <c r="B168" s="89" t="s">
        <v>50</v>
      </c>
      <c r="C168" s="95" t="s">
        <v>24</v>
      </c>
      <c r="D168" s="308">
        <v>43627</v>
      </c>
      <c r="E168" s="91">
        <v>2.5</v>
      </c>
      <c r="F168" s="126" t="s">
        <v>5</v>
      </c>
      <c r="G168" s="90"/>
      <c r="H168" s="89" t="s">
        <v>17</v>
      </c>
      <c r="I168" s="92">
        <v>30</v>
      </c>
      <c r="J168" s="83"/>
      <c r="K168" s="92">
        <f>SUM(E168*I168)</f>
        <v>75</v>
      </c>
      <c r="L168" s="92">
        <f t="shared" si="92"/>
        <v>86.25</v>
      </c>
      <c r="M168" s="92">
        <f t="shared" si="93"/>
        <v>11.25</v>
      </c>
      <c r="N168" s="118">
        <f>SUM(E168*21)</f>
        <v>52.5</v>
      </c>
      <c r="O168" s="92">
        <f t="shared" si="94"/>
        <v>22.5</v>
      </c>
      <c r="P168" s="92"/>
      <c r="Q168" s="93">
        <f t="shared" si="95"/>
        <v>-86.25</v>
      </c>
      <c r="R168" s="226"/>
    </row>
    <row r="169" spans="1:18">
      <c r="A169" s="143" t="s">
        <v>40</v>
      </c>
      <c r="B169" s="95" t="s">
        <v>232</v>
      </c>
      <c r="C169" s="89" t="s">
        <v>29</v>
      </c>
      <c r="D169" s="308">
        <v>43628</v>
      </c>
      <c r="E169" s="91">
        <v>2</v>
      </c>
      <c r="F169" s="147" t="s">
        <v>98</v>
      </c>
      <c r="G169" s="90"/>
      <c r="H169" s="89" t="s">
        <v>6</v>
      </c>
      <c r="I169" s="92">
        <v>38</v>
      </c>
      <c r="J169" s="83"/>
      <c r="K169" s="92">
        <f>SUM(E169*I169)</f>
        <v>76</v>
      </c>
      <c r="L169" s="92">
        <f t="shared" si="92"/>
        <v>87.399999999999991</v>
      </c>
      <c r="M169" s="92">
        <f t="shared" si="93"/>
        <v>11.399999999999991</v>
      </c>
      <c r="N169" s="92">
        <f>SUM(E169*25)</f>
        <v>50</v>
      </c>
      <c r="O169" s="92">
        <f t="shared" si="94"/>
        <v>26</v>
      </c>
      <c r="P169" s="92"/>
      <c r="Q169" s="93">
        <f t="shared" si="95"/>
        <v>-87.399999999999991</v>
      </c>
      <c r="R169" s="226"/>
    </row>
    <row r="170" spans="1:18">
      <c r="A170" s="143" t="s">
        <v>40</v>
      </c>
      <c r="B170" s="95" t="s">
        <v>95</v>
      </c>
      <c r="C170" s="95" t="s">
        <v>29</v>
      </c>
      <c r="D170" s="308">
        <v>43628</v>
      </c>
      <c r="E170" s="100">
        <v>2.5</v>
      </c>
      <c r="F170" s="89" t="s">
        <v>8</v>
      </c>
      <c r="G170" s="148"/>
      <c r="H170" s="95" t="s">
        <v>17</v>
      </c>
      <c r="I170" s="96">
        <v>30</v>
      </c>
      <c r="J170" s="83"/>
      <c r="K170" s="96">
        <f>SUM(E170*I170)</f>
        <v>75</v>
      </c>
      <c r="L170" s="96">
        <f t="shared" si="92"/>
        <v>86.25</v>
      </c>
      <c r="M170" s="96">
        <f t="shared" si="93"/>
        <v>11.25</v>
      </c>
      <c r="N170" s="92">
        <f>SUM(E170*21)</f>
        <v>52.5</v>
      </c>
      <c r="O170" s="92">
        <f t="shared" si="94"/>
        <v>22.5</v>
      </c>
      <c r="P170" s="96"/>
      <c r="Q170" s="93">
        <f t="shared" si="95"/>
        <v>-86.25</v>
      </c>
      <c r="R170" s="226"/>
    </row>
    <row r="171" spans="1:18">
      <c r="A171" s="143" t="s">
        <v>40</v>
      </c>
      <c r="B171" s="89" t="s">
        <v>357</v>
      </c>
      <c r="C171" s="89" t="s">
        <v>3</v>
      </c>
      <c r="D171" s="308">
        <v>43629</v>
      </c>
      <c r="E171" s="100">
        <v>3</v>
      </c>
      <c r="F171" s="87" t="s">
        <v>8</v>
      </c>
      <c r="G171" s="90"/>
      <c r="H171" s="95" t="s">
        <v>104</v>
      </c>
      <c r="I171" s="96">
        <v>30</v>
      </c>
      <c r="J171" s="83"/>
      <c r="K171" s="96">
        <v>90</v>
      </c>
      <c r="L171" s="96">
        <f>SUM(K171*1.15)</f>
        <v>103.49999999999999</v>
      </c>
      <c r="M171" s="96">
        <f>SUM(L171-K171)</f>
        <v>13.499999999999986</v>
      </c>
      <c r="N171" s="92">
        <f>SUM(E171*20)</f>
        <v>60</v>
      </c>
      <c r="O171" s="96">
        <f>SUM(K171-N171)</f>
        <v>30</v>
      </c>
      <c r="P171" s="96"/>
      <c r="Q171" s="93">
        <f>+SUM(P171-L171)</f>
        <v>-103.49999999999999</v>
      </c>
      <c r="R171" s="226"/>
    </row>
    <row r="172" spans="1:18">
      <c r="A172" s="143" t="s">
        <v>40</v>
      </c>
      <c r="B172" s="89" t="s">
        <v>514</v>
      </c>
      <c r="C172" s="89" t="s">
        <v>3</v>
      </c>
      <c r="D172" s="308">
        <v>43629</v>
      </c>
      <c r="E172" s="91">
        <v>3</v>
      </c>
      <c r="F172" s="126" t="s">
        <v>5</v>
      </c>
      <c r="G172" s="90"/>
      <c r="H172" s="89" t="s">
        <v>6</v>
      </c>
      <c r="I172" s="92">
        <v>35</v>
      </c>
      <c r="J172" s="83"/>
      <c r="K172" s="92">
        <f>SUM(E172*I172)</f>
        <v>105</v>
      </c>
      <c r="L172" s="92">
        <f>SUM(K172*1.15)</f>
        <v>120.74999999999999</v>
      </c>
      <c r="M172" s="92">
        <f>SUM(L172-K172)</f>
        <v>15.749999999999986</v>
      </c>
      <c r="N172" s="92">
        <f t="shared" ref="N172" si="96">SUM(E172*20)</f>
        <v>60</v>
      </c>
      <c r="O172" s="92">
        <f>SUM(K172-N172)</f>
        <v>45</v>
      </c>
      <c r="P172" s="92"/>
      <c r="Q172" s="93">
        <f>+SUM(P172-L172)</f>
        <v>-120.74999999999999</v>
      </c>
      <c r="R172" s="226"/>
    </row>
    <row r="173" spans="1:18">
      <c r="A173" s="143" t="s">
        <v>40</v>
      </c>
      <c r="B173" s="87" t="s">
        <v>351</v>
      </c>
      <c r="C173" s="87" t="s">
        <v>10</v>
      </c>
      <c r="D173" s="308">
        <v>43630</v>
      </c>
      <c r="E173" s="98">
        <v>2</v>
      </c>
      <c r="F173" s="126" t="s">
        <v>5</v>
      </c>
      <c r="G173" s="90"/>
      <c r="H173" s="89" t="s">
        <v>6</v>
      </c>
      <c r="I173" s="92">
        <v>35</v>
      </c>
      <c r="J173" s="83"/>
      <c r="K173" s="92">
        <v>70</v>
      </c>
      <c r="L173" s="92">
        <f>SUM(K173*1.15)</f>
        <v>80.5</v>
      </c>
      <c r="M173" s="92">
        <f>SUM(L173-K173)</f>
        <v>10.5</v>
      </c>
      <c r="N173" s="92">
        <f>SUM(E173*21)</f>
        <v>42</v>
      </c>
      <c r="O173" s="92">
        <f>SUM(K173-N173)</f>
        <v>28</v>
      </c>
      <c r="P173" s="92"/>
      <c r="Q173" s="93">
        <f>+SUM(P173-L173)</f>
        <v>-80.5</v>
      </c>
      <c r="R173" s="226"/>
    </row>
    <row r="174" spans="1:18">
      <c r="A174" s="143" t="s">
        <v>40</v>
      </c>
      <c r="B174" s="95" t="s">
        <v>56</v>
      </c>
      <c r="C174" s="89" t="s">
        <v>10</v>
      </c>
      <c r="D174" s="308">
        <v>43630</v>
      </c>
      <c r="E174" s="100">
        <v>2.5</v>
      </c>
      <c r="F174" s="89" t="s">
        <v>8</v>
      </c>
      <c r="G174" s="87"/>
      <c r="H174" s="95" t="s">
        <v>6</v>
      </c>
      <c r="I174" s="92">
        <v>33</v>
      </c>
      <c r="J174" s="83"/>
      <c r="K174" s="92">
        <f>SUM(E174*I174)</f>
        <v>82.5</v>
      </c>
      <c r="L174" s="92">
        <f>SUM(K174*1.15)</f>
        <v>94.874999999999986</v>
      </c>
      <c r="M174" s="92">
        <f>SUM(L174-K174)</f>
        <v>12.374999999999986</v>
      </c>
      <c r="N174" s="92">
        <f t="shared" ref="N174" si="97">SUM(E174*20)</f>
        <v>50</v>
      </c>
      <c r="O174" s="118">
        <f>SUM(K174-N174)</f>
        <v>32.5</v>
      </c>
      <c r="P174" s="96"/>
      <c r="Q174" s="93">
        <f>+SUM(P174-L174)</f>
        <v>-94.874999999999986</v>
      </c>
      <c r="R174" s="226"/>
    </row>
    <row r="175" spans="1:18">
      <c r="A175" s="150"/>
      <c r="B175" s="150"/>
      <c r="C175" s="150"/>
      <c r="D175" s="757"/>
      <c r="E175" s="151">
        <f>SUM(E165:E174)</f>
        <v>22.5</v>
      </c>
      <c r="F175" s="150"/>
      <c r="G175" s="150"/>
      <c r="H175" s="150"/>
      <c r="I175" s="152"/>
      <c r="J175" s="83"/>
      <c r="K175" s="152">
        <f t="shared" ref="K175:Q175" si="98">SUM(K165:K174)</f>
        <v>733.5</v>
      </c>
      <c r="L175" s="152">
        <f t="shared" si="98"/>
        <v>843.52499999999998</v>
      </c>
      <c r="M175" s="152">
        <f t="shared" si="98"/>
        <v>110.02499999999993</v>
      </c>
      <c r="N175" s="152">
        <f t="shared" si="98"/>
        <v>472</v>
      </c>
      <c r="O175" s="152">
        <f t="shared" si="98"/>
        <v>261.5</v>
      </c>
      <c r="P175" s="152">
        <f t="shared" si="98"/>
        <v>0</v>
      </c>
      <c r="Q175" s="153">
        <f t="shared" si="98"/>
        <v>-843.52499999999998</v>
      </c>
      <c r="R175" s="154"/>
    </row>
    <row r="176" spans="1:18">
      <c r="A176" s="79" t="s">
        <v>57</v>
      </c>
      <c r="B176" s="79" t="s">
        <v>58</v>
      </c>
      <c r="C176" s="79"/>
      <c r="D176" s="753"/>
      <c r="E176" s="81" t="s">
        <v>60</v>
      </c>
      <c r="F176" s="79" t="s">
        <v>61</v>
      </c>
      <c r="G176" s="85" t="s">
        <v>62</v>
      </c>
      <c r="H176" s="156" t="s">
        <v>72</v>
      </c>
      <c r="I176" s="82" t="s">
        <v>64</v>
      </c>
      <c r="J176" s="83"/>
      <c r="K176" s="82" t="s">
        <v>65</v>
      </c>
      <c r="L176" s="82" t="s">
        <v>66</v>
      </c>
      <c r="M176" s="82" t="s">
        <v>67</v>
      </c>
      <c r="N176" s="82" t="s">
        <v>68</v>
      </c>
      <c r="O176" s="82" t="s">
        <v>69</v>
      </c>
      <c r="P176" s="82" t="s">
        <v>70</v>
      </c>
      <c r="Q176" s="84" t="s">
        <v>71</v>
      </c>
      <c r="R176" s="84"/>
    </row>
    <row r="177" spans="1:18">
      <c r="A177" s="163" t="s">
        <v>362</v>
      </c>
      <c r="B177" s="89" t="s">
        <v>101</v>
      </c>
      <c r="C177" s="89" t="s">
        <v>19</v>
      </c>
      <c r="D177" s="308">
        <v>43626</v>
      </c>
      <c r="E177" s="91">
        <v>2</v>
      </c>
      <c r="F177" s="89" t="s">
        <v>8</v>
      </c>
      <c r="G177" s="95"/>
      <c r="H177" s="116" t="s">
        <v>6</v>
      </c>
      <c r="I177" s="92">
        <v>35</v>
      </c>
      <c r="J177" s="83"/>
      <c r="K177" s="92">
        <f t="shared" ref="K177:K182" si="99">SUM(E177*I177)</f>
        <v>70</v>
      </c>
      <c r="L177" s="92">
        <f t="shared" ref="L177:L182" si="100">SUM(K177*1.15)</f>
        <v>80.5</v>
      </c>
      <c r="M177" s="92">
        <f t="shared" ref="M177:M182" si="101">SUM(L177-K177)</f>
        <v>10.5</v>
      </c>
      <c r="N177" s="92">
        <f>SUM(E177*20)</f>
        <v>40</v>
      </c>
      <c r="O177" s="92">
        <f t="shared" ref="O177:O182" si="102">SUM(K177-N177)</f>
        <v>30</v>
      </c>
      <c r="P177" s="92"/>
      <c r="Q177" s="93">
        <f>+SUM(P177-L177)</f>
        <v>-80.5</v>
      </c>
      <c r="R177" s="226"/>
    </row>
    <row r="178" spans="1:18">
      <c r="A178" s="163" t="s">
        <v>362</v>
      </c>
      <c r="B178" s="89" t="s">
        <v>665</v>
      </c>
      <c r="C178" s="89" t="s">
        <v>19</v>
      </c>
      <c r="D178" s="308">
        <v>43626</v>
      </c>
      <c r="E178" s="91">
        <v>2</v>
      </c>
      <c r="F178" s="89" t="s">
        <v>85</v>
      </c>
      <c r="G178" s="90" t="s">
        <v>515</v>
      </c>
      <c r="H178" s="89" t="s">
        <v>17</v>
      </c>
      <c r="I178" s="92">
        <v>35</v>
      </c>
      <c r="J178" s="83"/>
      <c r="K178" s="92">
        <f t="shared" si="99"/>
        <v>70</v>
      </c>
      <c r="L178" s="92">
        <f t="shared" si="100"/>
        <v>80.5</v>
      </c>
      <c r="M178" s="92">
        <f t="shared" si="101"/>
        <v>10.5</v>
      </c>
      <c r="N178" s="92">
        <f>SUM(E178*21)</f>
        <v>42</v>
      </c>
      <c r="O178" s="92">
        <f t="shared" si="102"/>
        <v>28</v>
      </c>
      <c r="P178" s="92"/>
      <c r="Q178" s="92">
        <f>+SUM(P178-L178)</f>
        <v>-80.5</v>
      </c>
      <c r="R178" s="226"/>
    </row>
    <row r="179" spans="1:18">
      <c r="A179" s="163" t="s">
        <v>362</v>
      </c>
      <c r="B179" s="89" t="s">
        <v>475</v>
      </c>
      <c r="C179" s="89" t="s">
        <v>24</v>
      </c>
      <c r="D179" s="308">
        <v>43627</v>
      </c>
      <c r="E179" s="91">
        <v>4</v>
      </c>
      <c r="F179" s="89" t="s">
        <v>8</v>
      </c>
      <c r="G179" s="90"/>
      <c r="H179" s="87" t="s">
        <v>6</v>
      </c>
      <c r="I179" s="118">
        <v>35</v>
      </c>
      <c r="J179" s="83"/>
      <c r="K179" s="118">
        <f t="shared" si="99"/>
        <v>140</v>
      </c>
      <c r="L179" s="118">
        <f t="shared" si="100"/>
        <v>161</v>
      </c>
      <c r="M179" s="118">
        <f t="shared" si="101"/>
        <v>21</v>
      </c>
      <c r="N179" s="118">
        <v>100</v>
      </c>
      <c r="O179" s="118">
        <f t="shared" si="102"/>
        <v>40</v>
      </c>
      <c r="P179" s="118"/>
      <c r="Q179" s="93">
        <f t="shared" ref="Q179" si="103">+SUM(P179-L179)</f>
        <v>-161</v>
      </c>
      <c r="R179" s="226"/>
    </row>
    <row r="180" spans="1:18">
      <c r="A180" s="163" t="s">
        <v>362</v>
      </c>
      <c r="B180" s="617"/>
      <c r="C180" s="617" t="s">
        <v>24</v>
      </c>
      <c r="D180" s="803">
        <v>43627</v>
      </c>
      <c r="E180" s="619"/>
      <c r="F180" s="617"/>
      <c r="G180" s="620"/>
      <c r="H180" s="663"/>
      <c r="I180" s="621"/>
      <c r="J180" s="117"/>
      <c r="K180" s="621">
        <f t="shared" si="99"/>
        <v>0</v>
      </c>
      <c r="L180" s="621">
        <f t="shared" si="100"/>
        <v>0</v>
      </c>
      <c r="M180" s="621">
        <f t="shared" si="101"/>
        <v>0</v>
      </c>
      <c r="N180" s="621">
        <f>SUM(E180*21)</f>
        <v>0</v>
      </c>
      <c r="O180" s="621">
        <f t="shared" si="102"/>
        <v>0</v>
      </c>
      <c r="P180" s="621"/>
      <c r="Q180" s="625">
        <f>+SUM(P180-L180)</f>
        <v>0</v>
      </c>
      <c r="R180" s="623"/>
    </row>
    <row r="181" spans="1:18">
      <c r="A181" s="163" t="s">
        <v>362</v>
      </c>
      <c r="B181" s="315" t="s">
        <v>599</v>
      </c>
      <c r="C181" s="89" t="s">
        <v>29</v>
      </c>
      <c r="D181" s="308">
        <v>43628</v>
      </c>
      <c r="E181" s="696">
        <v>2.5</v>
      </c>
      <c r="F181" s="315" t="s">
        <v>8</v>
      </c>
      <c r="G181" s="315"/>
      <c r="H181" s="315" t="s">
        <v>6</v>
      </c>
      <c r="I181" s="346">
        <v>35</v>
      </c>
      <c r="J181" s="117"/>
      <c r="K181" s="346">
        <f t="shared" si="99"/>
        <v>87.5</v>
      </c>
      <c r="L181" s="346">
        <f t="shared" si="100"/>
        <v>100.62499999999999</v>
      </c>
      <c r="M181" s="346">
        <f t="shared" si="101"/>
        <v>13.124999999999986</v>
      </c>
      <c r="N181" s="346">
        <f>SUM(E181*21)</f>
        <v>52.5</v>
      </c>
      <c r="O181" s="346">
        <f t="shared" si="102"/>
        <v>35</v>
      </c>
      <c r="P181" s="346"/>
      <c r="Q181" s="144">
        <f>+SUM(P181-L181)</f>
        <v>-100.62499999999999</v>
      </c>
      <c r="R181" s="187"/>
    </row>
    <row r="182" spans="1:18">
      <c r="A182" s="163" t="s">
        <v>362</v>
      </c>
      <c r="B182" s="89" t="s">
        <v>590</v>
      </c>
      <c r="C182" s="89" t="s">
        <v>29</v>
      </c>
      <c r="D182" s="308">
        <v>43628</v>
      </c>
      <c r="E182" s="91">
        <v>2.5</v>
      </c>
      <c r="F182" s="125" t="s">
        <v>14</v>
      </c>
      <c r="G182" s="95"/>
      <c r="H182" s="116" t="s">
        <v>20</v>
      </c>
      <c r="I182" s="92">
        <v>45</v>
      </c>
      <c r="J182" s="83"/>
      <c r="K182" s="92">
        <f t="shared" si="99"/>
        <v>112.5</v>
      </c>
      <c r="L182" s="92">
        <f t="shared" si="100"/>
        <v>129.375</v>
      </c>
      <c r="M182" s="92">
        <f t="shared" si="101"/>
        <v>16.875</v>
      </c>
      <c r="N182" s="92">
        <v>60</v>
      </c>
      <c r="O182" s="92">
        <f t="shared" si="102"/>
        <v>52.5</v>
      </c>
      <c r="P182" s="92"/>
      <c r="Q182" s="93">
        <f>+SUM(P182-L182)</f>
        <v>-129.375</v>
      </c>
      <c r="R182" s="94"/>
    </row>
    <row r="183" spans="1:18">
      <c r="A183" s="163" t="s">
        <v>362</v>
      </c>
      <c r="B183" s="89" t="s">
        <v>664</v>
      </c>
      <c r="C183" s="95" t="s">
        <v>3</v>
      </c>
      <c r="D183" s="308">
        <v>43629</v>
      </c>
      <c r="E183" s="91">
        <v>2</v>
      </c>
      <c r="F183" s="89" t="s">
        <v>8</v>
      </c>
      <c r="G183" s="90"/>
      <c r="H183" s="95" t="s">
        <v>6</v>
      </c>
      <c r="I183" s="96">
        <v>35</v>
      </c>
      <c r="J183" s="83"/>
      <c r="K183" s="92">
        <v>70</v>
      </c>
      <c r="L183" s="92">
        <f t="shared" ref="L183:L186" si="104">SUM(K183*1.15)</f>
        <v>80.5</v>
      </c>
      <c r="M183" s="92">
        <f t="shared" ref="M183:M186" si="105">SUM(L183-K183)</f>
        <v>10.5</v>
      </c>
      <c r="N183" s="92">
        <f>SUM(E183*21)</f>
        <v>42</v>
      </c>
      <c r="O183" s="92">
        <f t="shared" ref="O183:O186" si="106">SUM(K183-N183)</f>
        <v>28</v>
      </c>
      <c r="P183" s="92"/>
      <c r="Q183" s="93">
        <f t="shared" ref="Q183:Q186" si="107">+SUM(P183-L183)</f>
        <v>-80.5</v>
      </c>
      <c r="R183" s="94"/>
    </row>
    <row r="184" spans="1:18">
      <c r="A184" s="163" t="s">
        <v>362</v>
      </c>
      <c r="B184" s="89" t="s">
        <v>376</v>
      </c>
      <c r="C184" s="89" t="s">
        <v>3</v>
      </c>
      <c r="D184" s="341">
        <v>43629</v>
      </c>
      <c r="E184" s="91">
        <v>3</v>
      </c>
      <c r="F184" s="89" t="s">
        <v>85</v>
      </c>
      <c r="G184" s="90" t="s">
        <v>586</v>
      </c>
      <c r="H184" s="116" t="s">
        <v>6</v>
      </c>
      <c r="I184" s="92">
        <v>35</v>
      </c>
      <c r="J184" s="83"/>
      <c r="K184" s="92">
        <v>105</v>
      </c>
      <c r="L184" s="92">
        <f t="shared" ref="L184" si="108">SUM(K184*1.15)</f>
        <v>120.74999999999999</v>
      </c>
      <c r="M184" s="92">
        <f t="shared" si="105"/>
        <v>15.749999999999986</v>
      </c>
      <c r="N184" s="92">
        <f>SUM(E184*20)</f>
        <v>60</v>
      </c>
      <c r="O184" s="92">
        <f t="shared" si="106"/>
        <v>45</v>
      </c>
      <c r="P184" s="92"/>
      <c r="Q184" s="93">
        <f t="shared" si="107"/>
        <v>-120.74999999999999</v>
      </c>
      <c r="R184" s="94"/>
    </row>
    <row r="185" spans="1:18">
      <c r="A185" s="163" t="s">
        <v>362</v>
      </c>
      <c r="B185" s="87" t="s">
        <v>9</v>
      </c>
      <c r="C185" s="89" t="s">
        <v>10</v>
      </c>
      <c r="D185" s="341">
        <v>43630</v>
      </c>
      <c r="E185" s="98">
        <v>2</v>
      </c>
      <c r="F185" s="126" t="s">
        <v>5</v>
      </c>
      <c r="G185" s="135"/>
      <c r="H185" s="95" t="s">
        <v>6</v>
      </c>
      <c r="I185" s="96">
        <v>35</v>
      </c>
      <c r="J185" s="83"/>
      <c r="K185" s="92">
        <v>70</v>
      </c>
      <c r="L185" s="92">
        <f t="shared" si="104"/>
        <v>80.5</v>
      </c>
      <c r="M185" s="92">
        <f t="shared" si="105"/>
        <v>10.5</v>
      </c>
      <c r="N185" s="118">
        <f>SUM(E185*20)</f>
        <v>40</v>
      </c>
      <c r="O185" s="92">
        <f t="shared" si="106"/>
        <v>30</v>
      </c>
      <c r="P185" s="92"/>
      <c r="Q185" s="93">
        <f t="shared" si="107"/>
        <v>-80.5</v>
      </c>
      <c r="R185" s="94"/>
    </row>
    <row r="186" spans="1:18">
      <c r="A186" s="163" t="s">
        <v>362</v>
      </c>
      <c r="B186" s="89" t="s">
        <v>78</v>
      </c>
      <c r="C186" s="95" t="s">
        <v>10</v>
      </c>
      <c r="D186" s="308">
        <v>43630</v>
      </c>
      <c r="E186" s="91">
        <v>2</v>
      </c>
      <c r="F186" s="89" t="s">
        <v>8</v>
      </c>
      <c r="G186" s="90" t="s">
        <v>585</v>
      </c>
      <c r="H186" s="95" t="s">
        <v>6</v>
      </c>
      <c r="I186" s="96">
        <v>40</v>
      </c>
      <c r="J186" s="83"/>
      <c r="K186" s="118">
        <f>SUM(E186*I186)</f>
        <v>80</v>
      </c>
      <c r="L186" s="118">
        <f t="shared" si="104"/>
        <v>92</v>
      </c>
      <c r="M186" s="118">
        <f t="shared" si="105"/>
        <v>12</v>
      </c>
      <c r="N186" s="118">
        <f>SUM(E186*20)</f>
        <v>40</v>
      </c>
      <c r="O186" s="118">
        <f t="shared" si="106"/>
        <v>40</v>
      </c>
      <c r="P186" s="96"/>
      <c r="Q186" s="144">
        <f t="shared" si="107"/>
        <v>-92</v>
      </c>
      <c r="R186" s="94"/>
    </row>
    <row r="187" spans="1:18">
      <c r="A187" s="167"/>
      <c r="B187" s="167"/>
      <c r="C187" s="167"/>
      <c r="D187" s="755"/>
      <c r="E187" s="169">
        <f>SUM(E177:E186)</f>
        <v>22</v>
      </c>
      <c r="F187" s="167"/>
      <c r="G187" s="170"/>
      <c r="H187" s="168"/>
      <c r="I187" s="171"/>
      <c r="J187" s="83"/>
      <c r="K187" s="172">
        <f t="shared" ref="K187:Q187" si="109">SUM(K177:K186)</f>
        <v>805</v>
      </c>
      <c r="L187" s="172">
        <f t="shared" si="109"/>
        <v>925.75</v>
      </c>
      <c r="M187" s="172">
        <f t="shared" si="109"/>
        <v>120.74999999999997</v>
      </c>
      <c r="N187" s="172">
        <f t="shared" si="109"/>
        <v>476.5</v>
      </c>
      <c r="O187" s="172">
        <f t="shared" si="109"/>
        <v>328.5</v>
      </c>
      <c r="P187" s="173">
        <f t="shared" si="109"/>
        <v>0</v>
      </c>
      <c r="Q187" s="174">
        <f t="shared" si="109"/>
        <v>-925.75</v>
      </c>
      <c r="R187" s="94"/>
    </row>
    <row r="188" spans="1:18">
      <c r="A188" s="176" t="s">
        <v>87</v>
      </c>
      <c r="B188" s="89" t="s">
        <v>88</v>
      </c>
      <c r="C188" s="89" t="s">
        <v>19</v>
      </c>
      <c r="D188" s="308">
        <v>43626</v>
      </c>
      <c r="E188" s="91">
        <v>2</v>
      </c>
      <c r="F188" s="89" t="s">
        <v>8</v>
      </c>
      <c r="G188" s="90" t="s">
        <v>89</v>
      </c>
      <c r="H188" s="95" t="s">
        <v>17</v>
      </c>
      <c r="I188" s="96">
        <v>30</v>
      </c>
      <c r="J188" s="83"/>
      <c r="K188" s="92">
        <f>SUM(E188*I188)</f>
        <v>60</v>
      </c>
      <c r="L188" s="92">
        <f t="shared" ref="L188:L193" si="110">SUM(K188*1.15)</f>
        <v>69</v>
      </c>
      <c r="M188" s="92">
        <f t="shared" ref="M188:M193" si="111">SUM(L188-K188)</f>
        <v>9</v>
      </c>
      <c r="N188" s="92">
        <f t="shared" ref="N188:N193" si="112">SUM(E188*21)</f>
        <v>42</v>
      </c>
      <c r="O188" s="92">
        <f t="shared" ref="O188:O193" si="113">SUM(K188-N188)</f>
        <v>18</v>
      </c>
      <c r="P188" s="118"/>
      <c r="Q188" s="93">
        <f t="shared" ref="Q188:Q193" si="114">+SUM(P188-L188)</f>
        <v>-69</v>
      </c>
      <c r="R188" s="226"/>
    </row>
    <row r="189" spans="1:18">
      <c r="A189" s="176" t="s">
        <v>87</v>
      </c>
      <c r="B189" s="89" t="s">
        <v>90</v>
      </c>
      <c r="C189" s="89" t="s">
        <v>19</v>
      </c>
      <c r="D189" s="308">
        <v>43626</v>
      </c>
      <c r="E189" s="91">
        <v>3</v>
      </c>
      <c r="F189" s="126" t="s">
        <v>5</v>
      </c>
      <c r="G189" s="90"/>
      <c r="H189" s="87" t="s">
        <v>17</v>
      </c>
      <c r="I189" s="92">
        <v>30</v>
      </c>
      <c r="J189" s="83"/>
      <c r="K189" s="92">
        <v>90</v>
      </c>
      <c r="L189" s="92">
        <f t="shared" si="110"/>
        <v>103.49999999999999</v>
      </c>
      <c r="M189" s="92">
        <f t="shared" si="111"/>
        <v>13.499999999999986</v>
      </c>
      <c r="N189" s="92">
        <f t="shared" si="112"/>
        <v>63</v>
      </c>
      <c r="O189" s="92">
        <f t="shared" si="113"/>
        <v>27</v>
      </c>
      <c r="P189" s="92"/>
      <c r="Q189" s="93">
        <f t="shared" si="114"/>
        <v>-103.49999999999999</v>
      </c>
      <c r="R189" s="226"/>
    </row>
    <row r="190" spans="1:18">
      <c r="A190" s="176" t="s">
        <v>87</v>
      </c>
      <c r="B190" s="89" t="s">
        <v>665</v>
      </c>
      <c r="C190" s="89" t="s">
        <v>24</v>
      </c>
      <c r="D190" s="341">
        <v>43627</v>
      </c>
      <c r="E190" s="91">
        <v>2</v>
      </c>
      <c r="F190" s="89" t="s">
        <v>85</v>
      </c>
      <c r="G190" s="90"/>
      <c r="H190" s="89" t="s">
        <v>17</v>
      </c>
      <c r="I190" s="92">
        <v>35</v>
      </c>
      <c r="J190" s="83"/>
      <c r="K190" s="92">
        <v>70</v>
      </c>
      <c r="L190" s="92">
        <v>80.5</v>
      </c>
      <c r="M190" s="92">
        <v>10.5</v>
      </c>
      <c r="N190" s="92">
        <v>42</v>
      </c>
      <c r="O190" s="92">
        <v>28</v>
      </c>
      <c r="P190" s="92"/>
      <c r="Q190" s="92">
        <v>-80.5</v>
      </c>
      <c r="R190" s="226"/>
    </row>
    <row r="191" spans="1:18">
      <c r="A191" s="176" t="s">
        <v>87</v>
      </c>
      <c r="B191" s="89" t="s">
        <v>93</v>
      </c>
      <c r="C191" s="95" t="s">
        <v>24</v>
      </c>
      <c r="D191" s="308">
        <v>43627</v>
      </c>
      <c r="E191" s="91">
        <v>2</v>
      </c>
      <c r="F191" s="126" t="s">
        <v>5</v>
      </c>
      <c r="G191" s="90"/>
      <c r="H191" s="95" t="s">
        <v>6</v>
      </c>
      <c r="I191" s="96">
        <v>35</v>
      </c>
      <c r="J191" s="83"/>
      <c r="K191" s="92">
        <f t="shared" ref="K191:K193" si="115">SUM(E191*I191)</f>
        <v>70</v>
      </c>
      <c r="L191" s="92">
        <f t="shared" si="110"/>
        <v>80.5</v>
      </c>
      <c r="M191" s="92">
        <f>SUM(L191-K191)</f>
        <v>10.5</v>
      </c>
      <c r="N191" s="92">
        <f t="shared" si="112"/>
        <v>42</v>
      </c>
      <c r="O191" s="92">
        <f>SUM(K191-N191)</f>
        <v>28</v>
      </c>
      <c r="P191" s="92"/>
      <c r="Q191" s="93">
        <f t="shared" si="114"/>
        <v>-80.5</v>
      </c>
      <c r="R191" s="226"/>
    </row>
    <row r="192" spans="1:18">
      <c r="A192" s="176" t="s">
        <v>87</v>
      </c>
      <c r="B192" s="95" t="s">
        <v>81</v>
      </c>
      <c r="C192" s="95" t="s">
        <v>29</v>
      </c>
      <c r="D192" s="308">
        <v>43628</v>
      </c>
      <c r="E192" s="100">
        <v>2</v>
      </c>
      <c r="F192" s="126" t="s">
        <v>5</v>
      </c>
      <c r="G192" s="95"/>
      <c r="H192" s="95" t="s">
        <v>6</v>
      </c>
      <c r="I192" s="92">
        <v>35</v>
      </c>
      <c r="J192" s="83"/>
      <c r="K192" s="118">
        <f t="shared" si="115"/>
        <v>70</v>
      </c>
      <c r="L192" s="118">
        <f>SUM(K192*1.15)</f>
        <v>80.5</v>
      </c>
      <c r="M192" s="118">
        <f>SUM(L192-K192)</f>
        <v>10.5</v>
      </c>
      <c r="N192" s="92">
        <f>SUM(E192*21)</f>
        <v>42</v>
      </c>
      <c r="O192" s="92">
        <f>SUM(K192-N192)</f>
        <v>28</v>
      </c>
      <c r="P192" s="118"/>
      <c r="Q192" s="93">
        <f>+SUM(P192-L192)</f>
        <v>-80.5</v>
      </c>
      <c r="R192" s="226"/>
    </row>
    <row r="193" spans="1:18">
      <c r="A193" s="176" t="s">
        <v>87</v>
      </c>
      <c r="B193" s="89" t="s">
        <v>96</v>
      </c>
      <c r="C193" s="95" t="s">
        <v>29</v>
      </c>
      <c r="D193" s="308">
        <v>43628</v>
      </c>
      <c r="E193" s="100">
        <v>2</v>
      </c>
      <c r="F193" s="126" t="s">
        <v>5</v>
      </c>
      <c r="G193" s="90"/>
      <c r="H193" s="116" t="s">
        <v>6</v>
      </c>
      <c r="I193" s="92">
        <v>35</v>
      </c>
      <c r="J193" s="83"/>
      <c r="K193" s="96">
        <f t="shared" si="115"/>
        <v>70</v>
      </c>
      <c r="L193" s="96">
        <f t="shared" si="110"/>
        <v>80.5</v>
      </c>
      <c r="M193" s="96">
        <f t="shared" si="111"/>
        <v>10.5</v>
      </c>
      <c r="N193" s="92">
        <f t="shared" si="112"/>
        <v>42</v>
      </c>
      <c r="O193" s="92">
        <f t="shared" si="113"/>
        <v>28</v>
      </c>
      <c r="P193" s="92"/>
      <c r="Q193" s="93">
        <f t="shared" si="114"/>
        <v>-80.5</v>
      </c>
      <c r="R193" s="226"/>
    </row>
    <row r="194" spans="1:18">
      <c r="A194" s="176" t="s">
        <v>87</v>
      </c>
      <c r="B194" s="89" t="s">
        <v>4</v>
      </c>
      <c r="C194" s="95" t="s">
        <v>3</v>
      </c>
      <c r="D194" s="308">
        <v>43629</v>
      </c>
      <c r="E194" s="98">
        <v>2.5</v>
      </c>
      <c r="F194" s="126" t="s">
        <v>5</v>
      </c>
      <c r="G194" s="90"/>
      <c r="H194" s="127" t="s">
        <v>6</v>
      </c>
      <c r="I194" s="96">
        <v>35</v>
      </c>
      <c r="J194" s="83"/>
      <c r="K194" s="92">
        <v>70</v>
      </c>
      <c r="L194" s="92">
        <f>SUM(K194*1.15)</f>
        <v>80.5</v>
      </c>
      <c r="M194" s="92">
        <f>SUM(L194-K194)</f>
        <v>10.5</v>
      </c>
      <c r="N194" s="92">
        <f>SUM(E194*20)</f>
        <v>50</v>
      </c>
      <c r="O194" s="92">
        <f>SUM(K194-N194)</f>
        <v>20</v>
      </c>
      <c r="P194" s="92"/>
      <c r="Q194" s="93">
        <f>+SUM(P194-L194)</f>
        <v>-80.5</v>
      </c>
      <c r="R194" s="229"/>
    </row>
    <row r="195" spans="1:18">
      <c r="A195" s="176" t="s">
        <v>87</v>
      </c>
      <c r="B195" s="89" t="s">
        <v>76</v>
      </c>
      <c r="C195" s="89" t="s">
        <v>3</v>
      </c>
      <c r="D195" s="308">
        <v>43629</v>
      </c>
      <c r="E195" s="91">
        <v>2</v>
      </c>
      <c r="F195" s="89" t="s">
        <v>8</v>
      </c>
      <c r="G195" s="90" t="s">
        <v>670</v>
      </c>
      <c r="H195" s="95" t="s">
        <v>12</v>
      </c>
      <c r="I195" s="96">
        <v>30</v>
      </c>
      <c r="J195" s="83"/>
      <c r="K195" s="92">
        <f>SUM(E195*I195)</f>
        <v>60</v>
      </c>
      <c r="L195" s="92">
        <f>SUM(K195*1.15)</f>
        <v>69</v>
      </c>
      <c r="M195" s="92">
        <f>SUM(L195-K195)</f>
        <v>9</v>
      </c>
      <c r="N195" s="92">
        <f>SUM(E195*21)</f>
        <v>42</v>
      </c>
      <c r="O195" s="92">
        <f>SUM(K195-N195)</f>
        <v>18</v>
      </c>
      <c r="P195" s="92"/>
      <c r="Q195" s="93">
        <f>+SUM(P195-L195)</f>
        <v>-69</v>
      </c>
      <c r="R195" s="229"/>
    </row>
    <row r="196" spans="1:18">
      <c r="A196" s="176" t="s">
        <v>87</v>
      </c>
      <c r="B196" s="89" t="s">
        <v>134</v>
      </c>
      <c r="C196" s="89" t="s">
        <v>10</v>
      </c>
      <c r="D196" s="308">
        <v>43630</v>
      </c>
      <c r="E196" s="91">
        <v>3</v>
      </c>
      <c r="F196" s="146" t="s">
        <v>14</v>
      </c>
      <c r="G196" s="89"/>
      <c r="H196" s="95" t="s">
        <v>6</v>
      </c>
      <c r="I196" s="96">
        <v>38</v>
      </c>
      <c r="J196" s="83"/>
      <c r="K196" s="92">
        <v>114</v>
      </c>
      <c r="L196" s="92">
        <f>SUM(K196*1.15)</f>
        <v>131.1</v>
      </c>
      <c r="M196" s="92">
        <f>SUM(L196-K196)</f>
        <v>17.099999999999994</v>
      </c>
      <c r="N196" s="92">
        <f>SUM(E196*25)</f>
        <v>75</v>
      </c>
      <c r="O196" s="92">
        <f>SUM(K196-N196)</f>
        <v>39</v>
      </c>
      <c r="P196" s="92"/>
      <c r="Q196" s="144">
        <f>+SUM(P196-L196)</f>
        <v>-131.1</v>
      </c>
      <c r="R196" s="229"/>
    </row>
    <row r="197" spans="1:18">
      <c r="A197" s="176" t="s">
        <v>87</v>
      </c>
      <c r="B197" s="89" t="s">
        <v>21</v>
      </c>
      <c r="C197" s="89" t="s">
        <v>10</v>
      </c>
      <c r="D197" s="308">
        <v>43630</v>
      </c>
      <c r="E197" s="91">
        <v>1.5</v>
      </c>
      <c r="F197" s="89" t="s">
        <v>85</v>
      </c>
      <c r="G197" s="90" t="s">
        <v>616</v>
      </c>
      <c r="H197" s="89"/>
      <c r="I197" s="92"/>
      <c r="J197" s="83"/>
      <c r="K197" s="92">
        <f>SUM(E197*I197)</f>
        <v>0</v>
      </c>
      <c r="L197" s="92">
        <f>SUM(K197*1.15)</f>
        <v>0</v>
      </c>
      <c r="M197" s="92">
        <f>SUM(L197-K197)</f>
        <v>0</v>
      </c>
      <c r="N197" s="92">
        <f>SUM(E197*21)</f>
        <v>31.5</v>
      </c>
      <c r="O197" s="92">
        <f>SUM(K197-N197)</f>
        <v>-31.5</v>
      </c>
      <c r="P197" s="92"/>
      <c r="Q197" s="93">
        <f>+SUM(P197-L197)</f>
        <v>0</v>
      </c>
      <c r="R197" s="187"/>
    </row>
    <row r="198" spans="1:18">
      <c r="A198" s="167"/>
      <c r="B198" s="167"/>
      <c r="C198" s="167"/>
      <c r="D198" s="756"/>
      <c r="E198" s="169">
        <f>SUM(E188:E197)</f>
        <v>22</v>
      </c>
      <c r="F198" s="167"/>
      <c r="G198" s="167"/>
      <c r="H198" s="167"/>
      <c r="I198" s="171"/>
      <c r="J198" s="117"/>
      <c r="K198" s="171">
        <f t="shared" ref="K198:Q198" si="116">SUM(K188:K197)</f>
        <v>674</v>
      </c>
      <c r="L198" s="171">
        <f t="shared" si="116"/>
        <v>775.1</v>
      </c>
      <c r="M198" s="171">
        <f t="shared" si="116"/>
        <v>101.09999999999998</v>
      </c>
      <c r="N198" s="171">
        <f>SUM(N188:N197)</f>
        <v>471.5</v>
      </c>
      <c r="O198" s="171">
        <f t="shared" si="116"/>
        <v>202.5</v>
      </c>
      <c r="P198" s="171">
        <f t="shared" si="116"/>
        <v>0</v>
      </c>
      <c r="Q198" s="94">
        <f t="shared" si="116"/>
        <v>-775.1</v>
      </c>
      <c r="R198" s="94"/>
    </row>
    <row r="199" spans="1:18">
      <c r="A199" s="178" t="s">
        <v>99</v>
      </c>
      <c r="B199" s="198"/>
      <c r="C199" s="198" t="s">
        <v>19</v>
      </c>
      <c r="D199" s="248">
        <v>43626</v>
      </c>
      <c r="E199" s="200">
        <v>2</v>
      </c>
      <c r="F199" s="198"/>
      <c r="G199" s="230"/>
      <c r="H199" s="198"/>
      <c r="I199" s="201"/>
      <c r="J199" s="117"/>
      <c r="K199" s="201"/>
      <c r="L199" s="201"/>
      <c r="M199" s="201"/>
      <c r="N199" s="201">
        <f>SUM(E199*22)</f>
        <v>44</v>
      </c>
      <c r="O199" s="201"/>
      <c r="P199" s="201"/>
      <c r="Q199" s="202"/>
      <c r="R199" s="94"/>
    </row>
    <row r="200" spans="1:18">
      <c r="A200" s="178" t="s">
        <v>99</v>
      </c>
      <c r="B200" s="89" t="s">
        <v>102</v>
      </c>
      <c r="C200" s="89" t="s">
        <v>19</v>
      </c>
      <c r="D200" s="308">
        <v>43626</v>
      </c>
      <c r="E200" s="91">
        <v>3</v>
      </c>
      <c r="F200" s="89" t="s">
        <v>8</v>
      </c>
      <c r="G200" s="90"/>
      <c r="H200" s="127" t="s">
        <v>6</v>
      </c>
      <c r="I200" s="96">
        <v>30</v>
      </c>
      <c r="J200" s="117"/>
      <c r="K200" s="92">
        <f>SUM(E200*I200)</f>
        <v>90</v>
      </c>
      <c r="L200" s="92">
        <f>SUM(K200*1.15)</f>
        <v>103.49999999999999</v>
      </c>
      <c r="M200" s="92">
        <f>SUM(L200-K200)</f>
        <v>13.499999999999986</v>
      </c>
      <c r="N200" s="118">
        <f t="shared" ref="N200:N207" si="117">SUM(E200*21)</f>
        <v>63</v>
      </c>
      <c r="O200" s="118">
        <f>SUM(K200-N200)</f>
        <v>27</v>
      </c>
      <c r="P200" s="92"/>
      <c r="Q200" s="93">
        <f t="shared" ref="Q200:Q208" si="118">+SUM(P200-L200)</f>
        <v>-103.49999999999999</v>
      </c>
      <c r="R200" s="94"/>
    </row>
    <row r="201" spans="1:18">
      <c r="A201" s="178" t="s">
        <v>99</v>
      </c>
      <c r="B201" s="198"/>
      <c r="C201" s="198" t="s">
        <v>24</v>
      </c>
      <c r="D201" s="248">
        <v>43627</v>
      </c>
      <c r="E201" s="200">
        <v>2</v>
      </c>
      <c r="F201" s="198"/>
      <c r="G201" s="230"/>
      <c r="H201" s="198"/>
      <c r="I201" s="201"/>
      <c r="J201" s="117"/>
      <c r="K201" s="201"/>
      <c r="L201" s="201"/>
      <c r="M201" s="201"/>
      <c r="N201" s="201">
        <f>SUM(E201*22)</f>
        <v>44</v>
      </c>
      <c r="O201" s="201"/>
      <c r="P201" s="201"/>
      <c r="Q201" s="202"/>
      <c r="R201" s="94"/>
    </row>
    <row r="202" spans="1:18">
      <c r="A202" s="178" t="s">
        <v>99</v>
      </c>
      <c r="B202" s="89"/>
      <c r="C202" s="89" t="s">
        <v>24</v>
      </c>
      <c r="D202" s="308">
        <v>43627</v>
      </c>
      <c r="E202" s="91"/>
      <c r="F202" s="89"/>
      <c r="G202" s="90"/>
      <c r="H202" s="116"/>
      <c r="I202" s="92"/>
      <c r="J202" s="117"/>
      <c r="K202" s="92"/>
      <c r="L202" s="92">
        <f>SUM(K202*1.15)</f>
        <v>0</v>
      </c>
      <c r="M202" s="92">
        <f>SUM(L202-K202)</f>
        <v>0</v>
      </c>
      <c r="N202" s="92">
        <f>SUM(E202*21)</f>
        <v>0</v>
      </c>
      <c r="O202" s="92">
        <f>SUM(K202-N202)</f>
        <v>0</v>
      </c>
      <c r="P202" s="92"/>
      <c r="Q202" s="144">
        <f>+SUM(P202-L202)</f>
        <v>0</v>
      </c>
      <c r="R202" s="94"/>
    </row>
    <row r="203" spans="1:18">
      <c r="A203" s="178" t="s">
        <v>99</v>
      </c>
      <c r="B203" s="89" t="s">
        <v>590</v>
      </c>
      <c r="C203" s="89" t="s">
        <v>29</v>
      </c>
      <c r="D203" s="308">
        <v>43628</v>
      </c>
      <c r="E203" s="91">
        <v>1.5</v>
      </c>
      <c r="F203" s="125" t="s">
        <v>14</v>
      </c>
      <c r="G203" s="198"/>
      <c r="H203" s="198"/>
      <c r="I203" s="198"/>
      <c r="J203" s="117"/>
      <c r="K203" s="201"/>
      <c r="L203" s="201"/>
      <c r="M203" s="201"/>
      <c r="N203" s="201"/>
      <c r="O203" s="201"/>
      <c r="P203" s="201"/>
      <c r="Q203" s="201"/>
      <c r="R203" s="94"/>
    </row>
    <row r="204" spans="1:18">
      <c r="A204" s="178" t="s">
        <v>99</v>
      </c>
      <c r="B204" s="707" t="s">
        <v>599</v>
      </c>
      <c r="C204" s="89" t="s">
        <v>29</v>
      </c>
      <c r="D204" s="308">
        <v>43628</v>
      </c>
      <c r="E204" s="696">
        <v>1.25</v>
      </c>
      <c r="F204" s="707" t="s">
        <v>8</v>
      </c>
      <c r="G204" s="135"/>
      <c r="H204" s="95"/>
      <c r="I204" s="92"/>
      <c r="J204" s="117"/>
      <c r="K204" s="92">
        <f>SUM(E204*I204)</f>
        <v>0</v>
      </c>
      <c r="L204" s="92">
        <f t="shared" ref="L204" si="119">SUM(K204*1.15)</f>
        <v>0</v>
      </c>
      <c r="M204" s="92">
        <f t="shared" ref="M204" si="120">SUM(L204-K204)</f>
        <v>0</v>
      </c>
      <c r="N204" s="118">
        <f>SUM(E204*21)</f>
        <v>26.25</v>
      </c>
      <c r="O204" s="118">
        <f t="shared" ref="O204" si="121">SUM(K204-N204)</f>
        <v>-26.25</v>
      </c>
      <c r="P204" s="92"/>
      <c r="Q204" s="93">
        <f t="shared" ref="Q204" si="122">+SUM(P204-L204)</f>
        <v>0</v>
      </c>
      <c r="R204" s="229"/>
    </row>
    <row r="205" spans="1:18">
      <c r="A205" s="178" t="s">
        <v>99</v>
      </c>
      <c r="B205" s="198"/>
      <c r="C205" s="198" t="s">
        <v>3</v>
      </c>
      <c r="D205" s="248">
        <v>43629</v>
      </c>
      <c r="E205" s="200">
        <v>2</v>
      </c>
      <c r="F205" s="198"/>
      <c r="G205" s="230"/>
      <c r="H205" s="198"/>
      <c r="I205" s="201"/>
      <c r="J205" s="117"/>
      <c r="K205" s="201"/>
      <c r="L205" s="201"/>
      <c r="M205" s="201"/>
      <c r="N205" s="201">
        <f>SUM(E205*22)</f>
        <v>44</v>
      </c>
      <c r="O205" s="198"/>
      <c r="P205" s="198"/>
      <c r="Q205" s="198"/>
      <c r="R205" s="94"/>
    </row>
    <row r="206" spans="1:18">
      <c r="A206" s="178" t="s">
        <v>99</v>
      </c>
      <c r="B206" s="87" t="s">
        <v>109</v>
      </c>
      <c r="C206" s="95" t="s">
        <v>3</v>
      </c>
      <c r="D206" s="308">
        <v>43629</v>
      </c>
      <c r="E206" s="98">
        <v>3</v>
      </c>
      <c r="F206" s="126" t="s">
        <v>5</v>
      </c>
      <c r="G206" s="90"/>
      <c r="H206" s="87" t="s">
        <v>12</v>
      </c>
      <c r="I206" s="92">
        <v>30</v>
      </c>
      <c r="J206" s="117"/>
      <c r="K206" s="118">
        <f>SUM(E206*I206)</f>
        <v>90</v>
      </c>
      <c r="L206" s="118">
        <f>SUM(K206*1.15)</f>
        <v>103.49999999999999</v>
      </c>
      <c r="M206" s="118">
        <f>SUM(L206-K206)</f>
        <v>13.499999999999986</v>
      </c>
      <c r="N206" s="92">
        <f>SUM(E206*21)</f>
        <v>63</v>
      </c>
      <c r="O206" s="118">
        <f>SUM(K206-N206)</f>
        <v>27</v>
      </c>
      <c r="P206" s="118"/>
      <c r="Q206" s="93">
        <f>+SUM(P206-L206)</f>
        <v>-103.49999999999999</v>
      </c>
      <c r="R206" s="94"/>
    </row>
    <row r="207" spans="1:18">
      <c r="A207" s="178" t="s">
        <v>99</v>
      </c>
      <c r="B207" s="89" t="s">
        <v>110</v>
      </c>
      <c r="C207" s="95" t="s">
        <v>10</v>
      </c>
      <c r="D207" s="308">
        <v>43630</v>
      </c>
      <c r="E207" s="100">
        <v>2</v>
      </c>
      <c r="F207" s="95" t="s">
        <v>8</v>
      </c>
      <c r="G207" s="90"/>
      <c r="H207" s="87" t="s">
        <v>12</v>
      </c>
      <c r="I207" s="92">
        <v>30</v>
      </c>
      <c r="J207" s="117"/>
      <c r="K207" s="92">
        <f t="shared" ref="K207:K208" si="123">SUM(E207*I207)</f>
        <v>60</v>
      </c>
      <c r="L207" s="92">
        <f t="shared" ref="L207:L208" si="124">SUM(K207*1.15)</f>
        <v>69</v>
      </c>
      <c r="M207" s="92">
        <f t="shared" ref="M207:M208" si="125">SUM(L207-K207)</f>
        <v>9</v>
      </c>
      <c r="N207" s="118">
        <f t="shared" si="117"/>
        <v>42</v>
      </c>
      <c r="O207" s="118">
        <f t="shared" ref="O207:O208" si="126">SUM(K207-N207)</f>
        <v>18</v>
      </c>
      <c r="P207" s="92"/>
      <c r="Q207" s="93">
        <f t="shared" si="118"/>
        <v>-69</v>
      </c>
      <c r="R207" s="94"/>
    </row>
    <row r="208" spans="1:18">
      <c r="A208" s="178" t="s">
        <v>99</v>
      </c>
      <c r="B208" s="198"/>
      <c r="C208" s="198" t="s">
        <v>10</v>
      </c>
      <c r="D208" s="248">
        <v>43630</v>
      </c>
      <c r="E208" s="200">
        <v>2</v>
      </c>
      <c r="F208" s="198"/>
      <c r="G208" s="230"/>
      <c r="H208" s="198"/>
      <c r="I208" s="201"/>
      <c r="J208" s="117"/>
      <c r="K208" s="201">
        <f t="shared" si="123"/>
        <v>0</v>
      </c>
      <c r="L208" s="201">
        <f t="shared" si="124"/>
        <v>0</v>
      </c>
      <c r="M208" s="201">
        <f t="shared" si="125"/>
        <v>0</v>
      </c>
      <c r="N208" s="201">
        <f>SUM(E208*22)</f>
        <v>44</v>
      </c>
      <c r="O208" s="201">
        <f t="shared" si="126"/>
        <v>-44</v>
      </c>
      <c r="P208" s="201"/>
      <c r="Q208" s="202">
        <f t="shared" si="118"/>
        <v>0</v>
      </c>
      <c r="R208" s="94"/>
    </row>
    <row r="209" spans="1:18">
      <c r="A209" s="167"/>
      <c r="B209" s="167"/>
      <c r="C209" s="167"/>
      <c r="D209" s="756"/>
      <c r="E209" s="169">
        <f>SUM(E199:E208)</f>
        <v>18.75</v>
      </c>
      <c r="F209" s="167"/>
      <c r="G209" s="170"/>
      <c r="H209" s="168"/>
      <c r="I209" s="104"/>
      <c r="J209" s="117"/>
      <c r="K209" s="104">
        <f t="shared" ref="K209:Q209" si="127">SUM(K199:K208)</f>
        <v>240</v>
      </c>
      <c r="L209" s="104">
        <f t="shared" si="127"/>
        <v>276</v>
      </c>
      <c r="M209" s="104">
        <f t="shared" si="127"/>
        <v>35.999999999999972</v>
      </c>
      <c r="N209" s="104">
        <f>SUM(N199:N208)</f>
        <v>370.25</v>
      </c>
      <c r="O209" s="104">
        <f t="shared" si="127"/>
        <v>1.75</v>
      </c>
      <c r="P209" s="171">
        <f t="shared" si="127"/>
        <v>0</v>
      </c>
      <c r="Q209" s="174">
        <f t="shared" si="127"/>
        <v>-276</v>
      </c>
      <c r="R209" s="94"/>
    </row>
    <row r="210" spans="1:18">
      <c r="A210" s="79" t="s">
        <v>57</v>
      </c>
      <c r="B210" s="79" t="s">
        <v>58</v>
      </c>
      <c r="C210" s="79"/>
      <c r="D210" s="753"/>
      <c r="E210" s="81" t="s">
        <v>60</v>
      </c>
      <c r="F210" s="79" t="s">
        <v>61</v>
      </c>
      <c r="G210" s="85" t="s">
        <v>62</v>
      </c>
      <c r="H210" s="156" t="s">
        <v>72</v>
      </c>
      <c r="I210" s="82" t="s">
        <v>64</v>
      </c>
      <c r="J210" s="117"/>
      <c r="K210" s="82" t="s">
        <v>65</v>
      </c>
      <c r="L210" s="82" t="s">
        <v>66</v>
      </c>
      <c r="M210" s="82" t="s">
        <v>67</v>
      </c>
      <c r="N210" s="82" t="s">
        <v>68</v>
      </c>
      <c r="O210" s="82" t="s">
        <v>69</v>
      </c>
      <c r="P210" s="82" t="s">
        <v>70</v>
      </c>
      <c r="Q210" s="84" t="s">
        <v>71</v>
      </c>
      <c r="R210" s="84" t="s">
        <v>86</v>
      </c>
    </row>
    <row r="211" spans="1:18">
      <c r="A211" s="184" t="s">
        <v>546</v>
      </c>
      <c r="B211" s="89" t="s">
        <v>137</v>
      </c>
      <c r="C211" s="89" t="s">
        <v>19</v>
      </c>
      <c r="D211" s="308">
        <v>43626</v>
      </c>
      <c r="E211" s="91">
        <v>2</v>
      </c>
      <c r="F211" s="89" t="s">
        <v>8</v>
      </c>
      <c r="G211" s="89"/>
      <c r="H211" s="89" t="s">
        <v>17</v>
      </c>
      <c r="I211" s="92">
        <v>30</v>
      </c>
      <c r="J211" s="83"/>
      <c r="K211" s="92">
        <v>69</v>
      </c>
      <c r="L211" s="92">
        <v>9</v>
      </c>
      <c r="M211" s="92"/>
      <c r="N211" s="92">
        <v>18</v>
      </c>
      <c r="O211" s="92">
        <f>SUM(K211-N211)</f>
        <v>51</v>
      </c>
      <c r="P211" s="144"/>
      <c r="Q211" s="93">
        <f>+SUM(P211-L211)</f>
        <v>-9</v>
      </c>
      <c r="R211" s="229"/>
    </row>
    <row r="212" spans="1:18">
      <c r="A212" s="184" t="s">
        <v>546</v>
      </c>
      <c r="B212" s="617"/>
      <c r="C212" s="617" t="s">
        <v>19</v>
      </c>
      <c r="D212" s="803">
        <v>43626</v>
      </c>
      <c r="E212" s="619"/>
      <c r="F212" s="617" t="s">
        <v>468</v>
      </c>
      <c r="G212" s="620"/>
      <c r="H212" s="624"/>
      <c r="I212" s="622"/>
      <c r="J212" s="83"/>
      <c r="K212" s="621"/>
      <c r="L212" s="621"/>
      <c r="M212" s="621"/>
      <c r="N212" s="621"/>
      <c r="O212" s="621"/>
      <c r="P212" s="621"/>
      <c r="Q212" s="623"/>
      <c r="R212" s="229"/>
    </row>
    <row r="213" spans="1:18">
      <c r="A213" s="184" t="s">
        <v>546</v>
      </c>
      <c r="B213" s="89" t="s">
        <v>73</v>
      </c>
      <c r="C213" s="89" t="s">
        <v>24</v>
      </c>
      <c r="D213" s="308">
        <v>43627</v>
      </c>
      <c r="E213" s="91">
        <v>2</v>
      </c>
      <c r="F213" s="89" t="s">
        <v>8</v>
      </c>
      <c r="G213" s="90"/>
      <c r="H213" s="95" t="s">
        <v>6</v>
      </c>
      <c r="I213" s="96">
        <v>35</v>
      </c>
      <c r="J213" s="117"/>
      <c r="K213" s="118">
        <f>SUM(E213*I213)</f>
        <v>70</v>
      </c>
      <c r="L213" s="92">
        <f>SUM(K213*1.15)</f>
        <v>80.5</v>
      </c>
      <c r="M213" s="92">
        <f>SUM(L213-K213)</f>
        <v>10.5</v>
      </c>
      <c r="N213" s="118">
        <f>SUM(E213*20)</f>
        <v>40</v>
      </c>
      <c r="O213" s="118">
        <f>SUM(K213-N213)</f>
        <v>30</v>
      </c>
      <c r="P213" s="118"/>
      <c r="Q213" s="93">
        <f>+SUM(P213-L213)</f>
        <v>-80.5</v>
      </c>
      <c r="R213" s="226"/>
    </row>
    <row r="214" spans="1:18">
      <c r="A214" s="184" t="s">
        <v>546</v>
      </c>
      <c r="B214" s="95" t="s">
        <v>597</v>
      </c>
      <c r="C214" s="89" t="s">
        <v>24</v>
      </c>
      <c r="D214" s="308">
        <v>43627</v>
      </c>
      <c r="E214" s="100">
        <v>2.5</v>
      </c>
      <c r="F214" s="89" t="s">
        <v>8</v>
      </c>
      <c r="G214" s="90"/>
      <c r="H214" s="89" t="s">
        <v>17</v>
      </c>
      <c r="I214" s="92">
        <v>35</v>
      </c>
      <c r="J214" s="83"/>
      <c r="K214" s="92">
        <f t="shared" ref="K214" si="128">SUM(E214*I214)</f>
        <v>87.5</v>
      </c>
      <c r="L214" s="92">
        <f t="shared" ref="L214" si="129">SUM(K214*1.15)</f>
        <v>100.62499999999999</v>
      </c>
      <c r="M214" s="92">
        <f t="shared" ref="M214" si="130">SUM(L214-K214)</f>
        <v>13.124999999999986</v>
      </c>
      <c r="N214" s="118">
        <f t="shared" ref="N214" si="131">SUM(E214*21)</f>
        <v>52.5</v>
      </c>
      <c r="O214" s="92">
        <f t="shared" ref="O214" si="132">SUM(K214-N214)</f>
        <v>35</v>
      </c>
      <c r="P214" s="92"/>
      <c r="Q214" s="93">
        <f t="shared" ref="Q214" si="133">+SUM(P214-L214)</f>
        <v>-100.62499999999999</v>
      </c>
      <c r="R214" s="226"/>
    </row>
    <row r="215" spans="1:18">
      <c r="A215" s="184" t="s">
        <v>546</v>
      </c>
      <c r="B215" s="95" t="s">
        <v>32</v>
      </c>
      <c r="C215" s="95" t="s">
        <v>29</v>
      </c>
      <c r="D215" s="308">
        <v>43628</v>
      </c>
      <c r="E215" s="91">
        <v>3</v>
      </c>
      <c r="F215" s="126" t="s">
        <v>5</v>
      </c>
      <c r="G215" s="90"/>
      <c r="H215" s="87" t="s">
        <v>6</v>
      </c>
      <c r="I215" s="96">
        <v>35</v>
      </c>
      <c r="J215" s="83"/>
      <c r="K215" s="96">
        <v>105</v>
      </c>
      <c r="L215" s="96">
        <f>SUM(K215*1.15)</f>
        <v>120.74999999999999</v>
      </c>
      <c r="M215" s="96">
        <f>SUM(L215-K215)</f>
        <v>15.749999999999986</v>
      </c>
      <c r="N215" s="118">
        <f>SUM(E215*20)</f>
        <v>60</v>
      </c>
      <c r="O215" s="96">
        <f>SUM(K215-N215)</f>
        <v>45</v>
      </c>
      <c r="P215" s="92"/>
      <c r="Q215" s="93">
        <f>+SUM(P215-L215)</f>
        <v>-120.74999999999999</v>
      </c>
      <c r="R215" s="226"/>
    </row>
    <row r="216" spans="1:18">
      <c r="A216" s="184" t="s">
        <v>546</v>
      </c>
      <c r="B216" s="95" t="s">
        <v>107</v>
      </c>
      <c r="C216" s="87" t="s">
        <v>29</v>
      </c>
      <c r="D216" s="308">
        <v>43628</v>
      </c>
      <c r="E216" s="100">
        <v>2</v>
      </c>
      <c r="F216" s="89" t="s">
        <v>8</v>
      </c>
      <c r="G216" s="148"/>
      <c r="H216" s="95" t="s">
        <v>6</v>
      </c>
      <c r="I216" s="96">
        <v>35</v>
      </c>
      <c r="J216" s="117"/>
      <c r="K216" s="96">
        <f>SUM(E216*I216)</f>
        <v>70</v>
      </c>
      <c r="L216" s="96">
        <f>SUM(K216*1.15)</f>
        <v>80.5</v>
      </c>
      <c r="M216" s="96">
        <f>SUM(L216-K216)</f>
        <v>10.5</v>
      </c>
      <c r="N216" s="92">
        <f>SUM(E216*21)</f>
        <v>42</v>
      </c>
      <c r="O216" s="96">
        <f>SUM(K216-N216)</f>
        <v>28</v>
      </c>
      <c r="P216" s="96"/>
      <c r="Q216" s="93">
        <f>+SUM(P216-L216)</f>
        <v>-80.5</v>
      </c>
      <c r="R216" s="226"/>
    </row>
    <row r="217" spans="1:18">
      <c r="A217" s="184" t="s">
        <v>546</v>
      </c>
      <c r="B217" s="567"/>
      <c r="C217" s="109" t="s">
        <v>3</v>
      </c>
      <c r="D217" s="802">
        <v>43629</v>
      </c>
      <c r="E217" s="681"/>
      <c r="F217" s="112" t="s">
        <v>584</v>
      </c>
      <c r="G217" s="113"/>
      <c r="H217" s="109"/>
      <c r="I217" s="114"/>
      <c r="J217" s="83"/>
      <c r="K217" s="114"/>
      <c r="L217" s="114"/>
      <c r="M217" s="114"/>
      <c r="N217" s="114"/>
      <c r="O217" s="114"/>
      <c r="P217" s="114"/>
      <c r="Q217" s="115"/>
      <c r="R217" s="692"/>
    </row>
    <row r="218" spans="1:18">
      <c r="A218" s="184" t="s">
        <v>546</v>
      </c>
      <c r="B218" s="89" t="s">
        <v>142</v>
      </c>
      <c r="C218" s="95" t="s">
        <v>3</v>
      </c>
      <c r="D218" s="308">
        <v>43629</v>
      </c>
      <c r="E218" s="91">
        <v>2.5</v>
      </c>
      <c r="F218" s="89" t="s">
        <v>8</v>
      </c>
      <c r="G218" s="90"/>
      <c r="H218" s="95" t="s">
        <v>6</v>
      </c>
      <c r="I218" s="96">
        <v>35</v>
      </c>
      <c r="J218" s="83"/>
      <c r="K218" s="92">
        <v>87.5</v>
      </c>
      <c r="L218" s="92">
        <f>SUM(K218*1.15)</f>
        <v>100.62499999999999</v>
      </c>
      <c r="M218" s="92">
        <f>SUM(L218-K218)</f>
        <v>13.124999999999986</v>
      </c>
      <c r="N218" s="92">
        <f>SUM(E218*20)</f>
        <v>50</v>
      </c>
      <c r="O218" s="92">
        <f>SUM(K218-N218)</f>
        <v>37.5</v>
      </c>
      <c r="P218" s="92"/>
      <c r="Q218" s="93">
        <f>+SUM(P218-L218)</f>
        <v>-100.62499999999999</v>
      </c>
      <c r="R218" s="226"/>
    </row>
    <row r="219" spans="1:18">
      <c r="A219" s="184" t="s">
        <v>546</v>
      </c>
      <c r="B219" s="89" t="s">
        <v>84</v>
      </c>
      <c r="C219" s="95" t="s">
        <v>10</v>
      </c>
      <c r="D219" s="308">
        <v>43630</v>
      </c>
      <c r="E219" s="91">
        <v>2</v>
      </c>
      <c r="F219" s="89" t="s">
        <v>85</v>
      </c>
      <c r="G219" s="90"/>
      <c r="H219" s="95" t="s">
        <v>6</v>
      </c>
      <c r="I219" s="96">
        <v>35</v>
      </c>
      <c r="J219" s="83"/>
      <c r="K219" s="92">
        <v>75</v>
      </c>
      <c r="L219" s="92">
        <f>SUM(K219*1.15)</f>
        <v>86.25</v>
      </c>
      <c r="M219" s="92">
        <f>SUM(L219-K219)</f>
        <v>11.25</v>
      </c>
      <c r="N219" s="92">
        <f>SUM(E219*20)</f>
        <v>40</v>
      </c>
      <c r="O219" s="92">
        <f>SUM(K219-N219)</f>
        <v>35</v>
      </c>
      <c r="P219" s="92"/>
      <c r="Q219" s="144">
        <f>+SUM(P219-L219)</f>
        <v>-86.25</v>
      </c>
      <c r="R219" s="226"/>
    </row>
    <row r="220" spans="1:18">
      <c r="A220" s="184" t="s">
        <v>546</v>
      </c>
      <c r="B220" s="87" t="s">
        <v>111</v>
      </c>
      <c r="C220" s="89" t="s">
        <v>10</v>
      </c>
      <c r="D220" s="308">
        <v>43630</v>
      </c>
      <c r="E220" s="100">
        <v>2.5</v>
      </c>
      <c r="F220" s="87" t="s">
        <v>8</v>
      </c>
      <c r="G220" s="90"/>
      <c r="H220" s="87" t="s">
        <v>12</v>
      </c>
      <c r="I220" s="92">
        <v>30</v>
      </c>
      <c r="J220" s="83"/>
      <c r="K220" s="118">
        <f>SUM(E220*I220)</f>
        <v>75</v>
      </c>
      <c r="L220" s="118">
        <f>SUM(K220*1.15)</f>
        <v>86.25</v>
      </c>
      <c r="M220" s="118">
        <f>SUM(L220-K220)</f>
        <v>11.25</v>
      </c>
      <c r="N220" s="92">
        <f t="shared" ref="N220" si="134">SUM(E220*20)</f>
        <v>50</v>
      </c>
      <c r="O220" s="118">
        <f>SUM(K220-N220)</f>
        <v>25</v>
      </c>
      <c r="P220" s="118"/>
      <c r="Q220" s="93">
        <f>+SUM(P220-L220)</f>
        <v>-86.25</v>
      </c>
      <c r="R220" s="226"/>
    </row>
    <row r="221" spans="1:18">
      <c r="A221" s="167"/>
      <c r="B221" s="167"/>
      <c r="C221" s="167"/>
      <c r="D221" s="756"/>
      <c r="E221" s="169">
        <f>SUM(E211:E220)</f>
        <v>18.5</v>
      </c>
      <c r="F221" s="167"/>
      <c r="G221" s="170"/>
      <c r="H221" s="168"/>
      <c r="I221" s="171"/>
      <c r="J221" s="117"/>
      <c r="K221" s="171">
        <f t="shared" ref="K221:Q221" si="135">SUM(K211:K220)</f>
        <v>639</v>
      </c>
      <c r="L221" s="171">
        <f t="shared" si="135"/>
        <v>664.5</v>
      </c>
      <c r="M221" s="171">
        <f t="shared" si="135"/>
        <v>85.499999999999957</v>
      </c>
      <c r="N221" s="171">
        <f t="shared" si="135"/>
        <v>352.5</v>
      </c>
      <c r="O221" s="171">
        <f t="shared" si="135"/>
        <v>286.5</v>
      </c>
      <c r="P221" s="171">
        <f t="shared" si="135"/>
        <v>0</v>
      </c>
      <c r="Q221" s="105">
        <f t="shared" si="135"/>
        <v>-664.5</v>
      </c>
      <c r="R221" s="94"/>
    </row>
    <row r="222" spans="1:18">
      <c r="A222" s="189" t="s">
        <v>114</v>
      </c>
      <c r="B222" s="95" t="s">
        <v>131</v>
      </c>
      <c r="C222" s="196" t="s">
        <v>19</v>
      </c>
      <c r="D222" s="308">
        <v>43626</v>
      </c>
      <c r="E222" s="100">
        <v>2</v>
      </c>
      <c r="F222" s="197" t="s">
        <v>5</v>
      </c>
      <c r="G222" s="90" t="s">
        <v>585</v>
      </c>
      <c r="H222" s="95" t="s">
        <v>6</v>
      </c>
      <c r="I222" s="96">
        <v>35</v>
      </c>
      <c r="J222" s="83"/>
      <c r="K222" s="92">
        <f>SUM(E222*I222)</f>
        <v>70</v>
      </c>
      <c r="L222" s="92">
        <f>SUM(K222*1.15)</f>
        <v>80.5</v>
      </c>
      <c r="M222" s="92">
        <f>SUM(L222-K222)</f>
        <v>10.5</v>
      </c>
      <c r="N222" s="92">
        <f>SUM(E222*21)</f>
        <v>42</v>
      </c>
      <c r="O222" s="92">
        <f>SUM(K222-N222)</f>
        <v>28</v>
      </c>
      <c r="P222" s="96"/>
      <c r="Q222" s="93">
        <f>+SUM(P222-L222)</f>
        <v>-80.5</v>
      </c>
      <c r="R222" s="220"/>
    </row>
    <row r="223" spans="1:18">
      <c r="A223" s="189" t="s">
        <v>114</v>
      </c>
      <c r="B223" s="89" t="s">
        <v>116</v>
      </c>
      <c r="C223" s="89" t="s">
        <v>19</v>
      </c>
      <c r="D223" s="308">
        <v>43626</v>
      </c>
      <c r="E223" s="186">
        <v>2</v>
      </c>
      <c r="F223" s="187"/>
      <c r="G223" s="87"/>
      <c r="H223" s="87" t="s">
        <v>6</v>
      </c>
      <c r="I223" s="118">
        <v>35</v>
      </c>
      <c r="J223" s="117"/>
      <c r="K223" s="118">
        <f>SUM(E223*I223)</f>
        <v>70</v>
      </c>
      <c r="L223" s="118">
        <f t="shared" ref="L223:L231" si="136">SUM(K223*1.15)</f>
        <v>80.5</v>
      </c>
      <c r="M223" s="118">
        <f>SUM(L223-K223)</f>
        <v>10.5</v>
      </c>
      <c r="N223" s="118">
        <f>SUM(E223*21.5)</f>
        <v>43</v>
      </c>
      <c r="O223" s="118">
        <f>SUM(K223-N223)</f>
        <v>27</v>
      </c>
      <c r="P223" s="118"/>
      <c r="Q223" s="187">
        <f t="shared" ref="Q223:Q231" si="137">+SUM(P223-L223)</f>
        <v>-80.5</v>
      </c>
      <c r="R223" s="220"/>
    </row>
    <row r="224" spans="1:18">
      <c r="A224" s="189" t="s">
        <v>114</v>
      </c>
      <c r="B224" s="89" t="s">
        <v>117</v>
      </c>
      <c r="C224" s="87" t="s">
        <v>24</v>
      </c>
      <c r="D224" s="308">
        <v>43627</v>
      </c>
      <c r="E224" s="91">
        <v>2</v>
      </c>
      <c r="F224" s="89" t="s">
        <v>8</v>
      </c>
      <c r="G224" s="90" t="s">
        <v>462</v>
      </c>
      <c r="H224" s="95" t="s">
        <v>6</v>
      </c>
      <c r="I224" s="92">
        <v>35</v>
      </c>
      <c r="J224" s="117"/>
      <c r="K224" s="92">
        <v>140</v>
      </c>
      <c r="L224" s="92">
        <f t="shared" si="136"/>
        <v>161</v>
      </c>
      <c r="M224" s="92">
        <f t="shared" ref="M224:M229" si="138">SUM(L224-K224)</f>
        <v>21</v>
      </c>
      <c r="N224" s="118">
        <f t="shared" ref="N224:N231" si="139">SUM(E224*21.5)</f>
        <v>43</v>
      </c>
      <c r="O224" s="92">
        <f t="shared" ref="O224:O229" si="140">SUM(K224-N224)</f>
        <v>97</v>
      </c>
      <c r="P224" s="96"/>
      <c r="Q224" s="93">
        <f t="shared" si="137"/>
        <v>-161</v>
      </c>
      <c r="R224" s="220"/>
    </row>
    <row r="225" spans="1:18">
      <c r="A225" s="189" t="s">
        <v>114</v>
      </c>
      <c r="B225" s="89" t="s">
        <v>119</v>
      </c>
      <c r="C225" s="89" t="s">
        <v>24</v>
      </c>
      <c r="D225" s="308">
        <v>43627</v>
      </c>
      <c r="E225" s="91">
        <v>2.5</v>
      </c>
      <c r="F225" s="89" t="s">
        <v>8</v>
      </c>
      <c r="G225" s="90" t="s">
        <v>462</v>
      </c>
      <c r="H225" s="116" t="s">
        <v>6</v>
      </c>
      <c r="I225" s="92">
        <v>35</v>
      </c>
      <c r="J225" s="117"/>
      <c r="K225" s="92">
        <v>175</v>
      </c>
      <c r="L225" s="92">
        <f t="shared" si="136"/>
        <v>201.24999999999997</v>
      </c>
      <c r="M225" s="92">
        <f t="shared" si="138"/>
        <v>26.249999999999972</v>
      </c>
      <c r="N225" s="118">
        <f t="shared" si="139"/>
        <v>53.75</v>
      </c>
      <c r="O225" s="92">
        <f t="shared" si="140"/>
        <v>121.25</v>
      </c>
      <c r="P225" s="92"/>
      <c r="Q225" s="177">
        <f t="shared" si="137"/>
        <v>-201.24999999999997</v>
      </c>
      <c r="R225" s="220"/>
    </row>
    <row r="226" spans="1:18">
      <c r="A226" s="189" t="s">
        <v>114</v>
      </c>
      <c r="B226" s="89" t="s">
        <v>116</v>
      </c>
      <c r="C226" s="95" t="s">
        <v>29</v>
      </c>
      <c r="D226" s="308">
        <v>43628</v>
      </c>
      <c r="E226" s="100">
        <v>1</v>
      </c>
      <c r="F226" s="89"/>
      <c r="G226" s="148"/>
      <c r="H226" s="95" t="s">
        <v>6</v>
      </c>
      <c r="I226" s="92">
        <v>30</v>
      </c>
      <c r="J226" s="117"/>
      <c r="K226" s="118">
        <f t="shared" ref="K226:K231" si="141">SUM(E226*I226)</f>
        <v>30</v>
      </c>
      <c r="L226" s="118">
        <f t="shared" si="136"/>
        <v>34.5</v>
      </c>
      <c r="M226" s="118">
        <f>SUM(L226-K226)</f>
        <v>4.5</v>
      </c>
      <c r="N226" s="118">
        <f t="shared" si="139"/>
        <v>21.5</v>
      </c>
      <c r="O226" s="92">
        <f>SUM(K226-N226)</f>
        <v>8.5</v>
      </c>
      <c r="P226" s="118"/>
      <c r="Q226" s="144">
        <f t="shared" si="137"/>
        <v>-34.5</v>
      </c>
      <c r="R226" s="220"/>
    </row>
    <row r="227" spans="1:18">
      <c r="A227" s="189" t="s">
        <v>114</v>
      </c>
      <c r="B227" s="89" t="s">
        <v>667</v>
      </c>
      <c r="C227" s="95" t="s">
        <v>29</v>
      </c>
      <c r="D227" s="341">
        <v>43628</v>
      </c>
      <c r="E227" s="91">
        <v>2.5</v>
      </c>
      <c r="F227" s="126" t="s">
        <v>5</v>
      </c>
      <c r="G227" s="89"/>
      <c r="H227" s="89" t="s">
        <v>6</v>
      </c>
      <c r="I227" s="92">
        <v>40</v>
      </c>
      <c r="J227" s="117"/>
      <c r="K227" s="92">
        <f t="shared" ref="K227" si="142">SUM(E227*I227)</f>
        <v>100</v>
      </c>
      <c r="L227" s="92">
        <f t="shared" ref="L227" si="143">SUM(K227*1.15)</f>
        <v>114.99999999999999</v>
      </c>
      <c r="M227" s="92">
        <f>SUM(L227-K227)</f>
        <v>14.999999999999986</v>
      </c>
      <c r="N227" s="92">
        <f t="shared" ref="N227" si="144">SUM(E227*21.5)</f>
        <v>53.75</v>
      </c>
      <c r="O227" s="92">
        <f>SUM(K227-N227)</f>
        <v>46.25</v>
      </c>
      <c r="P227" s="92"/>
      <c r="Q227" s="144">
        <f t="shared" ref="Q227" si="145">+SUM(P227-L227)</f>
        <v>-114.99999999999999</v>
      </c>
      <c r="R227" s="220"/>
    </row>
    <row r="228" spans="1:18">
      <c r="A228" s="189" t="s">
        <v>114</v>
      </c>
      <c r="B228" s="89" t="s">
        <v>124</v>
      </c>
      <c r="C228" s="95" t="s">
        <v>3</v>
      </c>
      <c r="D228" s="308">
        <v>43629</v>
      </c>
      <c r="E228" s="100">
        <v>2</v>
      </c>
      <c r="F228" s="126" t="s">
        <v>5</v>
      </c>
      <c r="G228" s="90" t="s">
        <v>125</v>
      </c>
      <c r="H228" s="95" t="s">
        <v>6</v>
      </c>
      <c r="I228" s="96">
        <v>35</v>
      </c>
      <c r="J228" s="117"/>
      <c r="K228" s="92">
        <f t="shared" si="141"/>
        <v>70</v>
      </c>
      <c r="L228" s="92">
        <f t="shared" si="136"/>
        <v>80.5</v>
      </c>
      <c r="M228" s="92">
        <f>SUM(L228-K228)</f>
        <v>10.5</v>
      </c>
      <c r="N228" s="118">
        <f t="shared" si="139"/>
        <v>43</v>
      </c>
      <c r="O228" s="92">
        <f>SUM(K228-N228)</f>
        <v>27</v>
      </c>
      <c r="P228" s="96"/>
      <c r="Q228" s="93">
        <f t="shared" si="137"/>
        <v>-80.5</v>
      </c>
      <c r="R228" s="220"/>
    </row>
    <row r="229" spans="1:18">
      <c r="A229" s="189" t="s">
        <v>114</v>
      </c>
      <c r="B229" s="89" t="s">
        <v>127</v>
      </c>
      <c r="C229" s="95" t="s">
        <v>3</v>
      </c>
      <c r="D229" s="308">
        <v>43629</v>
      </c>
      <c r="E229" s="91">
        <v>2.5</v>
      </c>
      <c r="F229" s="89" t="s">
        <v>8</v>
      </c>
      <c r="G229" s="90"/>
      <c r="H229" s="95" t="s">
        <v>17</v>
      </c>
      <c r="I229" s="96">
        <v>30</v>
      </c>
      <c r="J229" s="117"/>
      <c r="K229" s="92">
        <f t="shared" si="141"/>
        <v>75</v>
      </c>
      <c r="L229" s="92">
        <f t="shared" si="136"/>
        <v>86.25</v>
      </c>
      <c r="M229" s="92">
        <f t="shared" si="138"/>
        <v>11.25</v>
      </c>
      <c r="N229" s="118">
        <f t="shared" si="139"/>
        <v>53.75</v>
      </c>
      <c r="O229" s="92">
        <f t="shared" si="140"/>
        <v>21.25</v>
      </c>
      <c r="P229" s="96"/>
      <c r="Q229" s="93">
        <f t="shared" si="137"/>
        <v>-86.25</v>
      </c>
      <c r="R229" s="220"/>
    </row>
    <row r="230" spans="1:18">
      <c r="A230" s="189" t="s">
        <v>114</v>
      </c>
      <c r="B230" s="89" t="s">
        <v>128</v>
      </c>
      <c r="C230" s="89" t="s">
        <v>10</v>
      </c>
      <c r="D230" s="308">
        <v>43630</v>
      </c>
      <c r="E230" s="91">
        <v>3</v>
      </c>
      <c r="F230" s="89" t="s">
        <v>8</v>
      </c>
      <c r="G230" s="90"/>
      <c r="H230" s="95" t="s">
        <v>6</v>
      </c>
      <c r="I230" s="96">
        <v>35</v>
      </c>
      <c r="J230" s="117"/>
      <c r="K230" s="92">
        <f t="shared" si="141"/>
        <v>105</v>
      </c>
      <c r="L230" s="92">
        <f t="shared" si="136"/>
        <v>120.74999999999999</v>
      </c>
      <c r="M230" s="92">
        <f>SUM(L230-K230)</f>
        <v>15.749999999999986</v>
      </c>
      <c r="N230" s="118">
        <f t="shared" si="139"/>
        <v>64.5</v>
      </c>
      <c r="O230" s="92">
        <f>SUM(K230-N230)</f>
        <v>40.5</v>
      </c>
      <c r="P230" s="92"/>
      <c r="Q230" s="93">
        <f t="shared" si="137"/>
        <v>-120.74999999999999</v>
      </c>
      <c r="R230" s="220"/>
    </row>
    <row r="231" spans="1:18">
      <c r="A231" s="189" t="s">
        <v>114</v>
      </c>
      <c r="B231" s="89" t="s">
        <v>116</v>
      </c>
      <c r="C231" s="95" t="s">
        <v>10</v>
      </c>
      <c r="D231" s="308">
        <v>43630</v>
      </c>
      <c r="E231" s="91">
        <v>2</v>
      </c>
      <c r="F231" s="89"/>
      <c r="G231" s="90"/>
      <c r="H231" s="95" t="s">
        <v>6</v>
      </c>
      <c r="I231" s="96">
        <v>35</v>
      </c>
      <c r="J231" s="117"/>
      <c r="K231" s="118">
        <f t="shared" si="141"/>
        <v>70</v>
      </c>
      <c r="L231" s="118">
        <f t="shared" si="136"/>
        <v>80.5</v>
      </c>
      <c r="M231" s="118">
        <f>SUM(L231-K231)</f>
        <v>10.5</v>
      </c>
      <c r="N231" s="118">
        <f t="shared" si="139"/>
        <v>43</v>
      </c>
      <c r="O231" s="96">
        <f>SUM(K231-N231)</f>
        <v>27</v>
      </c>
      <c r="P231" s="118"/>
      <c r="Q231" s="192">
        <f t="shared" si="137"/>
        <v>-80.5</v>
      </c>
      <c r="R231" s="220"/>
    </row>
    <row r="232" spans="1:18">
      <c r="A232" s="193"/>
      <c r="B232" s="167"/>
      <c r="C232" s="167"/>
      <c r="D232" s="756"/>
      <c r="E232" s="169">
        <f>SUM(E222:E231)</f>
        <v>21.5</v>
      </c>
      <c r="F232" s="167"/>
      <c r="G232" s="170"/>
      <c r="H232" s="168"/>
      <c r="I232" s="171"/>
      <c r="J232" s="117"/>
      <c r="K232" s="171">
        <f t="shared" ref="K232:P232" si="146">SUM(K222:K231)</f>
        <v>905</v>
      </c>
      <c r="L232" s="171">
        <f t="shared" si="146"/>
        <v>1040.75</v>
      </c>
      <c r="M232" s="171">
        <f t="shared" si="146"/>
        <v>135.74999999999994</v>
      </c>
      <c r="N232" s="171">
        <f t="shared" si="146"/>
        <v>461.25</v>
      </c>
      <c r="O232" s="171">
        <f t="shared" si="146"/>
        <v>443.75</v>
      </c>
      <c r="P232" s="171">
        <f t="shared" si="146"/>
        <v>0</v>
      </c>
      <c r="Q232" s="171">
        <f>SUM(Q222:Q231)</f>
        <v>-1040.75</v>
      </c>
      <c r="R232" s="94"/>
    </row>
    <row r="233" spans="1:18">
      <c r="A233" s="194"/>
      <c r="B233" s="89"/>
      <c r="C233" s="95"/>
      <c r="D233" s="308"/>
      <c r="E233" s="91"/>
      <c r="F233" s="89"/>
      <c r="G233" s="90"/>
      <c r="H233" s="95"/>
      <c r="I233" s="96"/>
      <c r="J233" s="83"/>
      <c r="K233" s="92"/>
      <c r="L233" s="92">
        <f t="shared" ref="L233" si="147">SUM(K233*1.15)</f>
        <v>0</v>
      </c>
      <c r="M233" s="92">
        <f t="shared" ref="M233" si="148">SUM(L233-K233)</f>
        <v>0</v>
      </c>
      <c r="N233" s="92">
        <f>SUM(E233*20)</f>
        <v>0</v>
      </c>
      <c r="O233" s="92">
        <f t="shared" ref="O233" si="149">SUM(K233-N233)</f>
        <v>0</v>
      </c>
      <c r="P233" s="92"/>
      <c r="Q233" s="144">
        <f t="shared" ref="Q233" si="150">+SUM(P233-L233)</f>
        <v>0</v>
      </c>
      <c r="R233" s="94"/>
    </row>
    <row r="234" spans="1:18">
      <c r="A234" s="233"/>
      <c r="B234" s="233"/>
      <c r="C234" s="233"/>
      <c r="D234" s="758"/>
      <c r="E234" s="235">
        <f>SUM(E233:E233)</f>
        <v>0</v>
      </c>
      <c r="F234" s="233"/>
      <c r="G234" s="233"/>
      <c r="H234" s="233"/>
      <c r="I234" s="233"/>
      <c r="J234" s="83"/>
      <c r="K234" s="172">
        <f t="shared" ref="K234:Q234" si="151">SUM(K233:K233)</f>
        <v>0</v>
      </c>
      <c r="L234" s="172">
        <f t="shared" si="151"/>
        <v>0</v>
      </c>
      <c r="M234" s="172">
        <f t="shared" si="151"/>
        <v>0</v>
      </c>
      <c r="N234" s="172">
        <f t="shared" si="151"/>
        <v>0</v>
      </c>
      <c r="O234" s="172">
        <f t="shared" si="151"/>
        <v>0</v>
      </c>
      <c r="P234" s="172">
        <f t="shared" si="151"/>
        <v>0</v>
      </c>
      <c r="Q234" s="172">
        <f t="shared" si="151"/>
        <v>0</v>
      </c>
      <c r="R234" s="233"/>
    </row>
    <row r="235" spans="1:18">
      <c r="A235" s="195" t="s">
        <v>146</v>
      </c>
      <c r="B235" s="198"/>
      <c r="C235" s="198" t="s">
        <v>19</v>
      </c>
      <c r="D235" s="248">
        <v>43626</v>
      </c>
      <c r="E235" s="200">
        <v>3</v>
      </c>
      <c r="F235" s="198"/>
      <c r="G235" s="230"/>
      <c r="H235" s="231"/>
      <c r="I235" s="232"/>
      <c r="J235" s="83"/>
      <c r="K235" s="201"/>
      <c r="L235" s="201">
        <f>SUM(K235*1.15)</f>
        <v>0</v>
      </c>
      <c r="M235" s="201">
        <f>SUM(L235-K235)</f>
        <v>0</v>
      </c>
      <c r="N235" s="201">
        <f>SUM(E235*23)</f>
        <v>69</v>
      </c>
      <c r="O235" s="201">
        <f>SUM(K235-N235)</f>
        <v>-69</v>
      </c>
      <c r="P235" s="201"/>
      <c r="Q235" s="202">
        <f>+SUM(P235-L235)</f>
        <v>0</v>
      </c>
      <c r="R235" s="664"/>
    </row>
    <row r="236" spans="1:18">
      <c r="A236" s="195" t="s">
        <v>146</v>
      </c>
      <c r="B236" s="198"/>
      <c r="C236" s="198" t="s">
        <v>19</v>
      </c>
      <c r="D236" s="248">
        <v>43626</v>
      </c>
      <c r="E236" s="200"/>
      <c r="F236" s="198"/>
      <c r="G236" s="198"/>
      <c r="H236" s="198"/>
      <c r="I236" s="198"/>
      <c r="J236" s="83"/>
      <c r="K236" s="198"/>
      <c r="L236" s="198"/>
      <c r="M236" s="198"/>
      <c r="N236" s="198"/>
      <c r="O236" s="198"/>
      <c r="P236" s="198"/>
      <c r="Q236" s="198"/>
      <c r="R236" s="198"/>
    </row>
    <row r="237" spans="1:18">
      <c r="A237" s="195" t="s">
        <v>146</v>
      </c>
      <c r="B237" s="89" t="s">
        <v>117</v>
      </c>
      <c r="C237" s="89" t="s">
        <v>24</v>
      </c>
      <c r="D237" s="308">
        <v>43627</v>
      </c>
      <c r="E237" s="100">
        <v>2</v>
      </c>
      <c r="F237" s="89" t="s">
        <v>8</v>
      </c>
      <c r="G237" s="90" t="s">
        <v>669</v>
      </c>
      <c r="H237" s="116" t="s">
        <v>15</v>
      </c>
      <c r="I237" s="89"/>
      <c r="J237" s="83"/>
      <c r="K237" s="92"/>
      <c r="L237" s="92"/>
      <c r="M237" s="92"/>
      <c r="N237" s="92">
        <f>SUM(E237*21)</f>
        <v>42</v>
      </c>
      <c r="O237" s="92"/>
      <c r="P237" s="92"/>
      <c r="Q237" s="93"/>
      <c r="R237" s="751"/>
    </row>
    <row r="238" spans="1:18">
      <c r="A238" s="195" t="s">
        <v>146</v>
      </c>
      <c r="B238" s="89" t="s">
        <v>119</v>
      </c>
      <c r="C238" s="89" t="s">
        <v>24</v>
      </c>
      <c r="D238" s="308">
        <v>43627</v>
      </c>
      <c r="E238" s="91">
        <v>2.5</v>
      </c>
      <c r="F238" s="89" t="s">
        <v>8</v>
      </c>
      <c r="G238" s="90" t="s">
        <v>669</v>
      </c>
      <c r="H238" s="116" t="s">
        <v>15</v>
      </c>
      <c r="I238" s="92"/>
      <c r="J238" s="83"/>
      <c r="K238" s="92"/>
      <c r="L238" s="92">
        <f>SUM(K238*1.15)</f>
        <v>0</v>
      </c>
      <c r="M238" s="92">
        <f>SUM(L238-K238)</f>
        <v>0</v>
      </c>
      <c r="N238" s="92">
        <f>SUM(E238*21)</f>
        <v>52.5</v>
      </c>
      <c r="O238" s="92">
        <f>SUM(K238-N238)</f>
        <v>-52.5</v>
      </c>
      <c r="P238" s="92"/>
      <c r="Q238" s="93">
        <f>+SUM(P238-L238)</f>
        <v>0</v>
      </c>
      <c r="R238" s="226"/>
    </row>
    <row r="239" spans="1:18">
      <c r="A239" s="195" t="s">
        <v>146</v>
      </c>
      <c r="B239" s="89" t="s">
        <v>228</v>
      </c>
      <c r="C239" s="89" t="s">
        <v>29</v>
      </c>
      <c r="D239" s="308">
        <v>43628</v>
      </c>
      <c r="E239" s="91">
        <v>2</v>
      </c>
      <c r="F239" s="89" t="s">
        <v>8</v>
      </c>
      <c r="G239" s="90" t="s">
        <v>668</v>
      </c>
      <c r="H239" s="89" t="s">
        <v>17</v>
      </c>
      <c r="I239" s="92">
        <v>30</v>
      </c>
      <c r="J239" s="83"/>
      <c r="K239" s="92">
        <v>60</v>
      </c>
      <c r="L239" s="92">
        <f>SUM(K239*1.15)</f>
        <v>69</v>
      </c>
      <c r="M239" s="92">
        <f>SUM(L239-K239)</f>
        <v>9</v>
      </c>
      <c r="N239" s="92">
        <f>SUM(E239*21)</f>
        <v>42</v>
      </c>
      <c r="O239" s="92">
        <f>SUM(K239-N239)</f>
        <v>18</v>
      </c>
      <c r="P239" s="92"/>
      <c r="Q239" s="93">
        <f>+SUM(P239-L239)</f>
        <v>-69</v>
      </c>
      <c r="R239" s="229"/>
    </row>
    <row r="240" spans="1:18">
      <c r="A240" s="195" t="s">
        <v>146</v>
      </c>
      <c r="B240" s="89" t="s">
        <v>591</v>
      </c>
      <c r="C240" s="89" t="s">
        <v>3</v>
      </c>
      <c r="D240" s="308">
        <v>43629</v>
      </c>
      <c r="E240" s="91">
        <v>3</v>
      </c>
      <c r="F240" s="125" t="s">
        <v>14</v>
      </c>
      <c r="G240" s="90" t="s">
        <v>668</v>
      </c>
      <c r="H240" s="89" t="s">
        <v>20</v>
      </c>
      <c r="I240" s="92">
        <v>40</v>
      </c>
      <c r="J240" s="83"/>
      <c r="K240" s="92">
        <f>SUM(E240*I240)</f>
        <v>120</v>
      </c>
      <c r="L240" s="92">
        <f>SUM(K240*1.15)</f>
        <v>138</v>
      </c>
      <c r="M240" s="92">
        <f>SUM(L240-K240)</f>
        <v>18</v>
      </c>
      <c r="N240" s="92">
        <f>SUM(E240*20)</f>
        <v>60</v>
      </c>
      <c r="O240" s="92">
        <f>SUM(K240-N240)</f>
        <v>60</v>
      </c>
      <c r="P240" s="92"/>
      <c r="Q240" s="93">
        <f>+SUM(P240-L240)</f>
        <v>-138</v>
      </c>
      <c r="R240" s="229"/>
    </row>
    <row r="241" spans="1:18">
      <c r="A241" s="195" t="s">
        <v>146</v>
      </c>
      <c r="B241" s="95" t="s">
        <v>35</v>
      </c>
      <c r="C241" s="89" t="s">
        <v>3</v>
      </c>
      <c r="D241" s="308">
        <v>43629</v>
      </c>
      <c r="E241" s="91">
        <v>1.5</v>
      </c>
      <c r="F241" s="125" t="s">
        <v>14</v>
      </c>
      <c r="G241" s="90" t="s">
        <v>587</v>
      </c>
      <c r="H241" s="89"/>
      <c r="I241" s="89"/>
      <c r="J241" s="83"/>
      <c r="K241" s="89"/>
      <c r="L241" s="89"/>
      <c r="M241" s="89"/>
      <c r="N241" s="92">
        <f>SUM(E241*23)</f>
        <v>34.5</v>
      </c>
      <c r="O241" s="89"/>
      <c r="P241" s="89"/>
      <c r="Q241" s="89"/>
      <c r="R241" s="223"/>
    </row>
    <row r="242" spans="1:18">
      <c r="A242" s="195" t="s">
        <v>146</v>
      </c>
      <c r="B242" s="89" t="s">
        <v>37</v>
      </c>
      <c r="C242" s="89" t="s">
        <v>3</v>
      </c>
      <c r="D242" s="308">
        <v>43629</v>
      </c>
      <c r="E242" s="91">
        <v>2</v>
      </c>
      <c r="F242" s="89" t="s">
        <v>8</v>
      </c>
      <c r="G242" s="90" t="s">
        <v>587</v>
      </c>
      <c r="H242" s="89"/>
      <c r="I242" s="92"/>
      <c r="J242" s="83"/>
      <c r="K242" s="92"/>
      <c r="L242" s="92"/>
      <c r="M242" s="92"/>
      <c r="N242" s="92"/>
      <c r="O242" s="92"/>
      <c r="P242" s="92"/>
      <c r="Q242" s="93"/>
      <c r="R242" s="223"/>
    </row>
    <row r="243" spans="1:18">
      <c r="A243" s="195" t="s">
        <v>146</v>
      </c>
      <c r="B243" s="198"/>
      <c r="C243" s="198" t="s">
        <v>10</v>
      </c>
      <c r="D243" s="248">
        <v>43630</v>
      </c>
      <c r="E243" s="200">
        <v>2</v>
      </c>
      <c r="F243" s="198"/>
      <c r="G243" s="198"/>
      <c r="H243" s="198"/>
      <c r="I243" s="198"/>
      <c r="J243" s="83"/>
      <c r="K243" s="198"/>
      <c r="L243" s="198"/>
      <c r="M243" s="198"/>
      <c r="N243" s="201">
        <f>SUM(E243*23)</f>
        <v>46</v>
      </c>
      <c r="O243" s="198"/>
      <c r="P243" s="198"/>
      <c r="Q243" s="198"/>
      <c r="R243" s="664"/>
    </row>
    <row r="244" spans="1:18">
      <c r="A244" s="195" t="s">
        <v>146</v>
      </c>
      <c r="B244" s="87" t="s">
        <v>135</v>
      </c>
      <c r="C244" s="89" t="s">
        <v>10</v>
      </c>
      <c r="D244" s="308">
        <v>43630</v>
      </c>
      <c r="E244" s="98">
        <v>3</v>
      </c>
      <c r="F244" s="87" t="s">
        <v>8</v>
      </c>
      <c r="G244" s="89"/>
      <c r="H244" s="87" t="s">
        <v>6</v>
      </c>
      <c r="I244" s="118">
        <v>35</v>
      </c>
      <c r="J244" s="83"/>
      <c r="K244" s="118">
        <f>SUM(E244*I244)</f>
        <v>105</v>
      </c>
      <c r="L244" s="118">
        <f>SUM(K244*1.15)</f>
        <v>120.74999999999999</v>
      </c>
      <c r="M244" s="118">
        <f>SUM(L244-K244)</f>
        <v>15.749999999999986</v>
      </c>
      <c r="N244" s="92">
        <f>SUM(E244*21)</f>
        <v>63</v>
      </c>
      <c r="O244" s="118">
        <f>SUM(K244-N244)</f>
        <v>42</v>
      </c>
      <c r="P244" s="118"/>
      <c r="Q244" s="93">
        <f>+SUM(P244-L244)</f>
        <v>-120.74999999999999</v>
      </c>
      <c r="R244" s="226"/>
    </row>
    <row r="245" spans="1:18">
      <c r="A245" s="195" t="s">
        <v>146</v>
      </c>
      <c r="B245" s="198"/>
      <c r="C245" s="198"/>
      <c r="D245" s="199"/>
      <c r="E245" s="200"/>
      <c r="F245" s="198"/>
      <c r="G245" s="198"/>
      <c r="H245" s="198"/>
      <c r="I245" s="201"/>
      <c r="J245" s="117"/>
      <c r="K245" s="201"/>
      <c r="L245" s="201"/>
      <c r="M245" s="201"/>
      <c r="N245" s="201">
        <f>SUM(E245*20)</f>
        <v>0</v>
      </c>
      <c r="O245" s="201"/>
      <c r="P245" s="201"/>
      <c r="Q245" s="202"/>
      <c r="R245" s="222"/>
    </row>
    <row r="246" spans="1:18">
      <c r="A246" s="204"/>
      <c r="B246" s="204"/>
      <c r="C246" s="204"/>
      <c r="D246" s="223"/>
      <c r="E246" s="205">
        <f>SUM(E235:E245)</f>
        <v>21</v>
      </c>
      <c r="F246" s="204"/>
      <c r="G246" s="204"/>
      <c r="H246" s="204"/>
      <c r="I246" s="107"/>
      <c r="J246" s="117"/>
      <c r="K246" s="107">
        <f>SUM(K235:K245)</f>
        <v>285</v>
      </c>
      <c r="L246" s="107">
        <f t="shared" ref="L246:Q246" si="152">SUM(L235:L245)</f>
        <v>327.75</v>
      </c>
      <c r="M246" s="107">
        <f t="shared" si="152"/>
        <v>42.749999999999986</v>
      </c>
      <c r="N246" s="107">
        <f>SUM(N235:N245)</f>
        <v>409</v>
      </c>
      <c r="O246" s="107">
        <f t="shared" si="152"/>
        <v>-1.5</v>
      </c>
      <c r="P246" s="206">
        <f t="shared" si="152"/>
        <v>0</v>
      </c>
      <c r="Q246" s="207">
        <f t="shared" si="152"/>
        <v>-327.75</v>
      </c>
      <c r="R246" s="223"/>
    </row>
    <row r="247" spans="1:18">
      <c r="A247" s="101"/>
      <c r="B247" s="209"/>
      <c r="C247" s="209"/>
      <c r="D247" s="210"/>
      <c r="E247" s="211">
        <f>SUM(E246,E234,E232,E221,E209,E198,E187,E175,E132,E141,E151,E162)</f>
        <v>196.75</v>
      </c>
      <c r="F247" s="209"/>
      <c r="G247" s="209"/>
      <c r="H247" s="212"/>
      <c r="I247" s="213"/>
      <c r="J247" s="214"/>
      <c r="K247" s="213">
        <f t="shared" ref="K247:Q247" si="153">SUM(K246,K234,K232,K221,K209,K198,K187,K175,K132,K141,K151,K162)</f>
        <v>6015</v>
      </c>
      <c r="L247" s="213">
        <f t="shared" si="153"/>
        <v>6846.9</v>
      </c>
      <c r="M247" s="213">
        <f t="shared" si="153"/>
        <v>891.89999999999975</v>
      </c>
      <c r="N247" s="213">
        <f t="shared" si="153"/>
        <v>4100.5</v>
      </c>
      <c r="O247" s="213">
        <f>SUM(K247-N247)</f>
        <v>1914.5</v>
      </c>
      <c r="P247" s="213">
        <f t="shared" si="153"/>
        <v>0</v>
      </c>
      <c r="Q247" s="215">
        <f t="shared" si="153"/>
        <v>-6846.9</v>
      </c>
      <c r="R247" s="215"/>
    </row>
    <row r="248" spans="1:18">
      <c r="A248" s="79" t="s">
        <v>57</v>
      </c>
      <c r="B248" s="79" t="s">
        <v>58</v>
      </c>
      <c r="C248" s="79"/>
      <c r="D248" s="753"/>
      <c r="E248" s="81" t="s">
        <v>60</v>
      </c>
      <c r="F248" s="79" t="s">
        <v>61</v>
      </c>
      <c r="G248" s="85" t="s">
        <v>62</v>
      </c>
      <c r="H248" s="156" t="s">
        <v>72</v>
      </c>
      <c r="I248" s="82" t="s">
        <v>64</v>
      </c>
      <c r="J248" s="83"/>
      <c r="K248" s="82" t="s">
        <v>65</v>
      </c>
      <c r="L248" s="82" t="s">
        <v>66</v>
      </c>
      <c r="M248" s="82" t="s">
        <v>67</v>
      </c>
      <c r="N248" s="82" t="s">
        <v>68</v>
      </c>
      <c r="O248" s="82" t="s">
        <v>69</v>
      </c>
      <c r="P248" s="82" t="s">
        <v>70</v>
      </c>
      <c r="Q248" s="216" t="s">
        <v>71</v>
      </c>
      <c r="R248" s="84" t="s">
        <v>86</v>
      </c>
    </row>
    <row r="249" spans="1:18" ht="21">
      <c r="A249" s="79"/>
      <c r="B249" s="79"/>
      <c r="C249" s="79"/>
      <c r="D249" s="753"/>
      <c r="E249" s="81"/>
      <c r="F249" s="720" t="s">
        <v>0</v>
      </c>
      <c r="G249" s="80"/>
      <c r="H249" s="79"/>
      <c r="I249" s="82"/>
      <c r="J249" s="83"/>
      <c r="K249" s="82"/>
      <c r="L249" s="82"/>
      <c r="M249" s="82"/>
      <c r="N249" s="82"/>
      <c r="O249" s="82"/>
      <c r="P249" s="82"/>
      <c r="Q249" s="84"/>
      <c r="R249" s="84"/>
    </row>
    <row r="250" spans="1:18">
      <c r="A250" s="88"/>
      <c r="B250" s="87"/>
      <c r="C250" s="87"/>
      <c r="D250" s="514"/>
      <c r="E250" s="98"/>
      <c r="F250" s="87"/>
      <c r="G250" s="135"/>
      <c r="H250" s="87"/>
      <c r="I250" s="118"/>
      <c r="J250" s="83"/>
      <c r="K250" s="118"/>
      <c r="L250" s="118"/>
      <c r="M250" s="118"/>
      <c r="N250" s="118"/>
      <c r="O250" s="118"/>
      <c r="P250" s="118"/>
      <c r="Q250" s="118"/>
      <c r="R250" s="218"/>
    </row>
    <row r="251" spans="1:18">
      <c r="A251" s="101"/>
      <c r="B251" s="101"/>
      <c r="C251" s="101"/>
      <c r="D251" s="649"/>
      <c r="E251" s="103"/>
      <c r="F251" s="101"/>
      <c r="G251" s="101"/>
      <c r="H251" s="101"/>
      <c r="I251" s="101"/>
      <c r="J251" s="83"/>
      <c r="K251" s="101"/>
      <c r="L251" s="101"/>
      <c r="M251" s="101"/>
      <c r="N251" s="101"/>
      <c r="O251" s="101"/>
      <c r="P251" s="101"/>
      <c r="Q251" s="101"/>
      <c r="R251" s="101"/>
    </row>
    <row r="252" spans="1:18">
      <c r="A252" s="108" t="s">
        <v>225</v>
      </c>
      <c r="B252" s="109"/>
      <c r="C252" s="110" t="s">
        <v>19</v>
      </c>
      <c r="D252" s="667"/>
      <c r="E252" s="111"/>
      <c r="F252" s="112" t="s">
        <v>226</v>
      </c>
      <c r="G252" s="113"/>
      <c r="H252" s="109"/>
      <c r="I252" s="114"/>
      <c r="J252" s="83"/>
      <c r="K252" s="114"/>
      <c r="L252" s="114"/>
      <c r="M252" s="114"/>
      <c r="N252" s="114"/>
      <c r="O252" s="114"/>
      <c r="P252" s="114"/>
      <c r="Q252" s="115"/>
      <c r="R252" s="115"/>
    </row>
    <row r="253" spans="1:18">
      <c r="A253" s="108" t="s">
        <v>225</v>
      </c>
      <c r="B253" s="89" t="s">
        <v>117</v>
      </c>
      <c r="C253" s="89" t="s">
        <v>24</v>
      </c>
      <c r="D253" s="97"/>
      <c r="E253" s="100">
        <v>2</v>
      </c>
      <c r="F253" s="89" t="s">
        <v>8</v>
      </c>
      <c r="G253" s="90" t="s">
        <v>138</v>
      </c>
      <c r="H253" s="116" t="s">
        <v>15</v>
      </c>
      <c r="I253" s="92"/>
      <c r="J253" s="117"/>
      <c r="K253" s="92"/>
      <c r="L253" s="92"/>
      <c r="M253" s="92"/>
      <c r="N253" s="118">
        <f>SUM(E253*20)</f>
        <v>40</v>
      </c>
      <c r="O253" s="92"/>
      <c r="P253" s="92"/>
      <c r="Q253" s="93"/>
      <c r="R253" s="226"/>
    </row>
    <row r="254" spans="1:18">
      <c r="A254" s="108" t="s">
        <v>225</v>
      </c>
      <c r="B254" s="89" t="s">
        <v>119</v>
      </c>
      <c r="C254" s="89" t="s">
        <v>24</v>
      </c>
      <c r="D254" s="97"/>
      <c r="E254" s="91">
        <v>2.5</v>
      </c>
      <c r="F254" s="89" t="s">
        <v>8</v>
      </c>
      <c r="G254" s="90" t="s">
        <v>138</v>
      </c>
      <c r="H254" s="116" t="s">
        <v>15</v>
      </c>
      <c r="I254" s="96"/>
      <c r="J254" s="117"/>
      <c r="K254" s="92"/>
      <c r="L254" s="92"/>
      <c r="M254" s="92"/>
      <c r="N254" s="118">
        <f>SUM(E254*20)</f>
        <v>50</v>
      </c>
      <c r="O254" s="92"/>
      <c r="P254" s="92"/>
      <c r="Q254" s="93"/>
      <c r="R254" s="226"/>
    </row>
    <row r="255" spans="1:18">
      <c r="A255" s="108" t="s">
        <v>225</v>
      </c>
      <c r="B255" s="109"/>
      <c r="C255" s="109" t="s">
        <v>29</v>
      </c>
      <c r="D255" s="667"/>
      <c r="E255" s="111"/>
      <c r="F255" s="112" t="s">
        <v>227</v>
      </c>
      <c r="G255" s="113"/>
      <c r="H255" s="109"/>
      <c r="I255" s="114"/>
      <c r="J255" s="83"/>
      <c r="K255" s="114"/>
      <c r="L255" s="114"/>
      <c r="M255" s="114"/>
      <c r="N255" s="114"/>
      <c r="O255" s="114"/>
      <c r="P255" s="114"/>
      <c r="Q255" s="115"/>
      <c r="R255" s="115"/>
    </row>
    <row r="256" spans="1:18">
      <c r="A256" s="108" t="s">
        <v>225</v>
      </c>
      <c r="B256" s="89" t="s">
        <v>228</v>
      </c>
      <c r="C256" s="89" t="s">
        <v>29</v>
      </c>
      <c r="D256" s="97"/>
      <c r="E256" s="91">
        <v>2</v>
      </c>
      <c r="F256" s="89" t="s">
        <v>8</v>
      </c>
      <c r="G256" s="90"/>
      <c r="H256" s="89" t="s">
        <v>17</v>
      </c>
      <c r="I256" s="92">
        <v>30</v>
      </c>
      <c r="J256" s="83"/>
      <c r="K256" s="92">
        <v>60</v>
      </c>
      <c r="L256" s="92">
        <f>SUM(K256*1.15)</f>
        <v>69</v>
      </c>
      <c r="M256" s="92">
        <f>SUM(L256-K256)</f>
        <v>9</v>
      </c>
      <c r="N256" s="92">
        <f>SUM(E256*20)</f>
        <v>40</v>
      </c>
      <c r="O256" s="92">
        <f>SUM(K256-N256)</f>
        <v>20</v>
      </c>
      <c r="P256" s="92"/>
      <c r="Q256" s="93">
        <f>+SUM(P256-L256)</f>
        <v>-69</v>
      </c>
      <c r="R256" s="226"/>
    </row>
    <row r="257" spans="1:18">
      <c r="A257" s="108" t="s">
        <v>225</v>
      </c>
      <c r="B257" s="89" t="s">
        <v>591</v>
      </c>
      <c r="C257" s="89" t="s">
        <v>3</v>
      </c>
      <c r="D257" s="97"/>
      <c r="E257" s="91">
        <v>3</v>
      </c>
      <c r="F257" s="125" t="s">
        <v>14</v>
      </c>
      <c r="G257" s="90" t="s">
        <v>515</v>
      </c>
      <c r="H257" s="89" t="s">
        <v>20</v>
      </c>
      <c r="I257" s="92">
        <v>40</v>
      </c>
      <c r="J257" s="83"/>
      <c r="K257" s="92">
        <f>SUM(E257*I257)</f>
        <v>120</v>
      </c>
      <c r="L257" s="92">
        <f>SUM(K257*1.15)</f>
        <v>138</v>
      </c>
      <c r="M257" s="92">
        <f>SUM(L257-K257)</f>
        <v>18</v>
      </c>
      <c r="N257" s="92">
        <f>SUM(E257*20)</f>
        <v>60</v>
      </c>
      <c r="O257" s="92">
        <f>SUM(K257-N257)</f>
        <v>60</v>
      </c>
      <c r="P257" s="92"/>
      <c r="Q257" s="93">
        <f>+SUM(P257-L257)</f>
        <v>-138</v>
      </c>
      <c r="R257" s="226"/>
    </row>
    <row r="258" spans="1:18">
      <c r="A258" s="108" t="s">
        <v>225</v>
      </c>
      <c r="B258" s="89" t="s">
        <v>76</v>
      </c>
      <c r="C258" s="89" t="s">
        <v>3</v>
      </c>
      <c r="D258" s="97"/>
      <c r="E258" s="91">
        <v>2</v>
      </c>
      <c r="F258" s="89" t="s">
        <v>8</v>
      </c>
      <c r="G258" s="90"/>
      <c r="H258" s="95" t="s">
        <v>12</v>
      </c>
      <c r="I258" s="96">
        <v>30</v>
      </c>
      <c r="J258" s="83"/>
      <c r="K258" s="92">
        <f>SUM(E258*I258)</f>
        <v>60</v>
      </c>
      <c r="L258" s="92">
        <f>SUM(K258*1.15)</f>
        <v>69</v>
      </c>
      <c r="M258" s="92">
        <f>SUM(L258-K258)</f>
        <v>9</v>
      </c>
      <c r="N258" s="92">
        <f>SUM(E258*20)</f>
        <v>40</v>
      </c>
      <c r="O258" s="92">
        <f>SUM(K258-N258)</f>
        <v>20</v>
      </c>
      <c r="P258" s="92"/>
      <c r="Q258" s="93">
        <f>+SUM(P258-L258)</f>
        <v>-69</v>
      </c>
      <c r="R258" s="226"/>
    </row>
    <row r="259" spans="1:18">
      <c r="A259" s="108" t="s">
        <v>225</v>
      </c>
      <c r="B259" s="89" t="s">
        <v>82</v>
      </c>
      <c r="C259" s="95" t="s">
        <v>10</v>
      </c>
      <c r="D259" s="97"/>
      <c r="E259" s="91">
        <v>3</v>
      </c>
      <c r="F259" s="89" t="s">
        <v>8</v>
      </c>
      <c r="G259" s="90"/>
      <c r="H259" s="95" t="s">
        <v>17</v>
      </c>
      <c r="I259" s="96">
        <v>30</v>
      </c>
      <c r="J259" s="117"/>
      <c r="K259" s="92">
        <v>90</v>
      </c>
      <c r="L259" s="92">
        <f>SUM(K259*1.15)</f>
        <v>103.49999999999999</v>
      </c>
      <c r="M259" s="92">
        <f>SUM(L259-K259)</f>
        <v>13.499999999999986</v>
      </c>
      <c r="N259" s="92">
        <f>SUM(E259*20)</f>
        <v>60</v>
      </c>
      <c r="O259" s="92">
        <f>SUM(K259-N259)</f>
        <v>30</v>
      </c>
      <c r="P259" s="92"/>
      <c r="Q259" s="93">
        <f>+SUM(P259-L259)</f>
        <v>-103.49999999999999</v>
      </c>
      <c r="R259" s="226" t="s">
        <v>83</v>
      </c>
    </row>
    <row r="260" spans="1:18">
      <c r="A260" s="108" t="s">
        <v>225</v>
      </c>
      <c r="B260" s="109"/>
      <c r="C260" s="109" t="s">
        <v>10</v>
      </c>
      <c r="D260" s="667"/>
      <c r="E260" s="111"/>
      <c r="F260" s="109"/>
      <c r="G260" s="113"/>
      <c r="H260" s="109"/>
      <c r="I260" s="114"/>
      <c r="J260" s="83"/>
      <c r="K260" s="114"/>
      <c r="L260" s="114"/>
      <c r="M260" s="114"/>
      <c r="N260" s="114"/>
      <c r="O260" s="114"/>
      <c r="P260" s="114"/>
      <c r="Q260" s="115"/>
      <c r="R260" s="115"/>
    </row>
    <row r="261" spans="1:18">
      <c r="A261" s="101"/>
      <c r="B261" s="101"/>
      <c r="C261" s="101"/>
      <c r="D261" s="649"/>
      <c r="E261" s="103">
        <f>SUM(E252:E260)</f>
        <v>14.5</v>
      </c>
      <c r="F261" s="101"/>
      <c r="G261" s="102"/>
      <c r="H261" s="101"/>
      <c r="I261" s="104"/>
      <c r="J261" s="83"/>
      <c r="K261" s="104">
        <f t="shared" ref="K261:Q261" si="154">SUM(K252:K260)</f>
        <v>330</v>
      </c>
      <c r="L261" s="104">
        <f t="shared" si="154"/>
        <v>379.5</v>
      </c>
      <c r="M261" s="104">
        <f t="shared" si="154"/>
        <v>49.499999999999986</v>
      </c>
      <c r="N261" s="104">
        <f t="shared" si="154"/>
        <v>290</v>
      </c>
      <c r="O261" s="104">
        <f t="shared" si="154"/>
        <v>130</v>
      </c>
      <c r="P261" s="104">
        <f t="shared" si="154"/>
        <v>0</v>
      </c>
      <c r="Q261" s="105">
        <f t="shared" si="154"/>
        <v>-379.5</v>
      </c>
      <c r="R261" s="105"/>
    </row>
    <row r="262" spans="1:18">
      <c r="A262" s="124" t="s">
        <v>229</v>
      </c>
      <c r="B262" s="89" t="s">
        <v>18</v>
      </c>
      <c r="C262" s="89" t="s">
        <v>19</v>
      </c>
      <c r="D262" s="97"/>
      <c r="E262" s="91">
        <v>2.5</v>
      </c>
      <c r="F262" s="125" t="s">
        <v>14</v>
      </c>
      <c r="G262" s="90"/>
      <c r="H262" s="95" t="s">
        <v>20</v>
      </c>
      <c r="I262" s="96">
        <v>38</v>
      </c>
      <c r="J262" s="83"/>
      <c r="K262" s="118">
        <v>114</v>
      </c>
      <c r="L262" s="118">
        <f>SUM(K262*1.15)</f>
        <v>131.1</v>
      </c>
      <c r="M262" s="118">
        <f>SUM(L262-K262)</f>
        <v>17.099999999999994</v>
      </c>
      <c r="N262" s="92">
        <f>SUM(E262*25)</f>
        <v>62.5</v>
      </c>
      <c r="O262" s="92">
        <f>SUM(K262-N262)</f>
        <v>51.5</v>
      </c>
      <c r="P262" s="92"/>
      <c r="Q262" s="93">
        <f>+SUM(P262-L262)</f>
        <v>-131.1</v>
      </c>
      <c r="R262" s="229"/>
    </row>
    <row r="263" spans="1:18">
      <c r="A263" s="124" t="s">
        <v>229</v>
      </c>
      <c r="B263" s="89" t="s">
        <v>21</v>
      </c>
      <c r="C263" s="89" t="s">
        <v>19</v>
      </c>
      <c r="D263" s="97"/>
      <c r="E263" s="91">
        <v>3</v>
      </c>
      <c r="F263" s="125" t="s">
        <v>14</v>
      </c>
      <c r="G263" s="90"/>
      <c r="H263" s="95" t="s">
        <v>20</v>
      </c>
      <c r="I263" s="96">
        <v>38</v>
      </c>
      <c r="J263" s="83"/>
      <c r="K263" s="92"/>
      <c r="L263" s="92"/>
      <c r="M263" s="92"/>
      <c r="N263" s="118">
        <f>SUM(E263*25)</f>
        <v>75</v>
      </c>
      <c r="O263" s="92"/>
      <c r="P263" s="92"/>
      <c r="Q263" s="93">
        <f>+SUM(P263-L263)</f>
        <v>0</v>
      </c>
      <c r="R263" s="229"/>
    </row>
    <row r="264" spans="1:18">
      <c r="A264" s="124" t="s">
        <v>229</v>
      </c>
      <c r="B264" s="109"/>
      <c r="C264" s="109" t="s">
        <v>24</v>
      </c>
      <c r="D264" s="667"/>
      <c r="E264" s="111"/>
      <c r="F264" s="112" t="s">
        <v>226</v>
      </c>
      <c r="G264" s="113"/>
      <c r="H264" s="109"/>
      <c r="I264" s="114"/>
      <c r="J264" s="83"/>
      <c r="K264" s="114"/>
      <c r="L264" s="114"/>
      <c r="M264" s="114"/>
      <c r="N264" s="114"/>
      <c r="O264" s="114"/>
      <c r="P264" s="114"/>
      <c r="Q264" s="115"/>
      <c r="R264" s="115"/>
    </row>
    <row r="265" spans="1:18">
      <c r="A265" s="124" t="s">
        <v>229</v>
      </c>
      <c r="B265" s="109"/>
      <c r="C265" s="109" t="s">
        <v>29</v>
      </c>
      <c r="D265" s="667"/>
      <c r="E265" s="111"/>
      <c r="F265" s="112" t="s">
        <v>226</v>
      </c>
      <c r="G265" s="113"/>
      <c r="H265" s="109"/>
      <c r="I265" s="114"/>
      <c r="J265" s="83"/>
      <c r="K265" s="114"/>
      <c r="L265" s="114"/>
      <c r="M265" s="114"/>
      <c r="N265" s="114"/>
      <c r="O265" s="114"/>
      <c r="P265" s="114"/>
      <c r="Q265" s="115"/>
      <c r="R265" s="115"/>
    </row>
    <row r="266" spans="1:18">
      <c r="A266" s="124" t="s">
        <v>229</v>
      </c>
      <c r="B266" s="89" t="s">
        <v>141</v>
      </c>
      <c r="C266" s="89" t="s">
        <v>3</v>
      </c>
      <c r="D266" s="97"/>
      <c r="E266" s="91">
        <v>2</v>
      </c>
      <c r="F266" s="89" t="s">
        <v>8</v>
      </c>
      <c r="G266" s="90"/>
      <c r="H266" s="116" t="s">
        <v>6</v>
      </c>
      <c r="I266" s="96">
        <v>35</v>
      </c>
      <c r="J266" s="117"/>
      <c r="K266" s="92">
        <v>70</v>
      </c>
      <c r="L266" s="92">
        <f>SUM(K266*1.15)</f>
        <v>80.5</v>
      </c>
      <c r="M266" s="92">
        <f>SUM(L266-K266)</f>
        <v>10.5</v>
      </c>
      <c r="N266" s="92">
        <f>SUM(E266*20)</f>
        <v>40</v>
      </c>
      <c r="O266" s="92">
        <f>SUM(K266-N266)</f>
        <v>30</v>
      </c>
      <c r="P266" s="118"/>
      <c r="Q266" s="93">
        <f>+SUM(P266-L266)</f>
        <v>-80.5</v>
      </c>
      <c r="R266" s="229"/>
    </row>
    <row r="267" spans="1:18">
      <c r="A267" s="124" t="s">
        <v>229</v>
      </c>
      <c r="B267" s="89"/>
      <c r="C267" s="89" t="s">
        <v>3</v>
      </c>
      <c r="D267" s="97"/>
      <c r="E267" s="91"/>
      <c r="F267" s="125"/>
      <c r="G267" s="89"/>
      <c r="H267" s="89"/>
      <c r="I267" s="92"/>
      <c r="J267" s="117"/>
      <c r="K267" s="92">
        <f>SUM(E267*I267)</f>
        <v>0</v>
      </c>
      <c r="L267" s="92">
        <f>SUM(K267*1.15)</f>
        <v>0</v>
      </c>
      <c r="M267" s="92">
        <f>SUM(L267-K267)</f>
        <v>0</v>
      </c>
      <c r="N267" s="92">
        <f>SUM(E267*20)</f>
        <v>0</v>
      </c>
      <c r="O267" s="92">
        <f>SUM(K267-N267)</f>
        <v>0</v>
      </c>
      <c r="P267" s="92"/>
      <c r="Q267" s="93">
        <f>+SUM(P267-L267)</f>
        <v>0</v>
      </c>
      <c r="R267" s="229"/>
    </row>
    <row r="268" spans="1:18">
      <c r="A268" s="124" t="s">
        <v>229</v>
      </c>
      <c r="B268" s="87" t="s">
        <v>13</v>
      </c>
      <c r="C268" s="95" t="s">
        <v>10</v>
      </c>
      <c r="D268" s="97"/>
      <c r="E268" s="91">
        <v>4</v>
      </c>
      <c r="F268" s="125" t="s">
        <v>14</v>
      </c>
      <c r="G268" s="90" t="s">
        <v>38</v>
      </c>
      <c r="H268" s="87" t="s">
        <v>6</v>
      </c>
      <c r="I268" s="118">
        <v>38</v>
      </c>
      <c r="J268" s="83"/>
      <c r="K268" s="118">
        <v>152</v>
      </c>
      <c r="L268" s="92">
        <f>SUM(K268*1.15)</f>
        <v>174.79999999999998</v>
      </c>
      <c r="M268" s="92">
        <f>SUM(L268-K268)</f>
        <v>22.799999999999983</v>
      </c>
      <c r="N268" s="118">
        <f>SUM(E268*25)</f>
        <v>100</v>
      </c>
      <c r="O268" s="118">
        <f>SUM(K268-N268)</f>
        <v>52</v>
      </c>
      <c r="P268" s="118"/>
      <c r="Q268" s="93">
        <f>+SUM(P268-L268)</f>
        <v>-174.79999999999998</v>
      </c>
      <c r="R268" s="229"/>
    </row>
    <row r="269" spans="1:18">
      <c r="A269" s="124" t="s">
        <v>229</v>
      </c>
      <c r="B269" s="101"/>
      <c r="C269" s="101"/>
      <c r="D269" s="649"/>
      <c r="E269" s="103">
        <f>SUM(E262:E268)</f>
        <v>11.5</v>
      </c>
      <c r="F269" s="101"/>
      <c r="G269" s="102"/>
      <c r="H269" s="101"/>
      <c r="I269" s="104"/>
      <c r="J269" s="83"/>
      <c r="K269" s="104">
        <f t="shared" ref="K269:Q269" si="155">SUM(K262:K268)</f>
        <v>336</v>
      </c>
      <c r="L269" s="104">
        <f t="shared" si="155"/>
        <v>386.4</v>
      </c>
      <c r="M269" s="104">
        <f t="shared" si="155"/>
        <v>50.399999999999977</v>
      </c>
      <c r="N269" s="104">
        <f t="shared" si="155"/>
        <v>277.5</v>
      </c>
      <c r="O269" s="104">
        <f t="shared" si="155"/>
        <v>133.5</v>
      </c>
      <c r="P269" s="104">
        <f t="shared" si="155"/>
        <v>0</v>
      </c>
      <c r="Q269" s="105">
        <f t="shared" si="155"/>
        <v>-386.4</v>
      </c>
      <c r="R269" s="105"/>
    </row>
    <row r="270" spans="1:18">
      <c r="A270" s="101"/>
      <c r="B270" s="109"/>
      <c r="C270" s="110" t="s">
        <v>19</v>
      </c>
      <c r="D270" s="667"/>
      <c r="E270" s="130"/>
      <c r="F270" s="112" t="s">
        <v>226</v>
      </c>
      <c r="G270" s="113"/>
      <c r="H270" s="109"/>
      <c r="I270" s="114"/>
      <c r="J270" s="83"/>
      <c r="K270" s="114"/>
      <c r="L270" s="114"/>
      <c r="M270" s="114"/>
      <c r="N270" s="114"/>
      <c r="O270" s="114"/>
      <c r="P270" s="114"/>
      <c r="Q270" s="115"/>
      <c r="R270" s="115"/>
    </row>
    <row r="271" spans="1:18">
      <c r="A271" s="129" t="s">
        <v>230</v>
      </c>
      <c r="B271" s="617"/>
      <c r="C271" s="617" t="s">
        <v>24</v>
      </c>
      <c r="D271" s="618"/>
      <c r="E271" s="619"/>
      <c r="F271" s="617" t="s">
        <v>8</v>
      </c>
      <c r="G271" s="620"/>
      <c r="H271" s="624"/>
      <c r="I271" s="622"/>
      <c r="J271" s="83"/>
      <c r="K271" s="621"/>
      <c r="L271" s="621">
        <f>SUM(K271*1.15)</f>
        <v>0</v>
      </c>
      <c r="M271" s="621">
        <f>SUM(L271-K271)</f>
        <v>0</v>
      </c>
      <c r="N271" s="621">
        <f>SUM(E271*20)</f>
        <v>0</v>
      </c>
      <c r="O271" s="621">
        <f>SUM(K271-N271)</f>
        <v>0</v>
      </c>
      <c r="P271" s="621"/>
      <c r="Q271" s="623">
        <f>+SUM(P271-L271)</f>
        <v>0</v>
      </c>
      <c r="R271" s="226"/>
    </row>
    <row r="272" spans="1:18">
      <c r="A272" s="129" t="s">
        <v>230</v>
      </c>
      <c r="B272" s="617"/>
      <c r="C272" s="617" t="s">
        <v>29</v>
      </c>
      <c r="D272" s="618"/>
      <c r="E272" s="619"/>
      <c r="F272" s="617" t="s">
        <v>8</v>
      </c>
      <c r="G272" s="620"/>
      <c r="H272" s="624"/>
      <c r="I272" s="622"/>
      <c r="J272" s="83"/>
      <c r="K272" s="621"/>
      <c r="L272" s="621">
        <f>SUM(K272*1.15)</f>
        <v>0</v>
      </c>
      <c r="M272" s="621">
        <f>SUM(L272-K272)</f>
        <v>0</v>
      </c>
      <c r="N272" s="621">
        <f>SUM(E272*20)</f>
        <v>0</v>
      </c>
      <c r="O272" s="621">
        <f>SUM(K272-N272)</f>
        <v>0</v>
      </c>
      <c r="P272" s="621"/>
      <c r="Q272" s="623">
        <f>+SUM(P272-L272)</f>
        <v>0</v>
      </c>
      <c r="R272" s="226"/>
    </row>
    <row r="273" spans="1:18">
      <c r="A273" s="129" t="s">
        <v>230</v>
      </c>
      <c r="B273" s="109"/>
      <c r="C273" s="110" t="s">
        <v>29</v>
      </c>
      <c r="D273" s="667"/>
      <c r="E273" s="130"/>
      <c r="F273" s="112" t="s">
        <v>226</v>
      </c>
      <c r="G273" s="112"/>
      <c r="H273" s="110"/>
      <c r="I273" s="131"/>
      <c r="J273" s="83"/>
      <c r="K273" s="131"/>
      <c r="L273" s="131"/>
      <c r="M273" s="131"/>
      <c r="N273" s="131">
        <f>SUM(E273*20)</f>
        <v>0</v>
      </c>
      <c r="O273" s="131"/>
      <c r="P273" s="131"/>
      <c r="Q273" s="132"/>
      <c r="R273" s="132"/>
    </row>
    <row r="274" spans="1:18">
      <c r="A274" s="129" t="s">
        <v>242</v>
      </c>
      <c r="B274" s="89" t="s">
        <v>52</v>
      </c>
      <c r="C274" s="89" t="s">
        <v>3</v>
      </c>
      <c r="D274" s="97"/>
      <c r="E274" s="100">
        <v>1.5</v>
      </c>
      <c r="F274" s="125" t="s">
        <v>14</v>
      </c>
      <c r="G274" s="90" t="s">
        <v>34</v>
      </c>
      <c r="H274" s="95" t="s">
        <v>15</v>
      </c>
      <c r="I274" s="92"/>
      <c r="J274" s="83"/>
      <c r="K274" s="512"/>
      <c r="L274" s="512"/>
      <c r="M274" s="512"/>
      <c r="N274" s="92">
        <f>SUM(E274*25)</f>
        <v>37.5</v>
      </c>
      <c r="O274" s="512"/>
      <c r="P274" s="512"/>
      <c r="Q274" s="177"/>
      <c r="R274" s="226"/>
    </row>
    <row r="275" spans="1:18">
      <c r="A275" s="129" t="s">
        <v>355</v>
      </c>
      <c r="B275" s="89" t="s">
        <v>37</v>
      </c>
      <c r="C275" s="89" t="s">
        <v>3</v>
      </c>
      <c r="D275" s="97"/>
      <c r="E275" s="91">
        <v>2</v>
      </c>
      <c r="F275" s="89" t="s">
        <v>8</v>
      </c>
      <c r="G275" s="90" t="s">
        <v>34</v>
      </c>
      <c r="H275" s="95" t="s">
        <v>15</v>
      </c>
      <c r="I275" s="92"/>
      <c r="J275" s="83"/>
      <c r="K275" s="89"/>
      <c r="L275" s="89"/>
      <c r="M275" s="89"/>
      <c r="N275" s="92">
        <f>SUM(E275*20)</f>
        <v>40</v>
      </c>
      <c r="O275" s="89"/>
      <c r="P275" s="89"/>
      <c r="Q275" s="89"/>
      <c r="R275" s="226"/>
    </row>
    <row r="276" spans="1:18">
      <c r="A276" s="129" t="s">
        <v>230</v>
      </c>
      <c r="B276" s="87" t="s">
        <v>55</v>
      </c>
      <c r="C276" s="87" t="s">
        <v>10</v>
      </c>
      <c r="D276" s="227"/>
      <c r="E276" s="98">
        <v>3</v>
      </c>
      <c r="F276" s="87" t="s">
        <v>8</v>
      </c>
      <c r="G276" s="90"/>
      <c r="H276" s="95" t="s">
        <v>17</v>
      </c>
      <c r="I276" s="96">
        <v>30</v>
      </c>
      <c r="J276" s="83"/>
      <c r="K276" s="96">
        <v>90</v>
      </c>
      <c r="L276" s="96">
        <f>SUM(K276*1.15)</f>
        <v>103.49999999999999</v>
      </c>
      <c r="M276" s="96">
        <f>SUM(L276-K276)</f>
        <v>13.499999999999986</v>
      </c>
      <c r="N276" s="92">
        <f>SUM(E276*20)</f>
        <v>60</v>
      </c>
      <c r="O276" s="92"/>
      <c r="P276" s="96"/>
      <c r="Q276" s="93">
        <f>+SUM(P276-L276)</f>
        <v>-103.49999999999999</v>
      </c>
      <c r="R276" s="226"/>
    </row>
    <row r="277" spans="1:18">
      <c r="A277" s="129" t="s">
        <v>230</v>
      </c>
      <c r="B277" s="624"/>
      <c r="C277" s="617" t="s">
        <v>10</v>
      </c>
      <c r="D277" s="660"/>
      <c r="E277" s="659"/>
      <c r="F277" s="617" t="s">
        <v>8</v>
      </c>
      <c r="G277" s="620"/>
      <c r="H277" s="624"/>
      <c r="I277" s="617"/>
      <c r="J277" s="83"/>
      <c r="K277" s="617"/>
      <c r="L277" s="617"/>
      <c r="M277" s="617"/>
      <c r="N277" s="617"/>
      <c r="O277" s="617"/>
      <c r="P277" s="617"/>
      <c r="Q277" s="617"/>
      <c r="R277" s="226"/>
    </row>
    <row r="278" spans="1:18">
      <c r="A278" s="101"/>
      <c r="B278" s="101"/>
      <c r="C278" s="101"/>
      <c r="D278" s="649"/>
      <c r="E278" s="103">
        <f>SUM(E270:E277)</f>
        <v>6.5</v>
      </c>
      <c r="F278" s="101"/>
      <c r="G278" s="102"/>
      <c r="H278" s="101"/>
      <c r="I278" s="104"/>
      <c r="J278" s="83"/>
      <c r="K278" s="104">
        <f t="shared" ref="K278:Q278" si="156">SUM(K270:K277)</f>
        <v>90</v>
      </c>
      <c r="L278" s="104">
        <f t="shared" si="156"/>
        <v>103.49999999999999</v>
      </c>
      <c r="M278" s="104">
        <f t="shared" si="156"/>
        <v>13.499999999999986</v>
      </c>
      <c r="N278" s="104">
        <f t="shared" si="156"/>
        <v>137.5</v>
      </c>
      <c r="O278" s="104">
        <f t="shared" si="156"/>
        <v>0</v>
      </c>
      <c r="P278" s="104">
        <f t="shared" si="156"/>
        <v>0</v>
      </c>
      <c r="Q278" s="105">
        <f t="shared" si="156"/>
        <v>-103.49999999999999</v>
      </c>
      <c r="R278" s="105"/>
    </row>
    <row r="279" spans="1:18">
      <c r="A279" s="133" t="s">
        <v>241</v>
      </c>
      <c r="B279" s="617"/>
      <c r="C279" s="617" t="s">
        <v>19</v>
      </c>
      <c r="D279" s="618"/>
      <c r="E279" s="619"/>
      <c r="F279" s="126" t="s">
        <v>5</v>
      </c>
      <c r="G279" s="620"/>
      <c r="H279" s="617"/>
      <c r="I279" s="622"/>
      <c r="J279" s="83"/>
      <c r="K279" s="621"/>
      <c r="L279" s="621"/>
      <c r="M279" s="621"/>
      <c r="N279" s="621">
        <f>SUM(E279*25)</f>
        <v>0</v>
      </c>
      <c r="O279" s="621"/>
      <c r="P279" s="621"/>
      <c r="Q279" s="623">
        <f t="shared" ref="Q279:Q285" si="157">+SUM(P279-L279)</f>
        <v>0</v>
      </c>
      <c r="R279" s="226"/>
    </row>
    <row r="280" spans="1:18">
      <c r="A280" s="133" t="s">
        <v>241</v>
      </c>
      <c r="B280" s="89" t="s">
        <v>22</v>
      </c>
      <c r="C280" s="87" t="s">
        <v>19</v>
      </c>
      <c r="D280" s="97"/>
      <c r="E280" s="91">
        <v>2.5</v>
      </c>
      <c r="F280" s="89">
        <v>2.5</v>
      </c>
      <c r="G280" s="90"/>
      <c r="H280" s="87" t="s">
        <v>6</v>
      </c>
      <c r="I280" s="96">
        <v>35</v>
      </c>
      <c r="J280" s="83"/>
      <c r="K280" s="92">
        <v>105</v>
      </c>
      <c r="L280" s="92">
        <f t="shared" ref="L280:L285" si="158">SUM(K280*1.15)</f>
        <v>120.74999999999999</v>
      </c>
      <c r="M280" s="92">
        <f t="shared" ref="M280:M285" si="159">SUM(L280-K280)</f>
        <v>15.749999999999986</v>
      </c>
      <c r="N280" s="118">
        <f t="shared" ref="N280:N285" si="160">SUM(E280*20)</f>
        <v>50</v>
      </c>
      <c r="O280" s="118">
        <f t="shared" ref="O280:O285" si="161">SUM(K280-N280)</f>
        <v>55</v>
      </c>
      <c r="P280" s="92"/>
      <c r="Q280" s="93">
        <f t="shared" si="157"/>
        <v>-120.74999999999999</v>
      </c>
      <c r="R280" s="226"/>
    </row>
    <row r="281" spans="1:18">
      <c r="A281" s="133" t="s">
        <v>241</v>
      </c>
      <c r="B281" s="87" t="s">
        <v>74</v>
      </c>
      <c r="C281" s="95" t="s">
        <v>24</v>
      </c>
      <c r="D281" s="97"/>
      <c r="E281" s="98">
        <v>3</v>
      </c>
      <c r="F281" s="89" t="s">
        <v>8</v>
      </c>
      <c r="G281" s="90"/>
      <c r="H281" s="95" t="s">
        <v>6</v>
      </c>
      <c r="I281" s="96">
        <v>35</v>
      </c>
      <c r="J281" s="83"/>
      <c r="K281" s="96">
        <v>105</v>
      </c>
      <c r="L281" s="92">
        <f t="shared" si="158"/>
        <v>120.74999999999999</v>
      </c>
      <c r="M281" s="92">
        <f t="shared" si="159"/>
        <v>15.749999999999986</v>
      </c>
      <c r="N281" s="118">
        <f t="shared" si="160"/>
        <v>60</v>
      </c>
      <c r="O281" s="118">
        <f t="shared" si="161"/>
        <v>45</v>
      </c>
      <c r="P281" s="118"/>
      <c r="Q281" s="93">
        <f t="shared" si="157"/>
        <v>-120.74999999999999</v>
      </c>
      <c r="R281" s="226"/>
    </row>
    <row r="282" spans="1:18">
      <c r="A282" s="133" t="s">
        <v>241</v>
      </c>
      <c r="B282" s="624"/>
      <c r="C282" s="617" t="s">
        <v>24</v>
      </c>
      <c r="D282" s="618"/>
      <c r="E282" s="659"/>
      <c r="F282" s="617" t="s">
        <v>468</v>
      </c>
      <c r="G282" s="620"/>
      <c r="H282" s="624"/>
      <c r="I282" s="622"/>
      <c r="J282" s="83"/>
      <c r="K282" s="622"/>
      <c r="L282" s="622">
        <f t="shared" si="158"/>
        <v>0</v>
      </c>
      <c r="M282" s="622">
        <f t="shared" si="159"/>
        <v>0</v>
      </c>
      <c r="N282" s="621">
        <f t="shared" si="160"/>
        <v>0</v>
      </c>
      <c r="O282" s="621">
        <f t="shared" si="161"/>
        <v>0</v>
      </c>
      <c r="P282" s="622"/>
      <c r="Q282" s="623">
        <f t="shared" si="157"/>
        <v>0</v>
      </c>
      <c r="R282" s="226"/>
    </row>
    <row r="283" spans="1:18">
      <c r="A283" s="133" t="s">
        <v>241</v>
      </c>
      <c r="B283" s="87" t="s">
        <v>139</v>
      </c>
      <c r="C283" s="89" t="s">
        <v>29</v>
      </c>
      <c r="D283" s="97"/>
      <c r="E283" s="98">
        <v>2</v>
      </c>
      <c r="F283" s="87" t="s">
        <v>8</v>
      </c>
      <c r="G283" s="90"/>
      <c r="H283" s="89" t="s">
        <v>6</v>
      </c>
      <c r="I283" s="92">
        <v>35</v>
      </c>
      <c r="J283" s="83"/>
      <c r="K283" s="92">
        <v>70</v>
      </c>
      <c r="L283" s="92">
        <f t="shared" si="158"/>
        <v>80.5</v>
      </c>
      <c r="M283" s="92">
        <f t="shared" si="159"/>
        <v>10.5</v>
      </c>
      <c r="N283" s="92">
        <f t="shared" si="160"/>
        <v>40</v>
      </c>
      <c r="O283" s="92">
        <f t="shared" si="161"/>
        <v>30</v>
      </c>
      <c r="P283" s="92"/>
      <c r="Q283" s="92">
        <f t="shared" si="157"/>
        <v>-80.5</v>
      </c>
      <c r="R283" s="226"/>
    </row>
    <row r="284" spans="1:18">
      <c r="A284" s="133" t="s">
        <v>241</v>
      </c>
      <c r="B284" s="89" t="s">
        <v>140</v>
      </c>
      <c r="C284" s="95" t="s">
        <v>29</v>
      </c>
      <c r="D284" s="97"/>
      <c r="E284" s="91">
        <v>3</v>
      </c>
      <c r="F284" s="126" t="s">
        <v>5</v>
      </c>
      <c r="G284" s="90"/>
      <c r="H284" s="116" t="s">
        <v>17</v>
      </c>
      <c r="I284" s="92">
        <v>30</v>
      </c>
      <c r="J284" s="83"/>
      <c r="K284" s="92">
        <v>90</v>
      </c>
      <c r="L284" s="92">
        <f t="shared" si="158"/>
        <v>103.49999999999999</v>
      </c>
      <c r="M284" s="92">
        <f t="shared" si="159"/>
        <v>13.499999999999986</v>
      </c>
      <c r="N284" s="92">
        <f t="shared" si="160"/>
        <v>60</v>
      </c>
      <c r="O284" s="92">
        <f t="shared" si="161"/>
        <v>30</v>
      </c>
      <c r="P284" s="92"/>
      <c r="Q284" s="93">
        <f t="shared" si="157"/>
        <v>-103.49999999999999</v>
      </c>
      <c r="R284" s="226"/>
    </row>
    <row r="285" spans="1:18">
      <c r="A285" s="133" t="s">
        <v>241</v>
      </c>
      <c r="B285" s="89" t="s">
        <v>108</v>
      </c>
      <c r="C285" s="89" t="s">
        <v>3</v>
      </c>
      <c r="D285" s="97"/>
      <c r="E285" s="91">
        <v>2.5</v>
      </c>
      <c r="F285" s="89" t="s">
        <v>8</v>
      </c>
      <c r="G285" s="90"/>
      <c r="H285" s="95" t="s">
        <v>6</v>
      </c>
      <c r="I285" s="96">
        <v>35</v>
      </c>
      <c r="J285" s="83"/>
      <c r="K285" s="92">
        <f>SUM(E285*I285)</f>
        <v>87.5</v>
      </c>
      <c r="L285" s="92">
        <f t="shared" si="158"/>
        <v>100.62499999999999</v>
      </c>
      <c r="M285" s="92">
        <f t="shared" si="159"/>
        <v>13.124999999999986</v>
      </c>
      <c r="N285" s="118">
        <f t="shared" si="160"/>
        <v>50</v>
      </c>
      <c r="O285" s="92">
        <f t="shared" si="161"/>
        <v>37.5</v>
      </c>
      <c r="P285" s="92"/>
      <c r="Q285" s="93">
        <f t="shared" si="157"/>
        <v>-100.62499999999999</v>
      </c>
      <c r="R285" s="226"/>
    </row>
    <row r="286" spans="1:18">
      <c r="A286" s="133" t="s">
        <v>241</v>
      </c>
      <c r="B286" s="89" t="s">
        <v>75</v>
      </c>
      <c r="C286" s="95" t="s">
        <v>3</v>
      </c>
      <c r="D286" s="97"/>
      <c r="E286" s="91">
        <v>2.5</v>
      </c>
      <c r="F286" s="89" t="s">
        <v>8</v>
      </c>
      <c r="G286" s="90"/>
      <c r="H286" s="87" t="s">
        <v>17</v>
      </c>
      <c r="I286" s="96">
        <v>30</v>
      </c>
      <c r="J286" s="83"/>
      <c r="K286" s="96">
        <v>75</v>
      </c>
      <c r="L286" s="96">
        <f>SUM(K286*1.15)</f>
        <v>86.25</v>
      </c>
      <c r="M286" s="96">
        <f>SUM(L286-K286)</f>
        <v>11.25</v>
      </c>
      <c r="N286" s="118">
        <f>SUM(E286*21)</f>
        <v>52.5</v>
      </c>
      <c r="O286" s="96">
        <f>SUM(K286-N286)</f>
        <v>22.5</v>
      </c>
      <c r="P286" s="92"/>
      <c r="Q286" s="93">
        <f>+SUM(P286-L286)</f>
        <v>-86.25</v>
      </c>
      <c r="R286" s="226"/>
    </row>
    <row r="287" spans="1:18">
      <c r="A287" s="133" t="s">
        <v>241</v>
      </c>
      <c r="B287" s="89" t="s">
        <v>77</v>
      </c>
      <c r="C287" s="89" t="s">
        <v>10</v>
      </c>
      <c r="D287" s="97"/>
      <c r="E287" s="91">
        <v>2.5</v>
      </c>
      <c r="F287" s="89" t="s">
        <v>8</v>
      </c>
      <c r="G287" s="90"/>
      <c r="H287" s="87" t="s">
        <v>12</v>
      </c>
      <c r="I287" s="92">
        <v>30</v>
      </c>
      <c r="J287" s="83"/>
      <c r="K287" s="92">
        <f>SUM(E287*I287)</f>
        <v>75</v>
      </c>
      <c r="L287" s="92">
        <f>SUM(K287*1.15)</f>
        <v>86.25</v>
      </c>
      <c r="M287" s="92">
        <f>SUM(L287-K287)</f>
        <v>11.25</v>
      </c>
      <c r="N287" s="118">
        <f t="shared" ref="N287" si="162">SUM(E287*20)</f>
        <v>50</v>
      </c>
      <c r="O287" s="92">
        <f>SUM(K287-N287)</f>
        <v>25</v>
      </c>
      <c r="P287" s="92"/>
      <c r="Q287" s="93">
        <f>+SUM(P287-L287)</f>
        <v>-86.25</v>
      </c>
      <c r="R287" s="226"/>
    </row>
    <row r="288" spans="1:18">
      <c r="A288" s="133" t="s">
        <v>241</v>
      </c>
      <c r="B288" s="87" t="s">
        <v>143</v>
      </c>
      <c r="C288" s="95" t="s">
        <v>10</v>
      </c>
      <c r="D288" s="227"/>
      <c r="E288" s="91">
        <v>1.5</v>
      </c>
      <c r="F288" s="126" t="s">
        <v>123</v>
      </c>
      <c r="G288" s="90" t="s">
        <v>237</v>
      </c>
      <c r="H288" s="95" t="s">
        <v>15</v>
      </c>
      <c r="I288" s="118"/>
      <c r="J288" s="83"/>
      <c r="K288" s="92"/>
      <c r="L288" s="92">
        <f>SUM(K288*1.15)</f>
        <v>0</v>
      </c>
      <c r="M288" s="92">
        <f>SUM(L288-K288)</f>
        <v>0</v>
      </c>
      <c r="N288" s="118">
        <f>SUM(E288*21)</f>
        <v>31.5</v>
      </c>
      <c r="O288" s="118">
        <f>SUM(K288-N288)</f>
        <v>-31.5</v>
      </c>
      <c r="P288" s="118"/>
      <c r="Q288" s="93">
        <f>+SUM(P288-L288)</f>
        <v>0</v>
      </c>
      <c r="R288" s="226"/>
    </row>
    <row r="289" spans="1:18">
      <c r="A289" s="101"/>
      <c r="B289" s="101"/>
      <c r="C289" s="101"/>
      <c r="D289" s="649"/>
      <c r="E289" s="103">
        <f>SUM(E279:E288)</f>
        <v>19.5</v>
      </c>
      <c r="F289" s="101"/>
      <c r="G289" s="102"/>
      <c r="H289" s="101"/>
      <c r="I289" s="104"/>
      <c r="J289" s="83"/>
      <c r="K289" s="104">
        <f t="shared" ref="K289:Q289" si="163">SUM(K279:K288)</f>
        <v>607.5</v>
      </c>
      <c r="L289" s="104">
        <f t="shared" si="163"/>
        <v>698.625</v>
      </c>
      <c r="M289" s="104">
        <f t="shared" si="163"/>
        <v>91.124999999999943</v>
      </c>
      <c r="N289" s="104">
        <f t="shared" si="163"/>
        <v>394</v>
      </c>
      <c r="O289" s="104">
        <f t="shared" si="163"/>
        <v>213.5</v>
      </c>
      <c r="P289" s="104">
        <f t="shared" si="163"/>
        <v>0</v>
      </c>
      <c r="Q289" s="105">
        <f t="shared" si="163"/>
        <v>-698.625</v>
      </c>
      <c r="R289" s="105"/>
    </row>
    <row r="290" spans="1:18">
      <c r="A290" s="134"/>
      <c r="B290" s="89"/>
      <c r="C290" s="89"/>
      <c r="D290" s="97"/>
      <c r="E290" s="91"/>
      <c r="F290" s="89"/>
      <c r="G290" s="89"/>
      <c r="H290" s="89"/>
      <c r="I290" s="89"/>
      <c r="J290" s="83"/>
      <c r="K290" s="89"/>
      <c r="L290" s="89"/>
      <c r="M290" s="89"/>
      <c r="N290" s="89"/>
      <c r="O290" s="89"/>
      <c r="P290" s="89"/>
      <c r="Q290" s="89"/>
      <c r="R290" s="226"/>
    </row>
    <row r="291" spans="1:18">
      <c r="A291" s="136"/>
      <c r="B291" s="87"/>
      <c r="C291" s="95"/>
      <c r="D291" s="97"/>
      <c r="E291" s="91"/>
      <c r="F291" s="89"/>
      <c r="G291" s="90"/>
      <c r="H291" s="95"/>
      <c r="I291" s="118"/>
      <c r="J291" s="83"/>
      <c r="K291" s="118"/>
      <c r="L291" s="118"/>
      <c r="M291" s="118"/>
      <c r="N291" s="118"/>
      <c r="O291" s="118"/>
      <c r="P291" s="118"/>
      <c r="Q291" s="93"/>
      <c r="R291" s="226"/>
    </row>
    <row r="292" spans="1:18">
      <c r="A292" s="136"/>
      <c r="B292" s="136"/>
      <c r="C292" s="136"/>
      <c r="D292" s="754"/>
      <c r="E292" s="138">
        <f>SUM(E290:E291)</f>
        <v>0</v>
      </c>
      <c r="F292" s="136"/>
      <c r="G292" s="137"/>
      <c r="H292" s="136"/>
      <c r="I292" s="139"/>
      <c r="J292" s="83"/>
      <c r="K292" s="139">
        <f t="shared" ref="K292:Q292" si="164">SUM(K290:K291)</f>
        <v>0</v>
      </c>
      <c r="L292" s="139">
        <f t="shared" si="164"/>
        <v>0</v>
      </c>
      <c r="M292" s="139">
        <f t="shared" si="164"/>
        <v>0</v>
      </c>
      <c r="N292" s="139">
        <f t="shared" si="164"/>
        <v>0</v>
      </c>
      <c r="O292" s="139">
        <f t="shared" si="164"/>
        <v>0</v>
      </c>
      <c r="P292" s="139">
        <f t="shared" si="164"/>
        <v>0</v>
      </c>
      <c r="Q292" s="140">
        <f t="shared" si="164"/>
        <v>0</v>
      </c>
      <c r="R292" s="140"/>
    </row>
    <row r="293" spans="1:18">
      <c r="A293" s="143" t="s">
        <v>40</v>
      </c>
      <c r="B293" s="95" t="s">
        <v>41</v>
      </c>
      <c r="C293" s="89" t="s">
        <v>19</v>
      </c>
      <c r="D293" s="97"/>
      <c r="E293" s="91">
        <v>2</v>
      </c>
      <c r="F293" s="126" t="s">
        <v>5</v>
      </c>
      <c r="G293" s="90"/>
      <c r="H293" s="95" t="s">
        <v>6</v>
      </c>
      <c r="I293" s="118">
        <v>35</v>
      </c>
      <c r="J293" s="83"/>
      <c r="K293" s="92">
        <v>70</v>
      </c>
      <c r="L293" s="92">
        <f t="shared" ref="L293:L299" si="165">SUM(K293*1.15)</f>
        <v>80.5</v>
      </c>
      <c r="M293" s="92">
        <f t="shared" ref="M293:M299" si="166">SUM(L293-K293)</f>
        <v>10.5</v>
      </c>
      <c r="N293" s="118">
        <f>SUM(E293*21)</f>
        <v>42</v>
      </c>
      <c r="O293" s="118">
        <f t="shared" ref="O293:O299" si="167">SUM(K293-N293)</f>
        <v>28</v>
      </c>
      <c r="P293" s="118"/>
      <c r="Q293" s="93">
        <f t="shared" ref="Q293:Q296" si="168">+SUM(P293-L293)</f>
        <v>-80.5</v>
      </c>
      <c r="R293" s="226"/>
    </row>
    <row r="294" spans="1:18">
      <c r="A294" s="143" t="s">
        <v>40</v>
      </c>
      <c r="B294" s="89" t="s">
        <v>44</v>
      </c>
      <c r="C294" s="89" t="s">
        <v>19</v>
      </c>
      <c r="D294" s="97"/>
      <c r="E294" s="91">
        <v>2</v>
      </c>
      <c r="F294" s="126" t="s">
        <v>5</v>
      </c>
      <c r="G294" s="90"/>
      <c r="H294" s="95" t="s">
        <v>6</v>
      </c>
      <c r="I294" s="96">
        <v>35</v>
      </c>
      <c r="J294" s="83"/>
      <c r="K294" s="92">
        <v>70</v>
      </c>
      <c r="L294" s="92">
        <f t="shared" si="165"/>
        <v>80.5</v>
      </c>
      <c r="M294" s="92">
        <f t="shared" si="166"/>
        <v>10.5</v>
      </c>
      <c r="N294" s="118">
        <f t="shared" ref="N294:N295" si="169">SUM(E294*21)</f>
        <v>42</v>
      </c>
      <c r="O294" s="118">
        <f t="shared" si="167"/>
        <v>28</v>
      </c>
      <c r="P294" s="118"/>
      <c r="Q294" s="93">
        <f t="shared" si="168"/>
        <v>-80.5</v>
      </c>
      <c r="R294" s="226"/>
    </row>
    <row r="295" spans="1:18">
      <c r="A295" s="143" t="s">
        <v>40</v>
      </c>
      <c r="B295" s="89" t="s">
        <v>45</v>
      </c>
      <c r="C295" s="89" t="s">
        <v>24</v>
      </c>
      <c r="D295" s="97"/>
      <c r="E295" s="91">
        <v>2</v>
      </c>
      <c r="F295" s="126" t="s">
        <v>5</v>
      </c>
      <c r="G295" s="90"/>
      <c r="H295" s="95" t="s">
        <v>6</v>
      </c>
      <c r="I295" s="96">
        <v>35</v>
      </c>
      <c r="J295" s="117"/>
      <c r="K295" s="92">
        <f>SUM(E295*I295)</f>
        <v>70</v>
      </c>
      <c r="L295" s="92">
        <f t="shared" si="165"/>
        <v>80.5</v>
      </c>
      <c r="M295" s="92">
        <f t="shared" si="166"/>
        <v>10.5</v>
      </c>
      <c r="N295" s="118">
        <f t="shared" si="169"/>
        <v>42</v>
      </c>
      <c r="O295" s="92">
        <f t="shared" si="167"/>
        <v>28</v>
      </c>
      <c r="P295" s="92"/>
      <c r="Q295" s="93">
        <f t="shared" si="168"/>
        <v>-80.5</v>
      </c>
      <c r="R295" s="226"/>
    </row>
    <row r="296" spans="1:18">
      <c r="A296" s="143" t="s">
        <v>40</v>
      </c>
      <c r="B296" s="89" t="s">
        <v>46</v>
      </c>
      <c r="C296" s="95" t="s">
        <v>24</v>
      </c>
      <c r="D296" s="97"/>
      <c r="E296" s="91">
        <v>2.5</v>
      </c>
      <c r="F296" s="146" t="s">
        <v>47</v>
      </c>
      <c r="G296" s="90"/>
      <c r="H296" s="89" t="s">
        <v>20</v>
      </c>
      <c r="I296" s="92">
        <v>38</v>
      </c>
      <c r="J296" s="83"/>
      <c r="K296" s="92">
        <f>SUM(E296*I296)</f>
        <v>95</v>
      </c>
      <c r="L296" s="92">
        <f t="shared" si="165"/>
        <v>109.24999999999999</v>
      </c>
      <c r="M296" s="92">
        <f t="shared" si="166"/>
        <v>14.249999999999986</v>
      </c>
      <c r="N296" s="118">
        <f>SUM(E296*25)</f>
        <v>62.5</v>
      </c>
      <c r="O296" s="92">
        <f t="shared" si="167"/>
        <v>32.5</v>
      </c>
      <c r="P296" s="92"/>
      <c r="Q296" s="93">
        <f t="shared" si="168"/>
        <v>-109.24999999999999</v>
      </c>
      <c r="R296" s="226"/>
    </row>
    <row r="297" spans="1:18">
      <c r="A297" s="143" t="s">
        <v>40</v>
      </c>
      <c r="B297" s="95" t="s">
        <v>95</v>
      </c>
      <c r="C297" s="95" t="s">
        <v>29</v>
      </c>
      <c r="D297" s="97"/>
      <c r="E297" s="100">
        <v>2.5</v>
      </c>
      <c r="F297" s="89" t="s">
        <v>8</v>
      </c>
      <c r="G297" s="90"/>
      <c r="H297" s="95" t="s">
        <v>12</v>
      </c>
      <c r="I297" s="96">
        <v>30</v>
      </c>
      <c r="J297" s="83"/>
      <c r="K297" s="96">
        <v>75</v>
      </c>
      <c r="L297" s="96">
        <f t="shared" si="165"/>
        <v>86.25</v>
      </c>
      <c r="M297" s="96">
        <f t="shared" si="166"/>
        <v>11.25</v>
      </c>
      <c r="N297" s="92">
        <f t="shared" ref="N297:N299" si="170">SUM(E297*21)</f>
        <v>52.5</v>
      </c>
      <c r="O297" s="92">
        <f t="shared" si="167"/>
        <v>22.5</v>
      </c>
      <c r="P297" s="96"/>
      <c r="Q297" s="93">
        <f>+SUM(P297-L297)</f>
        <v>-86.25</v>
      </c>
      <c r="R297" s="226"/>
    </row>
    <row r="298" spans="1:18">
      <c r="A298" s="143" t="s">
        <v>40</v>
      </c>
      <c r="B298" s="87" t="s">
        <v>49</v>
      </c>
      <c r="C298" s="89" t="s">
        <v>29</v>
      </c>
      <c r="D298" s="97"/>
      <c r="E298" s="98">
        <v>2</v>
      </c>
      <c r="F298" s="126" t="s">
        <v>5</v>
      </c>
      <c r="G298" s="90"/>
      <c r="H298" s="87" t="s">
        <v>12</v>
      </c>
      <c r="I298" s="92">
        <v>30</v>
      </c>
      <c r="J298" s="117"/>
      <c r="K298" s="118">
        <v>60</v>
      </c>
      <c r="L298" s="118">
        <f t="shared" si="165"/>
        <v>69</v>
      </c>
      <c r="M298" s="118">
        <f t="shared" si="166"/>
        <v>9</v>
      </c>
      <c r="N298" s="118">
        <f t="shared" si="170"/>
        <v>42</v>
      </c>
      <c r="O298" s="92">
        <f t="shared" si="167"/>
        <v>18</v>
      </c>
      <c r="P298" s="118"/>
      <c r="Q298" s="93">
        <f t="shared" ref="Q298" si="171">+SUM(P298-L298)</f>
        <v>-69</v>
      </c>
      <c r="R298" s="226"/>
    </row>
    <row r="299" spans="1:18">
      <c r="A299" s="143" t="s">
        <v>40</v>
      </c>
      <c r="B299" s="89" t="s">
        <v>33</v>
      </c>
      <c r="C299" s="95" t="s">
        <v>3</v>
      </c>
      <c r="D299" s="97"/>
      <c r="E299" s="100">
        <v>1.25</v>
      </c>
      <c r="F299" s="126" t="s">
        <v>5</v>
      </c>
      <c r="G299" s="90"/>
      <c r="H299" s="95" t="s">
        <v>6</v>
      </c>
      <c r="I299" s="92">
        <v>35</v>
      </c>
      <c r="J299" s="117"/>
      <c r="K299" s="92">
        <v>87.5</v>
      </c>
      <c r="L299" s="92">
        <f t="shared" si="165"/>
        <v>100.62499999999999</v>
      </c>
      <c r="M299" s="92">
        <f t="shared" si="166"/>
        <v>13.124999999999986</v>
      </c>
      <c r="N299" s="118">
        <f t="shared" si="170"/>
        <v>26.25</v>
      </c>
      <c r="O299" s="118">
        <f t="shared" si="167"/>
        <v>61.25</v>
      </c>
      <c r="P299" s="118"/>
      <c r="Q299" s="93">
        <f>+SUM(P299-L299)</f>
        <v>-100.62499999999999</v>
      </c>
      <c r="R299" s="226"/>
    </row>
    <row r="300" spans="1:18">
      <c r="A300" s="143" t="s">
        <v>40</v>
      </c>
      <c r="B300" s="617"/>
      <c r="C300" s="624" t="s">
        <v>3</v>
      </c>
      <c r="D300" s="618"/>
      <c r="E300" s="619"/>
      <c r="F300" s="617"/>
      <c r="G300" s="617"/>
      <c r="H300" s="617"/>
      <c r="I300" s="617"/>
      <c r="J300" s="117"/>
      <c r="K300" s="617"/>
      <c r="L300" s="617"/>
      <c r="M300" s="617"/>
      <c r="N300" s="617"/>
      <c r="O300" s="617"/>
      <c r="P300" s="617"/>
      <c r="Q300" s="617"/>
      <c r="R300" s="226"/>
    </row>
    <row r="301" spans="1:18">
      <c r="A301" s="143" t="s">
        <v>40</v>
      </c>
      <c r="B301" s="87" t="s">
        <v>16</v>
      </c>
      <c r="C301" s="87" t="s">
        <v>10</v>
      </c>
      <c r="D301" s="97"/>
      <c r="E301" s="100">
        <v>3</v>
      </c>
      <c r="F301" s="126" t="s">
        <v>5</v>
      </c>
      <c r="G301" s="90"/>
      <c r="H301" s="87" t="s">
        <v>17</v>
      </c>
      <c r="I301" s="118">
        <v>30</v>
      </c>
      <c r="J301" s="117"/>
      <c r="K301" s="118">
        <v>90</v>
      </c>
      <c r="L301" s="118">
        <f>SUM(K301*1.15)</f>
        <v>103.49999999999999</v>
      </c>
      <c r="M301" s="118">
        <f>SUM(L301-K301)</f>
        <v>13.499999999999986</v>
      </c>
      <c r="N301" s="92">
        <f>SUM(E301*20)</f>
        <v>60</v>
      </c>
      <c r="O301" s="118">
        <f>SUM(K301-N301)</f>
        <v>30</v>
      </c>
      <c r="P301" s="118"/>
      <c r="Q301" s="93">
        <f>+SUM(P301-L301)</f>
        <v>-103.49999999999999</v>
      </c>
      <c r="R301" s="229"/>
    </row>
    <row r="302" spans="1:18">
      <c r="A302" s="143" t="s">
        <v>40</v>
      </c>
      <c r="B302" s="95" t="s">
        <v>56</v>
      </c>
      <c r="C302" s="89" t="s">
        <v>10</v>
      </c>
      <c r="D302" s="97"/>
      <c r="E302" s="100">
        <v>2.5</v>
      </c>
      <c r="F302" s="89" t="s">
        <v>8</v>
      </c>
      <c r="G302" s="90"/>
      <c r="H302" s="95" t="s">
        <v>6</v>
      </c>
      <c r="I302" s="92">
        <v>33</v>
      </c>
      <c r="J302" s="83"/>
      <c r="K302" s="92">
        <v>82.5</v>
      </c>
      <c r="L302" s="92">
        <f>SUM(K302*1.15)</f>
        <v>94.874999999999986</v>
      </c>
      <c r="M302" s="92">
        <f>SUM(L302-K302)</f>
        <v>12.374999999999986</v>
      </c>
      <c r="N302" s="92">
        <f t="shared" ref="N302" si="172">SUM(E302*21)</f>
        <v>52.5</v>
      </c>
      <c r="O302" s="92">
        <f>SUM(K302-N302)</f>
        <v>30</v>
      </c>
      <c r="P302" s="92"/>
      <c r="Q302" s="93">
        <f>+SUM(P302-L302)</f>
        <v>-94.874999999999986</v>
      </c>
      <c r="R302" s="226"/>
    </row>
    <row r="303" spans="1:18">
      <c r="A303" s="157"/>
      <c r="B303" s="157"/>
      <c r="C303" s="157"/>
      <c r="D303" s="635"/>
      <c r="E303" s="158">
        <f>SUM(E293:E302)</f>
        <v>19.75</v>
      </c>
      <c r="F303" s="157"/>
      <c r="G303" s="157"/>
      <c r="H303" s="157"/>
      <c r="I303" s="159"/>
      <c r="J303" s="83"/>
      <c r="K303" s="160">
        <f t="shared" ref="K303:Q303" si="173">SUM(K293:K302)</f>
        <v>700</v>
      </c>
      <c r="L303" s="160">
        <f t="shared" si="173"/>
        <v>805</v>
      </c>
      <c r="M303" s="160">
        <f t="shared" si="173"/>
        <v>104.99999999999994</v>
      </c>
      <c r="N303" s="160">
        <f t="shared" si="173"/>
        <v>421.75</v>
      </c>
      <c r="O303" s="160">
        <f t="shared" si="173"/>
        <v>278.25</v>
      </c>
      <c r="P303" s="160">
        <f t="shared" si="173"/>
        <v>0</v>
      </c>
      <c r="Q303" s="161">
        <f t="shared" si="173"/>
        <v>-805</v>
      </c>
      <c r="R303" s="162"/>
    </row>
    <row r="304" spans="1:18">
      <c r="A304" s="79" t="s">
        <v>57</v>
      </c>
      <c r="B304" s="79" t="s">
        <v>58</v>
      </c>
      <c r="C304" s="79"/>
      <c r="D304" s="753"/>
      <c r="E304" s="81" t="s">
        <v>60</v>
      </c>
      <c r="F304" s="79" t="s">
        <v>61</v>
      </c>
      <c r="G304" s="85" t="s">
        <v>62</v>
      </c>
      <c r="H304" s="156" t="s">
        <v>63</v>
      </c>
      <c r="I304" s="82" t="s">
        <v>64</v>
      </c>
      <c r="J304" s="83"/>
      <c r="K304" s="82" t="s">
        <v>65</v>
      </c>
      <c r="L304" s="82" t="s">
        <v>66</v>
      </c>
      <c r="M304" s="82" t="s">
        <v>67</v>
      </c>
      <c r="N304" s="82" t="s">
        <v>68</v>
      </c>
      <c r="O304" s="82" t="s">
        <v>69</v>
      </c>
      <c r="P304" s="82" t="s">
        <v>70</v>
      </c>
      <c r="Q304" s="84" t="s">
        <v>71</v>
      </c>
      <c r="R304" s="226"/>
    </row>
    <row r="305" spans="1:18">
      <c r="A305" s="163" t="s">
        <v>362</v>
      </c>
      <c r="B305" s="89" t="s">
        <v>101</v>
      </c>
      <c r="C305" s="89" t="s">
        <v>19</v>
      </c>
      <c r="D305" s="97"/>
      <c r="E305" s="91">
        <v>2</v>
      </c>
      <c r="F305" s="89" t="s">
        <v>8</v>
      </c>
      <c r="G305" s="95"/>
      <c r="H305" s="116" t="s">
        <v>6</v>
      </c>
      <c r="I305" s="92">
        <v>35</v>
      </c>
      <c r="J305" s="83"/>
      <c r="K305" s="92">
        <f>SUM(E305*I305)</f>
        <v>70</v>
      </c>
      <c r="L305" s="92">
        <f>SUM(K305*1.15)</f>
        <v>80.5</v>
      </c>
      <c r="M305" s="92">
        <f>SUM(L305-K305)</f>
        <v>10.5</v>
      </c>
      <c r="N305" s="92">
        <f>SUM(E305*20)</f>
        <v>40</v>
      </c>
      <c r="O305" s="92">
        <f>SUM(K305-N305)</f>
        <v>30</v>
      </c>
      <c r="P305" s="92"/>
      <c r="Q305" s="93">
        <f>+SUM(P305-L305)</f>
        <v>-80.5</v>
      </c>
      <c r="R305" s="226"/>
    </row>
    <row r="306" spans="1:18">
      <c r="A306" s="163" t="s">
        <v>362</v>
      </c>
      <c r="B306" s="617"/>
      <c r="C306" s="617" t="s">
        <v>19</v>
      </c>
      <c r="D306" s="618"/>
      <c r="E306" s="619"/>
      <c r="F306" s="617" t="s">
        <v>85</v>
      </c>
      <c r="G306" s="624"/>
      <c r="H306" s="663"/>
      <c r="I306" s="621"/>
      <c r="J306" s="83"/>
      <c r="K306" s="621"/>
      <c r="L306" s="621"/>
      <c r="M306" s="621"/>
      <c r="N306" s="621"/>
      <c r="O306" s="621"/>
      <c r="P306" s="621"/>
      <c r="Q306" s="623"/>
      <c r="R306" s="226"/>
    </row>
    <row r="307" spans="1:18">
      <c r="A307" s="163" t="s">
        <v>362</v>
      </c>
      <c r="B307" s="89" t="s">
        <v>73</v>
      </c>
      <c r="C307" s="89" t="s">
        <v>24</v>
      </c>
      <c r="D307" s="97"/>
      <c r="E307" s="91">
        <v>2</v>
      </c>
      <c r="F307" s="89" t="s">
        <v>8</v>
      </c>
      <c r="G307" s="90"/>
      <c r="H307" s="95" t="s">
        <v>6</v>
      </c>
      <c r="I307" s="96">
        <v>35</v>
      </c>
      <c r="J307" s="83"/>
      <c r="K307" s="118">
        <f>SUM(E307*I307)</f>
        <v>70</v>
      </c>
      <c r="L307" s="92">
        <f t="shared" ref="L307:L314" si="174">SUM(K307*1.15)</f>
        <v>80.5</v>
      </c>
      <c r="M307" s="92">
        <f t="shared" ref="M307:M314" si="175">SUM(L307-K307)</f>
        <v>10.5</v>
      </c>
      <c r="N307" s="118">
        <f>SUM(E307*20)</f>
        <v>40</v>
      </c>
      <c r="O307" s="118">
        <f t="shared" ref="O307:O314" si="176">SUM(K307-N307)</f>
        <v>30</v>
      </c>
      <c r="P307" s="118"/>
      <c r="Q307" s="93">
        <f t="shared" ref="Q307:Q314" si="177">+SUM(P307-L307)</f>
        <v>-80.5</v>
      </c>
      <c r="R307" s="226"/>
    </row>
    <row r="308" spans="1:18">
      <c r="A308" s="163" t="s">
        <v>362</v>
      </c>
      <c r="B308" s="89" t="s">
        <v>506</v>
      </c>
      <c r="C308" s="89" t="s">
        <v>24</v>
      </c>
      <c r="D308" s="97"/>
      <c r="E308" s="91">
        <v>2</v>
      </c>
      <c r="F308" s="126" t="s">
        <v>5</v>
      </c>
      <c r="G308" s="90"/>
      <c r="H308" s="116" t="s">
        <v>6</v>
      </c>
      <c r="I308" s="92">
        <v>35</v>
      </c>
      <c r="J308" s="117"/>
      <c r="K308" s="92">
        <f>SUM(E308*I308)</f>
        <v>70</v>
      </c>
      <c r="L308" s="92">
        <f t="shared" si="174"/>
        <v>80.5</v>
      </c>
      <c r="M308" s="92">
        <f t="shared" si="175"/>
        <v>10.5</v>
      </c>
      <c r="N308" s="92">
        <f>SUM(E308*21)</f>
        <v>42</v>
      </c>
      <c r="O308" s="92">
        <f t="shared" si="176"/>
        <v>28</v>
      </c>
      <c r="P308" s="92"/>
      <c r="Q308" s="144">
        <f t="shared" si="177"/>
        <v>-80.5</v>
      </c>
      <c r="R308" s="226"/>
    </row>
    <row r="309" spans="1:18">
      <c r="A309" s="163" t="s">
        <v>362</v>
      </c>
      <c r="B309" s="89" t="s">
        <v>590</v>
      </c>
      <c r="C309" s="89" t="s">
        <v>29</v>
      </c>
      <c r="D309" s="97"/>
      <c r="E309" s="91">
        <v>2.5</v>
      </c>
      <c r="F309" s="125" t="s">
        <v>14</v>
      </c>
      <c r="G309" s="95"/>
      <c r="H309" s="116" t="s">
        <v>20</v>
      </c>
      <c r="I309" s="92">
        <v>45</v>
      </c>
      <c r="J309" s="83"/>
      <c r="K309" s="92">
        <f>SUM(E309*I309)</f>
        <v>112.5</v>
      </c>
      <c r="L309" s="92">
        <f t="shared" si="174"/>
        <v>129.375</v>
      </c>
      <c r="M309" s="92">
        <f t="shared" si="175"/>
        <v>16.875</v>
      </c>
      <c r="N309" s="92">
        <v>72.5</v>
      </c>
      <c r="O309" s="92">
        <f t="shared" si="176"/>
        <v>40</v>
      </c>
      <c r="P309" s="92"/>
      <c r="Q309" s="93">
        <f t="shared" si="177"/>
        <v>-129.375</v>
      </c>
      <c r="R309" s="226"/>
    </row>
    <row r="310" spans="1:18">
      <c r="A310" s="163" t="s">
        <v>362</v>
      </c>
      <c r="B310" s="315" t="s">
        <v>599</v>
      </c>
      <c r="C310" s="89" t="s">
        <v>29</v>
      </c>
      <c r="D310" s="97"/>
      <c r="E310" s="696">
        <v>2.5</v>
      </c>
      <c r="F310" s="315" t="s">
        <v>8</v>
      </c>
      <c r="G310" s="315"/>
      <c r="H310" s="315" t="s">
        <v>6</v>
      </c>
      <c r="I310" s="346">
        <v>40</v>
      </c>
      <c r="J310" s="117"/>
      <c r="K310" s="346">
        <f>SUM(E310*I310)</f>
        <v>100</v>
      </c>
      <c r="L310" s="346">
        <f t="shared" si="174"/>
        <v>114.99999999999999</v>
      </c>
      <c r="M310" s="346">
        <f t="shared" si="175"/>
        <v>14.999999999999986</v>
      </c>
      <c r="N310" s="346">
        <f>SUM(E310*21)</f>
        <v>52.5</v>
      </c>
      <c r="O310" s="346">
        <f t="shared" si="176"/>
        <v>47.5</v>
      </c>
      <c r="P310" s="346"/>
      <c r="Q310" s="144">
        <f t="shared" si="177"/>
        <v>-114.99999999999999</v>
      </c>
      <c r="R310" s="226"/>
    </row>
    <row r="311" spans="1:18">
      <c r="A311" s="163" t="s">
        <v>362</v>
      </c>
      <c r="B311" s="617"/>
      <c r="C311" s="617" t="s">
        <v>3</v>
      </c>
      <c r="D311" s="618"/>
      <c r="E311" s="619"/>
      <c r="F311" s="617"/>
      <c r="G311" s="620"/>
      <c r="H311" s="663"/>
      <c r="I311" s="621"/>
      <c r="J311" s="622"/>
      <c r="K311" s="621"/>
      <c r="L311" s="621">
        <f t="shared" si="174"/>
        <v>0</v>
      </c>
      <c r="M311" s="621">
        <f t="shared" si="175"/>
        <v>0</v>
      </c>
      <c r="N311" s="621">
        <f>SUM(E311*20)</f>
        <v>0</v>
      </c>
      <c r="O311" s="621">
        <f t="shared" si="176"/>
        <v>0</v>
      </c>
      <c r="P311" s="621"/>
      <c r="Q311" s="623">
        <f t="shared" si="177"/>
        <v>0</v>
      </c>
      <c r="R311" s="226"/>
    </row>
    <row r="312" spans="1:18">
      <c r="A312" s="163" t="s">
        <v>362</v>
      </c>
      <c r="B312" s="89" t="s">
        <v>7</v>
      </c>
      <c r="C312" s="95" t="s">
        <v>3</v>
      </c>
      <c r="D312" s="97"/>
      <c r="E312" s="91">
        <v>2</v>
      </c>
      <c r="F312" s="89" t="s">
        <v>8</v>
      </c>
      <c r="G312" s="90"/>
      <c r="H312" s="95" t="s">
        <v>6</v>
      </c>
      <c r="I312" s="96">
        <v>35</v>
      </c>
      <c r="J312" s="83"/>
      <c r="K312" s="92">
        <v>70</v>
      </c>
      <c r="L312" s="92">
        <f t="shared" si="174"/>
        <v>80.5</v>
      </c>
      <c r="M312" s="92">
        <f t="shared" si="175"/>
        <v>10.5</v>
      </c>
      <c r="N312" s="118">
        <f>SUM(E312*21)</f>
        <v>42</v>
      </c>
      <c r="O312" s="92">
        <f t="shared" si="176"/>
        <v>28</v>
      </c>
      <c r="P312" s="92"/>
      <c r="Q312" s="93">
        <f t="shared" si="177"/>
        <v>-80.5</v>
      </c>
      <c r="R312" s="226"/>
    </row>
    <row r="313" spans="1:18">
      <c r="A313" s="163" t="s">
        <v>362</v>
      </c>
      <c r="B313" s="196" t="s">
        <v>53</v>
      </c>
      <c r="C313" s="89" t="s">
        <v>10</v>
      </c>
      <c r="D313" s="227"/>
      <c r="E313" s="91">
        <v>2</v>
      </c>
      <c r="F313" s="126" t="s">
        <v>5</v>
      </c>
      <c r="G313" s="90"/>
      <c r="H313" s="87" t="s">
        <v>12</v>
      </c>
      <c r="I313" s="92">
        <v>30</v>
      </c>
      <c r="J313" s="83"/>
      <c r="K313" s="92">
        <v>60</v>
      </c>
      <c r="L313" s="92">
        <f t="shared" si="174"/>
        <v>69</v>
      </c>
      <c r="M313" s="92">
        <f t="shared" si="175"/>
        <v>9</v>
      </c>
      <c r="N313" s="92">
        <f>SUM(E313*20)</f>
        <v>40</v>
      </c>
      <c r="O313" s="92">
        <f t="shared" si="176"/>
        <v>20</v>
      </c>
      <c r="P313" s="92"/>
      <c r="Q313" s="93">
        <f t="shared" si="177"/>
        <v>-69</v>
      </c>
      <c r="R313" s="226"/>
    </row>
    <row r="314" spans="1:18">
      <c r="A314" s="163" t="s">
        <v>362</v>
      </c>
      <c r="B314" s="95" t="s">
        <v>78</v>
      </c>
      <c r="C314" s="95" t="s">
        <v>10</v>
      </c>
      <c r="D314" s="97"/>
      <c r="E314" s="91">
        <v>2</v>
      </c>
      <c r="F314" s="89"/>
      <c r="G314" s="90"/>
      <c r="H314" s="95" t="s">
        <v>6</v>
      </c>
      <c r="I314" s="96">
        <v>40</v>
      </c>
      <c r="J314" s="83"/>
      <c r="K314" s="118">
        <f>SUM(E314*I314)</f>
        <v>80</v>
      </c>
      <c r="L314" s="118">
        <f t="shared" si="174"/>
        <v>92</v>
      </c>
      <c r="M314" s="118">
        <f t="shared" si="175"/>
        <v>12</v>
      </c>
      <c r="N314" s="118">
        <f>SUM(E314*20)</f>
        <v>40</v>
      </c>
      <c r="O314" s="118">
        <f t="shared" si="176"/>
        <v>40</v>
      </c>
      <c r="P314" s="96"/>
      <c r="Q314" s="144">
        <f t="shared" si="177"/>
        <v>-92</v>
      </c>
      <c r="R314" s="226"/>
    </row>
    <row r="315" spans="1:18">
      <c r="A315" s="167"/>
      <c r="B315" s="167"/>
      <c r="C315" s="167"/>
      <c r="D315" s="755"/>
      <c r="E315" s="169">
        <f>SUM(E305:E314)</f>
        <v>17</v>
      </c>
      <c r="F315" s="167"/>
      <c r="G315" s="170"/>
      <c r="H315" s="168"/>
      <c r="I315" s="171"/>
      <c r="J315" s="83"/>
      <c r="K315" s="172">
        <f t="shared" ref="K315:Q315" si="178">SUM(K305:K314)</f>
        <v>632.5</v>
      </c>
      <c r="L315" s="172">
        <f t="shared" si="178"/>
        <v>727.375</v>
      </c>
      <c r="M315" s="172">
        <f t="shared" si="178"/>
        <v>94.874999999999986</v>
      </c>
      <c r="N315" s="172">
        <f t="shared" si="178"/>
        <v>369</v>
      </c>
      <c r="O315" s="172">
        <f t="shared" si="178"/>
        <v>263.5</v>
      </c>
      <c r="P315" s="173">
        <f t="shared" si="178"/>
        <v>0</v>
      </c>
      <c r="Q315" s="174">
        <f t="shared" si="178"/>
        <v>-727.375</v>
      </c>
      <c r="R315" s="174"/>
    </row>
    <row r="316" spans="1:18">
      <c r="A316" s="79" t="s">
        <v>57</v>
      </c>
      <c r="B316" s="79" t="s">
        <v>58</v>
      </c>
      <c r="C316" s="79"/>
      <c r="D316" s="753"/>
      <c r="E316" s="81" t="s">
        <v>60</v>
      </c>
      <c r="F316" s="79" t="s">
        <v>61</v>
      </c>
      <c r="G316" s="85" t="s">
        <v>62</v>
      </c>
      <c r="H316" s="156" t="s">
        <v>72</v>
      </c>
      <c r="I316" s="82" t="s">
        <v>64</v>
      </c>
      <c r="J316" s="117"/>
      <c r="K316" s="82" t="s">
        <v>65</v>
      </c>
      <c r="L316" s="82" t="s">
        <v>66</v>
      </c>
      <c r="M316" s="82" t="s">
        <v>67</v>
      </c>
      <c r="N316" s="82" t="s">
        <v>233</v>
      </c>
      <c r="O316" s="82" t="s">
        <v>69</v>
      </c>
      <c r="P316" s="82" t="s">
        <v>70</v>
      </c>
      <c r="Q316" s="84" t="s">
        <v>71</v>
      </c>
      <c r="R316" s="84" t="s">
        <v>86</v>
      </c>
    </row>
    <row r="317" spans="1:18">
      <c r="A317" s="176" t="s">
        <v>87</v>
      </c>
      <c r="B317" s="89" t="s">
        <v>88</v>
      </c>
      <c r="C317" s="89" t="s">
        <v>19</v>
      </c>
      <c r="D317" s="97"/>
      <c r="E317" s="91">
        <v>2</v>
      </c>
      <c r="F317" s="89" t="s">
        <v>8</v>
      </c>
      <c r="G317" s="90" t="s">
        <v>89</v>
      </c>
      <c r="H317" s="95" t="s">
        <v>17</v>
      </c>
      <c r="I317" s="96">
        <v>30</v>
      </c>
      <c r="J317" s="83"/>
      <c r="K317" s="92">
        <f t="shared" ref="K317:K319" si="179">SUM(E317*I317)</f>
        <v>60</v>
      </c>
      <c r="L317" s="92">
        <f t="shared" ref="L317:L319" si="180">SUM(K317*1.15)</f>
        <v>69</v>
      </c>
      <c r="M317" s="92">
        <f t="shared" ref="M317:M319" si="181">SUM(L317-K317)</f>
        <v>9</v>
      </c>
      <c r="N317" s="92">
        <f>SUM(E317*21)</f>
        <v>42</v>
      </c>
      <c r="O317" s="92">
        <f t="shared" ref="O317:O319" si="182">SUM(K317-N317)</f>
        <v>18</v>
      </c>
      <c r="P317" s="118"/>
      <c r="Q317" s="93">
        <f t="shared" ref="Q317:Q319" si="183">+SUM(P317-L317)</f>
        <v>-69</v>
      </c>
      <c r="R317" s="226"/>
    </row>
    <row r="318" spans="1:18">
      <c r="A318" s="176" t="s">
        <v>87</v>
      </c>
      <c r="B318" s="89" t="s">
        <v>234</v>
      </c>
      <c r="C318" s="89" t="s">
        <v>19</v>
      </c>
      <c r="D318" s="97"/>
      <c r="E318" s="91">
        <v>2.5</v>
      </c>
      <c r="F318" s="126" t="s">
        <v>5</v>
      </c>
      <c r="G318" s="90"/>
      <c r="H318" s="89" t="s">
        <v>6</v>
      </c>
      <c r="I318" s="92">
        <v>35</v>
      </c>
      <c r="J318" s="83"/>
      <c r="K318" s="92">
        <f t="shared" si="179"/>
        <v>87.5</v>
      </c>
      <c r="L318" s="92">
        <f t="shared" si="180"/>
        <v>100.62499999999999</v>
      </c>
      <c r="M318" s="92">
        <f t="shared" si="181"/>
        <v>13.124999999999986</v>
      </c>
      <c r="N318" s="92">
        <f t="shared" ref="N318:N319" si="184">SUM(E318*21)</f>
        <v>52.5</v>
      </c>
      <c r="O318" s="92">
        <f t="shared" si="182"/>
        <v>35</v>
      </c>
      <c r="P318" s="92"/>
      <c r="Q318" s="93">
        <f t="shared" si="183"/>
        <v>-100.62499999999999</v>
      </c>
      <c r="R318" s="226"/>
    </row>
    <row r="319" spans="1:18">
      <c r="A319" s="176" t="s">
        <v>87</v>
      </c>
      <c r="B319" s="87" t="s">
        <v>91</v>
      </c>
      <c r="C319" s="89" t="s">
        <v>24</v>
      </c>
      <c r="D319" s="97"/>
      <c r="E319" s="98">
        <v>3</v>
      </c>
      <c r="F319" s="126" t="s">
        <v>5</v>
      </c>
      <c r="G319" s="135"/>
      <c r="H319" s="87" t="s">
        <v>12</v>
      </c>
      <c r="I319" s="92">
        <v>30</v>
      </c>
      <c r="J319" s="83"/>
      <c r="K319" s="118">
        <f t="shared" si="179"/>
        <v>90</v>
      </c>
      <c r="L319" s="118">
        <f t="shared" si="180"/>
        <v>103.49999999999999</v>
      </c>
      <c r="M319" s="118">
        <f t="shared" si="181"/>
        <v>13.499999999999986</v>
      </c>
      <c r="N319" s="92">
        <f t="shared" si="184"/>
        <v>63</v>
      </c>
      <c r="O319" s="92">
        <f t="shared" si="182"/>
        <v>27</v>
      </c>
      <c r="P319" s="92"/>
      <c r="Q319" s="93">
        <f t="shared" si="183"/>
        <v>-103.49999999999999</v>
      </c>
      <c r="R319" s="226"/>
    </row>
    <row r="320" spans="1:18">
      <c r="A320" s="176" t="s">
        <v>87</v>
      </c>
      <c r="B320" s="87"/>
      <c r="C320" s="87"/>
      <c r="D320" s="514"/>
      <c r="E320" s="98"/>
      <c r="F320" s="87"/>
      <c r="G320" s="135"/>
      <c r="H320" s="87"/>
      <c r="I320" s="118"/>
      <c r="J320" s="83"/>
      <c r="K320" s="118"/>
      <c r="L320" s="118"/>
      <c r="M320" s="118"/>
      <c r="N320" s="118"/>
      <c r="O320" s="118"/>
      <c r="P320" s="118"/>
      <c r="Q320" s="118"/>
      <c r="R320" s="226"/>
    </row>
    <row r="321" spans="1:18">
      <c r="A321" s="176" t="s">
        <v>87</v>
      </c>
      <c r="B321" s="617"/>
      <c r="C321" s="617" t="s">
        <v>29</v>
      </c>
      <c r="D321" s="618"/>
      <c r="E321" s="619"/>
      <c r="F321" s="617" t="s">
        <v>469</v>
      </c>
      <c r="G321" s="620"/>
      <c r="H321" s="666"/>
      <c r="I321" s="621"/>
      <c r="J321" s="83"/>
      <c r="K321" s="621"/>
      <c r="L321" s="621"/>
      <c r="M321" s="621"/>
      <c r="N321" s="621"/>
      <c r="O321" s="621"/>
      <c r="P321" s="621"/>
      <c r="Q321" s="623"/>
      <c r="R321" s="226"/>
    </row>
    <row r="322" spans="1:18">
      <c r="A322" s="176" t="s">
        <v>87</v>
      </c>
      <c r="B322" s="89" t="s">
        <v>94</v>
      </c>
      <c r="C322" s="89" t="s">
        <v>29</v>
      </c>
      <c r="D322" s="97"/>
      <c r="E322" s="100">
        <v>2</v>
      </c>
      <c r="F322" s="126" t="s">
        <v>5</v>
      </c>
      <c r="G322" s="90"/>
      <c r="H322" s="87" t="s">
        <v>12</v>
      </c>
      <c r="I322" s="92">
        <v>30</v>
      </c>
      <c r="J322" s="83"/>
      <c r="K322" s="96">
        <v>60</v>
      </c>
      <c r="L322" s="96">
        <f t="shared" ref="L322:L323" si="185">SUM(K322*1.15)</f>
        <v>69</v>
      </c>
      <c r="M322" s="96">
        <f t="shared" ref="M322:M323" si="186">SUM(L322-K322)</f>
        <v>9</v>
      </c>
      <c r="N322" s="92">
        <f t="shared" ref="N322" si="187">SUM(E322*21)</f>
        <v>42</v>
      </c>
      <c r="O322" s="92">
        <f t="shared" ref="O322:O323" si="188">SUM(K322-N322)</f>
        <v>18</v>
      </c>
      <c r="P322" s="96"/>
      <c r="Q322" s="93">
        <f t="shared" ref="Q322:Q323" si="189">+SUM(P322-L322)</f>
        <v>-69</v>
      </c>
      <c r="R322" s="226"/>
    </row>
    <row r="323" spans="1:18">
      <c r="A323" s="176" t="s">
        <v>87</v>
      </c>
      <c r="B323" s="95" t="s">
        <v>97</v>
      </c>
      <c r="C323" s="89" t="s">
        <v>3</v>
      </c>
      <c r="D323" s="97"/>
      <c r="E323" s="100">
        <v>2</v>
      </c>
      <c r="F323" s="125" t="s">
        <v>98</v>
      </c>
      <c r="G323" s="90"/>
      <c r="H323" s="95" t="s">
        <v>20</v>
      </c>
      <c r="I323" s="96">
        <v>52.17</v>
      </c>
      <c r="J323" s="117"/>
      <c r="K323" s="96">
        <f>SUM(E323*I323)</f>
        <v>104.34</v>
      </c>
      <c r="L323" s="96">
        <f t="shared" si="185"/>
        <v>119.991</v>
      </c>
      <c r="M323" s="96">
        <f t="shared" si="186"/>
        <v>15.650999999999996</v>
      </c>
      <c r="N323" s="92">
        <f>SUM(E323*25)</f>
        <v>50</v>
      </c>
      <c r="O323" s="92">
        <f t="shared" si="188"/>
        <v>54.34</v>
      </c>
      <c r="P323" s="96"/>
      <c r="Q323" s="93">
        <f t="shared" si="189"/>
        <v>-119.991</v>
      </c>
      <c r="R323" s="226"/>
    </row>
    <row r="324" spans="1:18">
      <c r="A324" s="176" t="s">
        <v>87</v>
      </c>
      <c r="B324" s="89" t="s">
        <v>236</v>
      </c>
      <c r="C324" s="89" t="s">
        <v>3</v>
      </c>
      <c r="D324" s="97"/>
      <c r="E324" s="91">
        <v>2.5</v>
      </c>
      <c r="F324" s="126" t="s">
        <v>5</v>
      </c>
      <c r="G324" s="90"/>
      <c r="H324" s="89" t="s">
        <v>6</v>
      </c>
      <c r="I324" s="92">
        <v>35</v>
      </c>
      <c r="J324" s="117"/>
      <c r="K324" s="92">
        <f>SUM(E324*I324)</f>
        <v>87.5</v>
      </c>
      <c r="L324" s="92">
        <f>SUM(K324*1.15)</f>
        <v>100.62499999999999</v>
      </c>
      <c r="M324" s="92">
        <f>SUM(L324-K324)</f>
        <v>13.124999999999986</v>
      </c>
      <c r="N324" s="92">
        <f t="shared" ref="N324" si="190">SUM(E324*21)</f>
        <v>52.5</v>
      </c>
      <c r="O324" s="92">
        <f>SUM(K324-N324)</f>
        <v>35</v>
      </c>
      <c r="P324" s="191"/>
      <c r="Q324" s="93">
        <f>+SUM(P324-L324)</f>
        <v>-100.62499999999999</v>
      </c>
      <c r="R324" s="226"/>
    </row>
    <row r="325" spans="1:18">
      <c r="A325" s="176" t="s">
        <v>87</v>
      </c>
      <c r="B325" s="119"/>
      <c r="C325" s="119"/>
      <c r="D325" s="141"/>
      <c r="E325" s="121"/>
      <c r="F325" s="119"/>
      <c r="G325" s="120"/>
      <c r="H325" s="119"/>
      <c r="I325" s="122">
        <v>50</v>
      </c>
      <c r="J325" s="117"/>
      <c r="K325" s="122">
        <f>SUM(E325*I325)</f>
        <v>0</v>
      </c>
      <c r="L325" s="122">
        <f>SUM(K325*1.15)</f>
        <v>0</v>
      </c>
      <c r="M325" s="122">
        <f>SUM(L325-K325)</f>
        <v>0</v>
      </c>
      <c r="N325" s="122">
        <f>SUM(E325*21)</f>
        <v>0</v>
      </c>
      <c r="O325" s="122">
        <f>SUM(K325-N325)</f>
        <v>0</v>
      </c>
      <c r="P325" s="122"/>
      <c r="Q325" s="123">
        <f>+SUM(P325-L325)</f>
        <v>0</v>
      </c>
      <c r="R325" s="226"/>
    </row>
    <row r="326" spans="1:18">
      <c r="A326" s="176" t="s">
        <v>87</v>
      </c>
      <c r="B326" s="89"/>
      <c r="C326" s="89" t="s">
        <v>10</v>
      </c>
      <c r="D326" s="97"/>
      <c r="E326" s="91"/>
      <c r="F326" s="89"/>
      <c r="G326" s="89"/>
      <c r="H326" s="95"/>
      <c r="I326" s="92"/>
      <c r="J326" s="117"/>
      <c r="K326" s="92">
        <f>SUM(E326*I326)</f>
        <v>0</v>
      </c>
      <c r="L326" s="92">
        <f>SUM(K326*1.15)</f>
        <v>0</v>
      </c>
      <c r="M326" s="92">
        <f>SUM(L326-K326)</f>
        <v>0</v>
      </c>
      <c r="N326" s="92">
        <f t="shared" ref="N326" si="191">SUM(E326*21)</f>
        <v>0</v>
      </c>
      <c r="O326" s="92">
        <f>SUM(K326-N326)</f>
        <v>0</v>
      </c>
      <c r="P326" s="92"/>
      <c r="Q326" s="96">
        <f>+SUM(P326-L326)</f>
        <v>0</v>
      </c>
      <c r="R326" s="226"/>
    </row>
    <row r="327" spans="1:18">
      <c r="A327" s="167"/>
      <c r="B327" s="167"/>
      <c r="C327" s="167"/>
      <c r="D327" s="755"/>
      <c r="E327" s="169">
        <f>SUM(E317:E326)</f>
        <v>14</v>
      </c>
      <c r="F327" s="167"/>
      <c r="G327" s="170"/>
      <c r="H327" s="168"/>
      <c r="I327" s="171"/>
      <c r="J327" s="117"/>
      <c r="K327" s="172">
        <f t="shared" ref="K327:Q327" si="192">SUM(K317:K326)</f>
        <v>489.34000000000003</v>
      </c>
      <c r="L327" s="172">
        <f t="shared" si="192"/>
        <v>562.74099999999999</v>
      </c>
      <c r="M327" s="172">
        <f t="shared" si="192"/>
        <v>73.400999999999954</v>
      </c>
      <c r="N327" s="172">
        <f t="shared" si="192"/>
        <v>302</v>
      </c>
      <c r="O327" s="172">
        <f t="shared" si="192"/>
        <v>187.34</v>
      </c>
      <c r="P327" s="173">
        <f t="shared" si="192"/>
        <v>0</v>
      </c>
      <c r="Q327" s="174">
        <f t="shared" si="192"/>
        <v>-562.74099999999999</v>
      </c>
      <c r="R327" s="105"/>
    </row>
    <row r="328" spans="1:18">
      <c r="A328" s="178" t="s">
        <v>99</v>
      </c>
      <c r="B328" s="198"/>
      <c r="C328" s="198" t="s">
        <v>19</v>
      </c>
      <c r="D328" s="199"/>
      <c r="E328" s="200">
        <v>2</v>
      </c>
      <c r="F328" s="198"/>
      <c r="G328" s="230"/>
      <c r="H328" s="198"/>
      <c r="I328" s="201"/>
      <c r="J328" s="117"/>
      <c r="K328" s="201"/>
      <c r="L328" s="201"/>
      <c r="M328" s="201"/>
      <c r="N328" s="201">
        <f>SUM(E328*22)</f>
        <v>44</v>
      </c>
      <c r="O328" s="201"/>
      <c r="P328" s="201"/>
      <c r="Q328" s="202"/>
      <c r="R328" s="202"/>
    </row>
    <row r="329" spans="1:18">
      <c r="A329" s="178" t="s">
        <v>99</v>
      </c>
      <c r="B329" s="89" t="s">
        <v>102</v>
      </c>
      <c r="C329" s="89" t="s">
        <v>19</v>
      </c>
      <c r="D329" s="97"/>
      <c r="E329" s="91">
        <v>3</v>
      </c>
      <c r="F329" s="89" t="s">
        <v>8</v>
      </c>
      <c r="G329" s="90"/>
      <c r="H329" s="95" t="s">
        <v>6</v>
      </c>
      <c r="I329" s="96">
        <v>35</v>
      </c>
      <c r="J329" s="117"/>
      <c r="K329" s="92">
        <f>SUM(E329*I329)</f>
        <v>105</v>
      </c>
      <c r="L329" s="92">
        <f>SUM(K329*1.15)</f>
        <v>120.74999999999999</v>
      </c>
      <c r="M329" s="92">
        <f>SUM(L329-K329)</f>
        <v>15.749999999999986</v>
      </c>
      <c r="N329" s="92">
        <f>SUM(E329*21)</f>
        <v>63</v>
      </c>
      <c r="O329" s="118">
        <f>SUM(K329-N329)</f>
        <v>42</v>
      </c>
      <c r="P329" s="92"/>
      <c r="Q329" s="93">
        <f>+SUM(P329-L329)</f>
        <v>-120.74999999999999</v>
      </c>
      <c r="R329" s="226"/>
    </row>
    <row r="330" spans="1:18">
      <c r="A330" s="178" t="s">
        <v>99</v>
      </c>
      <c r="B330" s="198"/>
      <c r="C330" s="198" t="s">
        <v>24</v>
      </c>
      <c r="D330" s="199"/>
      <c r="E330" s="200">
        <v>2</v>
      </c>
      <c r="F330" s="198"/>
      <c r="G330" s="230"/>
      <c r="H330" s="198"/>
      <c r="I330" s="201"/>
      <c r="J330" s="117"/>
      <c r="K330" s="201"/>
      <c r="L330" s="201"/>
      <c r="M330" s="201"/>
      <c r="N330" s="201">
        <f>SUM(E330*22)</f>
        <v>44</v>
      </c>
      <c r="O330" s="201"/>
      <c r="P330" s="201"/>
      <c r="Q330" s="202"/>
      <c r="R330" s="664"/>
    </row>
    <row r="331" spans="1:18">
      <c r="A331" s="178" t="s">
        <v>99</v>
      </c>
      <c r="B331" s="89" t="s">
        <v>103</v>
      </c>
      <c r="C331" s="89" t="s">
        <v>24</v>
      </c>
      <c r="D331" s="97"/>
      <c r="E331" s="91">
        <v>2</v>
      </c>
      <c r="F331" s="126" t="s">
        <v>5</v>
      </c>
      <c r="G331" s="90"/>
      <c r="H331" s="89" t="s">
        <v>17</v>
      </c>
      <c r="I331" s="92">
        <v>30</v>
      </c>
      <c r="J331" s="117"/>
      <c r="K331" s="92">
        <f>SUM(E331*I331)</f>
        <v>60</v>
      </c>
      <c r="L331" s="92">
        <f>SUM(K331*1.15)</f>
        <v>69</v>
      </c>
      <c r="M331" s="92">
        <f>SUM(L331-K331)</f>
        <v>9</v>
      </c>
      <c r="N331" s="92">
        <f>SUM(E331*21)</f>
        <v>42</v>
      </c>
      <c r="O331" s="92">
        <f>SUM(K331-N331)</f>
        <v>18</v>
      </c>
      <c r="P331" s="92"/>
      <c r="Q331" s="93">
        <f>+SUM(P331-L331)</f>
        <v>-69</v>
      </c>
      <c r="R331" s="226"/>
    </row>
    <row r="332" spans="1:18">
      <c r="A332" s="178" t="s">
        <v>99</v>
      </c>
      <c r="B332" s="198"/>
      <c r="C332" s="198" t="s">
        <v>29</v>
      </c>
      <c r="D332" s="199"/>
      <c r="E332" s="200">
        <v>2</v>
      </c>
      <c r="F332" s="198"/>
      <c r="G332" s="230"/>
      <c r="H332" s="198"/>
      <c r="I332" s="201"/>
      <c r="J332" s="117"/>
      <c r="K332" s="201"/>
      <c r="L332" s="201"/>
      <c r="M332" s="201"/>
      <c r="N332" s="201"/>
      <c r="O332" s="201"/>
      <c r="P332" s="201"/>
      <c r="Q332" s="201"/>
      <c r="R332" s="664"/>
    </row>
    <row r="333" spans="1:18">
      <c r="A333" s="178" t="s">
        <v>99</v>
      </c>
      <c r="B333" s="95" t="s">
        <v>107</v>
      </c>
      <c r="C333" s="95" t="s">
        <v>29</v>
      </c>
      <c r="D333" s="97"/>
      <c r="E333" s="100">
        <v>2</v>
      </c>
      <c r="F333" s="89" t="s">
        <v>8</v>
      </c>
      <c r="G333" s="148"/>
      <c r="H333" s="95" t="s">
        <v>6</v>
      </c>
      <c r="I333" s="96">
        <v>35</v>
      </c>
      <c r="J333" s="117"/>
      <c r="K333" s="96">
        <f t="shared" ref="K333" si="193">SUM(E333*I333)</f>
        <v>70</v>
      </c>
      <c r="L333" s="96">
        <f t="shared" ref="L333" si="194">SUM(K333*1.15)</f>
        <v>80.5</v>
      </c>
      <c r="M333" s="96">
        <f t="shared" ref="M333" si="195">SUM(L333-K333)</f>
        <v>10.5</v>
      </c>
      <c r="N333" s="92">
        <f t="shared" ref="N333" si="196">SUM(E333*21)</f>
        <v>42</v>
      </c>
      <c r="O333" s="96">
        <f t="shared" ref="O333" si="197">SUM(K333-N333)</f>
        <v>28</v>
      </c>
      <c r="P333" s="96"/>
      <c r="Q333" s="93">
        <f t="shared" ref="Q333" si="198">+SUM(P333-L333)</f>
        <v>-80.5</v>
      </c>
      <c r="R333" s="226"/>
    </row>
    <row r="334" spans="1:18">
      <c r="A334" s="178" t="s">
        <v>99</v>
      </c>
      <c r="B334" s="198"/>
      <c r="C334" s="198" t="s">
        <v>3</v>
      </c>
      <c r="D334" s="199"/>
      <c r="E334" s="200">
        <v>2</v>
      </c>
      <c r="F334" s="198"/>
      <c r="G334" s="230"/>
      <c r="H334" s="198"/>
      <c r="I334" s="201"/>
      <c r="J334" s="117"/>
      <c r="K334" s="201"/>
      <c r="L334" s="201"/>
      <c r="M334" s="201"/>
      <c r="N334" s="201">
        <f>SUM(E334*22)</f>
        <v>44</v>
      </c>
      <c r="O334" s="198"/>
      <c r="P334" s="198"/>
      <c r="Q334" s="198"/>
      <c r="R334" s="664"/>
    </row>
    <row r="335" spans="1:18">
      <c r="A335" s="178" t="s">
        <v>99</v>
      </c>
      <c r="B335" s="87" t="s">
        <v>109</v>
      </c>
      <c r="C335" s="95" t="s">
        <v>3</v>
      </c>
      <c r="D335" s="97"/>
      <c r="E335" s="98">
        <v>3</v>
      </c>
      <c r="F335" s="126" t="s">
        <v>5</v>
      </c>
      <c r="G335" s="90"/>
      <c r="H335" s="87" t="s">
        <v>12</v>
      </c>
      <c r="I335" s="92">
        <v>30</v>
      </c>
      <c r="J335" s="117"/>
      <c r="K335" s="118">
        <f t="shared" ref="K335:K336" si="199">SUM(E335*I335)</f>
        <v>90</v>
      </c>
      <c r="L335" s="118">
        <f t="shared" ref="L335:L336" si="200">SUM(K335*1.15)</f>
        <v>103.49999999999999</v>
      </c>
      <c r="M335" s="118">
        <f t="shared" ref="M335:M336" si="201">SUM(L335-K335)</f>
        <v>13.499999999999986</v>
      </c>
      <c r="N335" s="92">
        <f t="shared" ref="N335:N336" si="202">SUM(E335*21)</f>
        <v>63</v>
      </c>
      <c r="O335" s="118">
        <f t="shared" ref="O335:O336" si="203">SUM(K335-N335)</f>
        <v>27</v>
      </c>
      <c r="P335" s="118"/>
      <c r="Q335" s="93">
        <f t="shared" ref="Q335:Q336" si="204">+SUM(P335-L335)</f>
        <v>-103.49999999999999</v>
      </c>
      <c r="R335" s="226"/>
    </row>
    <row r="336" spans="1:18">
      <c r="A336" s="178" t="s">
        <v>99</v>
      </c>
      <c r="B336" s="89" t="s">
        <v>110</v>
      </c>
      <c r="C336" s="95" t="s">
        <v>10</v>
      </c>
      <c r="D336" s="97"/>
      <c r="E336" s="100">
        <v>2</v>
      </c>
      <c r="F336" s="95" t="s">
        <v>8</v>
      </c>
      <c r="G336" s="90"/>
      <c r="H336" s="87" t="s">
        <v>12</v>
      </c>
      <c r="I336" s="92">
        <v>30</v>
      </c>
      <c r="J336" s="83"/>
      <c r="K336" s="96">
        <f t="shared" si="199"/>
        <v>60</v>
      </c>
      <c r="L336" s="96">
        <f t="shared" si="200"/>
        <v>69</v>
      </c>
      <c r="M336" s="96">
        <f t="shared" si="201"/>
        <v>9</v>
      </c>
      <c r="N336" s="92">
        <f t="shared" si="202"/>
        <v>42</v>
      </c>
      <c r="O336" s="96">
        <f t="shared" si="203"/>
        <v>18</v>
      </c>
      <c r="P336" s="96"/>
      <c r="Q336" s="93">
        <f t="shared" si="204"/>
        <v>-69</v>
      </c>
      <c r="R336" s="226"/>
    </row>
    <row r="337" spans="1:18">
      <c r="A337" s="178" t="s">
        <v>99</v>
      </c>
      <c r="B337" s="198"/>
      <c r="C337" s="198"/>
      <c r="D337" s="199"/>
      <c r="E337" s="200"/>
      <c r="F337" s="198"/>
      <c r="G337" s="230"/>
      <c r="H337" s="198"/>
      <c r="I337" s="201"/>
      <c r="J337" s="83"/>
      <c r="K337" s="201"/>
      <c r="L337" s="201"/>
      <c r="M337" s="201"/>
      <c r="N337" s="201"/>
      <c r="O337" s="201"/>
      <c r="P337" s="201"/>
      <c r="Q337" s="202"/>
      <c r="R337" s="202"/>
    </row>
    <row r="338" spans="1:18">
      <c r="A338" s="101"/>
      <c r="B338" s="101"/>
      <c r="C338" s="101"/>
      <c r="D338" s="649"/>
      <c r="E338" s="103">
        <f>SUM(E328:E337)</f>
        <v>20</v>
      </c>
      <c r="F338" s="101"/>
      <c r="G338" s="102"/>
      <c r="H338" s="182"/>
      <c r="I338" s="104"/>
      <c r="J338" s="83"/>
      <c r="K338" s="104">
        <f t="shared" ref="K338:Q338" si="205">SUM(K328:K337)</f>
        <v>385</v>
      </c>
      <c r="L338" s="104">
        <f t="shared" si="205"/>
        <v>442.75</v>
      </c>
      <c r="M338" s="104">
        <f t="shared" si="205"/>
        <v>57.749999999999972</v>
      </c>
      <c r="N338" s="104">
        <f t="shared" si="205"/>
        <v>384</v>
      </c>
      <c r="O338" s="104">
        <f t="shared" si="205"/>
        <v>133</v>
      </c>
      <c r="P338" s="104">
        <f t="shared" si="205"/>
        <v>0</v>
      </c>
      <c r="Q338" s="174">
        <f t="shared" si="205"/>
        <v>-442.75</v>
      </c>
      <c r="R338" s="174"/>
    </row>
    <row r="339" spans="1:18">
      <c r="A339" s="79" t="s">
        <v>57</v>
      </c>
      <c r="B339" s="79" t="s">
        <v>58</v>
      </c>
      <c r="C339" s="79"/>
      <c r="D339" s="753"/>
      <c r="E339" s="81" t="s">
        <v>60</v>
      </c>
      <c r="F339" s="79" t="s">
        <v>61</v>
      </c>
      <c r="G339" s="85" t="s">
        <v>62</v>
      </c>
      <c r="H339" s="156" t="s">
        <v>72</v>
      </c>
      <c r="I339" s="82" t="s">
        <v>64</v>
      </c>
      <c r="J339" s="117"/>
      <c r="K339" s="82" t="s">
        <v>65</v>
      </c>
      <c r="L339" s="82" t="s">
        <v>66</v>
      </c>
      <c r="M339" s="82" t="s">
        <v>67</v>
      </c>
      <c r="N339" s="82" t="s">
        <v>68</v>
      </c>
      <c r="O339" s="82" t="s">
        <v>69</v>
      </c>
      <c r="P339" s="82" t="s">
        <v>70</v>
      </c>
      <c r="Q339" s="84" t="s">
        <v>71</v>
      </c>
      <c r="R339" s="84" t="s">
        <v>86</v>
      </c>
    </row>
    <row r="340" spans="1:18">
      <c r="A340" s="184" t="s">
        <v>546</v>
      </c>
      <c r="B340" s="89" t="s">
        <v>80</v>
      </c>
      <c r="C340" s="89" t="s">
        <v>19</v>
      </c>
      <c r="D340" s="97"/>
      <c r="E340" s="91">
        <v>2</v>
      </c>
      <c r="F340" s="89" t="s">
        <v>5</v>
      </c>
      <c r="G340" s="90"/>
      <c r="H340" s="95" t="s">
        <v>6</v>
      </c>
      <c r="I340" s="96">
        <v>35</v>
      </c>
      <c r="J340" s="83"/>
      <c r="K340" s="92">
        <f>SUM(E340*I340)</f>
        <v>70</v>
      </c>
      <c r="L340" s="92">
        <f>SUM(K340*1.15)</f>
        <v>80.5</v>
      </c>
      <c r="M340" s="92">
        <f>SUM(L340-K340)</f>
        <v>10.5</v>
      </c>
      <c r="N340" s="92">
        <f>SUM(E340*20)</f>
        <v>40</v>
      </c>
      <c r="O340" s="92">
        <f>SUM(K340-N340)</f>
        <v>30</v>
      </c>
      <c r="P340" s="92"/>
      <c r="Q340" s="93">
        <f>+SUM(P340-L340)</f>
        <v>-80.5</v>
      </c>
      <c r="R340" s="226"/>
    </row>
    <row r="341" spans="1:18">
      <c r="A341" s="184" t="s">
        <v>546</v>
      </c>
      <c r="B341" s="95" t="s">
        <v>597</v>
      </c>
      <c r="C341" s="89" t="s">
        <v>24</v>
      </c>
      <c r="D341" s="97"/>
      <c r="E341" s="100">
        <v>2.5</v>
      </c>
      <c r="F341" s="89" t="s">
        <v>8</v>
      </c>
      <c r="G341" s="90"/>
      <c r="H341" s="89" t="s">
        <v>17</v>
      </c>
      <c r="I341" s="92">
        <v>35</v>
      </c>
      <c r="J341" s="83"/>
      <c r="K341" s="92">
        <f t="shared" ref="K341" si="206">SUM(E341*I341)</f>
        <v>87.5</v>
      </c>
      <c r="L341" s="92">
        <f t="shared" ref="L341" si="207">SUM(K341*1.15)</f>
        <v>100.62499999999999</v>
      </c>
      <c r="M341" s="92">
        <f t="shared" ref="M341" si="208">SUM(L341-K341)</f>
        <v>13.124999999999986</v>
      </c>
      <c r="N341" s="92">
        <f t="shared" ref="N341:N345" si="209">SUM(E341*20)</f>
        <v>50</v>
      </c>
      <c r="O341" s="92">
        <f t="shared" ref="O341" si="210">SUM(K341-N341)</f>
        <v>37.5</v>
      </c>
      <c r="P341" s="92"/>
      <c r="Q341" s="93">
        <f t="shared" ref="Q341" si="211">+SUM(P341-L341)</f>
        <v>-100.62499999999999</v>
      </c>
      <c r="R341" s="226"/>
    </row>
    <row r="342" spans="1:18">
      <c r="A342" s="184" t="s">
        <v>546</v>
      </c>
      <c r="B342" s="95"/>
      <c r="C342" s="89" t="s">
        <v>24</v>
      </c>
      <c r="D342" s="97"/>
      <c r="E342" s="100"/>
      <c r="F342" s="89"/>
      <c r="G342" s="90"/>
      <c r="H342" s="89"/>
      <c r="I342" s="92"/>
      <c r="J342" s="83"/>
      <c r="K342" s="92"/>
      <c r="L342" s="92"/>
      <c r="M342" s="92"/>
      <c r="N342" s="92">
        <f t="shared" si="209"/>
        <v>0</v>
      </c>
      <c r="O342" s="92"/>
      <c r="P342" s="92"/>
      <c r="Q342" s="93"/>
      <c r="R342" s="226"/>
    </row>
    <row r="343" spans="1:18">
      <c r="A343" s="184" t="s">
        <v>546</v>
      </c>
      <c r="B343" s="89" t="s">
        <v>105</v>
      </c>
      <c r="C343" s="87" t="s">
        <v>29</v>
      </c>
      <c r="D343" s="97"/>
      <c r="E343" s="100">
        <v>2</v>
      </c>
      <c r="F343" s="126" t="s">
        <v>5</v>
      </c>
      <c r="G343" s="90" t="s">
        <v>470</v>
      </c>
      <c r="H343" s="87" t="s">
        <v>12</v>
      </c>
      <c r="I343" s="92">
        <v>30</v>
      </c>
      <c r="J343" s="117"/>
      <c r="K343" s="96">
        <f>SUM(E343*I343)</f>
        <v>60</v>
      </c>
      <c r="L343" s="96">
        <f>SUM(K343*1.15)</f>
        <v>69</v>
      </c>
      <c r="M343" s="96">
        <f>SUM(L343-K343)</f>
        <v>9</v>
      </c>
      <c r="N343" s="92">
        <f t="shared" si="209"/>
        <v>40</v>
      </c>
      <c r="O343" s="96">
        <f>SUM(K343-N343)</f>
        <v>20</v>
      </c>
      <c r="P343" s="96"/>
      <c r="Q343" s="93">
        <f>+SUM(P343-L343)</f>
        <v>-69</v>
      </c>
      <c r="R343" s="226"/>
    </row>
    <row r="344" spans="1:18">
      <c r="A344" s="184" t="s">
        <v>546</v>
      </c>
      <c r="B344" s="87" t="s">
        <v>51</v>
      </c>
      <c r="C344" s="89" t="s">
        <v>29</v>
      </c>
      <c r="D344" s="97"/>
      <c r="E344" s="98">
        <v>3</v>
      </c>
      <c r="F344" s="126" t="s">
        <v>5</v>
      </c>
      <c r="G344" s="90"/>
      <c r="H344" s="87" t="s">
        <v>6</v>
      </c>
      <c r="I344" s="92">
        <v>35</v>
      </c>
      <c r="J344" s="83"/>
      <c r="K344" s="92">
        <f>SUM(E344*I344)</f>
        <v>105</v>
      </c>
      <c r="L344" s="118">
        <f>SUM(K344*1.15)</f>
        <v>120.74999999999999</v>
      </c>
      <c r="M344" s="118">
        <f>SUM(L344-K344)</f>
        <v>15.749999999999986</v>
      </c>
      <c r="N344" s="92">
        <f t="shared" si="209"/>
        <v>60</v>
      </c>
      <c r="O344" s="92">
        <f>SUM(K344-N344)</f>
        <v>45</v>
      </c>
      <c r="P344" s="118"/>
      <c r="Q344" s="93">
        <f>+SUM(P344-L344)</f>
        <v>-120.74999999999999</v>
      </c>
      <c r="R344" s="226"/>
    </row>
    <row r="345" spans="1:18">
      <c r="A345" s="184" t="s">
        <v>546</v>
      </c>
      <c r="B345" s="95"/>
      <c r="C345" s="87" t="s">
        <v>29</v>
      </c>
      <c r="D345" s="97"/>
      <c r="E345" s="100"/>
      <c r="F345" s="89"/>
      <c r="G345" s="90"/>
      <c r="H345" s="89"/>
      <c r="I345" s="92"/>
      <c r="J345" s="83"/>
      <c r="K345" s="92"/>
      <c r="L345" s="92"/>
      <c r="M345" s="92"/>
      <c r="N345" s="92">
        <f t="shared" si="209"/>
        <v>0</v>
      </c>
      <c r="O345" s="92"/>
      <c r="P345" s="92"/>
      <c r="Q345" s="93"/>
      <c r="R345" s="226"/>
    </row>
    <row r="346" spans="1:18">
      <c r="A346" s="184" t="s">
        <v>546</v>
      </c>
      <c r="B346" s="567"/>
      <c r="C346" s="109" t="s">
        <v>3</v>
      </c>
      <c r="D346" s="667"/>
      <c r="E346" s="681"/>
      <c r="F346" s="112" t="s">
        <v>584</v>
      </c>
      <c r="G346" s="113"/>
      <c r="H346" s="109"/>
      <c r="I346" s="114"/>
      <c r="J346" s="83"/>
      <c r="K346" s="114"/>
      <c r="L346" s="114"/>
      <c r="M346" s="114"/>
      <c r="N346" s="114"/>
      <c r="O346" s="114"/>
      <c r="P346" s="114"/>
      <c r="Q346" s="115"/>
      <c r="R346" s="692"/>
    </row>
    <row r="347" spans="1:18">
      <c r="A347" s="184" t="s">
        <v>546</v>
      </c>
      <c r="B347" s="95"/>
      <c r="C347" s="95" t="s">
        <v>3</v>
      </c>
      <c r="D347" s="97"/>
      <c r="E347" s="100"/>
      <c r="F347" s="89"/>
      <c r="G347" s="90"/>
      <c r="H347" s="89"/>
      <c r="I347" s="92"/>
      <c r="J347" s="83"/>
      <c r="K347" s="92"/>
      <c r="L347" s="92"/>
      <c r="M347" s="92"/>
      <c r="N347" s="92">
        <f t="shared" ref="N347:N349" si="212">SUM(E347*20)</f>
        <v>0</v>
      </c>
      <c r="O347" s="92"/>
      <c r="P347" s="92"/>
      <c r="Q347" s="93"/>
      <c r="R347" s="226"/>
    </row>
    <row r="348" spans="1:18">
      <c r="A348" s="184" t="s">
        <v>546</v>
      </c>
      <c r="B348" s="95"/>
      <c r="C348" s="95" t="s">
        <v>10</v>
      </c>
      <c r="D348" s="97"/>
      <c r="E348" s="100"/>
      <c r="F348" s="89"/>
      <c r="G348" s="90"/>
      <c r="H348" s="89"/>
      <c r="I348" s="92"/>
      <c r="J348" s="83"/>
      <c r="K348" s="92"/>
      <c r="L348" s="92"/>
      <c r="M348" s="92"/>
      <c r="N348" s="92">
        <f t="shared" si="212"/>
        <v>0</v>
      </c>
      <c r="O348" s="92"/>
      <c r="P348" s="92"/>
      <c r="Q348" s="93"/>
      <c r="R348" s="226"/>
    </row>
    <row r="349" spans="1:18">
      <c r="A349" s="184" t="s">
        <v>546</v>
      </c>
      <c r="B349" s="87" t="s">
        <v>111</v>
      </c>
      <c r="C349" s="89" t="s">
        <v>10</v>
      </c>
      <c r="D349" s="97"/>
      <c r="E349" s="100">
        <v>2.5</v>
      </c>
      <c r="F349" s="87" t="s">
        <v>8</v>
      </c>
      <c r="G349" s="90"/>
      <c r="H349" s="87" t="s">
        <v>12</v>
      </c>
      <c r="I349" s="92">
        <v>30</v>
      </c>
      <c r="J349" s="83"/>
      <c r="K349" s="118">
        <f>SUM(E349*I349)</f>
        <v>75</v>
      </c>
      <c r="L349" s="118">
        <f>SUM(K349*1.15)</f>
        <v>86.25</v>
      </c>
      <c r="M349" s="118">
        <f>SUM(L349-K349)</f>
        <v>11.25</v>
      </c>
      <c r="N349" s="92">
        <f t="shared" si="212"/>
        <v>50</v>
      </c>
      <c r="O349" s="118">
        <f>SUM(K349-N349)</f>
        <v>25</v>
      </c>
      <c r="P349" s="118"/>
      <c r="Q349" s="93">
        <f>+SUM(P349-L349)</f>
        <v>-86.25</v>
      </c>
      <c r="R349" s="226"/>
    </row>
    <row r="350" spans="1:18">
      <c r="A350" s="167"/>
      <c r="B350" s="167"/>
      <c r="C350" s="167"/>
      <c r="D350" s="756"/>
      <c r="E350" s="169">
        <f>SUM(E340:E349)</f>
        <v>12</v>
      </c>
      <c r="F350" s="167"/>
      <c r="G350" s="170"/>
      <c r="H350" s="168"/>
      <c r="I350" s="171"/>
      <c r="J350" s="83"/>
      <c r="K350" s="171">
        <f t="shared" ref="K350:Q350" si="213">SUM(K340:K349)</f>
        <v>397.5</v>
      </c>
      <c r="L350" s="171">
        <f t="shared" si="213"/>
        <v>457.125</v>
      </c>
      <c r="M350" s="171">
        <f t="shared" si="213"/>
        <v>59.624999999999972</v>
      </c>
      <c r="N350" s="171">
        <f t="shared" si="213"/>
        <v>240</v>
      </c>
      <c r="O350" s="171">
        <f t="shared" si="213"/>
        <v>157.5</v>
      </c>
      <c r="P350" s="171">
        <f t="shared" si="213"/>
        <v>0</v>
      </c>
      <c r="Q350" s="185">
        <f t="shared" si="213"/>
        <v>-457.125</v>
      </c>
      <c r="R350" s="185"/>
    </row>
    <row r="351" spans="1:18">
      <c r="A351" s="189" t="s">
        <v>114</v>
      </c>
      <c r="B351" s="617"/>
      <c r="C351" s="617" t="s">
        <v>19</v>
      </c>
      <c r="D351" s="618"/>
      <c r="E351" s="619"/>
      <c r="F351" s="617" t="s">
        <v>8</v>
      </c>
      <c r="G351" s="620"/>
      <c r="H351" s="624"/>
      <c r="I351" s="622"/>
      <c r="J351" s="83"/>
      <c r="K351" s="621">
        <f>SUM(E351*I351)</f>
        <v>0</v>
      </c>
      <c r="L351" s="621">
        <f>SUM(K351*1.15)</f>
        <v>0</v>
      </c>
      <c r="M351" s="621">
        <f>SUM(L351-K351)</f>
        <v>0</v>
      </c>
      <c r="N351" s="621">
        <f>SUM(E351*22)</f>
        <v>0</v>
      </c>
      <c r="O351" s="621">
        <f>SUM(K351-N351)</f>
        <v>0</v>
      </c>
      <c r="P351" s="621"/>
      <c r="Q351" s="623">
        <f>+SUM(P351-L351)</f>
        <v>0</v>
      </c>
      <c r="R351" s="226"/>
    </row>
    <row r="352" spans="1:18">
      <c r="A352" s="189" t="s">
        <v>114</v>
      </c>
      <c r="B352" s="89" t="s">
        <v>116</v>
      </c>
      <c r="C352" s="89" t="s">
        <v>19</v>
      </c>
      <c r="D352" s="97"/>
      <c r="E352" s="98">
        <v>2</v>
      </c>
      <c r="F352" s="87" t="s">
        <v>8</v>
      </c>
      <c r="G352" s="135"/>
      <c r="H352" s="87" t="s">
        <v>6</v>
      </c>
      <c r="I352" s="118">
        <v>35</v>
      </c>
      <c r="J352" s="117"/>
      <c r="K352" s="118">
        <f>SUM(E352*I352)</f>
        <v>70</v>
      </c>
      <c r="L352" s="118">
        <f>SUM(K352*1.15)</f>
        <v>80.5</v>
      </c>
      <c r="M352" s="118">
        <f>SUM(L352-K352)</f>
        <v>10.5</v>
      </c>
      <c r="N352" s="118">
        <f>SUM(E352*21.5)</f>
        <v>43</v>
      </c>
      <c r="O352" s="118">
        <f>SUM(K352-N352)</f>
        <v>27</v>
      </c>
      <c r="P352" s="118"/>
      <c r="Q352" s="93">
        <f>+SUM(P352-L352)</f>
        <v>-80.5</v>
      </c>
      <c r="R352" s="226"/>
    </row>
    <row r="353" spans="1:18">
      <c r="A353" s="189" t="s">
        <v>114</v>
      </c>
      <c r="B353" s="89" t="s">
        <v>117</v>
      </c>
      <c r="C353" s="89" t="s">
        <v>24</v>
      </c>
      <c r="D353" s="97"/>
      <c r="E353" s="100">
        <v>2</v>
      </c>
      <c r="F353" s="89" t="s">
        <v>8</v>
      </c>
      <c r="G353" s="90" t="s">
        <v>235</v>
      </c>
      <c r="H353" s="95" t="s">
        <v>6</v>
      </c>
      <c r="I353" s="96">
        <v>35</v>
      </c>
      <c r="J353" s="117"/>
      <c r="K353" s="96">
        <v>140</v>
      </c>
      <c r="L353" s="96">
        <f t="shared" ref="L353:L355" si="214">SUM(K353*1.15)</f>
        <v>161</v>
      </c>
      <c r="M353" s="96">
        <f t="shared" ref="M353:M355" si="215">SUM(L353-K353)</f>
        <v>21</v>
      </c>
      <c r="N353" s="118">
        <f t="shared" ref="N353:N361" si="216">SUM(E353*21.5)</f>
        <v>43</v>
      </c>
      <c r="O353" s="96">
        <f t="shared" ref="O353:O355" si="217">SUM(K353-N353)</f>
        <v>97</v>
      </c>
      <c r="P353" s="96"/>
      <c r="Q353" s="177">
        <f t="shared" ref="Q353:Q355" si="218">+SUM(P353-L353)</f>
        <v>-161</v>
      </c>
      <c r="R353" s="226"/>
    </row>
    <row r="354" spans="1:18">
      <c r="A354" s="189" t="s">
        <v>114</v>
      </c>
      <c r="B354" s="89" t="s">
        <v>119</v>
      </c>
      <c r="C354" s="89" t="s">
        <v>24</v>
      </c>
      <c r="D354" s="97"/>
      <c r="E354" s="91">
        <v>2.5</v>
      </c>
      <c r="F354" s="89" t="s">
        <v>8</v>
      </c>
      <c r="G354" s="90" t="s">
        <v>235</v>
      </c>
      <c r="H354" s="116" t="s">
        <v>6</v>
      </c>
      <c r="I354" s="92">
        <v>35</v>
      </c>
      <c r="J354" s="117"/>
      <c r="K354" s="92">
        <v>175</v>
      </c>
      <c r="L354" s="92">
        <f t="shared" si="214"/>
        <v>201.24999999999997</v>
      </c>
      <c r="M354" s="92">
        <f t="shared" si="215"/>
        <v>26.249999999999972</v>
      </c>
      <c r="N354" s="118">
        <f t="shared" si="216"/>
        <v>53.75</v>
      </c>
      <c r="O354" s="92">
        <f t="shared" si="217"/>
        <v>121.25</v>
      </c>
      <c r="P354" s="92"/>
      <c r="Q354" s="177">
        <f t="shared" si="218"/>
        <v>-201.24999999999997</v>
      </c>
      <c r="R354" s="226"/>
    </row>
    <row r="355" spans="1:18">
      <c r="A355" s="189" t="s">
        <v>114</v>
      </c>
      <c r="B355" s="95" t="s">
        <v>120</v>
      </c>
      <c r="C355" s="95" t="s">
        <v>29</v>
      </c>
      <c r="D355" s="97"/>
      <c r="E355" s="100">
        <v>2</v>
      </c>
      <c r="F355" s="126" t="s">
        <v>5</v>
      </c>
      <c r="G355" s="90"/>
      <c r="H355" s="95" t="s">
        <v>6</v>
      </c>
      <c r="I355" s="96">
        <v>35</v>
      </c>
      <c r="J355" s="83"/>
      <c r="K355" s="92">
        <f t="shared" ref="K355:K360" si="219">SUM(E355*I355)</f>
        <v>70</v>
      </c>
      <c r="L355" s="118">
        <f t="shared" si="214"/>
        <v>80.5</v>
      </c>
      <c r="M355" s="118">
        <f t="shared" si="215"/>
        <v>10.5</v>
      </c>
      <c r="N355" s="118">
        <f t="shared" si="216"/>
        <v>43</v>
      </c>
      <c r="O355" s="118">
        <f t="shared" si="217"/>
        <v>27</v>
      </c>
      <c r="P355" s="92"/>
      <c r="Q355" s="93">
        <f t="shared" si="218"/>
        <v>-80.5</v>
      </c>
      <c r="R355" s="226"/>
    </row>
    <row r="356" spans="1:18">
      <c r="A356" s="189" t="s">
        <v>114</v>
      </c>
      <c r="B356" s="89" t="s">
        <v>116</v>
      </c>
      <c r="C356" s="95" t="s">
        <v>29</v>
      </c>
      <c r="D356" s="97"/>
      <c r="E356" s="100">
        <v>1</v>
      </c>
      <c r="F356" s="89" t="s">
        <v>8</v>
      </c>
      <c r="G356" s="148"/>
      <c r="H356" s="95" t="s">
        <v>6</v>
      </c>
      <c r="I356" s="96">
        <v>35</v>
      </c>
      <c r="J356" s="117"/>
      <c r="K356" s="96">
        <f t="shared" si="219"/>
        <v>35</v>
      </c>
      <c r="L356" s="96">
        <f>SUM(K356*1.15)</f>
        <v>40.25</v>
      </c>
      <c r="M356" s="96">
        <f>SUM(L356-K356)</f>
        <v>5.25</v>
      </c>
      <c r="N356" s="118">
        <f t="shared" si="216"/>
        <v>21.5</v>
      </c>
      <c r="O356" s="96">
        <f>SUM(K356-N356)</f>
        <v>13.5</v>
      </c>
      <c r="P356" s="96"/>
      <c r="Q356" s="93">
        <f>+SUM(P356-L356)</f>
        <v>-40.25</v>
      </c>
      <c r="R356" s="226"/>
    </row>
    <row r="357" spans="1:18">
      <c r="A357" s="189" t="s">
        <v>114</v>
      </c>
      <c r="B357" s="87" t="s">
        <v>122</v>
      </c>
      <c r="C357" s="87" t="s">
        <v>29</v>
      </c>
      <c r="D357" s="97"/>
      <c r="E357" s="91">
        <v>3</v>
      </c>
      <c r="F357" s="126" t="s">
        <v>123</v>
      </c>
      <c r="G357" s="90"/>
      <c r="H357" s="87" t="s">
        <v>12</v>
      </c>
      <c r="I357" s="92">
        <v>30</v>
      </c>
      <c r="J357" s="117"/>
      <c r="K357" s="118">
        <f t="shared" si="219"/>
        <v>90</v>
      </c>
      <c r="L357" s="118">
        <f t="shared" ref="L357:L359" si="220">SUM(K357*1.15)</f>
        <v>103.49999999999999</v>
      </c>
      <c r="M357" s="118">
        <f t="shared" ref="M357:M359" si="221">SUM(L357-K357)</f>
        <v>13.499999999999986</v>
      </c>
      <c r="N357" s="118">
        <f t="shared" si="216"/>
        <v>64.5</v>
      </c>
      <c r="O357" s="118">
        <f t="shared" ref="O357:O359" si="222">SUM(K357-N357)</f>
        <v>25.5</v>
      </c>
      <c r="P357" s="118"/>
      <c r="Q357" s="177">
        <f t="shared" ref="Q357:Q359" si="223">+SUM(P357-L357)</f>
        <v>-103.49999999999999</v>
      </c>
      <c r="R357" s="226"/>
    </row>
    <row r="358" spans="1:18">
      <c r="A358" s="189" t="s">
        <v>114</v>
      </c>
      <c r="B358" s="89" t="s">
        <v>126</v>
      </c>
      <c r="C358" s="87" t="s">
        <v>3</v>
      </c>
      <c r="D358" s="97"/>
      <c r="E358" s="91">
        <v>2</v>
      </c>
      <c r="F358" s="126" t="s">
        <v>123</v>
      </c>
      <c r="G358" s="90"/>
      <c r="H358" s="95" t="s">
        <v>6</v>
      </c>
      <c r="I358" s="96">
        <v>35</v>
      </c>
      <c r="J358" s="117"/>
      <c r="K358" s="92">
        <f t="shared" si="219"/>
        <v>70</v>
      </c>
      <c r="L358" s="92">
        <f t="shared" si="220"/>
        <v>80.5</v>
      </c>
      <c r="M358" s="92">
        <f t="shared" si="221"/>
        <v>10.5</v>
      </c>
      <c r="N358" s="118">
        <f t="shared" si="216"/>
        <v>43</v>
      </c>
      <c r="O358" s="92">
        <f t="shared" si="222"/>
        <v>27</v>
      </c>
      <c r="P358" s="92"/>
      <c r="Q358" s="177">
        <f t="shared" si="223"/>
        <v>-80.5</v>
      </c>
      <c r="R358" s="226"/>
    </row>
    <row r="359" spans="1:18">
      <c r="A359" s="189" t="s">
        <v>114</v>
      </c>
      <c r="B359" s="89" t="s">
        <v>127</v>
      </c>
      <c r="C359" s="95" t="s">
        <v>3</v>
      </c>
      <c r="D359" s="97"/>
      <c r="E359" s="91">
        <v>2.5</v>
      </c>
      <c r="F359" s="89" t="s">
        <v>8</v>
      </c>
      <c r="G359" s="90"/>
      <c r="H359" s="95" t="s">
        <v>17</v>
      </c>
      <c r="I359" s="96">
        <v>30</v>
      </c>
      <c r="J359" s="117"/>
      <c r="K359" s="92">
        <f t="shared" si="219"/>
        <v>75</v>
      </c>
      <c r="L359" s="92">
        <f t="shared" si="220"/>
        <v>86.25</v>
      </c>
      <c r="M359" s="92">
        <f t="shared" si="221"/>
        <v>11.25</v>
      </c>
      <c r="N359" s="118">
        <f t="shared" si="216"/>
        <v>53.75</v>
      </c>
      <c r="O359" s="92">
        <f t="shared" si="222"/>
        <v>21.25</v>
      </c>
      <c r="P359" s="96"/>
      <c r="Q359" s="93">
        <f t="shared" si="223"/>
        <v>-86.25</v>
      </c>
      <c r="R359" s="226"/>
    </row>
    <row r="360" spans="1:18">
      <c r="A360" s="189" t="s">
        <v>114</v>
      </c>
      <c r="B360" s="89" t="s">
        <v>116</v>
      </c>
      <c r="C360" s="95" t="s">
        <v>10</v>
      </c>
      <c r="D360" s="97"/>
      <c r="E360" s="91">
        <v>2</v>
      </c>
      <c r="F360" s="89" t="s">
        <v>8</v>
      </c>
      <c r="G360" s="90"/>
      <c r="H360" s="95" t="s">
        <v>6</v>
      </c>
      <c r="I360" s="96">
        <v>35</v>
      </c>
      <c r="J360" s="117"/>
      <c r="K360" s="118">
        <f t="shared" si="219"/>
        <v>70</v>
      </c>
      <c r="L360" s="118">
        <f>SUM(K360*1.15)</f>
        <v>80.5</v>
      </c>
      <c r="M360" s="118">
        <f>SUM(L360-K360)</f>
        <v>10.5</v>
      </c>
      <c r="N360" s="118">
        <f t="shared" si="216"/>
        <v>43</v>
      </c>
      <c r="O360" s="96">
        <f>SUM(K360-N360)</f>
        <v>27</v>
      </c>
      <c r="P360" s="96"/>
      <c r="Q360" s="93">
        <f>+SUM(P360-L360)</f>
        <v>-80.5</v>
      </c>
      <c r="R360" s="226"/>
    </row>
    <row r="361" spans="1:18">
      <c r="A361" s="189" t="s">
        <v>114</v>
      </c>
      <c r="B361" s="89" t="s">
        <v>128</v>
      </c>
      <c r="C361" s="89" t="s">
        <v>10</v>
      </c>
      <c r="D361" s="97"/>
      <c r="E361" s="91">
        <v>3</v>
      </c>
      <c r="F361" s="89" t="s">
        <v>8</v>
      </c>
      <c r="G361" s="90"/>
      <c r="H361" s="95" t="s">
        <v>6</v>
      </c>
      <c r="I361" s="96">
        <v>35</v>
      </c>
      <c r="J361" s="83"/>
      <c r="K361" s="92">
        <f>SUM(E361*I361)</f>
        <v>105</v>
      </c>
      <c r="L361" s="92">
        <f t="shared" ref="L361" si="224">SUM(K361*1.15)</f>
        <v>120.74999999999999</v>
      </c>
      <c r="M361" s="92">
        <f t="shared" ref="M361" si="225">SUM(L361-K361)</f>
        <v>15.749999999999986</v>
      </c>
      <c r="N361" s="118">
        <f t="shared" si="216"/>
        <v>64.5</v>
      </c>
      <c r="O361" s="92">
        <f t="shared" ref="O361" si="226">SUM(K361-N361)</f>
        <v>40.5</v>
      </c>
      <c r="P361" s="92"/>
      <c r="Q361" s="177">
        <f t="shared" ref="Q361" si="227">+SUM(P361-L361)</f>
        <v>-120.74999999999999</v>
      </c>
      <c r="R361" s="226"/>
    </row>
    <row r="362" spans="1:18">
      <c r="A362" s="167"/>
      <c r="B362" s="167"/>
      <c r="C362" s="167"/>
      <c r="D362" s="756"/>
      <c r="E362" s="169">
        <f>SUM(E351:E361)</f>
        <v>22</v>
      </c>
      <c r="F362" s="167"/>
      <c r="G362" s="170"/>
      <c r="H362" s="168"/>
      <c r="I362" s="171"/>
      <c r="J362" s="117"/>
      <c r="K362" s="171">
        <f t="shared" ref="K362:L362" si="228">SUM(K351:K361)</f>
        <v>900</v>
      </c>
      <c r="L362" s="171">
        <f t="shared" si="228"/>
        <v>1035</v>
      </c>
      <c r="M362" s="171">
        <f>SUM(M351:M361)</f>
        <v>134.99999999999994</v>
      </c>
      <c r="N362" s="171">
        <f t="shared" ref="N362:Q362" si="229">SUM(N351:N361)</f>
        <v>473</v>
      </c>
      <c r="O362" s="171">
        <f t="shared" si="229"/>
        <v>427</v>
      </c>
      <c r="P362" s="171">
        <f t="shared" si="229"/>
        <v>0</v>
      </c>
      <c r="Q362" s="105">
        <f t="shared" si="229"/>
        <v>-1035</v>
      </c>
      <c r="R362" s="105"/>
    </row>
    <row r="363" spans="1:18">
      <c r="A363" s="194" t="s">
        <v>129</v>
      </c>
      <c r="B363" s="89" t="s">
        <v>137</v>
      </c>
      <c r="C363" s="89" t="s">
        <v>19</v>
      </c>
      <c r="D363" s="97"/>
      <c r="E363" s="91">
        <v>2</v>
      </c>
      <c r="F363" s="89" t="s">
        <v>8</v>
      </c>
      <c r="G363" s="89"/>
      <c r="H363" s="89" t="s">
        <v>17</v>
      </c>
      <c r="I363" s="92">
        <v>30</v>
      </c>
      <c r="J363" s="83"/>
      <c r="K363" s="92">
        <v>60</v>
      </c>
      <c r="L363" s="92">
        <f>SUM(K363*1.15)</f>
        <v>69</v>
      </c>
      <c r="M363" s="92">
        <f>SUM(L363-K363)</f>
        <v>9</v>
      </c>
      <c r="N363" s="92">
        <f>SUM(E363*20)</f>
        <v>40</v>
      </c>
      <c r="O363" s="92">
        <f>SUM(K363-N363)</f>
        <v>20</v>
      </c>
      <c r="P363" s="92"/>
      <c r="Q363" s="93">
        <f>+SUM(P363-L363)</f>
        <v>-69</v>
      </c>
      <c r="R363" s="226"/>
    </row>
    <row r="364" spans="1:18">
      <c r="A364" s="194" t="s">
        <v>129</v>
      </c>
      <c r="B364" s="617"/>
      <c r="C364" s="617" t="s">
        <v>19</v>
      </c>
      <c r="D364" s="618"/>
      <c r="E364" s="619"/>
      <c r="F364" s="617" t="s">
        <v>8</v>
      </c>
      <c r="G364" s="620"/>
      <c r="H364" s="624"/>
      <c r="I364" s="621"/>
      <c r="J364" s="83"/>
      <c r="K364" s="621"/>
      <c r="L364" s="621"/>
      <c r="M364" s="621"/>
      <c r="N364" s="621"/>
      <c r="O364" s="621"/>
      <c r="P364" s="621"/>
      <c r="Q364" s="623"/>
      <c r="R364" s="226"/>
    </row>
    <row r="365" spans="1:18">
      <c r="A365" s="194" t="s">
        <v>129</v>
      </c>
      <c r="B365" s="89" t="s">
        <v>92</v>
      </c>
      <c r="C365" s="95" t="s">
        <v>24</v>
      </c>
      <c r="D365" s="97"/>
      <c r="E365" s="91">
        <v>3</v>
      </c>
      <c r="F365" s="89" t="s">
        <v>8</v>
      </c>
      <c r="G365" s="90"/>
      <c r="H365" s="127" t="s">
        <v>12</v>
      </c>
      <c r="I365" s="96">
        <v>30</v>
      </c>
      <c r="J365" s="83"/>
      <c r="K365" s="92">
        <f>SUM(E365*I365)</f>
        <v>90</v>
      </c>
      <c r="L365" s="92">
        <f>SUM(K365*1.15)</f>
        <v>103.49999999999999</v>
      </c>
      <c r="M365" s="92">
        <f>SUM(L365-K365)</f>
        <v>13.499999999999986</v>
      </c>
      <c r="N365" s="92">
        <f>SUM(E365*21)</f>
        <v>63</v>
      </c>
      <c r="O365" s="92">
        <f>SUM(K365-N365)</f>
        <v>27</v>
      </c>
      <c r="P365" s="92"/>
      <c r="Q365" s="93">
        <f>+SUM(P365-L365)</f>
        <v>-103.49999999999999</v>
      </c>
      <c r="R365" s="226"/>
    </row>
    <row r="366" spans="1:18">
      <c r="A366" s="194" t="s">
        <v>129</v>
      </c>
      <c r="B366" s="89" t="s">
        <v>23</v>
      </c>
      <c r="C366" s="95" t="s">
        <v>24</v>
      </c>
      <c r="D366" s="97"/>
      <c r="E366" s="91">
        <v>2</v>
      </c>
      <c r="F366" s="89" t="s">
        <v>8</v>
      </c>
      <c r="G366" s="90"/>
      <c r="H366" s="87" t="s">
        <v>12</v>
      </c>
      <c r="I366" s="92">
        <v>30</v>
      </c>
      <c r="J366" s="83"/>
      <c r="K366" s="92">
        <v>60</v>
      </c>
      <c r="L366" s="92">
        <f t="shared" ref="L366" si="230">SUM(K366*1.15)</f>
        <v>69</v>
      </c>
      <c r="M366" s="92">
        <f t="shared" ref="M366" si="231">SUM(L366-K366)</f>
        <v>9</v>
      </c>
      <c r="N366" s="92">
        <f t="shared" ref="N366" si="232">SUM(E366*20)</f>
        <v>40</v>
      </c>
      <c r="O366" s="92">
        <f t="shared" ref="O366" si="233">SUM(K366-N366)</f>
        <v>20</v>
      </c>
      <c r="P366" s="92"/>
      <c r="Q366" s="93">
        <f t="shared" ref="Q366" si="234">+SUM(P366-L366)</f>
        <v>-69</v>
      </c>
      <c r="R366" s="226"/>
    </row>
    <row r="367" spans="1:18">
      <c r="A367" s="194" t="s">
        <v>129</v>
      </c>
      <c r="B367" s="89" t="s">
        <v>503</v>
      </c>
      <c r="C367" s="95" t="s">
        <v>29</v>
      </c>
      <c r="D367" s="97"/>
      <c r="E367" s="100">
        <v>2.5</v>
      </c>
      <c r="F367" s="89" t="s">
        <v>85</v>
      </c>
      <c r="G367" s="90"/>
      <c r="H367" s="89" t="s">
        <v>17</v>
      </c>
      <c r="I367" s="92">
        <v>35</v>
      </c>
      <c r="J367" s="83"/>
      <c r="K367" s="92">
        <f>SUM(E367*I367)</f>
        <v>87.5</v>
      </c>
      <c r="L367" s="92">
        <f>SUM(K367*1.15)</f>
        <v>100.62499999999999</v>
      </c>
      <c r="M367" s="92">
        <f>SUM(L367-K367)</f>
        <v>13.124999999999986</v>
      </c>
      <c r="N367" s="92">
        <f>SUM(E367*20)</f>
        <v>50</v>
      </c>
      <c r="O367" s="92">
        <f>SUM(K367-N367)</f>
        <v>37.5</v>
      </c>
      <c r="P367" s="92"/>
      <c r="Q367" s="93">
        <f>+SUM(P367-L367)</f>
        <v>-100.62499999999999</v>
      </c>
      <c r="R367" s="226"/>
    </row>
    <row r="368" spans="1:18">
      <c r="A368" s="194" t="s">
        <v>129</v>
      </c>
      <c r="B368" s="89" t="s">
        <v>31</v>
      </c>
      <c r="C368" s="87" t="s">
        <v>29</v>
      </c>
      <c r="D368" s="97"/>
      <c r="E368" s="98">
        <v>3</v>
      </c>
      <c r="F368" s="87" t="s">
        <v>8</v>
      </c>
      <c r="G368" s="90"/>
      <c r="H368" s="87" t="s">
        <v>17</v>
      </c>
      <c r="I368" s="92">
        <v>30</v>
      </c>
      <c r="J368" s="83"/>
      <c r="K368" s="118">
        <v>90</v>
      </c>
      <c r="L368" s="92">
        <f t="shared" ref="L368:L372" si="235">SUM(K368*1.15)</f>
        <v>103.49999999999999</v>
      </c>
      <c r="M368" s="92">
        <f t="shared" ref="M368:M372" si="236">SUM(L368-K368)</f>
        <v>13.499999999999986</v>
      </c>
      <c r="N368" s="92">
        <f t="shared" ref="N368" si="237">SUM(E368*20)</f>
        <v>60</v>
      </c>
      <c r="O368" s="118">
        <f t="shared" ref="O368:O372" si="238">SUM(K368-N368)</f>
        <v>30</v>
      </c>
      <c r="P368" s="118"/>
      <c r="Q368" s="93">
        <f t="shared" ref="Q368:Q372" si="239">+SUM(P368-L368)</f>
        <v>-103.49999999999999</v>
      </c>
      <c r="R368" s="226"/>
    </row>
    <row r="369" spans="1:18">
      <c r="A369" s="194" t="s">
        <v>129</v>
      </c>
      <c r="B369" s="89" t="s">
        <v>357</v>
      </c>
      <c r="C369" s="89" t="s">
        <v>3</v>
      </c>
      <c r="D369" s="97"/>
      <c r="E369" s="100">
        <v>3</v>
      </c>
      <c r="F369" s="87" t="s">
        <v>8</v>
      </c>
      <c r="G369" s="90"/>
      <c r="H369" s="95" t="s">
        <v>104</v>
      </c>
      <c r="I369" s="96">
        <v>30</v>
      </c>
      <c r="J369" s="83"/>
      <c r="K369" s="96">
        <v>90</v>
      </c>
      <c r="L369" s="96">
        <f t="shared" si="235"/>
        <v>103.49999999999999</v>
      </c>
      <c r="M369" s="96">
        <f t="shared" si="236"/>
        <v>13.499999999999986</v>
      </c>
      <c r="N369" s="92">
        <f>SUM(E369*20)</f>
        <v>60</v>
      </c>
      <c r="O369" s="96">
        <f t="shared" si="238"/>
        <v>30</v>
      </c>
      <c r="P369" s="96"/>
      <c r="Q369" s="93">
        <f t="shared" si="239"/>
        <v>-103.49999999999999</v>
      </c>
      <c r="R369" s="226"/>
    </row>
    <row r="370" spans="1:18">
      <c r="A370" s="194" t="s">
        <v>129</v>
      </c>
      <c r="B370" s="89" t="s">
        <v>142</v>
      </c>
      <c r="C370" s="95" t="s">
        <v>3</v>
      </c>
      <c r="D370" s="97"/>
      <c r="E370" s="91">
        <v>2.5</v>
      </c>
      <c r="F370" s="89" t="s">
        <v>8</v>
      </c>
      <c r="G370" s="90"/>
      <c r="H370" s="95" t="s">
        <v>6</v>
      </c>
      <c r="I370" s="96">
        <v>35</v>
      </c>
      <c r="J370" s="83"/>
      <c r="K370" s="92">
        <v>87.5</v>
      </c>
      <c r="L370" s="92">
        <f t="shared" si="235"/>
        <v>100.62499999999999</v>
      </c>
      <c r="M370" s="92">
        <f t="shared" si="236"/>
        <v>13.124999999999986</v>
      </c>
      <c r="N370" s="92">
        <f t="shared" ref="N370" si="240">SUM(E370*20)</f>
        <v>50</v>
      </c>
      <c r="O370" s="92">
        <f t="shared" si="238"/>
        <v>37.5</v>
      </c>
      <c r="P370" s="92"/>
      <c r="Q370" s="93">
        <f t="shared" si="239"/>
        <v>-100.62499999999999</v>
      </c>
      <c r="R370" s="226"/>
    </row>
    <row r="371" spans="1:18">
      <c r="A371" s="194" t="s">
        <v>129</v>
      </c>
      <c r="B371" s="89" t="s">
        <v>134</v>
      </c>
      <c r="C371" s="89" t="s">
        <v>10</v>
      </c>
      <c r="D371" s="97"/>
      <c r="E371" s="91">
        <v>3</v>
      </c>
      <c r="F371" s="146" t="s">
        <v>14</v>
      </c>
      <c r="G371" s="89"/>
      <c r="H371" s="95" t="s">
        <v>6</v>
      </c>
      <c r="I371" s="96">
        <v>38</v>
      </c>
      <c r="J371" s="83"/>
      <c r="K371" s="92">
        <v>114</v>
      </c>
      <c r="L371" s="92">
        <f t="shared" si="235"/>
        <v>131.1</v>
      </c>
      <c r="M371" s="92">
        <f t="shared" si="236"/>
        <v>17.099999999999994</v>
      </c>
      <c r="N371" s="92">
        <f>SUM(E371*25)</f>
        <v>75</v>
      </c>
      <c r="O371" s="92">
        <f t="shared" si="238"/>
        <v>39</v>
      </c>
      <c r="P371" s="92"/>
      <c r="Q371" s="144">
        <f t="shared" si="239"/>
        <v>-131.1</v>
      </c>
      <c r="R371" s="226"/>
    </row>
    <row r="372" spans="1:18">
      <c r="A372" s="194" t="s">
        <v>129</v>
      </c>
      <c r="B372" s="89" t="s">
        <v>84</v>
      </c>
      <c r="C372" s="95" t="s">
        <v>10</v>
      </c>
      <c r="D372" s="97"/>
      <c r="E372" s="91">
        <v>2</v>
      </c>
      <c r="F372" s="89" t="s">
        <v>85</v>
      </c>
      <c r="G372" s="90"/>
      <c r="H372" s="95" t="s">
        <v>6</v>
      </c>
      <c r="I372" s="96">
        <v>35</v>
      </c>
      <c r="J372" s="83"/>
      <c r="K372" s="92">
        <v>75</v>
      </c>
      <c r="L372" s="92">
        <f t="shared" si="235"/>
        <v>86.25</v>
      </c>
      <c r="M372" s="92">
        <f t="shared" si="236"/>
        <v>11.25</v>
      </c>
      <c r="N372" s="92">
        <f t="shared" ref="N372" si="241">SUM(E372*20)</f>
        <v>40</v>
      </c>
      <c r="O372" s="92">
        <f t="shared" si="238"/>
        <v>35</v>
      </c>
      <c r="P372" s="92"/>
      <c r="Q372" s="144">
        <f t="shared" si="239"/>
        <v>-86.25</v>
      </c>
      <c r="R372" s="226"/>
    </row>
    <row r="373" spans="1:18">
      <c r="A373" s="167"/>
      <c r="B373" s="167"/>
      <c r="C373" s="167"/>
      <c r="D373" s="756"/>
      <c r="E373" s="169">
        <f>SUM(E363:E372)</f>
        <v>23</v>
      </c>
      <c r="F373" s="167"/>
      <c r="G373" s="170"/>
      <c r="H373" s="168"/>
      <c r="I373" s="171"/>
      <c r="J373" s="83"/>
      <c r="K373" s="171">
        <f t="shared" ref="K373:Q373" si="242">SUM(K363:K372)</f>
        <v>754</v>
      </c>
      <c r="L373" s="171">
        <f t="shared" si="242"/>
        <v>867.1</v>
      </c>
      <c r="M373" s="171">
        <f t="shared" si="242"/>
        <v>113.09999999999992</v>
      </c>
      <c r="N373" s="171">
        <f t="shared" si="242"/>
        <v>478</v>
      </c>
      <c r="O373" s="171">
        <f t="shared" si="242"/>
        <v>276</v>
      </c>
      <c r="P373" s="171">
        <f t="shared" si="242"/>
        <v>0</v>
      </c>
      <c r="Q373" s="105">
        <f t="shared" si="242"/>
        <v>-867.1</v>
      </c>
      <c r="R373" s="105"/>
    </row>
    <row r="374" spans="1:18">
      <c r="A374" s="195" t="s">
        <v>146</v>
      </c>
      <c r="B374" s="89"/>
      <c r="C374" s="89"/>
      <c r="D374" s="97"/>
      <c r="E374" s="91"/>
      <c r="F374" s="89"/>
      <c r="G374" s="89"/>
      <c r="H374" s="89"/>
      <c r="I374" s="89"/>
      <c r="J374" s="83"/>
      <c r="K374" s="89"/>
      <c r="L374" s="89"/>
      <c r="M374" s="89"/>
      <c r="N374" s="89"/>
      <c r="O374" s="89"/>
      <c r="P374" s="89"/>
      <c r="Q374" s="89"/>
      <c r="R374" s="226"/>
    </row>
    <row r="375" spans="1:18">
      <c r="A375" s="195" t="s">
        <v>146</v>
      </c>
      <c r="B375" s="198"/>
      <c r="C375" s="198" t="s">
        <v>19</v>
      </c>
      <c r="D375" s="199"/>
      <c r="E375" s="200">
        <v>3</v>
      </c>
      <c r="F375" s="198"/>
      <c r="G375" s="230"/>
      <c r="H375" s="231"/>
      <c r="I375" s="232"/>
      <c r="J375" s="83"/>
      <c r="K375" s="201"/>
      <c r="L375" s="201">
        <f>SUM(K375*1.15)</f>
        <v>0</v>
      </c>
      <c r="M375" s="201">
        <f>SUM(L375-K375)</f>
        <v>0</v>
      </c>
      <c r="N375" s="201">
        <f>SUM(E375*23)</f>
        <v>69</v>
      </c>
      <c r="O375" s="201">
        <f>SUM(K375-N375)</f>
        <v>-69</v>
      </c>
      <c r="P375" s="201"/>
      <c r="Q375" s="202">
        <f>+SUM(P375-L375)</f>
        <v>0</v>
      </c>
      <c r="R375" s="664"/>
    </row>
    <row r="376" spans="1:18">
      <c r="A376" s="195" t="s">
        <v>146</v>
      </c>
      <c r="B376" s="89" t="s">
        <v>475</v>
      </c>
      <c r="C376" s="89" t="s">
        <v>24</v>
      </c>
      <c r="D376" s="97"/>
      <c r="E376" s="91">
        <v>4</v>
      </c>
      <c r="F376" s="89" t="s">
        <v>8</v>
      </c>
      <c r="G376" s="89"/>
      <c r="H376" s="89" t="s">
        <v>17</v>
      </c>
      <c r="I376" s="92">
        <v>35</v>
      </c>
      <c r="J376" s="83"/>
      <c r="K376" s="92">
        <f>SUM(E376*I376)</f>
        <v>140</v>
      </c>
      <c r="L376" s="92">
        <f>SUM(K376*1.15)</f>
        <v>161</v>
      </c>
      <c r="M376" s="92">
        <f>SUM(L376-K376)</f>
        <v>21</v>
      </c>
      <c r="N376" s="92">
        <f>SUM(E376*21)</f>
        <v>84</v>
      </c>
      <c r="O376" s="92">
        <f>SUM(K376-N376)</f>
        <v>56</v>
      </c>
      <c r="P376" s="92"/>
      <c r="Q376" s="93">
        <f>+SUM(P376-L376)</f>
        <v>-161</v>
      </c>
      <c r="R376" s="664"/>
    </row>
    <row r="377" spans="1:18">
      <c r="A377" s="195" t="s">
        <v>146</v>
      </c>
      <c r="B377" s="198"/>
      <c r="C377" s="198" t="s">
        <v>24</v>
      </c>
      <c r="D377" s="199"/>
      <c r="E377" s="200">
        <v>2</v>
      </c>
      <c r="F377" s="198"/>
      <c r="G377" s="198"/>
      <c r="H377" s="198"/>
      <c r="I377" s="201"/>
      <c r="J377" s="83"/>
      <c r="K377" s="201"/>
      <c r="L377" s="201"/>
      <c r="M377" s="201">
        <f>SUM(L377-K377)</f>
        <v>0</v>
      </c>
      <c r="N377" s="201">
        <f>SUM(E377*23)</f>
        <v>46</v>
      </c>
      <c r="O377" s="201">
        <f>SUM(K377-N377)</f>
        <v>-46</v>
      </c>
      <c r="P377" s="201"/>
      <c r="Q377" s="202">
        <f>+SUM(P377-L377)</f>
        <v>0</v>
      </c>
      <c r="R377" s="226"/>
    </row>
    <row r="378" spans="1:18">
      <c r="A378" s="195" t="s">
        <v>146</v>
      </c>
      <c r="B378" s="198"/>
      <c r="C378" s="198" t="s">
        <v>29</v>
      </c>
      <c r="D378" s="199"/>
      <c r="E378" s="200">
        <v>2</v>
      </c>
      <c r="F378" s="198"/>
      <c r="G378" s="230"/>
      <c r="H378" s="198"/>
      <c r="I378" s="201"/>
      <c r="J378" s="83"/>
      <c r="K378" s="201"/>
      <c r="L378" s="201"/>
      <c r="M378" s="201"/>
      <c r="N378" s="201">
        <f>SUM(E378*23)</f>
        <v>46</v>
      </c>
      <c r="O378" s="201"/>
      <c r="P378" s="201"/>
      <c r="Q378" s="202"/>
      <c r="R378" s="226"/>
    </row>
    <row r="379" spans="1:18">
      <c r="A379" s="195" t="s">
        <v>146</v>
      </c>
      <c r="B379" s="89" t="s">
        <v>28</v>
      </c>
      <c r="C379" s="89" t="s">
        <v>29</v>
      </c>
      <c r="D379" s="97"/>
      <c r="E379" s="98">
        <v>3</v>
      </c>
      <c r="F379" s="126" t="s">
        <v>5</v>
      </c>
      <c r="G379" s="90"/>
      <c r="H379" s="87" t="s">
        <v>6</v>
      </c>
      <c r="I379" s="92">
        <v>35</v>
      </c>
      <c r="J379" s="83"/>
      <c r="K379" s="118">
        <v>105</v>
      </c>
      <c r="L379" s="92">
        <f>SUM(K379*1.15)</f>
        <v>120.74999999999999</v>
      </c>
      <c r="M379" s="92">
        <f>SUM(L379-K379)</f>
        <v>15.749999999999986</v>
      </c>
      <c r="N379" s="118">
        <f>SUM(E379*21)</f>
        <v>63</v>
      </c>
      <c r="O379" s="118">
        <f>SUM(K379-N379)</f>
        <v>42</v>
      </c>
      <c r="P379" s="118"/>
      <c r="Q379" s="93">
        <f>+SUM(P379-L379)</f>
        <v>-120.74999999999999</v>
      </c>
      <c r="R379" s="226"/>
    </row>
    <row r="380" spans="1:18">
      <c r="A380" s="195" t="s">
        <v>146</v>
      </c>
      <c r="B380" s="89" t="s">
        <v>52</v>
      </c>
      <c r="C380" s="89" t="s">
        <v>3</v>
      </c>
      <c r="D380" s="97"/>
      <c r="E380" s="100">
        <v>1.5</v>
      </c>
      <c r="F380" s="125" t="s">
        <v>14</v>
      </c>
      <c r="G380" s="90" t="s">
        <v>235</v>
      </c>
      <c r="H380" s="95" t="s">
        <v>20</v>
      </c>
      <c r="I380" s="92">
        <v>38</v>
      </c>
      <c r="J380" s="83"/>
      <c r="K380" s="92">
        <v>114.5</v>
      </c>
      <c r="L380" s="92">
        <f>SUM(K380*1.15)</f>
        <v>131.67499999999998</v>
      </c>
      <c r="M380" s="92">
        <f>SUM(L380-K380)</f>
        <v>17.174999999999983</v>
      </c>
      <c r="N380" s="118">
        <f>SUM(E380*25)</f>
        <v>37.5</v>
      </c>
      <c r="O380" s="118">
        <f>SUM(K380-N380)</f>
        <v>77</v>
      </c>
      <c r="P380" s="118"/>
      <c r="Q380" s="93">
        <f>+SUM(P380-L380)</f>
        <v>-131.67499999999998</v>
      </c>
      <c r="R380" s="664"/>
    </row>
    <row r="381" spans="1:18">
      <c r="A381" s="195" t="s">
        <v>146</v>
      </c>
      <c r="B381" s="89" t="s">
        <v>37</v>
      </c>
      <c r="C381" s="89" t="s">
        <v>3</v>
      </c>
      <c r="D381" s="97"/>
      <c r="E381" s="91">
        <v>2</v>
      </c>
      <c r="F381" s="89" t="s">
        <v>8</v>
      </c>
      <c r="G381" s="90" t="s">
        <v>235</v>
      </c>
      <c r="H381" s="95" t="s">
        <v>6</v>
      </c>
      <c r="I381" s="92">
        <v>30</v>
      </c>
      <c r="J381" s="83"/>
      <c r="K381" s="92">
        <v>120</v>
      </c>
      <c r="L381" s="92">
        <f>SUM(K381*1.15)</f>
        <v>138</v>
      </c>
      <c r="M381" s="92">
        <f>SUM(L381-K381)</f>
        <v>18</v>
      </c>
      <c r="N381" s="118">
        <f>SUM(E381*21)</f>
        <v>42</v>
      </c>
      <c r="O381" s="92">
        <f>SUM(K381-N381)</f>
        <v>78</v>
      </c>
      <c r="P381" s="92"/>
      <c r="Q381" s="93">
        <f>+SUM(P381-L381)</f>
        <v>-138</v>
      </c>
      <c r="R381" s="226"/>
    </row>
    <row r="382" spans="1:18">
      <c r="A382" s="195" t="s">
        <v>146</v>
      </c>
      <c r="B382" s="198"/>
      <c r="C382" s="198" t="s">
        <v>10</v>
      </c>
      <c r="D382" s="199"/>
      <c r="E382" s="200">
        <v>2</v>
      </c>
      <c r="F382" s="198"/>
      <c r="G382" s="198"/>
      <c r="H382" s="198"/>
      <c r="I382" s="198"/>
      <c r="J382" s="83"/>
      <c r="K382" s="198"/>
      <c r="L382" s="198"/>
      <c r="M382" s="198"/>
      <c r="N382" s="201">
        <f>SUM(E382*23)</f>
        <v>46</v>
      </c>
      <c r="O382" s="198"/>
      <c r="P382" s="198"/>
      <c r="Q382" s="198"/>
      <c r="R382" s="664"/>
    </row>
    <row r="383" spans="1:18">
      <c r="A383" s="195" t="s">
        <v>146</v>
      </c>
      <c r="B383" s="87" t="s">
        <v>135</v>
      </c>
      <c r="C383" s="89" t="s">
        <v>10</v>
      </c>
      <c r="D383" s="97"/>
      <c r="E383" s="98">
        <v>3</v>
      </c>
      <c r="F383" s="87" t="s">
        <v>8</v>
      </c>
      <c r="G383" s="89"/>
      <c r="H383" s="87" t="s">
        <v>6</v>
      </c>
      <c r="I383" s="118">
        <v>35</v>
      </c>
      <c r="J383" s="83"/>
      <c r="K383" s="118">
        <f>SUM(E383*I383)</f>
        <v>105</v>
      </c>
      <c r="L383" s="118">
        <f>SUM(K383*1.15)</f>
        <v>120.74999999999999</v>
      </c>
      <c r="M383" s="118">
        <f>SUM(L383-K383)</f>
        <v>15.749999999999986</v>
      </c>
      <c r="N383" s="92">
        <f>SUM(E383*21)</f>
        <v>63</v>
      </c>
      <c r="O383" s="118">
        <f>SUM(K383-N383)</f>
        <v>42</v>
      </c>
      <c r="P383" s="118"/>
      <c r="Q383" s="93">
        <f>+SUM(P383-L383)</f>
        <v>-120.74999999999999</v>
      </c>
      <c r="R383" s="226"/>
    </row>
    <row r="384" spans="1:18">
      <c r="A384" s="106"/>
      <c r="B384" s="106"/>
      <c r="C384" s="106"/>
      <c r="D384" s="649"/>
      <c r="E384" s="203">
        <f>SUM(E374:E383)</f>
        <v>22.5</v>
      </c>
      <c r="F384" s="106"/>
      <c r="G384" s="106"/>
      <c r="H384" s="106"/>
      <c r="I384" s="107"/>
      <c r="J384" s="83"/>
      <c r="K384" s="107">
        <f t="shared" ref="K384:Q384" si="243">SUM(K374:K383)</f>
        <v>584.5</v>
      </c>
      <c r="L384" s="107">
        <f t="shared" si="243"/>
        <v>672.17499999999995</v>
      </c>
      <c r="M384" s="107">
        <f t="shared" si="243"/>
        <v>87.674999999999955</v>
      </c>
      <c r="N384" s="107">
        <f t="shared" si="243"/>
        <v>496.5</v>
      </c>
      <c r="O384" s="107">
        <f t="shared" si="243"/>
        <v>180</v>
      </c>
      <c r="P384" s="107">
        <f t="shared" si="243"/>
        <v>0</v>
      </c>
      <c r="Q384" s="105">
        <f t="shared" si="243"/>
        <v>-672.17499999999995</v>
      </c>
      <c r="R384" s="105"/>
    </row>
    <row r="385" spans="1:18">
      <c r="A385" s="101"/>
      <c r="B385" s="209"/>
      <c r="C385" s="209"/>
      <c r="D385" s="210"/>
      <c r="E385" s="211">
        <f>SUM(E384,E373,E362,E350,E338,E327,E315,E303,E289,E292,E278,E269,E261,E251)</f>
        <v>202.25</v>
      </c>
      <c r="F385" s="209"/>
      <c r="G385" s="209"/>
      <c r="H385" s="212"/>
      <c r="I385" s="213"/>
      <c r="J385" s="214"/>
      <c r="K385" s="213">
        <f>SUM(K384,K373,K362,K350,K338,K327,K315,K303,K289,K292,K278,K269,K261,K251)</f>
        <v>6206.34</v>
      </c>
      <c r="L385" s="213">
        <f>SUM(L384,L373,L362,L350,L338,L327,L315,L303,L289,L292,L278,L269,L261,L251)</f>
        <v>7137.2909999999993</v>
      </c>
      <c r="M385" s="213">
        <f>SUM(M384,M373,M362,M350,M338,M327,M315,M303,M289,M292,M278,M269,M261,M251)</f>
        <v>930.95099999999968</v>
      </c>
      <c r="N385" s="213">
        <f>SUM(N384,N373,N362,N350,N338,N327,N315,N303,N289,N292,N278,N269,N261,N251)</f>
        <v>4263.25</v>
      </c>
      <c r="O385" s="213">
        <f>SUM(K385-N385)</f>
        <v>1943.0900000000001</v>
      </c>
      <c r="P385" s="213">
        <f>SUM(P384,P373,P362,P350,P338,P327,P315,P303,P289,P292,P278,P269,P261,P251)</f>
        <v>0</v>
      </c>
      <c r="Q385" s="215">
        <f>SUM(Q384,Q373,Q362,Q350,Q338,Q327,Q315,Q303,Q289,Q292,Q278,Q269,Q261,Q251)</f>
        <v>-7137.2909999999993</v>
      </c>
      <c r="R385" s="215"/>
    </row>
    <row r="386" spans="1:18">
      <c r="A386" s="79" t="s">
        <v>57</v>
      </c>
      <c r="B386" s="79" t="s">
        <v>58</v>
      </c>
      <c r="C386" s="79"/>
      <c r="D386" s="753"/>
      <c r="E386" s="81" t="s">
        <v>60</v>
      </c>
      <c r="F386" s="79" t="s">
        <v>61</v>
      </c>
      <c r="G386" s="85" t="s">
        <v>62</v>
      </c>
      <c r="H386" s="156" t="s">
        <v>72</v>
      </c>
      <c r="I386" s="82" t="s">
        <v>64</v>
      </c>
      <c r="J386" s="83"/>
      <c r="K386" s="82" t="s">
        <v>65</v>
      </c>
      <c r="L386" s="82" t="s">
        <v>66</v>
      </c>
      <c r="M386" s="82" t="s">
        <v>67</v>
      </c>
      <c r="N386" s="82" t="s">
        <v>68</v>
      </c>
      <c r="O386" s="82" t="s">
        <v>69</v>
      </c>
      <c r="P386" s="82" t="s">
        <v>70</v>
      </c>
      <c r="Q386" s="216" t="s">
        <v>71</v>
      </c>
      <c r="R386" s="84" t="s">
        <v>86</v>
      </c>
    </row>
    <row r="387" spans="1:18" ht="24">
      <c r="A387" s="79"/>
      <c r="B387" s="79"/>
      <c r="C387" s="79"/>
      <c r="D387" s="753"/>
      <c r="E387" s="81"/>
      <c r="F387" s="79"/>
      <c r="G387" s="518" t="s">
        <v>1</v>
      </c>
      <c r="H387" s="79"/>
      <c r="I387" s="86"/>
      <c r="J387" s="83"/>
      <c r="K387" s="82"/>
      <c r="L387" s="82"/>
      <c r="M387" s="82"/>
      <c r="N387" s="82"/>
      <c r="O387" s="82"/>
      <c r="P387" s="82"/>
      <c r="Q387" s="84"/>
      <c r="R387" s="84"/>
    </row>
    <row r="388" spans="1:18">
      <c r="A388" s="88"/>
      <c r="B388" s="87"/>
      <c r="C388" s="87"/>
      <c r="D388" s="514"/>
      <c r="E388" s="98"/>
      <c r="F388" s="98"/>
      <c r="G388" s="87"/>
      <c r="H388" s="87"/>
      <c r="I388" s="87"/>
      <c r="J388" s="83"/>
      <c r="K388" s="118"/>
      <c r="L388" s="118"/>
      <c r="M388" s="118"/>
      <c r="N388" s="118"/>
      <c r="O388" s="118"/>
      <c r="P388" s="118"/>
      <c r="Q388" s="118"/>
      <c r="R388" s="94"/>
    </row>
    <row r="389" spans="1:18">
      <c r="A389" s="88"/>
      <c r="B389" s="87"/>
      <c r="C389" s="87"/>
      <c r="D389" s="514"/>
      <c r="E389" s="98"/>
      <c r="F389" s="98"/>
      <c r="G389" s="87"/>
      <c r="H389" s="87"/>
      <c r="I389" s="87"/>
      <c r="J389" s="83"/>
      <c r="K389" s="118"/>
      <c r="L389" s="118"/>
      <c r="M389" s="118"/>
      <c r="N389" s="118"/>
      <c r="O389" s="118"/>
      <c r="P389" s="118"/>
      <c r="Q389" s="118"/>
      <c r="R389" s="94"/>
    </row>
    <row r="390" spans="1:18">
      <c r="A390" s="101"/>
      <c r="B390" s="101"/>
      <c r="C390" s="101"/>
      <c r="D390" s="649"/>
      <c r="E390" s="103"/>
      <c r="F390" s="101"/>
      <c r="G390" s="106"/>
      <c r="H390" s="101"/>
      <c r="I390" s="107"/>
      <c r="J390" s="83"/>
      <c r="K390" s="104"/>
      <c r="L390" s="104"/>
      <c r="M390" s="104"/>
      <c r="N390" s="104"/>
      <c r="O390" s="104"/>
      <c r="P390" s="104"/>
      <c r="Q390" s="105"/>
      <c r="R390" s="94"/>
    </row>
    <row r="391" spans="1:18">
      <c r="A391" s="108" t="s">
        <v>225</v>
      </c>
      <c r="B391" s="109"/>
      <c r="C391" s="110" t="s">
        <v>19</v>
      </c>
      <c r="D391" s="667"/>
      <c r="E391" s="111"/>
      <c r="F391" s="112" t="s">
        <v>226</v>
      </c>
      <c r="G391" s="113"/>
      <c r="H391" s="109"/>
      <c r="I391" s="114"/>
      <c r="J391" s="83"/>
      <c r="K391" s="114"/>
      <c r="L391" s="114"/>
      <c r="M391" s="114"/>
      <c r="N391" s="114"/>
      <c r="O391" s="114"/>
      <c r="P391" s="114"/>
      <c r="Q391" s="115"/>
      <c r="R391" s="115"/>
    </row>
    <row r="392" spans="1:18">
      <c r="A392" s="108" t="s">
        <v>225</v>
      </c>
      <c r="B392" s="89" t="s">
        <v>117</v>
      </c>
      <c r="C392" s="89" t="s">
        <v>24</v>
      </c>
      <c r="D392" s="97"/>
      <c r="E392" s="100">
        <v>2</v>
      </c>
      <c r="F392" s="89" t="s">
        <v>8</v>
      </c>
      <c r="G392" s="90" t="s">
        <v>138</v>
      </c>
      <c r="H392" s="116" t="s">
        <v>15</v>
      </c>
      <c r="I392" s="92"/>
      <c r="J392" s="117"/>
      <c r="K392" s="92"/>
      <c r="L392" s="92"/>
      <c r="M392" s="92"/>
      <c r="N392" s="118">
        <f>SUM(E392*20)</f>
        <v>40</v>
      </c>
      <c r="O392" s="92"/>
      <c r="P392" s="92"/>
      <c r="Q392" s="93"/>
      <c r="R392" s="229"/>
    </row>
    <row r="393" spans="1:18">
      <c r="A393" s="108" t="s">
        <v>225</v>
      </c>
      <c r="B393" s="89" t="s">
        <v>119</v>
      </c>
      <c r="C393" s="89" t="s">
        <v>24</v>
      </c>
      <c r="D393" s="97"/>
      <c r="E393" s="91">
        <v>2.5</v>
      </c>
      <c r="F393" s="89" t="s">
        <v>8</v>
      </c>
      <c r="G393" s="90" t="s">
        <v>138</v>
      </c>
      <c r="H393" s="116" t="s">
        <v>15</v>
      </c>
      <c r="I393" s="96"/>
      <c r="J393" s="117"/>
      <c r="K393" s="92"/>
      <c r="L393" s="92"/>
      <c r="M393" s="92"/>
      <c r="N393" s="118">
        <f>SUM(E393*20)</f>
        <v>50</v>
      </c>
      <c r="O393" s="92"/>
      <c r="P393" s="92"/>
      <c r="Q393" s="93"/>
      <c r="R393" s="229"/>
    </row>
    <row r="394" spans="1:18">
      <c r="A394" s="108" t="s">
        <v>225</v>
      </c>
      <c r="B394" s="109"/>
      <c r="C394" s="109" t="s">
        <v>29</v>
      </c>
      <c r="D394" s="667"/>
      <c r="E394" s="111"/>
      <c r="F394" s="112" t="s">
        <v>227</v>
      </c>
      <c r="G394" s="113"/>
      <c r="H394" s="109"/>
      <c r="I394" s="114"/>
      <c r="J394" s="83"/>
      <c r="K394" s="114"/>
      <c r="L394" s="114"/>
      <c r="M394" s="114"/>
      <c r="N394" s="114"/>
      <c r="O394" s="114"/>
      <c r="P394" s="114"/>
      <c r="Q394" s="115"/>
      <c r="R394" s="115"/>
    </row>
    <row r="395" spans="1:18">
      <c r="A395" s="108" t="s">
        <v>225</v>
      </c>
      <c r="B395" s="89" t="s">
        <v>228</v>
      </c>
      <c r="C395" s="89" t="s">
        <v>29</v>
      </c>
      <c r="D395" s="97"/>
      <c r="E395" s="91">
        <v>2</v>
      </c>
      <c r="F395" s="89" t="s">
        <v>8</v>
      </c>
      <c r="G395" s="90"/>
      <c r="H395" s="89" t="s">
        <v>17</v>
      </c>
      <c r="I395" s="92">
        <v>30</v>
      </c>
      <c r="J395" s="83"/>
      <c r="K395" s="92">
        <v>60</v>
      </c>
      <c r="L395" s="92">
        <f>SUM(K395*1.15)</f>
        <v>69</v>
      </c>
      <c r="M395" s="92">
        <f>SUM(L395-K395)</f>
        <v>9</v>
      </c>
      <c r="N395" s="92">
        <f>SUM(E395*21)</f>
        <v>42</v>
      </c>
      <c r="O395" s="92">
        <f>SUM(K395-N395)</f>
        <v>18</v>
      </c>
      <c r="P395" s="92"/>
      <c r="Q395" s="93">
        <f>+SUM(P395-L395)</f>
        <v>-69</v>
      </c>
      <c r="R395" s="229"/>
    </row>
    <row r="396" spans="1:18">
      <c r="A396" s="108" t="s">
        <v>225</v>
      </c>
      <c r="B396" s="89" t="s">
        <v>591</v>
      </c>
      <c r="C396" s="89" t="s">
        <v>3</v>
      </c>
      <c r="D396" s="97"/>
      <c r="E396" s="91">
        <v>3</v>
      </c>
      <c r="F396" s="125" t="s">
        <v>14</v>
      </c>
      <c r="G396" s="90" t="s">
        <v>515</v>
      </c>
      <c r="H396" s="89" t="s">
        <v>20</v>
      </c>
      <c r="I396" s="92">
        <v>40</v>
      </c>
      <c r="J396" s="83"/>
      <c r="K396" s="92">
        <f>SUM(E396*I396)</f>
        <v>120</v>
      </c>
      <c r="L396" s="92">
        <f>SUM(K396*1.15)</f>
        <v>138</v>
      </c>
      <c r="M396" s="92">
        <f>SUM(L396-K396)</f>
        <v>18</v>
      </c>
      <c r="N396" s="92">
        <f>SUM(E396*20)</f>
        <v>60</v>
      </c>
      <c r="O396" s="92">
        <f>SUM(K396-N396)</f>
        <v>60</v>
      </c>
      <c r="P396" s="92"/>
      <c r="Q396" s="93">
        <f>+SUM(P396-L396)</f>
        <v>-138</v>
      </c>
      <c r="R396" s="229"/>
    </row>
    <row r="397" spans="1:18">
      <c r="A397" s="108" t="s">
        <v>225</v>
      </c>
      <c r="B397" s="89" t="s">
        <v>76</v>
      </c>
      <c r="C397" s="89" t="s">
        <v>3</v>
      </c>
      <c r="D397" s="97"/>
      <c r="E397" s="91">
        <v>2</v>
      </c>
      <c r="F397" s="89" t="s">
        <v>8</v>
      </c>
      <c r="G397" s="90"/>
      <c r="H397" s="95" t="s">
        <v>12</v>
      </c>
      <c r="I397" s="96">
        <v>30</v>
      </c>
      <c r="J397" s="83"/>
      <c r="K397" s="92">
        <f>SUM(E397*I397)</f>
        <v>60</v>
      </c>
      <c r="L397" s="92">
        <f>SUM(K397*1.15)</f>
        <v>69</v>
      </c>
      <c r="M397" s="92">
        <f>SUM(L397-K397)</f>
        <v>9</v>
      </c>
      <c r="N397" s="92">
        <f>SUM(E397*21)</f>
        <v>42</v>
      </c>
      <c r="O397" s="92">
        <f>SUM(K397-N397)</f>
        <v>18</v>
      </c>
      <c r="P397" s="92"/>
      <c r="Q397" s="93">
        <f>+SUM(P397-L397)</f>
        <v>-69</v>
      </c>
      <c r="R397" s="229"/>
    </row>
    <row r="398" spans="1:18">
      <c r="A398" s="108" t="s">
        <v>225</v>
      </c>
      <c r="B398" s="89" t="s">
        <v>82</v>
      </c>
      <c r="C398" s="95" t="s">
        <v>10</v>
      </c>
      <c r="D398" s="97"/>
      <c r="E398" s="91">
        <v>3</v>
      </c>
      <c r="F398" s="89" t="s">
        <v>8</v>
      </c>
      <c r="G398" s="90"/>
      <c r="H398" s="95" t="s">
        <v>17</v>
      </c>
      <c r="I398" s="96">
        <v>30</v>
      </c>
      <c r="J398" s="117"/>
      <c r="K398" s="92">
        <v>90</v>
      </c>
      <c r="L398" s="92">
        <f>SUM(K398*1.15)</f>
        <v>103.49999999999999</v>
      </c>
      <c r="M398" s="92">
        <f>SUM(L398-K398)</f>
        <v>13.499999999999986</v>
      </c>
      <c r="N398" s="92">
        <f>SUM(E398*20)</f>
        <v>60</v>
      </c>
      <c r="O398" s="92">
        <f>SUM(K398-N398)</f>
        <v>30</v>
      </c>
      <c r="P398" s="92"/>
      <c r="Q398" s="93">
        <f>+SUM(P398-L398)</f>
        <v>-103.49999999999999</v>
      </c>
      <c r="R398" s="226" t="s">
        <v>83</v>
      </c>
    </row>
    <row r="399" spans="1:18">
      <c r="A399" s="108" t="s">
        <v>225</v>
      </c>
      <c r="B399" s="109"/>
      <c r="C399" s="109" t="s">
        <v>10</v>
      </c>
      <c r="D399" s="667"/>
      <c r="E399" s="111"/>
      <c r="F399" s="109"/>
      <c r="G399" s="113"/>
      <c r="H399" s="109"/>
      <c r="I399" s="114"/>
      <c r="J399" s="83"/>
      <c r="K399" s="114"/>
      <c r="L399" s="114"/>
      <c r="M399" s="114"/>
      <c r="N399" s="114"/>
      <c r="O399" s="114"/>
      <c r="P399" s="114"/>
      <c r="Q399" s="115"/>
      <c r="R399" s="115"/>
    </row>
    <row r="400" spans="1:18">
      <c r="A400" s="101"/>
      <c r="B400" s="101"/>
      <c r="C400" s="101"/>
      <c r="D400" s="649"/>
      <c r="E400" s="103">
        <f>SUM(E391:E399)</f>
        <v>14.5</v>
      </c>
      <c r="F400" s="101"/>
      <c r="G400" s="102"/>
      <c r="H400" s="101"/>
      <c r="I400" s="104"/>
      <c r="J400" s="83"/>
      <c r="K400" s="104">
        <f t="shared" ref="K400:M400" si="244">SUM(K391:K399)</f>
        <v>330</v>
      </c>
      <c r="L400" s="104">
        <f t="shared" si="244"/>
        <v>379.5</v>
      </c>
      <c r="M400" s="104">
        <f t="shared" si="244"/>
        <v>49.499999999999986</v>
      </c>
      <c r="N400" s="104">
        <f>SUM(N391:N399)</f>
        <v>294</v>
      </c>
      <c r="O400" s="104">
        <f t="shared" ref="O400:Q400" si="245">SUM(O391:O399)</f>
        <v>126</v>
      </c>
      <c r="P400" s="104">
        <f t="shared" si="245"/>
        <v>0</v>
      </c>
      <c r="Q400" s="105">
        <f t="shared" si="245"/>
        <v>-379.5</v>
      </c>
      <c r="R400" s="105"/>
    </row>
    <row r="401" spans="1:18">
      <c r="A401" s="124" t="s">
        <v>229</v>
      </c>
      <c r="B401" s="89" t="s">
        <v>18</v>
      </c>
      <c r="C401" s="89" t="s">
        <v>19</v>
      </c>
      <c r="D401" s="97"/>
      <c r="E401" s="91">
        <v>2.5</v>
      </c>
      <c r="F401" s="125" t="s">
        <v>14</v>
      </c>
      <c r="G401" s="90"/>
      <c r="H401" s="95" t="s">
        <v>20</v>
      </c>
      <c r="I401" s="96">
        <v>38</v>
      </c>
      <c r="J401" s="83"/>
      <c r="K401" s="118">
        <v>114</v>
      </c>
      <c r="L401" s="118">
        <f>SUM(K401*1.15)</f>
        <v>131.1</v>
      </c>
      <c r="M401" s="118">
        <f>SUM(L401-K401)</f>
        <v>17.099999999999994</v>
      </c>
      <c r="N401" s="92">
        <f>SUM(E401*25)</f>
        <v>62.5</v>
      </c>
      <c r="O401" s="92">
        <f>SUM(K401-N401)</f>
        <v>51.5</v>
      </c>
      <c r="P401" s="92"/>
      <c r="Q401" s="93">
        <f>+SUM(P401-L401)</f>
        <v>-131.1</v>
      </c>
      <c r="R401" s="229"/>
    </row>
    <row r="402" spans="1:18">
      <c r="A402" s="124" t="s">
        <v>229</v>
      </c>
      <c r="B402" s="89" t="s">
        <v>21</v>
      </c>
      <c r="C402" s="89" t="s">
        <v>19</v>
      </c>
      <c r="D402" s="97"/>
      <c r="E402" s="91">
        <v>3</v>
      </c>
      <c r="F402" s="125" t="s">
        <v>14</v>
      </c>
      <c r="G402" s="90"/>
      <c r="H402" s="95" t="s">
        <v>20</v>
      </c>
      <c r="I402" s="96">
        <v>38</v>
      </c>
      <c r="J402" s="83"/>
      <c r="K402" s="92"/>
      <c r="L402" s="92"/>
      <c r="M402" s="92"/>
      <c r="N402" s="118">
        <f>SUM(E402*25)</f>
        <v>75</v>
      </c>
      <c r="O402" s="92"/>
      <c r="P402" s="92"/>
      <c r="Q402" s="93">
        <f>+SUM(P402-L402)</f>
        <v>0</v>
      </c>
      <c r="R402" s="229"/>
    </row>
    <row r="403" spans="1:18">
      <c r="A403" s="124" t="s">
        <v>229</v>
      </c>
      <c r="B403" s="109"/>
      <c r="C403" s="109" t="s">
        <v>24</v>
      </c>
      <c r="D403" s="667"/>
      <c r="E403" s="111"/>
      <c r="F403" s="112" t="s">
        <v>226</v>
      </c>
      <c r="G403" s="113"/>
      <c r="H403" s="109"/>
      <c r="I403" s="114"/>
      <c r="J403" s="83"/>
      <c r="K403" s="114"/>
      <c r="L403" s="114"/>
      <c r="M403" s="114"/>
      <c r="N403" s="114"/>
      <c r="O403" s="114"/>
      <c r="P403" s="114"/>
      <c r="Q403" s="115"/>
      <c r="R403" s="115"/>
    </row>
    <row r="404" spans="1:18">
      <c r="A404" s="124" t="s">
        <v>229</v>
      </c>
      <c r="B404" s="109"/>
      <c r="C404" s="109" t="s">
        <v>29</v>
      </c>
      <c r="D404" s="667"/>
      <c r="E404" s="111"/>
      <c r="F404" s="112" t="s">
        <v>226</v>
      </c>
      <c r="G404" s="113"/>
      <c r="H404" s="109"/>
      <c r="I404" s="114"/>
      <c r="J404" s="83"/>
      <c r="K404" s="114"/>
      <c r="L404" s="114"/>
      <c r="M404" s="114"/>
      <c r="N404" s="114"/>
      <c r="O404" s="114"/>
      <c r="P404" s="114"/>
      <c r="Q404" s="115"/>
      <c r="R404" s="115"/>
    </row>
    <row r="405" spans="1:18">
      <c r="A405" s="124" t="s">
        <v>229</v>
      </c>
      <c r="B405" s="89" t="s">
        <v>141</v>
      </c>
      <c r="C405" s="89" t="s">
        <v>3</v>
      </c>
      <c r="D405" s="97"/>
      <c r="E405" s="91">
        <v>2</v>
      </c>
      <c r="F405" s="89" t="s">
        <v>8</v>
      </c>
      <c r="G405" s="90"/>
      <c r="H405" s="116" t="s">
        <v>6</v>
      </c>
      <c r="I405" s="96">
        <v>35</v>
      </c>
      <c r="J405" s="117"/>
      <c r="K405" s="92">
        <v>70</v>
      </c>
      <c r="L405" s="92">
        <f>SUM(K405*1.15)</f>
        <v>80.5</v>
      </c>
      <c r="M405" s="92">
        <f>SUM(L405-K405)</f>
        <v>10.5</v>
      </c>
      <c r="N405" s="118">
        <f>SUM(E405*25)</f>
        <v>50</v>
      </c>
      <c r="O405" s="118">
        <f>SUM(K405-N405)</f>
        <v>20</v>
      </c>
      <c r="P405" s="92"/>
      <c r="Q405" s="93">
        <f>+SUM(P405-L405)</f>
        <v>-80.5</v>
      </c>
      <c r="R405" s="229"/>
    </row>
    <row r="406" spans="1:18">
      <c r="A406" s="124" t="s">
        <v>229</v>
      </c>
      <c r="B406" s="89" t="s">
        <v>4</v>
      </c>
      <c r="C406" s="95" t="s">
        <v>3</v>
      </c>
      <c r="D406" s="97"/>
      <c r="E406" s="98">
        <v>2.5</v>
      </c>
      <c r="F406" s="126" t="s">
        <v>5</v>
      </c>
      <c r="G406" s="90"/>
      <c r="H406" s="127" t="s">
        <v>6</v>
      </c>
      <c r="I406" s="96">
        <v>35</v>
      </c>
      <c r="J406" s="83"/>
      <c r="K406" s="92">
        <v>70</v>
      </c>
      <c r="L406" s="92">
        <f>SUM(K406*1.15)</f>
        <v>80.5</v>
      </c>
      <c r="M406" s="92">
        <f>SUM(L406-K406)</f>
        <v>10.5</v>
      </c>
      <c r="N406" s="92">
        <f>SUM(E406*20)</f>
        <v>50</v>
      </c>
      <c r="O406" s="92">
        <f>SUM(K406-N406)</f>
        <v>20</v>
      </c>
      <c r="P406" s="92"/>
      <c r="Q406" s="93">
        <f>+SUM(P406-L406)</f>
        <v>-80.5</v>
      </c>
      <c r="R406" s="229"/>
    </row>
    <row r="407" spans="1:18">
      <c r="A407" s="124" t="s">
        <v>229</v>
      </c>
      <c r="B407" s="87" t="s">
        <v>13</v>
      </c>
      <c r="C407" s="87" t="s">
        <v>10</v>
      </c>
      <c r="D407" s="514"/>
      <c r="E407" s="98">
        <v>4</v>
      </c>
      <c r="F407" s="125" t="s">
        <v>14</v>
      </c>
      <c r="G407" s="90"/>
      <c r="H407" s="87" t="s">
        <v>20</v>
      </c>
      <c r="I407" s="118">
        <v>38</v>
      </c>
      <c r="J407" s="83"/>
      <c r="K407" s="118">
        <v>152</v>
      </c>
      <c r="L407" s="92">
        <f>SUM(K407*1.15)</f>
        <v>174.79999999999998</v>
      </c>
      <c r="M407" s="92">
        <f>SUM(L407-K407)</f>
        <v>22.799999999999983</v>
      </c>
      <c r="N407" s="118">
        <f>SUM(E407*25)</f>
        <v>100</v>
      </c>
      <c r="O407" s="118">
        <f>SUM(K407-N407)</f>
        <v>52</v>
      </c>
      <c r="P407" s="118"/>
      <c r="Q407" s="93">
        <f>+SUM(P407-L407)</f>
        <v>-174.79999999999998</v>
      </c>
      <c r="R407" s="229"/>
    </row>
    <row r="408" spans="1:18">
      <c r="A408" s="101"/>
      <c r="B408" s="101"/>
      <c r="C408" s="101"/>
      <c r="D408" s="649"/>
      <c r="E408" s="103">
        <f>SUM(E401:E407)</f>
        <v>14</v>
      </c>
      <c r="F408" s="101"/>
      <c r="G408" s="106"/>
      <c r="H408" s="101"/>
      <c r="I408" s="107"/>
      <c r="J408" s="83"/>
      <c r="K408" s="104">
        <f t="shared" ref="K408:M408" si="246">SUM(K401:K407)</f>
        <v>406</v>
      </c>
      <c r="L408" s="104">
        <f t="shared" si="246"/>
        <v>466.9</v>
      </c>
      <c r="M408" s="104">
        <f t="shared" si="246"/>
        <v>60.899999999999977</v>
      </c>
      <c r="N408" s="104">
        <f>SUM(N401:N407)</f>
        <v>337.5</v>
      </c>
      <c r="O408" s="104">
        <f t="shared" ref="O408:Q408" si="247">SUM(O401:O407)</f>
        <v>143.5</v>
      </c>
      <c r="P408" s="104">
        <f t="shared" si="247"/>
        <v>0</v>
      </c>
      <c r="Q408" s="105">
        <f t="shared" si="247"/>
        <v>-466.9</v>
      </c>
      <c r="R408" s="94"/>
    </row>
    <row r="409" spans="1:18">
      <c r="A409" s="129" t="s">
        <v>230</v>
      </c>
      <c r="B409" s="109"/>
      <c r="C409" s="110" t="s">
        <v>19</v>
      </c>
      <c r="D409" s="667"/>
      <c r="E409" s="111"/>
      <c r="F409" s="112" t="s">
        <v>226</v>
      </c>
      <c r="G409" s="113"/>
      <c r="H409" s="109"/>
      <c r="I409" s="114"/>
      <c r="J409" s="83"/>
      <c r="K409" s="114"/>
      <c r="L409" s="114"/>
      <c r="M409" s="114"/>
      <c r="N409" s="114"/>
      <c r="O409" s="114"/>
      <c r="P409" s="114"/>
      <c r="Q409" s="115"/>
      <c r="R409" s="115"/>
    </row>
    <row r="410" spans="1:18">
      <c r="A410" s="129" t="s">
        <v>230</v>
      </c>
      <c r="B410" s="89" t="s">
        <v>100</v>
      </c>
      <c r="C410" s="89" t="s">
        <v>24</v>
      </c>
      <c r="D410" s="97"/>
      <c r="E410" s="91">
        <v>2.5</v>
      </c>
      <c r="F410" s="126" t="s">
        <v>5</v>
      </c>
      <c r="G410" s="90"/>
      <c r="H410" s="116" t="s">
        <v>6</v>
      </c>
      <c r="I410" s="92">
        <v>35</v>
      </c>
      <c r="J410" s="117"/>
      <c r="K410" s="92">
        <f>SUM(E410*I410)</f>
        <v>87.5</v>
      </c>
      <c r="L410" s="92">
        <f>SUM(K410*1.15)</f>
        <v>100.62499999999999</v>
      </c>
      <c r="M410" s="92">
        <f>SUM(L410-K410)</f>
        <v>13.124999999999986</v>
      </c>
      <c r="N410" s="92">
        <f>SUM(E410*21)</f>
        <v>52.5</v>
      </c>
      <c r="O410" s="92">
        <f>SUM(K410-N410)</f>
        <v>35</v>
      </c>
      <c r="P410" s="92"/>
      <c r="Q410" s="93">
        <f>+SUM(P410-L410)</f>
        <v>-100.62499999999999</v>
      </c>
      <c r="R410" s="229"/>
    </row>
    <row r="411" spans="1:18">
      <c r="A411" s="129" t="s">
        <v>230</v>
      </c>
      <c r="B411" s="617"/>
      <c r="C411" s="617" t="s">
        <v>24</v>
      </c>
      <c r="D411" s="618"/>
      <c r="E411" s="619"/>
      <c r="F411" s="617"/>
      <c r="G411" s="617"/>
      <c r="H411" s="617"/>
      <c r="I411" s="621"/>
      <c r="J411" s="117"/>
      <c r="K411" s="621">
        <f>SUM(E411*I411)</f>
        <v>0</v>
      </c>
      <c r="L411" s="621">
        <f>SUM(K411*1.15)</f>
        <v>0</v>
      </c>
      <c r="M411" s="621">
        <f>SUM(L411-K411)</f>
        <v>0</v>
      </c>
      <c r="N411" s="621">
        <f>SUM(E411*20)</f>
        <v>0</v>
      </c>
      <c r="O411" s="621">
        <f>SUM(K411-N411)</f>
        <v>0</v>
      </c>
      <c r="P411" s="621"/>
      <c r="Q411" s="621">
        <f>+SUM(P411-L411)</f>
        <v>0</v>
      </c>
      <c r="R411" s="229"/>
    </row>
    <row r="412" spans="1:18">
      <c r="A412" s="129" t="s">
        <v>230</v>
      </c>
      <c r="B412" s="109"/>
      <c r="C412" s="110" t="s">
        <v>29</v>
      </c>
      <c r="D412" s="667"/>
      <c r="E412" s="130"/>
      <c r="F412" s="112" t="s">
        <v>226</v>
      </c>
      <c r="G412" s="112"/>
      <c r="H412" s="110"/>
      <c r="I412" s="131"/>
      <c r="J412" s="117"/>
      <c r="K412" s="131"/>
      <c r="L412" s="131"/>
      <c r="M412" s="131"/>
      <c r="N412" s="131"/>
      <c r="O412" s="131"/>
      <c r="P412" s="131"/>
      <c r="Q412" s="132"/>
      <c r="R412" s="132"/>
    </row>
    <row r="413" spans="1:18">
      <c r="A413" s="129" t="s">
        <v>242</v>
      </c>
      <c r="B413" s="119"/>
      <c r="C413" s="128" t="s">
        <v>3</v>
      </c>
      <c r="D413" s="141"/>
      <c r="E413" s="142"/>
      <c r="F413" s="119" t="s">
        <v>469</v>
      </c>
      <c r="G413" s="120"/>
      <c r="H413" s="119"/>
      <c r="I413" s="122"/>
      <c r="J413" s="117"/>
      <c r="K413" s="122"/>
      <c r="L413" s="122"/>
      <c r="M413" s="122"/>
      <c r="N413" s="122">
        <f>SUM(E413*20)</f>
        <v>0</v>
      </c>
      <c r="O413" s="122"/>
      <c r="P413" s="122"/>
      <c r="Q413" s="123">
        <f>+SUM(P413-L413)</f>
        <v>0</v>
      </c>
      <c r="R413" s="94"/>
    </row>
    <row r="414" spans="1:18">
      <c r="A414" s="129" t="s">
        <v>230</v>
      </c>
      <c r="B414" s="95" t="s">
        <v>35</v>
      </c>
      <c r="C414" s="89" t="s">
        <v>3</v>
      </c>
      <c r="D414" s="227"/>
      <c r="E414" s="91">
        <v>1.5</v>
      </c>
      <c r="F414" s="125" t="s">
        <v>14</v>
      </c>
      <c r="G414" s="90" t="s">
        <v>350</v>
      </c>
      <c r="H414" s="89" t="s">
        <v>36</v>
      </c>
      <c r="I414" s="92">
        <v>38</v>
      </c>
      <c r="J414" s="117"/>
      <c r="K414" s="92">
        <v>114</v>
      </c>
      <c r="L414" s="92">
        <f>SUM(K414*1.15)</f>
        <v>131.1</v>
      </c>
      <c r="M414" s="92">
        <f>SUM(L414-K414)</f>
        <v>17.099999999999994</v>
      </c>
      <c r="N414" s="92">
        <f>SUM(E414*25)</f>
        <v>37.5</v>
      </c>
      <c r="O414" s="92">
        <f>SUM(K414-N414)</f>
        <v>76.5</v>
      </c>
      <c r="P414" s="92"/>
      <c r="Q414" s="93">
        <f>+SUM(P414-L414)</f>
        <v>-131.1</v>
      </c>
      <c r="R414" s="229"/>
    </row>
    <row r="415" spans="1:18">
      <c r="A415" s="129" t="s">
        <v>242</v>
      </c>
      <c r="B415" s="89" t="s">
        <v>37</v>
      </c>
      <c r="C415" s="89" t="s">
        <v>3</v>
      </c>
      <c r="D415" s="227"/>
      <c r="E415" s="91">
        <v>2</v>
      </c>
      <c r="F415" s="89" t="s">
        <v>8</v>
      </c>
      <c r="G415" s="90" t="s">
        <v>350</v>
      </c>
      <c r="H415" s="89" t="s">
        <v>6</v>
      </c>
      <c r="I415" s="92">
        <v>30</v>
      </c>
      <c r="J415" s="117"/>
      <c r="K415" s="92">
        <v>120</v>
      </c>
      <c r="L415" s="92">
        <f>SUM(K415*1.15)</f>
        <v>138</v>
      </c>
      <c r="M415" s="92">
        <f>SUM(L415-K415)</f>
        <v>18</v>
      </c>
      <c r="N415" s="92">
        <f>SUM(E415*20)</f>
        <v>40</v>
      </c>
      <c r="O415" s="92">
        <f>SUM(K415-N415)</f>
        <v>80</v>
      </c>
      <c r="P415" s="92"/>
      <c r="Q415" s="93">
        <f>+SUM(P415-L415)</f>
        <v>-138</v>
      </c>
      <c r="R415" s="229"/>
    </row>
    <row r="416" spans="1:18">
      <c r="A416" s="129" t="s">
        <v>230</v>
      </c>
      <c r="B416" s="87" t="s">
        <v>55</v>
      </c>
      <c r="C416" s="87" t="s">
        <v>10</v>
      </c>
      <c r="D416" s="227"/>
      <c r="E416" s="98">
        <v>3</v>
      </c>
      <c r="F416" s="87" t="s">
        <v>8</v>
      </c>
      <c r="G416" s="90"/>
      <c r="H416" s="95" t="s">
        <v>17</v>
      </c>
      <c r="I416" s="96">
        <v>30</v>
      </c>
      <c r="J416" s="117"/>
      <c r="K416" s="96">
        <v>90</v>
      </c>
      <c r="L416" s="96">
        <f>SUM(K416*1.15)</f>
        <v>103.49999999999999</v>
      </c>
      <c r="M416" s="96">
        <f>SUM(L416-K416)</f>
        <v>13.499999999999986</v>
      </c>
      <c r="N416" s="92">
        <f>SUM(E416*20)</f>
        <v>60</v>
      </c>
      <c r="O416" s="92"/>
      <c r="P416" s="96"/>
      <c r="Q416" s="93">
        <f>+SUM(P416-L416)</f>
        <v>-103.49999999999999</v>
      </c>
      <c r="R416" s="229"/>
    </row>
    <row r="417" spans="1:18">
      <c r="A417" s="129" t="s">
        <v>230</v>
      </c>
      <c r="B417" s="617"/>
      <c r="C417" s="617" t="s">
        <v>10</v>
      </c>
      <c r="D417" s="618"/>
      <c r="E417" s="619"/>
      <c r="F417" s="617"/>
      <c r="G417" s="620"/>
      <c r="H417" s="617"/>
      <c r="I417" s="621"/>
      <c r="J417" s="117"/>
      <c r="K417" s="621">
        <f>SUM(E417*I417)</f>
        <v>0</v>
      </c>
      <c r="L417" s="621">
        <f>SUM(K417*1.15)</f>
        <v>0</v>
      </c>
      <c r="M417" s="621">
        <f>SUM(L417-K417)</f>
        <v>0</v>
      </c>
      <c r="N417" s="621">
        <f>SUM(E417*21)</f>
        <v>0</v>
      </c>
      <c r="O417" s="621">
        <f>SUM(K417-N417)</f>
        <v>0</v>
      </c>
      <c r="P417" s="621"/>
      <c r="Q417" s="623">
        <f>+SUM(P417-L417)</f>
        <v>0</v>
      </c>
      <c r="R417" s="708"/>
    </row>
    <row r="418" spans="1:18">
      <c r="A418" s="101"/>
      <c r="B418" s="101"/>
      <c r="C418" s="101"/>
      <c r="D418" s="649"/>
      <c r="E418" s="103">
        <f>SUM(E409:E417)</f>
        <v>9</v>
      </c>
      <c r="F418" s="101"/>
      <c r="G418" s="106"/>
      <c r="H418" s="101"/>
      <c r="I418" s="107"/>
      <c r="J418" s="117"/>
      <c r="K418" s="104">
        <f t="shared" ref="K418:M418" si="248">SUM(K409:K417)</f>
        <v>411.5</v>
      </c>
      <c r="L418" s="104">
        <f t="shared" si="248"/>
        <v>473.22499999999997</v>
      </c>
      <c r="M418" s="104">
        <f t="shared" si="248"/>
        <v>61.724999999999966</v>
      </c>
      <c r="N418" s="104">
        <f>SUM(N409:N417)</f>
        <v>190</v>
      </c>
      <c r="O418" s="104">
        <f t="shared" ref="O418:Q418" si="249">SUM(O409:O417)</f>
        <v>191.5</v>
      </c>
      <c r="P418" s="104">
        <f t="shared" si="249"/>
        <v>0</v>
      </c>
      <c r="Q418" s="105">
        <f t="shared" si="249"/>
        <v>-473.22499999999997</v>
      </c>
      <c r="R418" s="94"/>
    </row>
    <row r="419" spans="1:18">
      <c r="A419" s="133" t="s">
        <v>241</v>
      </c>
      <c r="B419" s="617"/>
      <c r="C419" s="617" t="s">
        <v>19</v>
      </c>
      <c r="D419" s="618"/>
      <c r="E419" s="619"/>
      <c r="F419" s="617"/>
      <c r="G419" s="617"/>
      <c r="H419" s="617"/>
      <c r="I419" s="617"/>
      <c r="J419" s="117"/>
      <c r="K419" s="617"/>
      <c r="L419" s="617"/>
      <c r="M419" s="617"/>
      <c r="N419" s="617"/>
      <c r="O419" s="617"/>
      <c r="P419" s="617"/>
      <c r="Q419" s="617"/>
      <c r="R419" s="89"/>
    </row>
    <row r="420" spans="1:18">
      <c r="A420" s="133" t="s">
        <v>241</v>
      </c>
      <c r="B420" s="89" t="s">
        <v>22</v>
      </c>
      <c r="C420" s="87" t="s">
        <v>19</v>
      </c>
      <c r="D420" s="97"/>
      <c r="E420" s="91">
        <v>2.5</v>
      </c>
      <c r="F420" s="89" t="s">
        <v>8</v>
      </c>
      <c r="G420" s="90"/>
      <c r="H420" s="87" t="s">
        <v>6</v>
      </c>
      <c r="I420" s="96">
        <v>35</v>
      </c>
      <c r="J420" s="117"/>
      <c r="K420" s="92">
        <v>105</v>
      </c>
      <c r="L420" s="92">
        <f>SUM(K420*1.15)</f>
        <v>120.74999999999999</v>
      </c>
      <c r="M420" s="92">
        <f>SUM(L420-K420)</f>
        <v>15.749999999999986</v>
      </c>
      <c r="N420" s="118">
        <f>SUM(E420*20)</f>
        <v>50</v>
      </c>
      <c r="O420" s="118">
        <f>SUM(K420-N420)</f>
        <v>55</v>
      </c>
      <c r="P420" s="92"/>
      <c r="Q420" s="93">
        <f>+SUM(P420-L420)</f>
        <v>-120.74999999999999</v>
      </c>
      <c r="R420" s="229"/>
    </row>
    <row r="421" spans="1:18">
      <c r="A421" s="133" t="s">
        <v>241</v>
      </c>
      <c r="B421" s="87" t="s">
        <v>74</v>
      </c>
      <c r="C421" s="95" t="s">
        <v>24</v>
      </c>
      <c r="D421" s="97"/>
      <c r="E421" s="98">
        <v>3</v>
      </c>
      <c r="F421" s="89" t="s">
        <v>8</v>
      </c>
      <c r="G421" s="90"/>
      <c r="H421" s="95" t="s">
        <v>6</v>
      </c>
      <c r="I421" s="96">
        <v>35</v>
      </c>
      <c r="J421" s="117"/>
      <c r="K421" s="96">
        <v>105</v>
      </c>
      <c r="L421" s="92">
        <f>SUM(K421*1.15)</f>
        <v>120.74999999999999</v>
      </c>
      <c r="M421" s="92">
        <f>SUM(L421-K421)</f>
        <v>15.749999999999986</v>
      </c>
      <c r="N421" s="118">
        <f>SUM(E421*20)</f>
        <v>60</v>
      </c>
      <c r="O421" s="118">
        <f>SUM(K421-N421)</f>
        <v>45</v>
      </c>
      <c r="P421" s="118"/>
      <c r="Q421" s="93">
        <f>+SUM(P421-L421)</f>
        <v>-120.74999999999999</v>
      </c>
      <c r="R421" s="229"/>
    </row>
    <row r="422" spans="1:18">
      <c r="A422" s="133" t="s">
        <v>241</v>
      </c>
      <c r="B422" s="617"/>
      <c r="C422" s="617" t="s">
        <v>24</v>
      </c>
      <c r="D422" s="618"/>
      <c r="E422" s="619"/>
      <c r="F422" s="617" t="s">
        <v>8</v>
      </c>
      <c r="G422" s="620"/>
      <c r="H422" s="617"/>
      <c r="I422" s="621"/>
      <c r="J422" s="117"/>
      <c r="K422" s="621"/>
      <c r="L422" s="621"/>
      <c r="M422" s="621"/>
      <c r="N422" s="621"/>
      <c r="O422" s="621"/>
      <c r="P422" s="621"/>
      <c r="Q422" s="623"/>
      <c r="R422" s="229"/>
    </row>
    <row r="423" spans="1:18">
      <c r="A423" s="133" t="s">
        <v>241</v>
      </c>
      <c r="B423" s="87" t="s">
        <v>139</v>
      </c>
      <c r="C423" s="89" t="s">
        <v>29</v>
      </c>
      <c r="D423" s="227"/>
      <c r="E423" s="98">
        <v>2</v>
      </c>
      <c r="F423" s="87" t="s">
        <v>8</v>
      </c>
      <c r="G423" s="90"/>
      <c r="H423" s="116" t="s">
        <v>6</v>
      </c>
      <c r="I423" s="96">
        <v>35</v>
      </c>
      <c r="J423" s="117"/>
      <c r="K423" s="118">
        <v>70</v>
      </c>
      <c r="L423" s="118">
        <f>SUM(K423*1.15)</f>
        <v>80.5</v>
      </c>
      <c r="M423" s="118">
        <f>SUM(L423-K423)</f>
        <v>10.5</v>
      </c>
      <c r="N423" s="118">
        <f>SUM(E423*20)</f>
        <v>40</v>
      </c>
      <c r="O423" s="118">
        <f>SUM(K423-N423)</f>
        <v>30</v>
      </c>
      <c r="P423" s="118"/>
      <c r="Q423" s="93">
        <f>+SUM(P423-L423)</f>
        <v>-80.5</v>
      </c>
      <c r="R423" s="229"/>
    </row>
    <row r="424" spans="1:18">
      <c r="A424" s="133" t="s">
        <v>241</v>
      </c>
      <c r="B424" s="617"/>
      <c r="C424" s="617" t="s">
        <v>29</v>
      </c>
      <c r="D424" s="618"/>
      <c r="E424" s="619"/>
      <c r="F424" s="617" t="s">
        <v>123</v>
      </c>
      <c r="G424" s="620"/>
      <c r="H424" s="617"/>
      <c r="I424" s="621"/>
      <c r="J424" s="117"/>
      <c r="K424" s="621"/>
      <c r="L424" s="621"/>
      <c r="M424" s="621"/>
      <c r="N424" s="621"/>
      <c r="O424" s="621"/>
      <c r="P424" s="621"/>
      <c r="Q424" s="623"/>
      <c r="R424" s="229"/>
    </row>
    <row r="425" spans="1:18">
      <c r="A425" s="133" t="s">
        <v>241</v>
      </c>
      <c r="B425" s="89" t="s">
        <v>108</v>
      </c>
      <c r="C425" s="89" t="s">
        <v>3</v>
      </c>
      <c r="D425" s="97"/>
      <c r="E425" s="91">
        <v>2.5</v>
      </c>
      <c r="F425" s="89" t="s">
        <v>8</v>
      </c>
      <c r="G425" s="90"/>
      <c r="H425" s="95" t="s">
        <v>6</v>
      </c>
      <c r="I425" s="96">
        <v>35</v>
      </c>
      <c r="J425" s="117"/>
      <c r="K425" s="92">
        <f>SUM(E425*I425)</f>
        <v>87.5</v>
      </c>
      <c r="L425" s="92">
        <f>SUM(K425*1.15)</f>
        <v>100.62499999999999</v>
      </c>
      <c r="M425" s="92">
        <f>SUM(L425-K425)</f>
        <v>13.124999999999986</v>
      </c>
      <c r="N425" s="118">
        <f>SUM(E425*20)</f>
        <v>50</v>
      </c>
      <c r="O425" s="92">
        <f>SUM(K425-N425)</f>
        <v>37.5</v>
      </c>
      <c r="P425" s="92"/>
      <c r="Q425" s="93">
        <f>+SUM(P425-L425)</f>
        <v>-100.62499999999999</v>
      </c>
      <c r="R425" s="229"/>
    </row>
    <row r="426" spans="1:18">
      <c r="A426" s="133" t="s">
        <v>241</v>
      </c>
      <c r="B426" s="89" t="s">
        <v>75</v>
      </c>
      <c r="C426" s="95" t="s">
        <v>3</v>
      </c>
      <c r="D426" s="97"/>
      <c r="E426" s="91">
        <v>2.5</v>
      </c>
      <c r="F426" s="89" t="s">
        <v>8</v>
      </c>
      <c r="G426" s="90"/>
      <c r="H426" s="87" t="s">
        <v>17</v>
      </c>
      <c r="I426" s="96">
        <v>30</v>
      </c>
      <c r="J426" s="117"/>
      <c r="K426" s="96">
        <v>75</v>
      </c>
      <c r="L426" s="96">
        <f>SUM(K426*1.15)</f>
        <v>86.25</v>
      </c>
      <c r="M426" s="96">
        <f>SUM(L426-K426)</f>
        <v>11.25</v>
      </c>
      <c r="N426" s="118">
        <f>SUM(E426*21)</f>
        <v>52.5</v>
      </c>
      <c r="O426" s="96">
        <f>SUM(K426-N426)</f>
        <v>22.5</v>
      </c>
      <c r="P426" s="92"/>
      <c r="Q426" s="93">
        <f>+SUM(P426-L426)</f>
        <v>-86.25</v>
      </c>
      <c r="R426" s="229"/>
    </row>
    <row r="427" spans="1:18">
      <c r="A427" s="133" t="s">
        <v>241</v>
      </c>
      <c r="B427" s="89" t="s">
        <v>77</v>
      </c>
      <c r="C427" s="89" t="s">
        <v>10</v>
      </c>
      <c r="D427" s="97"/>
      <c r="E427" s="91">
        <v>2.5</v>
      </c>
      <c r="F427" s="89" t="s">
        <v>8</v>
      </c>
      <c r="G427" s="90"/>
      <c r="H427" s="87" t="s">
        <v>12</v>
      </c>
      <c r="I427" s="92">
        <v>30</v>
      </c>
      <c r="J427" s="117"/>
      <c r="K427" s="92">
        <f>SUM(E427*I427)</f>
        <v>75</v>
      </c>
      <c r="L427" s="92">
        <f>SUM(K427*1.15)</f>
        <v>86.25</v>
      </c>
      <c r="M427" s="92">
        <f>SUM(L427-K427)</f>
        <v>11.25</v>
      </c>
      <c r="N427" s="118">
        <f>SUM(E427*20)</f>
        <v>50</v>
      </c>
      <c r="O427" s="92">
        <f>SUM(K427-N427)</f>
        <v>25</v>
      </c>
      <c r="P427" s="92"/>
      <c r="Q427" s="93">
        <f>+SUM(P427-L427)</f>
        <v>-86.25</v>
      </c>
      <c r="R427" s="229"/>
    </row>
    <row r="428" spans="1:18">
      <c r="A428" s="133" t="s">
        <v>241</v>
      </c>
      <c r="B428" s="89" t="s">
        <v>577</v>
      </c>
      <c r="C428" s="89" t="s">
        <v>10</v>
      </c>
      <c r="D428" s="97"/>
      <c r="E428" s="91">
        <v>2</v>
      </c>
      <c r="F428" s="125" t="s">
        <v>98</v>
      </c>
      <c r="G428" s="90"/>
      <c r="H428" s="89" t="s">
        <v>20</v>
      </c>
      <c r="I428" s="92">
        <v>43</v>
      </c>
      <c r="J428" s="117"/>
      <c r="K428" s="92">
        <f>SUM(E428*I428)</f>
        <v>86</v>
      </c>
      <c r="L428" s="92">
        <f>SUM(K428*1.15)</f>
        <v>98.899999999999991</v>
      </c>
      <c r="M428" s="92">
        <f>SUM(L428-K428)</f>
        <v>12.899999999999991</v>
      </c>
      <c r="N428" s="92">
        <f>SUM(E428*21)</f>
        <v>42</v>
      </c>
      <c r="O428" s="92">
        <f>SUM(K428-N428)</f>
        <v>44</v>
      </c>
      <c r="P428" s="92"/>
      <c r="Q428" s="93">
        <f>+SUM(P428-L428)</f>
        <v>-98.899999999999991</v>
      </c>
      <c r="R428" s="229"/>
    </row>
    <row r="429" spans="1:18">
      <c r="A429" s="101"/>
      <c r="B429" s="101"/>
      <c r="C429" s="101"/>
      <c r="D429" s="649"/>
      <c r="E429" s="103">
        <f>SUM(E419:E428)</f>
        <v>17</v>
      </c>
      <c r="F429" s="101"/>
      <c r="G429" s="102"/>
      <c r="H429" s="101"/>
      <c r="I429" s="104"/>
      <c r="J429" s="117"/>
      <c r="K429" s="104">
        <f t="shared" ref="K429:Q429" si="250">SUM(K419:K428)</f>
        <v>603.5</v>
      </c>
      <c r="L429" s="104">
        <f t="shared" si="250"/>
        <v>694.02499999999998</v>
      </c>
      <c r="M429" s="104">
        <f t="shared" si="250"/>
        <v>90.524999999999949</v>
      </c>
      <c r="N429" s="104">
        <f t="shared" si="250"/>
        <v>344.5</v>
      </c>
      <c r="O429" s="104">
        <f t="shared" si="250"/>
        <v>259</v>
      </c>
      <c r="P429" s="104">
        <f t="shared" si="250"/>
        <v>0</v>
      </c>
      <c r="Q429" s="105">
        <f t="shared" si="250"/>
        <v>-694.02499999999998</v>
      </c>
      <c r="R429" s="94"/>
    </row>
    <row r="430" spans="1:18">
      <c r="A430" s="134"/>
      <c r="B430" s="89"/>
      <c r="C430" s="89"/>
      <c r="D430" s="97"/>
      <c r="E430" s="91"/>
      <c r="F430" s="89"/>
      <c r="G430" s="89"/>
      <c r="H430" s="89"/>
      <c r="I430" s="89"/>
      <c r="J430" s="117"/>
      <c r="K430" s="89"/>
      <c r="L430" s="89"/>
      <c r="M430" s="89"/>
      <c r="N430" s="89"/>
      <c r="O430" s="89"/>
      <c r="P430" s="89"/>
      <c r="Q430" s="89"/>
      <c r="R430" s="229"/>
    </row>
    <row r="431" spans="1:18">
      <c r="A431" s="136"/>
      <c r="B431" s="136"/>
      <c r="C431" s="136"/>
      <c r="D431" s="754"/>
      <c r="E431" s="138">
        <f ca="1">SUM(E430:E431)</f>
        <v>0</v>
      </c>
      <c r="F431" s="136"/>
      <c r="G431" s="137"/>
      <c r="H431" s="136"/>
      <c r="I431" s="139"/>
      <c r="J431" s="83"/>
      <c r="K431" s="139">
        <f t="shared" ref="K431:Q431" ca="1" si="251">SUM(K430:K431)</f>
        <v>0</v>
      </c>
      <c r="L431" s="139">
        <f t="shared" ca="1" si="251"/>
        <v>0</v>
      </c>
      <c r="M431" s="139">
        <f t="shared" ca="1" si="251"/>
        <v>0</v>
      </c>
      <c r="N431" s="139">
        <f t="shared" ca="1" si="251"/>
        <v>0</v>
      </c>
      <c r="O431" s="139">
        <f t="shared" ca="1" si="251"/>
        <v>0</v>
      </c>
      <c r="P431" s="139">
        <f t="shared" ca="1" si="251"/>
        <v>0</v>
      </c>
      <c r="Q431" s="140">
        <f t="shared" ca="1" si="251"/>
        <v>0</v>
      </c>
      <c r="R431" s="94"/>
    </row>
    <row r="432" spans="1:18">
      <c r="A432" s="143" t="s">
        <v>40</v>
      </c>
      <c r="B432" s="87" t="s">
        <v>43</v>
      </c>
      <c r="C432" s="87" t="s">
        <v>19</v>
      </c>
      <c r="D432" s="97"/>
      <c r="E432" s="98">
        <v>3</v>
      </c>
      <c r="F432" s="126" t="s">
        <v>5</v>
      </c>
      <c r="G432" s="90"/>
      <c r="H432" s="95" t="s">
        <v>17</v>
      </c>
      <c r="I432" s="96">
        <v>30</v>
      </c>
      <c r="J432" s="83"/>
      <c r="K432" s="92">
        <v>90</v>
      </c>
      <c r="L432" s="92">
        <f t="shared" ref="L432:L437" si="252">SUM(K432*1.15)</f>
        <v>103.49999999999999</v>
      </c>
      <c r="M432" s="92">
        <f t="shared" ref="M432:M437" si="253">SUM(L432-K432)</f>
        <v>13.499999999999986</v>
      </c>
      <c r="N432" s="118">
        <f>SUM(E432*21)</f>
        <v>63</v>
      </c>
      <c r="O432" s="118">
        <f t="shared" ref="O432:O437" si="254">SUM(K432-N432)</f>
        <v>27</v>
      </c>
      <c r="P432" s="92"/>
      <c r="Q432" s="144">
        <f t="shared" ref="Q432:Q440" si="255">+SUM(P432-L432)</f>
        <v>-103.49999999999999</v>
      </c>
      <c r="R432" s="94"/>
    </row>
    <row r="433" spans="1:18">
      <c r="A433" s="143" t="s">
        <v>40</v>
      </c>
      <c r="B433" s="89"/>
      <c r="C433" s="89" t="s">
        <v>19</v>
      </c>
      <c r="D433" s="97"/>
      <c r="E433" s="91"/>
      <c r="F433" s="89"/>
      <c r="G433" s="90"/>
      <c r="H433" s="95"/>
      <c r="I433" s="118"/>
      <c r="J433" s="83"/>
      <c r="K433" s="92"/>
      <c r="L433" s="92">
        <f t="shared" si="252"/>
        <v>0</v>
      </c>
      <c r="M433" s="92">
        <f t="shared" si="253"/>
        <v>0</v>
      </c>
      <c r="N433" s="118">
        <f>SUM(E433*21)</f>
        <v>0</v>
      </c>
      <c r="O433" s="118">
        <f t="shared" si="254"/>
        <v>0</v>
      </c>
      <c r="P433" s="118"/>
      <c r="Q433" s="93">
        <f t="shared" si="255"/>
        <v>0</v>
      </c>
      <c r="R433" s="94"/>
    </row>
    <row r="434" spans="1:18">
      <c r="A434" s="143" t="s">
        <v>40</v>
      </c>
      <c r="B434" s="89" t="s">
        <v>48</v>
      </c>
      <c r="C434" s="89" t="s">
        <v>24</v>
      </c>
      <c r="D434" s="97"/>
      <c r="E434" s="91">
        <v>2</v>
      </c>
      <c r="F434" s="126" t="s">
        <v>5</v>
      </c>
      <c r="G434" s="90"/>
      <c r="H434" s="95" t="s">
        <v>6</v>
      </c>
      <c r="I434" s="96">
        <v>35</v>
      </c>
      <c r="J434" s="83"/>
      <c r="K434" s="118">
        <f>SUM(E434*I434)</f>
        <v>70</v>
      </c>
      <c r="L434" s="118">
        <f t="shared" si="252"/>
        <v>80.5</v>
      </c>
      <c r="M434" s="118">
        <f t="shared" si="253"/>
        <v>10.5</v>
      </c>
      <c r="N434" s="118">
        <f>SUM(E434*21)</f>
        <v>42</v>
      </c>
      <c r="O434" s="92">
        <f t="shared" si="254"/>
        <v>28</v>
      </c>
      <c r="P434" s="92"/>
      <c r="Q434" s="93">
        <f t="shared" si="255"/>
        <v>-80.5</v>
      </c>
      <c r="R434" s="94"/>
    </row>
    <row r="435" spans="1:18">
      <c r="A435" s="143" t="s">
        <v>40</v>
      </c>
      <c r="B435" s="89" t="s">
        <v>50</v>
      </c>
      <c r="C435" s="95" t="s">
        <v>24</v>
      </c>
      <c r="D435" s="97"/>
      <c r="E435" s="91">
        <v>2.5</v>
      </c>
      <c r="F435" s="126" t="s">
        <v>5</v>
      </c>
      <c r="G435" s="90"/>
      <c r="H435" s="89" t="s">
        <v>17</v>
      </c>
      <c r="I435" s="92">
        <v>30</v>
      </c>
      <c r="J435" s="83"/>
      <c r="K435" s="92">
        <f>SUM(E435*I435)</f>
        <v>75</v>
      </c>
      <c r="L435" s="92">
        <f t="shared" si="252"/>
        <v>86.25</v>
      </c>
      <c r="M435" s="92">
        <f t="shared" si="253"/>
        <v>11.25</v>
      </c>
      <c r="N435" s="118">
        <f>SUM(E435*21)</f>
        <v>52.5</v>
      </c>
      <c r="O435" s="92">
        <f t="shared" si="254"/>
        <v>22.5</v>
      </c>
      <c r="P435" s="92"/>
      <c r="Q435" s="93">
        <f t="shared" si="255"/>
        <v>-86.25</v>
      </c>
      <c r="R435" s="94"/>
    </row>
    <row r="436" spans="1:18">
      <c r="A436" s="143" t="s">
        <v>40</v>
      </c>
      <c r="B436" s="95" t="s">
        <v>232</v>
      </c>
      <c r="C436" s="89" t="s">
        <v>29</v>
      </c>
      <c r="D436" s="97"/>
      <c r="E436" s="91">
        <v>2</v>
      </c>
      <c r="F436" s="147" t="s">
        <v>98</v>
      </c>
      <c r="G436" s="90"/>
      <c r="H436" s="89" t="s">
        <v>6</v>
      </c>
      <c r="I436" s="92">
        <v>38</v>
      </c>
      <c r="J436" s="83"/>
      <c r="K436" s="92">
        <f>SUM(E436*I436)</f>
        <v>76</v>
      </c>
      <c r="L436" s="92">
        <f t="shared" si="252"/>
        <v>87.399999999999991</v>
      </c>
      <c r="M436" s="92">
        <f t="shared" si="253"/>
        <v>11.399999999999991</v>
      </c>
      <c r="N436" s="92">
        <f>SUM(E436*25)</f>
        <v>50</v>
      </c>
      <c r="O436" s="92">
        <f t="shared" si="254"/>
        <v>26</v>
      </c>
      <c r="P436" s="92"/>
      <c r="Q436" s="93">
        <f t="shared" si="255"/>
        <v>-87.399999999999991</v>
      </c>
      <c r="R436" s="94"/>
    </row>
    <row r="437" spans="1:18">
      <c r="A437" s="143" t="s">
        <v>40</v>
      </c>
      <c r="B437" s="95" t="s">
        <v>95</v>
      </c>
      <c r="C437" s="95" t="s">
        <v>29</v>
      </c>
      <c r="D437" s="97"/>
      <c r="E437" s="100">
        <v>2.5</v>
      </c>
      <c r="F437" s="89" t="s">
        <v>8</v>
      </c>
      <c r="G437" s="148"/>
      <c r="H437" s="95" t="s">
        <v>17</v>
      </c>
      <c r="I437" s="96">
        <v>30</v>
      </c>
      <c r="J437" s="83"/>
      <c r="K437" s="96">
        <f>SUM(E437*I437)</f>
        <v>75</v>
      </c>
      <c r="L437" s="96">
        <f t="shared" si="252"/>
        <v>86.25</v>
      </c>
      <c r="M437" s="96">
        <f t="shared" si="253"/>
        <v>11.25</v>
      </c>
      <c r="N437" s="92">
        <f>SUM(E437*21)</f>
        <v>52.5</v>
      </c>
      <c r="O437" s="92">
        <f t="shared" si="254"/>
        <v>22.5</v>
      </c>
      <c r="P437" s="96"/>
      <c r="Q437" s="93">
        <f t="shared" si="255"/>
        <v>-86.25</v>
      </c>
      <c r="R437" s="94"/>
    </row>
    <row r="438" spans="1:18">
      <c r="A438" s="143" t="s">
        <v>40</v>
      </c>
      <c r="B438" s="119"/>
      <c r="C438" s="128" t="s">
        <v>3</v>
      </c>
      <c r="D438" s="141"/>
      <c r="E438" s="142"/>
      <c r="F438" s="119" t="s">
        <v>469</v>
      </c>
      <c r="G438" s="120"/>
      <c r="H438" s="119"/>
      <c r="I438" s="122"/>
      <c r="J438" s="83"/>
      <c r="K438" s="122"/>
      <c r="L438" s="122"/>
      <c r="M438" s="122"/>
      <c r="N438" s="122">
        <f>SUM(E438*20)</f>
        <v>0</v>
      </c>
      <c r="O438" s="122"/>
      <c r="P438" s="122"/>
      <c r="Q438" s="123">
        <f t="shared" si="255"/>
        <v>0</v>
      </c>
      <c r="R438" s="94"/>
    </row>
    <row r="439" spans="1:18">
      <c r="A439" s="143" t="s">
        <v>40</v>
      </c>
      <c r="B439" s="624"/>
      <c r="C439" s="617" t="s">
        <v>3</v>
      </c>
      <c r="D439" s="618"/>
      <c r="E439" s="619"/>
      <c r="F439" s="617"/>
      <c r="G439" s="620"/>
      <c r="H439" s="624"/>
      <c r="I439" s="621"/>
      <c r="J439" s="83"/>
      <c r="K439" s="621"/>
      <c r="L439" s="621"/>
      <c r="M439" s="621"/>
      <c r="N439" s="621">
        <f>SUM(E439*25)</f>
        <v>0</v>
      </c>
      <c r="O439" s="621"/>
      <c r="P439" s="621"/>
      <c r="Q439" s="623">
        <f t="shared" si="255"/>
        <v>0</v>
      </c>
      <c r="R439" s="94"/>
    </row>
    <row r="440" spans="1:18">
      <c r="A440" s="143" t="s">
        <v>40</v>
      </c>
      <c r="B440" s="617"/>
      <c r="C440" s="617" t="s">
        <v>3</v>
      </c>
      <c r="D440" s="618"/>
      <c r="E440" s="619"/>
      <c r="F440" s="617"/>
      <c r="G440" s="620"/>
      <c r="H440" s="617"/>
      <c r="I440" s="621"/>
      <c r="J440" s="83"/>
      <c r="K440" s="621"/>
      <c r="L440" s="621">
        <f>SUM(K440*1.15)</f>
        <v>0</v>
      </c>
      <c r="M440" s="621">
        <f>SUM(L440-K440)</f>
        <v>0</v>
      </c>
      <c r="N440" s="621">
        <f>SUM(E440*20)</f>
        <v>0</v>
      </c>
      <c r="O440" s="621">
        <f>SUM(K440-N440)</f>
        <v>0</v>
      </c>
      <c r="P440" s="621"/>
      <c r="Q440" s="623">
        <f t="shared" si="255"/>
        <v>0</v>
      </c>
      <c r="R440" s="94"/>
    </row>
    <row r="441" spans="1:18">
      <c r="A441" s="143" t="s">
        <v>40</v>
      </c>
      <c r="B441" s="119"/>
      <c r="C441" s="119" t="s">
        <v>10</v>
      </c>
      <c r="D441" s="141"/>
      <c r="E441" s="121"/>
      <c r="F441" s="119" t="s">
        <v>468</v>
      </c>
      <c r="G441" s="120"/>
      <c r="H441" s="119"/>
      <c r="I441" s="122"/>
      <c r="J441" s="83"/>
      <c r="K441" s="122"/>
      <c r="L441" s="122"/>
      <c r="M441" s="122"/>
      <c r="N441" s="122"/>
      <c r="O441" s="122"/>
      <c r="P441" s="122"/>
      <c r="Q441" s="149"/>
      <c r="R441" s="94"/>
    </row>
    <row r="442" spans="1:18">
      <c r="A442" s="143" t="s">
        <v>40</v>
      </c>
      <c r="B442" s="95" t="s">
        <v>56</v>
      </c>
      <c r="C442" s="89" t="s">
        <v>10</v>
      </c>
      <c r="D442" s="97"/>
      <c r="E442" s="100">
        <v>1.25</v>
      </c>
      <c r="F442" s="89" t="s">
        <v>8</v>
      </c>
      <c r="G442" s="87"/>
      <c r="H442" s="95" t="s">
        <v>15</v>
      </c>
      <c r="I442" s="92"/>
      <c r="J442" s="83"/>
      <c r="K442" s="92"/>
      <c r="L442" s="92"/>
      <c r="M442" s="92"/>
      <c r="N442" s="92">
        <f>SUM(E442*21)</f>
        <v>26.25</v>
      </c>
      <c r="O442" s="118"/>
      <c r="P442" s="96"/>
      <c r="Q442" s="93">
        <f>+SUM(P442-L442)</f>
        <v>0</v>
      </c>
      <c r="R442" s="94"/>
    </row>
    <row r="443" spans="1:18">
      <c r="A443" s="150"/>
      <c r="B443" s="150"/>
      <c r="C443" s="150"/>
      <c r="D443" s="757"/>
      <c r="E443" s="151">
        <f>SUM(E432:E442)</f>
        <v>13.25</v>
      </c>
      <c r="F443" s="150"/>
      <c r="G443" s="150"/>
      <c r="H443" s="150"/>
      <c r="I443" s="152"/>
      <c r="J443" s="83"/>
      <c r="K443" s="152">
        <f t="shared" ref="K443:M443" si="256">SUM(K432:K442)</f>
        <v>386</v>
      </c>
      <c r="L443" s="152">
        <f t="shared" si="256"/>
        <v>443.9</v>
      </c>
      <c r="M443" s="152">
        <f t="shared" si="256"/>
        <v>57.899999999999977</v>
      </c>
      <c r="N443" s="152">
        <f>SUM(N432:N442)</f>
        <v>286.25</v>
      </c>
      <c r="O443" s="152">
        <f t="shared" ref="O443:Q443" si="257">SUM(O432:O442)</f>
        <v>126</v>
      </c>
      <c r="P443" s="152">
        <f t="shared" si="257"/>
        <v>0</v>
      </c>
      <c r="Q443" s="153">
        <f t="shared" si="257"/>
        <v>-443.9</v>
      </c>
      <c r="R443" s="154"/>
    </row>
    <row r="444" spans="1:18">
      <c r="A444" s="79" t="s">
        <v>57</v>
      </c>
      <c r="B444" s="79" t="s">
        <v>58</v>
      </c>
      <c r="C444" s="79"/>
      <c r="D444" s="753"/>
      <c r="E444" s="81" t="s">
        <v>60</v>
      </c>
      <c r="F444" s="79" t="s">
        <v>61</v>
      </c>
      <c r="G444" s="85" t="s">
        <v>62</v>
      </c>
      <c r="H444" s="156" t="s">
        <v>72</v>
      </c>
      <c r="I444" s="82" t="s">
        <v>64</v>
      </c>
      <c r="J444" s="83"/>
      <c r="K444" s="82" t="s">
        <v>65</v>
      </c>
      <c r="L444" s="82" t="s">
        <v>66</v>
      </c>
      <c r="M444" s="82" t="s">
        <v>67</v>
      </c>
      <c r="N444" s="82" t="s">
        <v>68</v>
      </c>
      <c r="O444" s="82" t="s">
        <v>69</v>
      </c>
      <c r="P444" s="82" t="s">
        <v>70</v>
      </c>
      <c r="Q444" s="84" t="s">
        <v>71</v>
      </c>
      <c r="R444" s="94"/>
    </row>
    <row r="445" spans="1:18">
      <c r="A445" s="163" t="s">
        <v>362</v>
      </c>
      <c r="B445" s="89" t="s">
        <v>101</v>
      </c>
      <c r="C445" s="89" t="s">
        <v>19</v>
      </c>
      <c r="D445" s="97"/>
      <c r="E445" s="91">
        <v>2</v>
      </c>
      <c r="F445" s="89" t="s">
        <v>8</v>
      </c>
      <c r="G445" s="95"/>
      <c r="H445" s="116" t="s">
        <v>6</v>
      </c>
      <c r="I445" s="92">
        <v>35</v>
      </c>
      <c r="J445" s="83"/>
      <c r="K445" s="92">
        <f>SUM(E445*I445)</f>
        <v>70</v>
      </c>
      <c r="L445" s="92">
        <f>SUM(K445*1.15)</f>
        <v>80.5</v>
      </c>
      <c r="M445" s="92">
        <f>SUM(L445-K445)</f>
        <v>10.5</v>
      </c>
      <c r="N445" s="92">
        <f>SUM(E445*20)</f>
        <v>40</v>
      </c>
      <c r="O445" s="92">
        <f>SUM(K445-N445)</f>
        <v>30</v>
      </c>
      <c r="P445" s="92"/>
      <c r="Q445" s="93">
        <f>+SUM(P445-L445)</f>
        <v>-80.5</v>
      </c>
      <c r="R445" s="94"/>
    </row>
    <row r="446" spans="1:18">
      <c r="A446" s="163" t="s">
        <v>362</v>
      </c>
      <c r="B446" s="617"/>
      <c r="C446" s="617" t="s">
        <v>19</v>
      </c>
      <c r="D446" s="618"/>
      <c r="E446" s="619"/>
      <c r="F446" s="617" t="s">
        <v>85</v>
      </c>
      <c r="G446" s="624"/>
      <c r="H446" s="663"/>
      <c r="I446" s="621"/>
      <c r="J446" s="83"/>
      <c r="K446" s="621"/>
      <c r="L446" s="621"/>
      <c r="M446" s="621"/>
      <c r="N446" s="621"/>
      <c r="O446" s="621"/>
      <c r="P446" s="621"/>
      <c r="Q446" s="623"/>
      <c r="R446" s="94"/>
    </row>
    <row r="447" spans="1:18">
      <c r="A447" s="163" t="s">
        <v>362</v>
      </c>
      <c r="B447" s="89" t="s">
        <v>73</v>
      </c>
      <c r="C447" s="89" t="s">
        <v>24</v>
      </c>
      <c r="D447" s="97"/>
      <c r="E447" s="91">
        <v>2</v>
      </c>
      <c r="F447" s="89" t="s">
        <v>8</v>
      </c>
      <c r="G447" s="90"/>
      <c r="H447" s="95" t="s">
        <v>6</v>
      </c>
      <c r="I447" s="96">
        <v>35</v>
      </c>
      <c r="J447" s="83"/>
      <c r="K447" s="118">
        <f>SUM(E447*I447)</f>
        <v>70</v>
      </c>
      <c r="L447" s="92">
        <f>SUM(K447*1.15)</f>
        <v>80.5</v>
      </c>
      <c r="M447" s="92">
        <f>SUM(L447-K447)</f>
        <v>10.5</v>
      </c>
      <c r="N447" s="118">
        <f>SUM(E447*20)</f>
        <v>40</v>
      </c>
      <c r="O447" s="118">
        <f>SUM(K447-N447)</f>
        <v>30</v>
      </c>
      <c r="P447" s="118"/>
      <c r="Q447" s="93">
        <f>+SUM(P447-L447)</f>
        <v>-80.5</v>
      </c>
      <c r="R447" s="94"/>
    </row>
    <row r="448" spans="1:18">
      <c r="A448" s="163" t="s">
        <v>362</v>
      </c>
      <c r="B448" s="617"/>
      <c r="C448" s="617" t="s">
        <v>24</v>
      </c>
      <c r="D448" s="618"/>
      <c r="E448" s="619"/>
      <c r="F448" s="617"/>
      <c r="G448" s="620"/>
      <c r="H448" s="663"/>
      <c r="I448" s="621"/>
      <c r="J448" s="117"/>
      <c r="K448" s="621">
        <f>SUM(E448*I448)</f>
        <v>0</v>
      </c>
      <c r="L448" s="621">
        <f>SUM(K448*1.15)</f>
        <v>0</v>
      </c>
      <c r="M448" s="621">
        <f>SUM(L448-K448)</f>
        <v>0</v>
      </c>
      <c r="N448" s="621">
        <f>SUM(E448*21)</f>
        <v>0</v>
      </c>
      <c r="O448" s="621">
        <f>SUM(K448-N448)</f>
        <v>0</v>
      </c>
      <c r="P448" s="621"/>
      <c r="Q448" s="625">
        <f>+SUM(P448-L448)</f>
        <v>0</v>
      </c>
      <c r="R448" s="623"/>
    </row>
    <row r="449" spans="1:18">
      <c r="A449" s="163" t="s">
        <v>362</v>
      </c>
      <c r="B449" s="315" t="s">
        <v>599</v>
      </c>
      <c r="C449" s="89" t="s">
        <v>29</v>
      </c>
      <c r="D449" s="97"/>
      <c r="E449" s="696">
        <v>2.5</v>
      </c>
      <c r="F449" s="315" t="s">
        <v>8</v>
      </c>
      <c r="G449" s="315"/>
      <c r="H449" s="315" t="s">
        <v>6</v>
      </c>
      <c r="I449" s="315">
        <v>35</v>
      </c>
      <c r="J449" s="117"/>
      <c r="K449" s="346">
        <f>SUM(E449*I449)</f>
        <v>87.5</v>
      </c>
      <c r="L449" s="346">
        <f>SUM(K449*1.15)</f>
        <v>100.62499999999999</v>
      </c>
      <c r="M449" s="346">
        <f>SUM(L449-K449)</f>
        <v>13.124999999999986</v>
      </c>
      <c r="N449" s="346">
        <f>SUM(E449*21)</f>
        <v>52.5</v>
      </c>
      <c r="O449" s="346">
        <f>SUM(K449-N449)</f>
        <v>35</v>
      </c>
      <c r="P449" s="346"/>
      <c r="Q449" s="144">
        <f>+SUM(P449-L449)</f>
        <v>-100.62499999999999</v>
      </c>
      <c r="R449" s="187"/>
    </row>
    <row r="450" spans="1:18">
      <c r="A450" s="163" t="s">
        <v>362</v>
      </c>
      <c r="B450" s="89" t="s">
        <v>590</v>
      </c>
      <c r="C450" s="89" t="s">
        <v>29</v>
      </c>
      <c r="D450" s="97"/>
      <c r="E450" s="91">
        <v>2.5</v>
      </c>
      <c r="F450" s="125" t="s">
        <v>14</v>
      </c>
      <c r="G450" s="95"/>
      <c r="H450" s="116" t="s">
        <v>20</v>
      </c>
      <c r="I450" s="92">
        <v>45</v>
      </c>
      <c r="J450" s="83"/>
      <c r="K450" s="92">
        <f>SUM(E450*I450)</f>
        <v>112.5</v>
      </c>
      <c r="L450" s="92">
        <f>SUM(K450*1.15)</f>
        <v>129.375</v>
      </c>
      <c r="M450" s="92">
        <f>SUM(L450-K450)</f>
        <v>16.875</v>
      </c>
      <c r="N450" s="92">
        <v>60</v>
      </c>
      <c r="O450" s="92">
        <f>SUM(K450-N450)</f>
        <v>52.5</v>
      </c>
      <c r="P450" s="92"/>
      <c r="Q450" s="93">
        <f>+SUM(P450-L450)</f>
        <v>-129.375</v>
      </c>
      <c r="R450" s="94"/>
    </row>
    <row r="451" spans="1:18">
      <c r="A451" s="163" t="s">
        <v>362</v>
      </c>
      <c r="B451" s="89" t="s">
        <v>7</v>
      </c>
      <c r="C451" s="95" t="s">
        <v>3</v>
      </c>
      <c r="D451" s="97"/>
      <c r="E451" s="91">
        <v>2</v>
      </c>
      <c r="F451" s="89" t="s">
        <v>8</v>
      </c>
      <c r="G451" s="90"/>
      <c r="H451" s="95" t="s">
        <v>6</v>
      </c>
      <c r="I451" s="96">
        <v>35</v>
      </c>
      <c r="J451" s="83"/>
      <c r="K451" s="92">
        <v>70</v>
      </c>
      <c r="L451" s="92">
        <f t="shared" ref="L451:L454" si="258">SUM(K451*1.15)</f>
        <v>80.5</v>
      </c>
      <c r="M451" s="92">
        <f t="shared" ref="M451:M454" si="259">SUM(L451-K451)</f>
        <v>10.5</v>
      </c>
      <c r="N451" s="92">
        <f>SUM(E451*21)</f>
        <v>42</v>
      </c>
      <c r="O451" s="92">
        <f t="shared" ref="O451:O454" si="260">SUM(K451-N451)</f>
        <v>28</v>
      </c>
      <c r="P451" s="92"/>
      <c r="Q451" s="93">
        <f t="shared" ref="Q451:Q454" si="261">+SUM(P451-L451)</f>
        <v>-80.5</v>
      </c>
      <c r="R451" s="94"/>
    </row>
    <row r="452" spans="1:18">
      <c r="A452" s="163" t="s">
        <v>362</v>
      </c>
      <c r="B452" s="89" t="s">
        <v>376</v>
      </c>
      <c r="C452" s="89" t="s">
        <v>3</v>
      </c>
      <c r="D452" s="97"/>
      <c r="E452" s="91">
        <v>3</v>
      </c>
      <c r="F452" s="89" t="s">
        <v>85</v>
      </c>
      <c r="G452" s="90" t="s">
        <v>586</v>
      </c>
      <c r="H452" s="116" t="s">
        <v>6</v>
      </c>
      <c r="I452" s="92">
        <v>35</v>
      </c>
      <c r="J452" s="83"/>
      <c r="K452" s="92">
        <v>105</v>
      </c>
      <c r="L452" s="92">
        <f t="shared" si="258"/>
        <v>120.74999999999999</v>
      </c>
      <c r="M452" s="92">
        <f t="shared" si="259"/>
        <v>15.749999999999986</v>
      </c>
      <c r="N452" s="92">
        <f>SUM(E452*20)</f>
        <v>60</v>
      </c>
      <c r="O452" s="92">
        <f t="shared" si="260"/>
        <v>45</v>
      </c>
      <c r="P452" s="92"/>
      <c r="Q452" s="93">
        <f t="shared" si="261"/>
        <v>-120.74999999999999</v>
      </c>
      <c r="R452" s="94"/>
    </row>
    <row r="453" spans="1:18">
      <c r="A453" s="163" t="s">
        <v>362</v>
      </c>
      <c r="B453" s="87" t="s">
        <v>9</v>
      </c>
      <c r="C453" s="87" t="s">
        <v>10</v>
      </c>
      <c r="D453" s="97"/>
      <c r="E453" s="98">
        <v>2</v>
      </c>
      <c r="F453" s="126" t="s">
        <v>5</v>
      </c>
      <c r="G453" s="135"/>
      <c r="H453" s="95" t="s">
        <v>6</v>
      </c>
      <c r="I453" s="96">
        <v>35</v>
      </c>
      <c r="J453" s="83"/>
      <c r="K453" s="92">
        <v>70</v>
      </c>
      <c r="L453" s="92">
        <f t="shared" si="258"/>
        <v>80.5</v>
      </c>
      <c r="M453" s="92">
        <f t="shared" si="259"/>
        <v>10.5</v>
      </c>
      <c r="N453" s="118">
        <f>SUM(E453*20)</f>
        <v>40</v>
      </c>
      <c r="O453" s="92">
        <f t="shared" si="260"/>
        <v>30</v>
      </c>
      <c r="P453" s="92"/>
      <c r="Q453" s="93">
        <f t="shared" si="261"/>
        <v>-80.5</v>
      </c>
      <c r="R453" s="94"/>
    </row>
    <row r="454" spans="1:18">
      <c r="A454" s="163" t="s">
        <v>362</v>
      </c>
      <c r="B454" s="89" t="s">
        <v>78</v>
      </c>
      <c r="C454" s="95" t="s">
        <v>10</v>
      </c>
      <c r="D454" s="97"/>
      <c r="E454" s="91">
        <v>2</v>
      </c>
      <c r="F454" s="89" t="s">
        <v>8</v>
      </c>
      <c r="G454" s="90" t="s">
        <v>585</v>
      </c>
      <c r="H454" s="95" t="s">
        <v>6</v>
      </c>
      <c r="I454" s="96">
        <v>40</v>
      </c>
      <c r="J454" s="83"/>
      <c r="K454" s="118">
        <f>SUM(E454*I454)</f>
        <v>80</v>
      </c>
      <c r="L454" s="118">
        <f t="shared" si="258"/>
        <v>92</v>
      </c>
      <c r="M454" s="118">
        <f t="shared" si="259"/>
        <v>12</v>
      </c>
      <c r="N454" s="118">
        <f>SUM(E454*20)</f>
        <v>40</v>
      </c>
      <c r="O454" s="118">
        <f t="shared" si="260"/>
        <v>40</v>
      </c>
      <c r="P454" s="96"/>
      <c r="Q454" s="144">
        <f t="shared" si="261"/>
        <v>-92</v>
      </c>
      <c r="R454" s="94"/>
    </row>
    <row r="455" spans="1:18">
      <c r="A455" s="167"/>
      <c r="B455" s="167"/>
      <c r="C455" s="167"/>
      <c r="D455" s="755"/>
      <c r="E455" s="169">
        <f>SUM(E445:E454)</f>
        <v>18</v>
      </c>
      <c r="F455" s="167"/>
      <c r="G455" s="170"/>
      <c r="H455" s="168"/>
      <c r="I455" s="171"/>
      <c r="J455" s="83"/>
      <c r="K455" s="172">
        <f t="shared" ref="K455:Q455" si="262">SUM(K445:K454)</f>
        <v>665</v>
      </c>
      <c r="L455" s="172">
        <f t="shared" si="262"/>
        <v>764.75</v>
      </c>
      <c r="M455" s="172">
        <f t="shared" si="262"/>
        <v>99.749999999999972</v>
      </c>
      <c r="N455" s="172">
        <f t="shared" si="262"/>
        <v>374.5</v>
      </c>
      <c r="O455" s="172">
        <f t="shared" si="262"/>
        <v>290.5</v>
      </c>
      <c r="P455" s="173">
        <f t="shared" si="262"/>
        <v>0</v>
      </c>
      <c r="Q455" s="174">
        <f t="shared" si="262"/>
        <v>-764.75</v>
      </c>
      <c r="R455" s="94"/>
    </row>
    <row r="456" spans="1:18">
      <c r="A456" s="176" t="s">
        <v>87</v>
      </c>
      <c r="B456" s="89" t="s">
        <v>88</v>
      </c>
      <c r="C456" s="89" t="s">
        <v>19</v>
      </c>
      <c r="D456" s="97"/>
      <c r="E456" s="91">
        <v>2</v>
      </c>
      <c r="F456" s="89" t="s">
        <v>8</v>
      </c>
      <c r="G456" s="90" t="s">
        <v>89</v>
      </c>
      <c r="H456" s="95" t="s">
        <v>17</v>
      </c>
      <c r="I456" s="96">
        <v>30</v>
      </c>
      <c r="J456" s="83"/>
      <c r="K456" s="92">
        <f>SUM(E456*I456)</f>
        <v>60</v>
      </c>
      <c r="L456" s="92">
        <f t="shared" ref="L456:L457" si="263">SUM(K456*1.15)</f>
        <v>69</v>
      </c>
      <c r="M456" s="92">
        <f t="shared" ref="M456:M457" si="264">SUM(L456-K456)</f>
        <v>9</v>
      </c>
      <c r="N456" s="92">
        <f t="shared" ref="N456:N457" si="265">SUM(E456*21)</f>
        <v>42</v>
      </c>
      <c r="O456" s="92">
        <f t="shared" ref="O456:O457" si="266">SUM(K456-N456)</f>
        <v>18</v>
      </c>
      <c r="P456" s="118"/>
      <c r="Q456" s="93">
        <f t="shared" ref="Q456:Q457" si="267">+SUM(P456-L456)</f>
        <v>-69</v>
      </c>
      <c r="R456" s="226"/>
    </row>
    <row r="457" spans="1:18">
      <c r="A457" s="176" t="s">
        <v>87</v>
      </c>
      <c r="B457" s="89" t="s">
        <v>90</v>
      </c>
      <c r="C457" s="89" t="s">
        <v>19</v>
      </c>
      <c r="D457" s="97"/>
      <c r="E457" s="91">
        <v>3</v>
      </c>
      <c r="F457" s="126" t="s">
        <v>5</v>
      </c>
      <c r="G457" s="90"/>
      <c r="H457" s="87" t="s">
        <v>17</v>
      </c>
      <c r="I457" s="92">
        <v>30</v>
      </c>
      <c r="J457" s="83"/>
      <c r="K457" s="92">
        <v>90</v>
      </c>
      <c r="L457" s="92">
        <f t="shared" si="263"/>
        <v>103.49999999999999</v>
      </c>
      <c r="M457" s="92">
        <f t="shared" si="264"/>
        <v>13.499999999999986</v>
      </c>
      <c r="N457" s="92">
        <f t="shared" si="265"/>
        <v>63</v>
      </c>
      <c r="O457" s="92">
        <f t="shared" si="266"/>
        <v>27</v>
      </c>
      <c r="P457" s="92"/>
      <c r="Q457" s="93">
        <f t="shared" si="267"/>
        <v>-103.49999999999999</v>
      </c>
      <c r="R457" s="226"/>
    </row>
    <row r="458" spans="1:18">
      <c r="A458" s="176" t="s">
        <v>87</v>
      </c>
      <c r="B458" s="617"/>
      <c r="C458" s="617" t="s">
        <v>24</v>
      </c>
      <c r="D458" s="618"/>
      <c r="E458" s="619"/>
      <c r="F458" s="617"/>
      <c r="G458" s="620"/>
      <c r="H458" s="666"/>
      <c r="I458" s="622"/>
      <c r="J458" s="83"/>
      <c r="K458" s="621"/>
      <c r="L458" s="621"/>
      <c r="M458" s="621"/>
      <c r="N458" s="621"/>
      <c r="O458" s="621"/>
      <c r="P458" s="621"/>
      <c r="Q458" s="623"/>
      <c r="R458" s="711"/>
    </row>
    <row r="459" spans="1:18">
      <c r="A459" s="176" t="s">
        <v>87</v>
      </c>
      <c r="B459" s="89" t="s">
        <v>93</v>
      </c>
      <c r="C459" s="95" t="s">
        <v>24</v>
      </c>
      <c r="D459" s="97"/>
      <c r="E459" s="91">
        <v>2</v>
      </c>
      <c r="F459" s="126" t="s">
        <v>5</v>
      </c>
      <c r="G459" s="90"/>
      <c r="H459" s="95" t="s">
        <v>6</v>
      </c>
      <c r="I459" s="96">
        <v>35</v>
      </c>
      <c r="J459" s="83"/>
      <c r="K459" s="92">
        <f t="shared" ref="K459:K462" si="268">SUM(E459*I459)</f>
        <v>70</v>
      </c>
      <c r="L459" s="92">
        <f t="shared" ref="L459" si="269">SUM(K459*1.15)</f>
        <v>80.5</v>
      </c>
      <c r="M459" s="92">
        <f>SUM(L459-K459)</f>
        <v>10.5</v>
      </c>
      <c r="N459" s="92">
        <f t="shared" ref="N459" si="270">SUM(E459*21)</f>
        <v>42</v>
      </c>
      <c r="O459" s="92">
        <f>SUM(K459-N459)</f>
        <v>28</v>
      </c>
      <c r="P459" s="92"/>
      <c r="Q459" s="93">
        <f t="shared" ref="Q459" si="271">+SUM(P459-L459)</f>
        <v>-80.5</v>
      </c>
      <c r="R459" s="226"/>
    </row>
    <row r="460" spans="1:18">
      <c r="A460" s="176" t="s">
        <v>87</v>
      </c>
      <c r="B460" s="95" t="s">
        <v>81</v>
      </c>
      <c r="C460" s="95" t="s">
        <v>29</v>
      </c>
      <c r="D460" s="97"/>
      <c r="E460" s="100">
        <v>2</v>
      </c>
      <c r="F460" s="126" t="s">
        <v>5</v>
      </c>
      <c r="G460" s="95"/>
      <c r="H460" s="95" t="s">
        <v>6</v>
      </c>
      <c r="I460" s="92">
        <v>35</v>
      </c>
      <c r="J460" s="83"/>
      <c r="K460" s="118">
        <f t="shared" si="268"/>
        <v>70</v>
      </c>
      <c r="L460" s="118">
        <f>SUM(K460*1.15)</f>
        <v>80.5</v>
      </c>
      <c r="M460" s="118">
        <f>SUM(L460-K460)</f>
        <v>10.5</v>
      </c>
      <c r="N460" s="92">
        <f>SUM(E460*21)</f>
        <v>42</v>
      </c>
      <c r="O460" s="92">
        <f>SUM(K460-N460)</f>
        <v>28</v>
      </c>
      <c r="P460" s="118"/>
      <c r="Q460" s="93">
        <f>+SUM(P460-L460)</f>
        <v>-80.5</v>
      </c>
      <c r="R460" s="226"/>
    </row>
    <row r="461" spans="1:18">
      <c r="A461" s="176" t="s">
        <v>87</v>
      </c>
      <c r="B461" s="89" t="s">
        <v>96</v>
      </c>
      <c r="C461" s="95" t="s">
        <v>29</v>
      </c>
      <c r="D461" s="97"/>
      <c r="E461" s="100">
        <v>2</v>
      </c>
      <c r="F461" s="126" t="s">
        <v>5</v>
      </c>
      <c r="G461" s="90"/>
      <c r="H461" s="116" t="s">
        <v>6</v>
      </c>
      <c r="I461" s="92">
        <v>35</v>
      </c>
      <c r="J461" s="83"/>
      <c r="K461" s="96">
        <f t="shared" si="268"/>
        <v>70</v>
      </c>
      <c r="L461" s="96">
        <f t="shared" ref="L461" si="272">SUM(K461*1.15)</f>
        <v>80.5</v>
      </c>
      <c r="M461" s="96">
        <f t="shared" ref="M461" si="273">SUM(L461-K461)</f>
        <v>10.5</v>
      </c>
      <c r="N461" s="92">
        <f t="shared" ref="N461" si="274">SUM(E461*21)</f>
        <v>42</v>
      </c>
      <c r="O461" s="92">
        <f t="shared" ref="O461" si="275">SUM(K461-N461)</f>
        <v>28</v>
      </c>
      <c r="P461" s="92"/>
      <c r="Q461" s="93">
        <f t="shared" ref="Q461" si="276">+SUM(P461-L461)</f>
        <v>-80.5</v>
      </c>
      <c r="R461" s="226"/>
    </row>
    <row r="462" spans="1:18">
      <c r="A462" s="176" t="s">
        <v>87</v>
      </c>
      <c r="B462" s="119"/>
      <c r="C462" s="128" t="s">
        <v>3</v>
      </c>
      <c r="D462" s="141"/>
      <c r="E462" s="121"/>
      <c r="F462" s="121" t="s">
        <v>469</v>
      </c>
      <c r="G462" s="120"/>
      <c r="H462" s="128"/>
      <c r="I462" s="122"/>
      <c r="J462" s="83"/>
      <c r="K462" s="122">
        <f t="shared" si="268"/>
        <v>0</v>
      </c>
      <c r="L462" s="122">
        <f>SUM(K462*1.15)</f>
        <v>0</v>
      </c>
      <c r="M462" s="122">
        <f>SUM(L462-K462)</f>
        <v>0</v>
      </c>
      <c r="N462" s="122">
        <f>SUM(E462*21)</f>
        <v>0</v>
      </c>
      <c r="O462" s="122">
        <f>SUM(K462-N462)</f>
        <v>0</v>
      </c>
      <c r="P462" s="122"/>
      <c r="Q462" s="123">
        <f>+SUM(P462-L462)</f>
        <v>0</v>
      </c>
      <c r="R462" s="226"/>
    </row>
    <row r="463" spans="1:18">
      <c r="A463" s="176" t="s">
        <v>87</v>
      </c>
      <c r="B463" s="87"/>
      <c r="C463" s="87"/>
      <c r="D463" s="514"/>
      <c r="E463" s="98"/>
      <c r="F463" s="98"/>
      <c r="G463" s="87"/>
      <c r="H463" s="87"/>
      <c r="I463" s="87"/>
      <c r="J463" s="83"/>
      <c r="K463" s="118"/>
      <c r="L463" s="118"/>
      <c r="M463" s="118"/>
      <c r="N463" s="118"/>
      <c r="O463" s="118"/>
      <c r="P463" s="118"/>
      <c r="Q463" s="118"/>
      <c r="R463" s="187"/>
    </row>
    <row r="464" spans="1:18">
      <c r="A464" s="176" t="s">
        <v>87</v>
      </c>
      <c r="B464" s="87" t="s">
        <v>351</v>
      </c>
      <c r="C464" s="87" t="s">
        <v>10</v>
      </c>
      <c r="D464" s="514"/>
      <c r="E464" s="98">
        <v>2</v>
      </c>
      <c r="F464" s="126" t="s">
        <v>5</v>
      </c>
      <c r="G464" s="90"/>
      <c r="H464" s="89" t="s">
        <v>6</v>
      </c>
      <c r="I464" s="92">
        <v>35</v>
      </c>
      <c r="J464" s="83"/>
      <c r="K464" s="92">
        <v>70</v>
      </c>
      <c r="L464" s="92">
        <f>SUM(K464*1.15)</f>
        <v>80.5</v>
      </c>
      <c r="M464" s="92">
        <f>SUM(L464-K464)</f>
        <v>10.5</v>
      </c>
      <c r="N464" s="92">
        <f>SUM(E464*21)</f>
        <v>42</v>
      </c>
      <c r="O464" s="92">
        <f>SUM(K464-N464)</f>
        <v>28</v>
      </c>
      <c r="P464" s="92"/>
      <c r="Q464" s="93">
        <f>+SUM(P464-L464)</f>
        <v>-80.5</v>
      </c>
      <c r="R464" s="229"/>
    </row>
    <row r="465" spans="1:18">
      <c r="A465" s="176" t="s">
        <v>87</v>
      </c>
      <c r="B465" s="89"/>
      <c r="C465" s="89" t="s">
        <v>10</v>
      </c>
      <c r="D465" s="97"/>
      <c r="E465" s="91"/>
      <c r="F465" s="89"/>
      <c r="G465" s="89"/>
      <c r="H465" s="95"/>
      <c r="I465" s="92"/>
      <c r="J465" s="83"/>
      <c r="K465" s="92">
        <f t="shared" ref="K465" si="277">SUM(E465*I465)</f>
        <v>0</v>
      </c>
      <c r="L465" s="92">
        <f>SUM(K465*1.15)</f>
        <v>0</v>
      </c>
      <c r="M465" s="92">
        <f>SUM(L465-K465)</f>
        <v>0</v>
      </c>
      <c r="N465" s="92">
        <f>SUM(E465*21)</f>
        <v>0</v>
      </c>
      <c r="O465" s="92">
        <f>SUM(K465-N465)</f>
        <v>0</v>
      </c>
      <c r="P465" s="92"/>
      <c r="Q465" s="96">
        <f>+SUM(P465-L465)</f>
        <v>0</v>
      </c>
      <c r="R465" s="226" t="s">
        <v>83</v>
      </c>
    </row>
    <row r="466" spans="1:18">
      <c r="A466" s="167"/>
      <c r="B466" s="167"/>
      <c r="C466" s="167"/>
      <c r="D466" s="756"/>
      <c r="E466" s="169">
        <f>SUM(E456:E465)</f>
        <v>13</v>
      </c>
      <c r="F466" s="167"/>
      <c r="G466" s="167"/>
      <c r="H466" s="167"/>
      <c r="I466" s="171"/>
      <c r="J466" s="117"/>
      <c r="K466" s="171">
        <f t="shared" ref="K466:M466" si="278">SUM(K456:K465)</f>
        <v>430</v>
      </c>
      <c r="L466" s="171">
        <f t="shared" si="278"/>
        <v>494.5</v>
      </c>
      <c r="M466" s="171">
        <f t="shared" si="278"/>
        <v>64.499999999999986</v>
      </c>
      <c r="N466" s="171">
        <f>SUM(N456:N465)</f>
        <v>273</v>
      </c>
      <c r="O466" s="171">
        <f t="shared" ref="O466:Q466" si="279">SUM(O456:O465)</f>
        <v>157</v>
      </c>
      <c r="P466" s="171">
        <f t="shared" si="279"/>
        <v>0</v>
      </c>
      <c r="Q466" s="94">
        <f t="shared" si="279"/>
        <v>-494.5</v>
      </c>
      <c r="R466" s="94"/>
    </row>
    <row r="467" spans="1:18">
      <c r="A467" s="178" t="s">
        <v>99</v>
      </c>
      <c r="B467" s="198"/>
      <c r="C467" s="198" t="s">
        <v>19</v>
      </c>
      <c r="D467" s="199"/>
      <c r="E467" s="200">
        <v>2</v>
      </c>
      <c r="F467" s="198"/>
      <c r="G467" s="230"/>
      <c r="H467" s="198"/>
      <c r="I467" s="201"/>
      <c r="J467" s="117"/>
      <c r="K467" s="201"/>
      <c r="L467" s="201"/>
      <c r="M467" s="201"/>
      <c r="N467" s="201">
        <f>SUM(E467*22)</f>
        <v>44</v>
      </c>
      <c r="O467" s="201"/>
      <c r="P467" s="201"/>
      <c r="Q467" s="202"/>
      <c r="R467" s="94"/>
    </row>
    <row r="468" spans="1:18">
      <c r="A468" s="178" t="s">
        <v>99</v>
      </c>
      <c r="B468" s="89" t="s">
        <v>102</v>
      </c>
      <c r="C468" s="89" t="s">
        <v>19</v>
      </c>
      <c r="D468" s="97"/>
      <c r="E468" s="91">
        <v>3</v>
      </c>
      <c r="F468" s="89" t="s">
        <v>8</v>
      </c>
      <c r="G468" s="90"/>
      <c r="H468" s="127" t="s">
        <v>6</v>
      </c>
      <c r="I468" s="96">
        <v>30</v>
      </c>
      <c r="J468" s="117"/>
      <c r="K468" s="92">
        <f>SUM(E468*I468)</f>
        <v>90</v>
      </c>
      <c r="L468" s="92">
        <f>SUM(K468*1.15)</f>
        <v>103.49999999999999</v>
      </c>
      <c r="M468" s="92">
        <f>SUM(L468-K468)</f>
        <v>13.499999999999986</v>
      </c>
      <c r="N468" s="118">
        <f t="shared" ref="N468" si="280">SUM(E468*21)</f>
        <v>63</v>
      </c>
      <c r="O468" s="118">
        <f>SUM(K468-N468)</f>
        <v>27</v>
      </c>
      <c r="P468" s="92"/>
      <c r="Q468" s="93">
        <f t="shared" ref="Q468" si="281">+SUM(P468-L468)</f>
        <v>-103.49999999999999</v>
      </c>
      <c r="R468" s="94"/>
    </row>
    <row r="469" spans="1:18">
      <c r="A469" s="178" t="s">
        <v>99</v>
      </c>
      <c r="B469" s="198"/>
      <c r="C469" s="198" t="s">
        <v>24</v>
      </c>
      <c r="D469" s="199"/>
      <c r="E469" s="200">
        <v>2</v>
      </c>
      <c r="F469" s="198"/>
      <c r="G469" s="230"/>
      <c r="H469" s="198"/>
      <c r="I469" s="201"/>
      <c r="J469" s="117"/>
      <c r="K469" s="201"/>
      <c r="L469" s="201"/>
      <c r="M469" s="201"/>
      <c r="N469" s="201">
        <f>SUM(E469*22)</f>
        <v>44</v>
      </c>
      <c r="O469" s="201"/>
      <c r="P469" s="201"/>
      <c r="Q469" s="202"/>
      <c r="R469" s="94"/>
    </row>
    <row r="470" spans="1:18">
      <c r="A470" s="178" t="s">
        <v>99</v>
      </c>
      <c r="B470" s="89"/>
      <c r="C470" s="89" t="s">
        <v>24</v>
      </c>
      <c r="D470" s="97"/>
      <c r="E470" s="91"/>
      <c r="F470" s="89"/>
      <c r="G470" s="90"/>
      <c r="H470" s="116"/>
      <c r="I470" s="92"/>
      <c r="J470" s="117"/>
      <c r="K470" s="92"/>
      <c r="L470" s="92">
        <f>SUM(K470*1.15)</f>
        <v>0</v>
      </c>
      <c r="M470" s="92">
        <f>SUM(L470-K470)</f>
        <v>0</v>
      </c>
      <c r="N470" s="92">
        <f>SUM(E470*21)</f>
        <v>0</v>
      </c>
      <c r="O470" s="92">
        <f>SUM(K470-N470)</f>
        <v>0</v>
      </c>
      <c r="P470" s="92"/>
      <c r="Q470" s="144">
        <f>+SUM(P470-L470)</f>
        <v>0</v>
      </c>
      <c r="R470" s="94"/>
    </row>
    <row r="471" spans="1:18">
      <c r="A471" s="178" t="s">
        <v>99</v>
      </c>
      <c r="B471" s="95" t="s">
        <v>106</v>
      </c>
      <c r="C471" s="95" t="s">
        <v>29</v>
      </c>
      <c r="D471" s="97"/>
      <c r="E471" s="91">
        <v>2.5</v>
      </c>
      <c r="F471" s="126" t="s">
        <v>5</v>
      </c>
      <c r="G471" s="90"/>
      <c r="H471" s="87" t="s">
        <v>12</v>
      </c>
      <c r="I471" s="96">
        <v>30</v>
      </c>
      <c r="J471" s="117"/>
      <c r="K471" s="92">
        <f t="shared" ref="K471" si="282">SUM(E471*I471)</f>
        <v>75</v>
      </c>
      <c r="L471" s="92">
        <f t="shared" ref="L471:L472" si="283">SUM(K471*1.15)</f>
        <v>86.25</v>
      </c>
      <c r="M471" s="92">
        <f t="shared" ref="M471:M472" si="284">SUM(L471-K471)</f>
        <v>11.25</v>
      </c>
      <c r="N471" s="118">
        <f t="shared" ref="N471" si="285">SUM(E471*21)</f>
        <v>52.5</v>
      </c>
      <c r="O471" s="118">
        <f t="shared" ref="O471:O472" si="286">SUM(K471-N471)</f>
        <v>22.5</v>
      </c>
      <c r="P471" s="92"/>
      <c r="Q471" s="93">
        <f t="shared" ref="Q471:Q472" si="287">+SUM(P471-L471)</f>
        <v>-86.25</v>
      </c>
      <c r="R471" s="94"/>
    </row>
    <row r="472" spans="1:18">
      <c r="A472" s="178" t="s">
        <v>99</v>
      </c>
      <c r="B472" s="95" t="s">
        <v>107</v>
      </c>
      <c r="C472" s="95" t="s">
        <v>29</v>
      </c>
      <c r="D472" s="97"/>
      <c r="E472" s="100">
        <v>2</v>
      </c>
      <c r="F472" s="98" t="s">
        <v>8</v>
      </c>
      <c r="G472" s="135"/>
      <c r="H472" s="95" t="s">
        <v>6</v>
      </c>
      <c r="I472" s="92">
        <v>30</v>
      </c>
      <c r="J472" s="117"/>
      <c r="K472" s="92">
        <f>SUM(E472*I472)</f>
        <v>60</v>
      </c>
      <c r="L472" s="92">
        <f t="shared" si="283"/>
        <v>69</v>
      </c>
      <c r="M472" s="92">
        <f t="shared" si="284"/>
        <v>9</v>
      </c>
      <c r="N472" s="118">
        <f>SUM(E472*21)</f>
        <v>42</v>
      </c>
      <c r="O472" s="118">
        <f t="shared" si="286"/>
        <v>18</v>
      </c>
      <c r="P472" s="92"/>
      <c r="Q472" s="93">
        <f t="shared" si="287"/>
        <v>-69</v>
      </c>
      <c r="R472" s="94"/>
    </row>
    <row r="473" spans="1:18">
      <c r="A473" s="178" t="s">
        <v>99</v>
      </c>
      <c r="B473" s="198"/>
      <c r="C473" s="198" t="s">
        <v>3</v>
      </c>
      <c r="D473" s="199"/>
      <c r="E473" s="200">
        <v>2</v>
      </c>
      <c r="F473" s="198"/>
      <c r="G473" s="230"/>
      <c r="H473" s="198"/>
      <c r="I473" s="201"/>
      <c r="J473" s="117"/>
      <c r="K473" s="201"/>
      <c r="L473" s="201"/>
      <c r="M473" s="201"/>
      <c r="N473" s="201">
        <f>SUM(E473*22)</f>
        <v>44</v>
      </c>
      <c r="O473" s="198"/>
      <c r="P473" s="198"/>
      <c r="Q473" s="198"/>
      <c r="R473" s="94"/>
    </row>
    <row r="474" spans="1:18">
      <c r="A474" s="178" t="s">
        <v>99</v>
      </c>
      <c r="B474" s="87" t="s">
        <v>109</v>
      </c>
      <c r="C474" s="95" t="s">
        <v>3</v>
      </c>
      <c r="D474" s="97"/>
      <c r="E474" s="98">
        <v>3</v>
      </c>
      <c r="F474" s="126" t="s">
        <v>5</v>
      </c>
      <c r="G474" s="90"/>
      <c r="H474" s="87" t="s">
        <v>12</v>
      </c>
      <c r="I474" s="92">
        <v>30</v>
      </c>
      <c r="J474" s="117"/>
      <c r="K474" s="118">
        <f>SUM(E474*I474)</f>
        <v>90</v>
      </c>
      <c r="L474" s="118">
        <f>SUM(K474*1.15)</f>
        <v>103.49999999999999</v>
      </c>
      <c r="M474" s="118">
        <f>SUM(L474-K474)</f>
        <v>13.499999999999986</v>
      </c>
      <c r="N474" s="92">
        <f>SUM(E474*21)</f>
        <v>63</v>
      </c>
      <c r="O474" s="118">
        <f>SUM(K474-N474)</f>
        <v>27</v>
      </c>
      <c r="P474" s="118"/>
      <c r="Q474" s="93">
        <f>+SUM(P474-L474)</f>
        <v>-103.49999999999999</v>
      </c>
      <c r="R474" s="94"/>
    </row>
    <row r="475" spans="1:18">
      <c r="A475" s="178" t="s">
        <v>99</v>
      </c>
      <c r="B475" s="89" t="s">
        <v>110</v>
      </c>
      <c r="C475" s="95" t="s">
        <v>10</v>
      </c>
      <c r="D475" s="97"/>
      <c r="E475" s="100">
        <v>2</v>
      </c>
      <c r="F475" s="95" t="s">
        <v>8</v>
      </c>
      <c r="G475" s="90"/>
      <c r="H475" s="87" t="s">
        <v>12</v>
      </c>
      <c r="I475" s="92">
        <v>30</v>
      </c>
      <c r="J475" s="117"/>
      <c r="K475" s="92">
        <f t="shared" ref="K475:K476" si="288">SUM(E475*I475)</f>
        <v>60</v>
      </c>
      <c r="L475" s="92">
        <f t="shared" ref="L475:L476" si="289">SUM(K475*1.15)</f>
        <v>69</v>
      </c>
      <c r="M475" s="92">
        <f t="shared" ref="M475:M476" si="290">SUM(L475-K475)</f>
        <v>9</v>
      </c>
      <c r="N475" s="118">
        <f t="shared" ref="N475:N476" si="291">SUM(E475*21)</f>
        <v>42</v>
      </c>
      <c r="O475" s="118">
        <f t="shared" ref="O475:O476" si="292">SUM(K475-N475)</f>
        <v>18</v>
      </c>
      <c r="P475" s="92"/>
      <c r="Q475" s="93">
        <f t="shared" ref="Q475:Q476" si="293">+SUM(P475-L475)</f>
        <v>-69</v>
      </c>
      <c r="R475" s="94"/>
    </row>
    <row r="476" spans="1:18">
      <c r="A476" s="178" t="s">
        <v>99</v>
      </c>
      <c r="B476" s="87" t="s">
        <v>111</v>
      </c>
      <c r="C476" s="89" t="s">
        <v>10</v>
      </c>
      <c r="D476" s="97"/>
      <c r="E476" s="98">
        <v>2.5</v>
      </c>
      <c r="F476" s="87" t="s">
        <v>8</v>
      </c>
      <c r="G476" s="90"/>
      <c r="H476" s="87" t="s">
        <v>12</v>
      </c>
      <c r="I476" s="118">
        <v>30</v>
      </c>
      <c r="J476" s="117"/>
      <c r="K476" s="92">
        <f t="shared" si="288"/>
        <v>75</v>
      </c>
      <c r="L476" s="92">
        <f t="shared" si="289"/>
        <v>86.25</v>
      </c>
      <c r="M476" s="92">
        <f t="shared" si="290"/>
        <v>11.25</v>
      </c>
      <c r="N476" s="118">
        <f t="shared" si="291"/>
        <v>52.5</v>
      </c>
      <c r="O476" s="118">
        <f t="shared" si="292"/>
        <v>22.5</v>
      </c>
      <c r="P476" s="92"/>
      <c r="Q476" s="93">
        <f t="shared" si="293"/>
        <v>-86.25</v>
      </c>
      <c r="R476" s="94"/>
    </row>
    <row r="477" spans="1:18">
      <c r="A477" s="167"/>
      <c r="B477" s="167"/>
      <c r="C477" s="167"/>
      <c r="D477" s="756"/>
      <c r="E477" s="169">
        <f>SUM(E467:E476)</f>
        <v>21</v>
      </c>
      <c r="F477" s="167"/>
      <c r="G477" s="170"/>
      <c r="H477" s="168"/>
      <c r="I477" s="104"/>
      <c r="J477" s="117"/>
      <c r="K477" s="104">
        <f t="shared" ref="K477:M477" si="294">SUM(K467:K476)</f>
        <v>450</v>
      </c>
      <c r="L477" s="104">
        <f t="shared" si="294"/>
        <v>517.5</v>
      </c>
      <c r="M477" s="104">
        <f t="shared" si="294"/>
        <v>67.499999999999972</v>
      </c>
      <c r="N477" s="104">
        <f>SUM(N467:N476)</f>
        <v>447</v>
      </c>
      <c r="O477" s="104">
        <f t="shared" ref="O477:Q477" si="295">SUM(O467:O476)</f>
        <v>135</v>
      </c>
      <c r="P477" s="171">
        <f t="shared" si="295"/>
        <v>0</v>
      </c>
      <c r="Q477" s="174">
        <f t="shared" si="295"/>
        <v>-517.5</v>
      </c>
      <c r="R477" s="94"/>
    </row>
    <row r="478" spans="1:18">
      <c r="A478" s="79" t="s">
        <v>57</v>
      </c>
      <c r="B478" s="79" t="s">
        <v>58</v>
      </c>
      <c r="C478" s="79"/>
      <c r="D478" s="753"/>
      <c r="E478" s="81" t="s">
        <v>60</v>
      </c>
      <c r="F478" s="79" t="s">
        <v>61</v>
      </c>
      <c r="G478" s="85" t="s">
        <v>62</v>
      </c>
      <c r="H478" s="156" t="s">
        <v>72</v>
      </c>
      <c r="I478" s="82" t="s">
        <v>64</v>
      </c>
      <c r="J478" s="117"/>
      <c r="K478" s="82" t="s">
        <v>65</v>
      </c>
      <c r="L478" s="82" t="s">
        <v>66</v>
      </c>
      <c r="M478" s="82" t="s">
        <v>67</v>
      </c>
      <c r="N478" s="82" t="s">
        <v>68</v>
      </c>
      <c r="O478" s="82" t="s">
        <v>69</v>
      </c>
      <c r="P478" s="82" t="s">
        <v>70</v>
      </c>
      <c r="Q478" s="84" t="s">
        <v>71</v>
      </c>
      <c r="R478" s="84" t="s">
        <v>86</v>
      </c>
    </row>
    <row r="479" spans="1:18">
      <c r="A479" s="184" t="s">
        <v>546</v>
      </c>
      <c r="B479" s="95"/>
      <c r="C479" s="89" t="s">
        <v>19</v>
      </c>
      <c r="D479" s="97"/>
      <c r="E479" s="100"/>
      <c r="F479" s="89"/>
      <c r="G479" s="90"/>
      <c r="H479" s="89"/>
      <c r="I479" s="92"/>
      <c r="J479" s="83"/>
      <c r="K479" s="92">
        <f>SUM(E479*I479)</f>
        <v>0</v>
      </c>
      <c r="L479" s="92">
        <f>SUM(K479*1.15)</f>
        <v>0</v>
      </c>
      <c r="M479" s="92">
        <f>SUM(L479-K479)</f>
        <v>0</v>
      </c>
      <c r="N479" s="118">
        <f>SUM(E479*20)</f>
        <v>0</v>
      </c>
      <c r="O479" s="92">
        <f>SUM(K479-N479)</f>
        <v>0</v>
      </c>
      <c r="P479" s="92"/>
      <c r="Q479" s="93">
        <f t="shared" ref="Q479" si="296">+SUM(P479-L479)</f>
        <v>0</v>
      </c>
      <c r="R479" s="226"/>
    </row>
    <row r="480" spans="1:18">
      <c r="A480" s="184" t="s">
        <v>546</v>
      </c>
      <c r="B480" s="95"/>
      <c r="C480" s="89" t="s">
        <v>24</v>
      </c>
      <c r="D480" s="97"/>
      <c r="E480" s="100"/>
      <c r="F480" s="89"/>
      <c r="G480" s="90"/>
      <c r="H480" s="89"/>
      <c r="I480" s="92"/>
      <c r="J480" s="83"/>
      <c r="K480" s="92"/>
      <c r="L480" s="92"/>
      <c r="M480" s="92"/>
      <c r="N480" s="118"/>
      <c r="O480" s="92"/>
      <c r="P480" s="92"/>
      <c r="Q480" s="93"/>
      <c r="R480" s="226"/>
    </row>
    <row r="481" spans="1:18">
      <c r="A481" s="184" t="s">
        <v>546</v>
      </c>
      <c r="B481" s="95" t="s">
        <v>597</v>
      </c>
      <c r="C481" s="89" t="s">
        <v>24</v>
      </c>
      <c r="D481" s="97"/>
      <c r="E481" s="100">
        <v>2.5</v>
      </c>
      <c r="F481" s="89" t="s">
        <v>8</v>
      </c>
      <c r="G481" s="90"/>
      <c r="H481" s="89" t="s">
        <v>17</v>
      </c>
      <c r="I481" s="92">
        <v>35</v>
      </c>
      <c r="J481" s="83"/>
      <c r="K481" s="92">
        <f t="shared" ref="K481" si="297">SUM(E481*I481)</f>
        <v>87.5</v>
      </c>
      <c r="L481" s="92">
        <f t="shared" ref="L481" si="298">SUM(K481*1.15)</f>
        <v>100.62499999999999</v>
      </c>
      <c r="M481" s="92">
        <f t="shared" ref="M481" si="299">SUM(L481-K481)</f>
        <v>13.124999999999986</v>
      </c>
      <c r="N481" s="118">
        <f t="shared" ref="N481" si="300">SUM(E481*21)</f>
        <v>52.5</v>
      </c>
      <c r="O481" s="92">
        <f t="shared" ref="O481" si="301">SUM(K481-N481)</f>
        <v>35</v>
      </c>
      <c r="P481" s="92"/>
      <c r="Q481" s="93">
        <f t="shared" ref="Q481" si="302">+SUM(P481-L481)</f>
        <v>-100.62499999999999</v>
      </c>
      <c r="R481" s="226"/>
    </row>
    <row r="482" spans="1:18">
      <c r="A482" s="184" t="s">
        <v>546</v>
      </c>
      <c r="B482" s="95" t="s">
        <v>32</v>
      </c>
      <c r="C482" s="87" t="s">
        <v>29</v>
      </c>
      <c r="D482" s="514"/>
      <c r="E482" s="91">
        <v>3</v>
      </c>
      <c r="F482" s="126" t="s">
        <v>5</v>
      </c>
      <c r="G482" s="90"/>
      <c r="H482" s="87" t="s">
        <v>6</v>
      </c>
      <c r="I482" s="96">
        <v>35</v>
      </c>
      <c r="J482" s="83"/>
      <c r="K482" s="96">
        <v>105</v>
      </c>
      <c r="L482" s="96">
        <f>SUM(K482*1.15)</f>
        <v>120.74999999999999</v>
      </c>
      <c r="M482" s="96">
        <f>SUM(L482-K482)</f>
        <v>15.749999999999986</v>
      </c>
      <c r="N482" s="118">
        <f>SUM(E482*20)</f>
        <v>60</v>
      </c>
      <c r="O482" s="96">
        <f>SUM(K482-N482)</f>
        <v>45</v>
      </c>
      <c r="P482" s="92"/>
      <c r="Q482" s="93">
        <f>+SUM(P482-L482)</f>
        <v>-120.74999999999999</v>
      </c>
      <c r="R482" s="94"/>
    </row>
    <row r="483" spans="1:18">
      <c r="A483" s="184" t="s">
        <v>546</v>
      </c>
      <c r="B483" s="95"/>
      <c r="C483" s="95" t="s">
        <v>29</v>
      </c>
      <c r="D483" s="97"/>
      <c r="E483" s="100"/>
      <c r="F483" s="89"/>
      <c r="G483" s="90"/>
      <c r="H483" s="89"/>
      <c r="I483" s="92"/>
      <c r="J483" s="83"/>
      <c r="K483" s="92"/>
      <c r="L483" s="92"/>
      <c r="M483" s="92"/>
      <c r="N483" s="118"/>
      <c r="O483" s="92"/>
      <c r="P483" s="92"/>
      <c r="Q483" s="93"/>
      <c r="R483" s="226"/>
    </row>
    <row r="484" spans="1:18">
      <c r="A484" s="184" t="s">
        <v>546</v>
      </c>
      <c r="B484" s="95"/>
      <c r="C484" s="87" t="s">
        <v>29</v>
      </c>
      <c r="D484" s="97"/>
      <c r="E484" s="100"/>
      <c r="F484" s="89"/>
      <c r="G484" s="90"/>
      <c r="H484" s="89"/>
      <c r="I484" s="92"/>
      <c r="J484" s="83"/>
      <c r="K484" s="92"/>
      <c r="L484" s="92"/>
      <c r="M484" s="92"/>
      <c r="N484" s="118"/>
      <c r="O484" s="92"/>
      <c r="P484" s="92"/>
      <c r="Q484" s="93"/>
      <c r="R484" s="226"/>
    </row>
    <row r="485" spans="1:18">
      <c r="A485" s="184" t="s">
        <v>546</v>
      </c>
      <c r="B485" s="567"/>
      <c r="C485" s="109" t="s">
        <v>3</v>
      </c>
      <c r="D485" s="667"/>
      <c r="E485" s="681"/>
      <c r="F485" s="112" t="s">
        <v>584</v>
      </c>
      <c r="G485" s="113"/>
      <c r="H485" s="109"/>
      <c r="I485" s="114"/>
      <c r="J485" s="83"/>
      <c r="K485" s="114"/>
      <c r="L485" s="114"/>
      <c r="M485" s="114"/>
      <c r="N485" s="114"/>
      <c r="O485" s="114"/>
      <c r="P485" s="114"/>
      <c r="Q485" s="115"/>
      <c r="R485" s="692"/>
    </row>
    <row r="486" spans="1:18">
      <c r="A486" s="184" t="s">
        <v>546</v>
      </c>
      <c r="B486" s="95"/>
      <c r="C486" s="95" t="s">
        <v>3</v>
      </c>
      <c r="D486" s="97"/>
      <c r="E486" s="100"/>
      <c r="F486" s="89"/>
      <c r="G486" s="90"/>
      <c r="H486" s="89"/>
      <c r="I486" s="92"/>
      <c r="J486" s="83"/>
      <c r="K486" s="92"/>
      <c r="L486" s="92"/>
      <c r="M486" s="92"/>
      <c r="N486" s="118"/>
      <c r="O486" s="92"/>
      <c r="P486" s="92"/>
      <c r="Q486" s="93"/>
      <c r="R486" s="226"/>
    </row>
    <row r="487" spans="1:18">
      <c r="A487" s="184" t="s">
        <v>546</v>
      </c>
      <c r="B487" s="95"/>
      <c r="C487" s="95" t="s">
        <v>10</v>
      </c>
      <c r="D487" s="97"/>
      <c r="E487" s="100"/>
      <c r="F487" s="89"/>
      <c r="G487" s="90"/>
      <c r="H487" s="89"/>
      <c r="I487" s="92"/>
      <c r="J487" s="83"/>
      <c r="K487" s="92"/>
      <c r="L487" s="92"/>
      <c r="M487" s="92"/>
      <c r="N487" s="118"/>
      <c r="O487" s="92"/>
      <c r="P487" s="92"/>
      <c r="Q487" s="93"/>
      <c r="R487" s="226"/>
    </row>
    <row r="488" spans="1:18">
      <c r="A488" s="184" t="s">
        <v>546</v>
      </c>
      <c r="B488" s="87" t="s">
        <v>111</v>
      </c>
      <c r="C488" s="89" t="s">
        <v>10</v>
      </c>
      <c r="D488" s="97"/>
      <c r="E488" s="100">
        <v>2.5</v>
      </c>
      <c r="F488" s="87" t="s">
        <v>8</v>
      </c>
      <c r="G488" s="90"/>
      <c r="H488" s="87" t="s">
        <v>12</v>
      </c>
      <c r="I488" s="92">
        <v>30</v>
      </c>
      <c r="J488" s="83"/>
      <c r="K488" s="118">
        <f>SUM(E488*I488)</f>
        <v>75</v>
      </c>
      <c r="L488" s="118">
        <f>SUM(K488*1.15)</f>
        <v>86.25</v>
      </c>
      <c r="M488" s="118">
        <f>SUM(L488-K488)</f>
        <v>11.25</v>
      </c>
      <c r="N488" s="92">
        <f t="shared" ref="N488" si="303">SUM(E488*20)</f>
        <v>50</v>
      </c>
      <c r="O488" s="118">
        <f>SUM(K488-N488)</f>
        <v>25</v>
      </c>
      <c r="P488" s="118"/>
      <c r="Q488" s="93">
        <f>+SUM(P488-L488)</f>
        <v>-86.25</v>
      </c>
      <c r="R488" s="226"/>
    </row>
    <row r="489" spans="1:18">
      <c r="A489" s="167"/>
      <c r="B489" s="167"/>
      <c r="C489" s="167"/>
      <c r="D489" s="756"/>
      <c r="E489" s="169">
        <f>SUM(E479:E488)</f>
        <v>8</v>
      </c>
      <c r="F489" s="167"/>
      <c r="G489" s="170"/>
      <c r="H489" s="168"/>
      <c r="I489" s="171"/>
      <c r="J489" s="117"/>
      <c r="K489" s="171">
        <f t="shared" ref="K489:Q489" si="304">SUM(K479:K488)</f>
        <v>267.5</v>
      </c>
      <c r="L489" s="171">
        <f t="shared" si="304"/>
        <v>307.625</v>
      </c>
      <c r="M489" s="171">
        <f t="shared" si="304"/>
        <v>40.124999999999972</v>
      </c>
      <c r="N489" s="171">
        <f t="shared" si="304"/>
        <v>162.5</v>
      </c>
      <c r="O489" s="171">
        <f t="shared" si="304"/>
        <v>105</v>
      </c>
      <c r="P489" s="171">
        <f t="shared" si="304"/>
        <v>0</v>
      </c>
      <c r="Q489" s="105">
        <f t="shared" si="304"/>
        <v>-307.625</v>
      </c>
      <c r="R489" s="94"/>
    </row>
    <row r="490" spans="1:18">
      <c r="A490" s="189" t="s">
        <v>114</v>
      </c>
      <c r="B490" s="95" t="s">
        <v>131</v>
      </c>
      <c r="C490" s="196" t="s">
        <v>19</v>
      </c>
      <c r="D490" s="97"/>
      <c r="E490" s="100">
        <v>2</v>
      </c>
      <c r="F490" s="197" t="s">
        <v>5</v>
      </c>
      <c r="G490" s="90" t="s">
        <v>585</v>
      </c>
      <c r="H490" s="95" t="s">
        <v>6</v>
      </c>
      <c r="I490" s="96">
        <v>35</v>
      </c>
      <c r="J490" s="83"/>
      <c r="K490" s="92">
        <f>SUM(E490*I490)</f>
        <v>70</v>
      </c>
      <c r="L490" s="92">
        <f>SUM(K490*1.15)</f>
        <v>80.5</v>
      </c>
      <c r="M490" s="92">
        <f>SUM(L490-K490)</f>
        <v>10.5</v>
      </c>
      <c r="N490" s="92">
        <f>SUM(E490*21)</f>
        <v>42</v>
      </c>
      <c r="O490" s="92">
        <f>SUM(K490-N490)</f>
        <v>28</v>
      </c>
      <c r="P490" s="96"/>
      <c r="Q490" s="93">
        <f>+SUM(P490-L490)</f>
        <v>-80.5</v>
      </c>
      <c r="R490" s="220"/>
    </row>
    <row r="491" spans="1:18">
      <c r="A491" s="189" t="s">
        <v>114</v>
      </c>
      <c r="B491" s="89" t="s">
        <v>116</v>
      </c>
      <c r="C491" s="89" t="s">
        <v>19</v>
      </c>
      <c r="D491" s="97"/>
      <c r="E491" s="186">
        <v>2</v>
      </c>
      <c r="F491" s="187"/>
      <c r="G491" s="87"/>
      <c r="H491" s="87" t="s">
        <v>6</v>
      </c>
      <c r="I491" s="118">
        <v>35</v>
      </c>
      <c r="J491" s="117"/>
      <c r="K491" s="118">
        <f>SUM(E491*I491)</f>
        <v>70</v>
      </c>
      <c r="L491" s="118">
        <f t="shared" ref="L491:L494" si="305">SUM(K491*1.15)</f>
        <v>80.5</v>
      </c>
      <c r="M491" s="118">
        <f>SUM(L491-K491)</f>
        <v>10.5</v>
      </c>
      <c r="N491" s="118">
        <f>SUM(E491*21.5)</f>
        <v>43</v>
      </c>
      <c r="O491" s="118">
        <f>SUM(K491-N491)</f>
        <v>27</v>
      </c>
      <c r="P491" s="118"/>
      <c r="Q491" s="187">
        <f t="shared" ref="Q491:Q494" si="306">+SUM(P491-L491)</f>
        <v>-80.5</v>
      </c>
      <c r="R491" s="94"/>
    </row>
    <row r="492" spans="1:18">
      <c r="A492" s="189" t="s">
        <v>114</v>
      </c>
      <c r="B492" s="89" t="s">
        <v>117</v>
      </c>
      <c r="C492" s="87" t="s">
        <v>24</v>
      </c>
      <c r="D492" s="97"/>
      <c r="E492" s="91">
        <v>2</v>
      </c>
      <c r="F492" s="89" t="s">
        <v>8</v>
      </c>
      <c r="G492" s="90" t="s">
        <v>462</v>
      </c>
      <c r="H492" s="95" t="s">
        <v>6</v>
      </c>
      <c r="I492" s="92">
        <v>35</v>
      </c>
      <c r="J492" s="117"/>
      <c r="K492" s="92">
        <v>140</v>
      </c>
      <c r="L492" s="92">
        <f t="shared" si="305"/>
        <v>161</v>
      </c>
      <c r="M492" s="92">
        <f t="shared" ref="M492:M493" si="307">SUM(L492-K492)</f>
        <v>21</v>
      </c>
      <c r="N492" s="118">
        <f t="shared" ref="N492:N499" si="308">SUM(E492*21.5)</f>
        <v>43</v>
      </c>
      <c r="O492" s="92">
        <f t="shared" ref="O492:O493" si="309">SUM(K492-N492)</f>
        <v>97</v>
      </c>
      <c r="P492" s="96"/>
      <c r="Q492" s="93">
        <f t="shared" si="306"/>
        <v>-161</v>
      </c>
      <c r="R492" s="94"/>
    </row>
    <row r="493" spans="1:18">
      <c r="A493" s="189" t="s">
        <v>114</v>
      </c>
      <c r="B493" s="89" t="s">
        <v>119</v>
      </c>
      <c r="C493" s="89" t="s">
        <v>24</v>
      </c>
      <c r="D493" s="97"/>
      <c r="E493" s="91">
        <v>2.5</v>
      </c>
      <c r="F493" s="89" t="s">
        <v>118</v>
      </c>
      <c r="G493" s="90" t="s">
        <v>462</v>
      </c>
      <c r="H493" s="116" t="s">
        <v>6</v>
      </c>
      <c r="I493" s="92">
        <v>35</v>
      </c>
      <c r="J493" s="117"/>
      <c r="K493" s="92">
        <v>175</v>
      </c>
      <c r="L493" s="92">
        <f t="shared" si="305"/>
        <v>201.24999999999997</v>
      </c>
      <c r="M493" s="92">
        <f t="shared" si="307"/>
        <v>26.249999999999972</v>
      </c>
      <c r="N493" s="118">
        <f t="shared" si="308"/>
        <v>53.75</v>
      </c>
      <c r="O493" s="92">
        <f t="shared" si="309"/>
        <v>121.25</v>
      </c>
      <c r="P493" s="92"/>
      <c r="Q493" s="177">
        <f t="shared" si="306"/>
        <v>-201.24999999999997</v>
      </c>
      <c r="R493" s="94"/>
    </row>
    <row r="494" spans="1:18">
      <c r="A494" s="189" t="s">
        <v>114</v>
      </c>
      <c r="B494" s="89" t="s">
        <v>116</v>
      </c>
      <c r="C494" s="95" t="s">
        <v>29</v>
      </c>
      <c r="D494" s="97"/>
      <c r="E494" s="100">
        <v>1</v>
      </c>
      <c r="F494" s="89"/>
      <c r="G494" s="148"/>
      <c r="H494" s="95" t="s">
        <v>6</v>
      </c>
      <c r="I494" s="92">
        <v>30</v>
      </c>
      <c r="J494" s="117"/>
      <c r="K494" s="118">
        <f t="shared" ref="K494" si="310">SUM(E494*I494)</f>
        <v>30</v>
      </c>
      <c r="L494" s="118">
        <f t="shared" si="305"/>
        <v>34.5</v>
      </c>
      <c r="M494" s="118">
        <f>SUM(L494-K494)</f>
        <v>4.5</v>
      </c>
      <c r="N494" s="118">
        <f t="shared" si="308"/>
        <v>21.5</v>
      </c>
      <c r="O494" s="92">
        <f>SUM(K494-N494)</f>
        <v>8.5</v>
      </c>
      <c r="P494" s="118"/>
      <c r="Q494" s="144">
        <f t="shared" si="306"/>
        <v>-34.5</v>
      </c>
      <c r="R494" s="94"/>
    </row>
    <row r="495" spans="1:18">
      <c r="A495" s="189" t="s">
        <v>114</v>
      </c>
      <c r="B495" s="617"/>
      <c r="C495" s="624" t="s">
        <v>29</v>
      </c>
      <c r="D495" s="618"/>
      <c r="E495" s="619"/>
      <c r="F495" s="617" t="s">
        <v>5</v>
      </c>
      <c r="G495" s="617"/>
      <c r="H495" s="617"/>
      <c r="I495" s="617"/>
      <c r="J495" s="117"/>
      <c r="K495" s="617"/>
      <c r="L495" s="617"/>
      <c r="M495" s="617"/>
      <c r="N495" s="621">
        <f t="shared" si="308"/>
        <v>0</v>
      </c>
      <c r="O495" s="617"/>
      <c r="P495" s="617"/>
      <c r="Q495" s="617"/>
      <c r="R495" s="94"/>
    </row>
    <row r="496" spans="1:18">
      <c r="A496" s="189" t="s">
        <v>114</v>
      </c>
      <c r="B496" s="89" t="s">
        <v>124</v>
      </c>
      <c r="C496" s="95" t="s">
        <v>3</v>
      </c>
      <c r="D496" s="514"/>
      <c r="E496" s="100">
        <v>2</v>
      </c>
      <c r="F496" s="126" t="s">
        <v>5</v>
      </c>
      <c r="G496" s="90" t="s">
        <v>125</v>
      </c>
      <c r="H496" s="95" t="s">
        <v>6</v>
      </c>
      <c r="I496" s="96">
        <v>35</v>
      </c>
      <c r="J496" s="117"/>
      <c r="K496" s="92">
        <f t="shared" ref="K496:K499" si="311">SUM(E496*I496)</f>
        <v>70</v>
      </c>
      <c r="L496" s="92">
        <f t="shared" ref="L496:L499" si="312">SUM(K496*1.15)</f>
        <v>80.5</v>
      </c>
      <c r="M496" s="92">
        <f>SUM(L496-K496)</f>
        <v>10.5</v>
      </c>
      <c r="N496" s="118">
        <f t="shared" si="308"/>
        <v>43</v>
      </c>
      <c r="O496" s="92">
        <f>SUM(K496-N496)</f>
        <v>27</v>
      </c>
      <c r="P496" s="96"/>
      <c r="Q496" s="93">
        <f t="shared" ref="Q496:Q499" si="313">+SUM(P496-L496)</f>
        <v>-80.5</v>
      </c>
      <c r="R496" s="94"/>
    </row>
    <row r="497" spans="1:18">
      <c r="A497" s="189" t="s">
        <v>114</v>
      </c>
      <c r="B497" s="89" t="s">
        <v>127</v>
      </c>
      <c r="C497" s="95" t="s">
        <v>3</v>
      </c>
      <c r="D497" s="97"/>
      <c r="E497" s="91">
        <v>2.5</v>
      </c>
      <c r="F497" s="89" t="s">
        <v>8</v>
      </c>
      <c r="G497" s="90"/>
      <c r="H497" s="95" t="s">
        <v>17</v>
      </c>
      <c r="I497" s="96">
        <v>30</v>
      </c>
      <c r="J497" s="117"/>
      <c r="K497" s="92">
        <f t="shared" si="311"/>
        <v>75</v>
      </c>
      <c r="L497" s="92">
        <f t="shared" si="312"/>
        <v>86.25</v>
      </c>
      <c r="M497" s="92">
        <f t="shared" ref="M497" si="314">SUM(L497-K497)</f>
        <v>11.25</v>
      </c>
      <c r="N497" s="118">
        <f t="shared" si="308"/>
        <v>53.75</v>
      </c>
      <c r="O497" s="92">
        <f t="shared" ref="O497" si="315">SUM(K497-N497)</f>
        <v>21.25</v>
      </c>
      <c r="P497" s="96"/>
      <c r="Q497" s="93">
        <f t="shared" si="313"/>
        <v>-86.25</v>
      </c>
      <c r="R497" s="94"/>
    </row>
    <row r="498" spans="1:18">
      <c r="A498" s="189" t="s">
        <v>114</v>
      </c>
      <c r="B498" s="89" t="s">
        <v>128</v>
      </c>
      <c r="C498" s="89" t="s">
        <v>10</v>
      </c>
      <c r="D498" s="97"/>
      <c r="E498" s="91">
        <v>3</v>
      </c>
      <c r="F498" s="89" t="s">
        <v>8</v>
      </c>
      <c r="G498" s="90"/>
      <c r="H498" s="95" t="s">
        <v>6</v>
      </c>
      <c r="I498" s="96">
        <v>35</v>
      </c>
      <c r="J498" s="117"/>
      <c r="K498" s="92">
        <f t="shared" si="311"/>
        <v>105</v>
      </c>
      <c r="L498" s="92">
        <f t="shared" si="312"/>
        <v>120.74999999999999</v>
      </c>
      <c r="M498" s="92">
        <f>SUM(L498-K498)</f>
        <v>15.749999999999986</v>
      </c>
      <c r="N498" s="118">
        <f t="shared" si="308"/>
        <v>64.5</v>
      </c>
      <c r="O498" s="92">
        <f>SUM(K498-N498)</f>
        <v>40.5</v>
      </c>
      <c r="P498" s="92"/>
      <c r="Q498" s="93">
        <f t="shared" si="313"/>
        <v>-120.74999999999999</v>
      </c>
      <c r="R498" s="94"/>
    </row>
    <row r="499" spans="1:18">
      <c r="A499" s="189" t="s">
        <v>114</v>
      </c>
      <c r="B499" s="89" t="s">
        <v>116</v>
      </c>
      <c r="C499" s="95" t="s">
        <v>10</v>
      </c>
      <c r="D499" s="97"/>
      <c r="E499" s="91">
        <v>2</v>
      </c>
      <c r="F499" s="89"/>
      <c r="G499" s="90"/>
      <c r="H499" s="95" t="s">
        <v>6</v>
      </c>
      <c r="I499" s="96">
        <v>35</v>
      </c>
      <c r="J499" s="117"/>
      <c r="K499" s="118">
        <f t="shared" si="311"/>
        <v>70</v>
      </c>
      <c r="L499" s="118">
        <f t="shared" si="312"/>
        <v>80.5</v>
      </c>
      <c r="M499" s="118">
        <f>SUM(L499-K499)</f>
        <v>10.5</v>
      </c>
      <c r="N499" s="118">
        <f t="shared" si="308"/>
        <v>43</v>
      </c>
      <c r="O499" s="96">
        <f>SUM(K499-N499)</f>
        <v>27</v>
      </c>
      <c r="P499" s="118"/>
      <c r="Q499" s="192">
        <f t="shared" si="313"/>
        <v>-80.5</v>
      </c>
      <c r="R499" s="94"/>
    </row>
    <row r="500" spans="1:18">
      <c r="A500" s="193"/>
      <c r="B500" s="167"/>
      <c r="C500" s="167"/>
      <c r="D500" s="756"/>
      <c r="E500" s="169">
        <f>SUM(E490:E499)</f>
        <v>19</v>
      </c>
      <c r="F500" s="167"/>
      <c r="G500" s="170"/>
      <c r="H500" s="168"/>
      <c r="I500" s="171"/>
      <c r="J500" s="117"/>
      <c r="K500" s="171">
        <f t="shared" ref="K500:Q500" si="316">SUM(K490:K499)</f>
        <v>805</v>
      </c>
      <c r="L500" s="171">
        <f t="shared" si="316"/>
        <v>925.75</v>
      </c>
      <c r="M500" s="171">
        <f t="shared" si="316"/>
        <v>120.74999999999996</v>
      </c>
      <c r="N500" s="171">
        <f t="shared" si="316"/>
        <v>407.5</v>
      </c>
      <c r="O500" s="171">
        <f t="shared" si="316"/>
        <v>397.5</v>
      </c>
      <c r="P500" s="171">
        <f t="shared" si="316"/>
        <v>0</v>
      </c>
      <c r="Q500" s="171">
        <f t="shared" si="316"/>
        <v>-925.75</v>
      </c>
      <c r="R500" s="94"/>
    </row>
    <row r="501" spans="1:18">
      <c r="A501" s="194" t="s">
        <v>129</v>
      </c>
      <c r="B501" s="617"/>
      <c r="C501" s="617" t="s">
        <v>19</v>
      </c>
      <c r="D501" s="618"/>
      <c r="E501" s="619"/>
      <c r="F501" s="617" t="s">
        <v>8</v>
      </c>
      <c r="G501" s="620"/>
      <c r="H501" s="624"/>
      <c r="I501" s="621"/>
      <c r="J501" s="83"/>
      <c r="K501" s="621"/>
      <c r="L501" s="621"/>
      <c r="M501" s="621"/>
      <c r="N501" s="621"/>
      <c r="O501" s="621"/>
      <c r="P501" s="621"/>
      <c r="Q501" s="623"/>
      <c r="R501" s="94"/>
    </row>
    <row r="502" spans="1:18">
      <c r="A502" s="194" t="s">
        <v>129</v>
      </c>
      <c r="B502" s="89" t="s">
        <v>137</v>
      </c>
      <c r="C502" s="89" t="s">
        <v>19</v>
      </c>
      <c r="D502" s="97"/>
      <c r="E502" s="91">
        <v>2</v>
      </c>
      <c r="F502" s="89" t="s">
        <v>8</v>
      </c>
      <c r="G502" s="89"/>
      <c r="H502" s="89" t="s">
        <v>17</v>
      </c>
      <c r="I502" s="92">
        <v>30</v>
      </c>
      <c r="J502" s="83"/>
      <c r="K502" s="92">
        <v>69</v>
      </c>
      <c r="L502" s="92">
        <v>9</v>
      </c>
      <c r="M502" s="92"/>
      <c r="N502" s="92">
        <v>18</v>
      </c>
      <c r="O502" s="92">
        <f t="shared" ref="O502" si="317">SUM(K502-N502)</f>
        <v>51</v>
      </c>
      <c r="P502" s="144"/>
      <c r="Q502" s="93">
        <f t="shared" ref="Q502" si="318">+SUM(P502-L502)</f>
        <v>-9</v>
      </c>
      <c r="R502" s="94"/>
    </row>
    <row r="503" spans="1:18">
      <c r="A503" s="194" t="s">
        <v>129</v>
      </c>
      <c r="B503" s="89" t="s">
        <v>92</v>
      </c>
      <c r="C503" s="95" t="s">
        <v>24</v>
      </c>
      <c r="D503" s="97"/>
      <c r="E503" s="91">
        <v>3</v>
      </c>
      <c r="F503" s="89" t="s">
        <v>8</v>
      </c>
      <c r="G503" s="90"/>
      <c r="H503" s="127" t="s">
        <v>12</v>
      </c>
      <c r="I503" s="96">
        <v>30</v>
      </c>
      <c r="J503" s="83"/>
      <c r="K503" s="92">
        <f>SUM(E503*I503)</f>
        <v>90</v>
      </c>
      <c r="L503" s="92">
        <f>SUM(K503*1.15)</f>
        <v>103.49999999999999</v>
      </c>
      <c r="M503" s="92">
        <f>SUM(L503-K503)</f>
        <v>13.499999999999986</v>
      </c>
      <c r="N503" s="92">
        <f>SUM(E503*21)</f>
        <v>63</v>
      </c>
      <c r="O503" s="92">
        <f>SUM(K503-N503)</f>
        <v>27</v>
      </c>
      <c r="P503" s="92"/>
      <c r="Q503" s="93">
        <f>+SUM(P503-L503)</f>
        <v>-103.49999999999999</v>
      </c>
      <c r="R503" s="226"/>
    </row>
    <row r="504" spans="1:18">
      <c r="A504" s="194" t="s">
        <v>129</v>
      </c>
      <c r="B504" s="89" t="s">
        <v>23</v>
      </c>
      <c r="C504" s="95" t="s">
        <v>24</v>
      </c>
      <c r="D504" s="97"/>
      <c r="E504" s="91">
        <v>2</v>
      </c>
      <c r="F504" s="89" t="s">
        <v>8</v>
      </c>
      <c r="G504" s="90"/>
      <c r="H504" s="87" t="s">
        <v>12</v>
      </c>
      <c r="I504" s="92">
        <v>30</v>
      </c>
      <c r="J504" s="83"/>
      <c r="K504" s="92">
        <v>60</v>
      </c>
      <c r="L504" s="92">
        <f t="shared" ref="L504" si="319">SUM(K504*1.15)</f>
        <v>69</v>
      </c>
      <c r="M504" s="92">
        <f t="shared" ref="M504" si="320">SUM(L504-K504)</f>
        <v>9</v>
      </c>
      <c r="N504" s="92">
        <f>SUM(E504*20)</f>
        <v>40</v>
      </c>
      <c r="O504" s="92">
        <f t="shared" ref="O504" si="321">SUM(K504-N504)</f>
        <v>20</v>
      </c>
      <c r="P504" s="92"/>
      <c r="Q504" s="93">
        <f t="shared" ref="Q504" si="322">+SUM(P504-L504)</f>
        <v>-69</v>
      </c>
      <c r="R504" s="94"/>
    </row>
    <row r="505" spans="1:18">
      <c r="A505" s="194" t="s">
        <v>129</v>
      </c>
      <c r="B505" s="89" t="s">
        <v>503</v>
      </c>
      <c r="C505" s="95" t="s">
        <v>29</v>
      </c>
      <c r="D505" s="97"/>
      <c r="E505" s="100">
        <v>2.5</v>
      </c>
      <c r="F505" s="89" t="s">
        <v>85</v>
      </c>
      <c r="G505" s="90"/>
      <c r="H505" s="89" t="s">
        <v>17</v>
      </c>
      <c r="I505" s="92">
        <v>35</v>
      </c>
      <c r="J505" s="83"/>
      <c r="K505" s="92">
        <f>SUM(E505*I505)</f>
        <v>87.5</v>
      </c>
      <c r="L505" s="92">
        <f>SUM(K505*1.15)</f>
        <v>100.62499999999999</v>
      </c>
      <c r="M505" s="92">
        <f>SUM(L505-K505)</f>
        <v>13.124999999999986</v>
      </c>
      <c r="N505" s="92">
        <f>SUM(E505*20)</f>
        <v>50</v>
      </c>
      <c r="O505" s="92">
        <f>SUM(K505-N505)</f>
        <v>37.5</v>
      </c>
      <c r="P505" s="93"/>
      <c r="Q505" s="93">
        <f>+SUM(P505-L505)</f>
        <v>-100.62499999999999</v>
      </c>
      <c r="R505" s="94"/>
    </row>
    <row r="506" spans="1:18">
      <c r="A506" s="194" t="s">
        <v>129</v>
      </c>
      <c r="B506" s="89" t="s">
        <v>31</v>
      </c>
      <c r="C506" s="87" t="s">
        <v>29</v>
      </c>
      <c r="D506" s="97"/>
      <c r="E506" s="98">
        <v>3</v>
      </c>
      <c r="F506" s="87" t="s">
        <v>8</v>
      </c>
      <c r="G506" s="90"/>
      <c r="H506" s="87" t="s">
        <v>17</v>
      </c>
      <c r="I506" s="92">
        <v>30</v>
      </c>
      <c r="J506" s="83"/>
      <c r="K506" s="118">
        <v>90</v>
      </c>
      <c r="L506" s="92">
        <f t="shared" ref="L506:L510" si="323">SUM(K506*1.15)</f>
        <v>103.49999999999999</v>
      </c>
      <c r="M506" s="92">
        <f t="shared" ref="M506:M510" si="324">SUM(L506-K506)</f>
        <v>13.499999999999986</v>
      </c>
      <c r="N506" s="92">
        <f>SUM(E506*20)</f>
        <v>60</v>
      </c>
      <c r="O506" s="118">
        <f t="shared" ref="O506:O510" si="325">SUM(K506-N506)</f>
        <v>30</v>
      </c>
      <c r="P506" s="118"/>
      <c r="Q506" s="93">
        <f t="shared" ref="Q506:Q510" si="326">+SUM(P506-L506)</f>
        <v>-103.49999999999999</v>
      </c>
      <c r="R506" s="94"/>
    </row>
    <row r="507" spans="1:18">
      <c r="A507" s="194" t="s">
        <v>129</v>
      </c>
      <c r="B507" s="89" t="s">
        <v>357</v>
      </c>
      <c r="C507" s="89" t="s">
        <v>3</v>
      </c>
      <c r="D507" s="97"/>
      <c r="E507" s="100">
        <v>3</v>
      </c>
      <c r="F507" s="87" t="s">
        <v>8</v>
      </c>
      <c r="G507" s="90"/>
      <c r="H507" s="95" t="s">
        <v>104</v>
      </c>
      <c r="I507" s="96">
        <v>30</v>
      </c>
      <c r="J507" s="83"/>
      <c r="K507" s="96">
        <v>90</v>
      </c>
      <c r="L507" s="96">
        <f t="shared" si="323"/>
        <v>103.49999999999999</v>
      </c>
      <c r="M507" s="96">
        <f t="shared" si="324"/>
        <v>13.499999999999986</v>
      </c>
      <c r="N507" s="92">
        <f>SUM(E507*25)</f>
        <v>75</v>
      </c>
      <c r="O507" s="96">
        <f t="shared" si="325"/>
        <v>15</v>
      </c>
      <c r="P507" s="96"/>
      <c r="Q507" s="93">
        <f t="shared" si="326"/>
        <v>-103.49999999999999</v>
      </c>
      <c r="R507" s="94"/>
    </row>
    <row r="508" spans="1:18">
      <c r="A508" s="194" t="s">
        <v>129</v>
      </c>
      <c r="B508" s="89" t="s">
        <v>142</v>
      </c>
      <c r="C508" s="95" t="s">
        <v>3</v>
      </c>
      <c r="D508" s="97"/>
      <c r="E508" s="91">
        <v>2.5</v>
      </c>
      <c r="F508" s="89" t="s">
        <v>8</v>
      </c>
      <c r="G508" s="90"/>
      <c r="H508" s="95" t="s">
        <v>6</v>
      </c>
      <c r="I508" s="96">
        <v>35</v>
      </c>
      <c r="J508" s="83"/>
      <c r="K508" s="92">
        <v>87.5</v>
      </c>
      <c r="L508" s="92">
        <f t="shared" si="323"/>
        <v>100.62499999999999</v>
      </c>
      <c r="M508" s="92">
        <f t="shared" si="324"/>
        <v>13.124999999999986</v>
      </c>
      <c r="N508" s="92">
        <f>SUM(E508*20)</f>
        <v>50</v>
      </c>
      <c r="O508" s="92">
        <f t="shared" si="325"/>
        <v>37.5</v>
      </c>
      <c r="P508" s="92"/>
      <c r="Q508" s="93">
        <f t="shared" si="326"/>
        <v>-100.62499999999999</v>
      </c>
      <c r="R508" s="94"/>
    </row>
    <row r="509" spans="1:18">
      <c r="A509" s="194" t="s">
        <v>129</v>
      </c>
      <c r="B509" s="89" t="s">
        <v>134</v>
      </c>
      <c r="C509" s="89" t="s">
        <v>10</v>
      </c>
      <c r="D509" s="97"/>
      <c r="E509" s="91">
        <v>3</v>
      </c>
      <c r="F509" s="146" t="s">
        <v>14</v>
      </c>
      <c r="G509" s="89"/>
      <c r="H509" s="95" t="s">
        <v>6</v>
      </c>
      <c r="I509" s="96">
        <v>38</v>
      </c>
      <c r="J509" s="83"/>
      <c r="K509" s="92">
        <v>114</v>
      </c>
      <c r="L509" s="92">
        <f t="shared" si="323"/>
        <v>131.1</v>
      </c>
      <c r="M509" s="92">
        <f t="shared" si="324"/>
        <v>17.099999999999994</v>
      </c>
      <c r="N509" s="92">
        <f>SUM(E509*21)</f>
        <v>63</v>
      </c>
      <c r="O509" s="92">
        <f t="shared" si="325"/>
        <v>51</v>
      </c>
      <c r="P509" s="92"/>
      <c r="Q509" s="144">
        <f t="shared" si="326"/>
        <v>-131.1</v>
      </c>
      <c r="R509" s="94"/>
    </row>
    <row r="510" spans="1:18">
      <c r="A510" s="194" t="s">
        <v>129</v>
      </c>
      <c r="B510" s="89" t="s">
        <v>84</v>
      </c>
      <c r="C510" s="95" t="s">
        <v>10</v>
      </c>
      <c r="D510" s="97"/>
      <c r="E510" s="91">
        <v>2</v>
      </c>
      <c r="F510" s="89" t="s">
        <v>85</v>
      </c>
      <c r="G510" s="90"/>
      <c r="H510" s="95" t="s">
        <v>6</v>
      </c>
      <c r="I510" s="96">
        <v>35</v>
      </c>
      <c r="J510" s="83"/>
      <c r="K510" s="92">
        <v>75</v>
      </c>
      <c r="L510" s="92">
        <f t="shared" si="323"/>
        <v>86.25</v>
      </c>
      <c r="M510" s="92">
        <f t="shared" si="324"/>
        <v>11.25</v>
      </c>
      <c r="N510" s="92">
        <f>SUM(E510*20)</f>
        <v>40</v>
      </c>
      <c r="O510" s="92">
        <f t="shared" si="325"/>
        <v>35</v>
      </c>
      <c r="P510" s="92"/>
      <c r="Q510" s="144">
        <f t="shared" si="326"/>
        <v>-86.25</v>
      </c>
      <c r="R510" s="94"/>
    </row>
    <row r="511" spans="1:18">
      <c r="A511" s="233"/>
      <c r="B511" s="233"/>
      <c r="C511" s="233"/>
      <c r="D511" s="758"/>
      <c r="E511" s="235">
        <f>SUM(E501:E510)</f>
        <v>23</v>
      </c>
      <c r="F511" s="233"/>
      <c r="G511" s="233"/>
      <c r="H511" s="233"/>
      <c r="I511" s="233"/>
      <c r="J511" s="83"/>
      <c r="K511" s="172">
        <f t="shared" ref="K511:M511" si="327">SUM(K501:K510)</f>
        <v>763</v>
      </c>
      <c r="L511" s="172">
        <f t="shared" si="327"/>
        <v>807.1</v>
      </c>
      <c r="M511" s="172">
        <f t="shared" si="327"/>
        <v>104.09999999999992</v>
      </c>
      <c r="N511" s="172">
        <f>SUM(N501:N510)</f>
        <v>459</v>
      </c>
      <c r="O511" s="172">
        <f t="shared" ref="O511:Q511" si="328">SUM(O501:O510)</f>
        <v>304</v>
      </c>
      <c r="P511" s="172">
        <f t="shared" si="328"/>
        <v>0</v>
      </c>
      <c r="Q511" s="172">
        <f t="shared" si="328"/>
        <v>-807.1</v>
      </c>
      <c r="R511" s="233"/>
    </row>
    <row r="512" spans="1:18">
      <c r="A512" s="195" t="s">
        <v>146</v>
      </c>
      <c r="B512" s="198"/>
      <c r="C512" s="198" t="s">
        <v>19</v>
      </c>
      <c r="D512" s="199"/>
      <c r="E512" s="200">
        <v>3</v>
      </c>
      <c r="F512" s="198"/>
      <c r="G512" s="230"/>
      <c r="H512" s="231"/>
      <c r="I512" s="232"/>
      <c r="J512" s="83"/>
      <c r="K512" s="201"/>
      <c r="L512" s="201">
        <f>SUM(K512*1.15)</f>
        <v>0</v>
      </c>
      <c r="M512" s="201">
        <f>SUM(L512-K512)</f>
        <v>0</v>
      </c>
      <c r="N512" s="201">
        <f>SUM(E512*23)</f>
        <v>69</v>
      </c>
      <c r="O512" s="201">
        <f>SUM(K512-N512)</f>
        <v>-69</v>
      </c>
      <c r="P512" s="201"/>
      <c r="Q512" s="202">
        <f>+SUM(P512-L512)</f>
        <v>0</v>
      </c>
      <c r="R512" s="664"/>
    </row>
    <row r="513" spans="1:18">
      <c r="A513" s="195" t="s">
        <v>146</v>
      </c>
      <c r="B513" s="89"/>
      <c r="C513" s="89"/>
      <c r="D513" s="97"/>
      <c r="E513" s="91"/>
      <c r="F513" s="89"/>
      <c r="G513" s="89"/>
      <c r="H513" s="89"/>
      <c r="I513" s="89"/>
      <c r="J513" s="83"/>
      <c r="K513" s="89"/>
      <c r="L513" s="89"/>
      <c r="M513" s="89"/>
      <c r="N513" s="89"/>
      <c r="O513" s="89"/>
      <c r="P513" s="89"/>
      <c r="Q513" s="89"/>
      <c r="R513" s="89"/>
    </row>
    <row r="514" spans="1:18">
      <c r="A514" s="195" t="s">
        <v>146</v>
      </c>
      <c r="B514" s="198"/>
      <c r="C514" s="198" t="s">
        <v>24</v>
      </c>
      <c r="D514" s="199"/>
      <c r="E514" s="200">
        <v>2</v>
      </c>
      <c r="F514" s="198"/>
      <c r="G514" s="198"/>
      <c r="H514" s="198"/>
      <c r="I514" s="201"/>
      <c r="J514" s="83"/>
      <c r="K514" s="201"/>
      <c r="L514" s="201"/>
      <c r="M514" s="201"/>
      <c r="N514" s="201">
        <f>SUM(E514*23)</f>
        <v>46</v>
      </c>
      <c r="O514" s="201"/>
      <c r="P514" s="201"/>
      <c r="Q514" s="202"/>
      <c r="R514" s="664"/>
    </row>
    <row r="515" spans="1:18">
      <c r="A515" s="195" t="s">
        <v>146</v>
      </c>
      <c r="B515" s="89" t="s">
        <v>475</v>
      </c>
      <c r="C515" s="89" t="s">
        <v>24</v>
      </c>
      <c r="D515" s="97"/>
      <c r="E515" s="91">
        <v>4</v>
      </c>
      <c r="F515" s="89" t="s">
        <v>8</v>
      </c>
      <c r="G515" s="89"/>
      <c r="H515" s="89" t="s">
        <v>17</v>
      </c>
      <c r="I515" s="92">
        <v>35</v>
      </c>
      <c r="J515" s="83"/>
      <c r="K515" s="92">
        <f>SUM(E515*I515)</f>
        <v>140</v>
      </c>
      <c r="L515" s="92">
        <f>SUM(K515*1.15)</f>
        <v>161</v>
      </c>
      <c r="M515" s="92">
        <f>SUM(L515-K515)</f>
        <v>21</v>
      </c>
      <c r="N515" s="92">
        <f>SUM(E515*25)</f>
        <v>100</v>
      </c>
      <c r="O515" s="92">
        <f>SUM(K515-N515)</f>
        <v>40</v>
      </c>
      <c r="P515" s="92"/>
      <c r="Q515" s="93">
        <f>+SUM(P515-L515)</f>
        <v>-161</v>
      </c>
      <c r="R515" s="226"/>
    </row>
    <row r="516" spans="1:18">
      <c r="A516" s="195" t="s">
        <v>146</v>
      </c>
      <c r="B516" s="198"/>
      <c r="C516" s="198" t="s">
        <v>29</v>
      </c>
      <c r="D516" s="199"/>
      <c r="E516" s="200">
        <v>2</v>
      </c>
      <c r="F516" s="198"/>
      <c r="G516" s="230"/>
      <c r="H516" s="198"/>
      <c r="I516" s="201"/>
      <c r="J516" s="83"/>
      <c r="K516" s="201"/>
      <c r="L516" s="201"/>
      <c r="M516" s="201"/>
      <c r="N516" s="201">
        <f>SUM(E516*23)</f>
        <v>46</v>
      </c>
      <c r="O516" s="201"/>
      <c r="P516" s="201"/>
      <c r="Q516" s="202"/>
      <c r="R516" s="226"/>
    </row>
    <row r="517" spans="1:18">
      <c r="A517" s="195" t="s">
        <v>146</v>
      </c>
      <c r="B517" s="89"/>
      <c r="C517" s="89" t="s">
        <v>29</v>
      </c>
      <c r="D517" s="97"/>
      <c r="E517" s="98"/>
      <c r="F517" s="126"/>
      <c r="G517" s="90"/>
      <c r="H517" s="87"/>
      <c r="I517" s="92"/>
      <c r="J517" s="83"/>
      <c r="K517" s="118"/>
      <c r="L517" s="92">
        <f>SUM(K517*1.15)</f>
        <v>0</v>
      </c>
      <c r="M517" s="92">
        <f>SUM(L517-K517)</f>
        <v>0</v>
      </c>
      <c r="N517" s="118">
        <f>SUM(E517*21)</f>
        <v>0</v>
      </c>
      <c r="O517" s="118">
        <f>SUM(K517-N517)</f>
        <v>0</v>
      </c>
      <c r="P517" s="118"/>
      <c r="Q517" s="93">
        <f>+SUM(P517-L517)</f>
        <v>0</v>
      </c>
      <c r="R517" s="226"/>
    </row>
    <row r="518" spans="1:18">
      <c r="A518" s="195" t="s">
        <v>146</v>
      </c>
      <c r="B518" s="95" t="s">
        <v>35</v>
      </c>
      <c r="C518" s="89" t="s">
        <v>3</v>
      </c>
      <c r="D518" s="227"/>
      <c r="E518" s="91">
        <v>1.5</v>
      </c>
      <c r="F518" s="125" t="s">
        <v>14</v>
      </c>
      <c r="G518" s="90" t="s">
        <v>587</v>
      </c>
      <c r="H518" s="89"/>
      <c r="I518" s="89"/>
      <c r="J518" s="83"/>
      <c r="K518" s="89"/>
      <c r="L518" s="89"/>
      <c r="M518" s="89"/>
      <c r="N518" s="92">
        <f>SUM(E518*23)</f>
        <v>34.5</v>
      </c>
      <c r="O518" s="89"/>
      <c r="P518" s="89"/>
      <c r="Q518" s="89"/>
      <c r="R518" s="223"/>
    </row>
    <row r="519" spans="1:18">
      <c r="A519" s="195" t="s">
        <v>146</v>
      </c>
      <c r="B519" s="89" t="s">
        <v>37</v>
      </c>
      <c r="C519" s="89" t="s">
        <v>3</v>
      </c>
      <c r="D519" s="227"/>
      <c r="E519" s="91">
        <v>2</v>
      </c>
      <c r="F519" s="89" t="s">
        <v>8</v>
      </c>
      <c r="G519" s="90" t="s">
        <v>587</v>
      </c>
      <c r="H519" s="89"/>
      <c r="I519" s="92"/>
      <c r="J519" s="83"/>
      <c r="K519" s="92"/>
      <c r="L519" s="92"/>
      <c r="M519" s="92"/>
      <c r="N519" s="92"/>
      <c r="O519" s="92"/>
      <c r="P519" s="92"/>
      <c r="Q519" s="93"/>
      <c r="R519" s="223"/>
    </row>
    <row r="520" spans="1:18">
      <c r="A520" s="195" t="s">
        <v>146</v>
      </c>
      <c r="B520" s="198"/>
      <c r="C520" s="198" t="s">
        <v>10</v>
      </c>
      <c r="D520" s="199"/>
      <c r="E520" s="200">
        <v>2</v>
      </c>
      <c r="F520" s="198"/>
      <c r="G520" s="198"/>
      <c r="H520" s="198"/>
      <c r="I520" s="198"/>
      <c r="J520" s="83"/>
      <c r="K520" s="198"/>
      <c r="L520" s="198"/>
      <c r="M520" s="198"/>
      <c r="N520" s="201">
        <f>SUM(E520*23)</f>
        <v>46</v>
      </c>
      <c r="O520" s="198"/>
      <c r="P520" s="198"/>
      <c r="Q520" s="198"/>
      <c r="R520" s="664"/>
    </row>
    <row r="521" spans="1:18">
      <c r="A521" s="195" t="s">
        <v>146</v>
      </c>
      <c r="B521" s="87" t="s">
        <v>135</v>
      </c>
      <c r="C521" s="89" t="s">
        <v>10</v>
      </c>
      <c r="D521" s="97"/>
      <c r="E521" s="98">
        <v>3</v>
      </c>
      <c r="F521" s="87" t="s">
        <v>8</v>
      </c>
      <c r="G521" s="89"/>
      <c r="H521" s="87" t="s">
        <v>6</v>
      </c>
      <c r="I521" s="118">
        <v>35</v>
      </c>
      <c r="J521" s="83"/>
      <c r="K521" s="118">
        <f>SUM(E521*I521)</f>
        <v>105</v>
      </c>
      <c r="L521" s="118">
        <f>SUM(K521*1.15)</f>
        <v>120.74999999999999</v>
      </c>
      <c r="M521" s="118">
        <f>SUM(L521-K521)</f>
        <v>15.749999999999986</v>
      </c>
      <c r="N521" s="92">
        <f>SUM(E521*21)</f>
        <v>63</v>
      </c>
      <c r="O521" s="118">
        <f>SUM(K521-N521)</f>
        <v>42</v>
      </c>
      <c r="P521" s="118"/>
      <c r="Q521" s="93">
        <f>+SUM(P521-L521)</f>
        <v>-120.74999999999999</v>
      </c>
      <c r="R521" s="226"/>
    </row>
    <row r="522" spans="1:18">
      <c r="A522" s="195" t="s">
        <v>146</v>
      </c>
      <c r="B522" s="198"/>
      <c r="C522" s="198"/>
      <c r="D522" s="199"/>
      <c r="E522" s="200"/>
      <c r="F522" s="198"/>
      <c r="G522" s="198"/>
      <c r="H522" s="198"/>
      <c r="I522" s="201"/>
      <c r="J522" s="117"/>
      <c r="K522" s="201"/>
      <c r="L522" s="201"/>
      <c r="M522" s="201"/>
      <c r="N522" s="201">
        <f>SUM(E522*20)</f>
        <v>0</v>
      </c>
      <c r="O522" s="201"/>
      <c r="P522" s="201"/>
      <c r="Q522" s="202"/>
      <c r="R522" s="222"/>
    </row>
    <row r="523" spans="1:18">
      <c r="A523" s="204"/>
      <c r="B523" s="204"/>
      <c r="C523" s="204"/>
      <c r="D523" s="223"/>
      <c r="E523" s="205">
        <f>SUM(E512:E522)</f>
        <v>19.5</v>
      </c>
      <c r="F523" s="204"/>
      <c r="G523" s="204"/>
      <c r="H523" s="204"/>
      <c r="I523" s="107"/>
      <c r="J523" s="117"/>
      <c r="K523" s="107">
        <f>SUM(K512:K522)</f>
        <v>245</v>
      </c>
      <c r="L523" s="107">
        <f t="shared" ref="L523:M523" si="329">SUM(L512:L522)</f>
        <v>281.75</v>
      </c>
      <c r="M523" s="107">
        <f t="shared" si="329"/>
        <v>36.749999999999986</v>
      </c>
      <c r="N523" s="107">
        <f>SUM(N512:N522)</f>
        <v>404.5</v>
      </c>
      <c r="O523" s="107">
        <f t="shared" ref="O523:Q523" si="330">SUM(O512:O522)</f>
        <v>13</v>
      </c>
      <c r="P523" s="206">
        <f t="shared" si="330"/>
        <v>0</v>
      </c>
      <c r="Q523" s="207">
        <f t="shared" si="330"/>
        <v>-281.75</v>
      </c>
      <c r="R523" s="223"/>
    </row>
    <row r="524" spans="1:18">
      <c r="A524" s="101"/>
      <c r="B524" s="209"/>
      <c r="C524" s="209"/>
      <c r="D524" s="210"/>
      <c r="E524" s="211">
        <f ca="1">SUM(E523,E511,E500,E489,E477,E466,E455,E443,E431,E429,E418,E408,E400)</f>
        <v>0</v>
      </c>
      <c r="F524" s="209"/>
      <c r="G524" s="209"/>
      <c r="H524" s="212"/>
      <c r="I524" s="213"/>
      <c r="J524" s="214"/>
      <c r="K524" s="213">
        <f ca="1">SUM(K523,K511,K500,K489,K477,K466,K455,K443,K431,K429,K418,K408,K400)</f>
        <v>0</v>
      </c>
      <c r="L524" s="213" t="e">
        <f ca="1">SUM(L523,L511,L500,L489,L477,L466,L455,L443,L431,L429,L418,L408,L400)</f>
        <v>#REF!</v>
      </c>
      <c r="M524" s="213" t="e">
        <f ca="1">SUM(M523,M511,M500,M489,M477,M466,M455,M443,M431,M429,M418,M408,M400)</f>
        <v>#REF!</v>
      </c>
      <c r="N524" s="213" t="e">
        <f ca="1">SUM(N523,N511,N500,N489,N477,N466,N455,N443,N431,N429,N418,N408,N400)</f>
        <v>#REF!</v>
      </c>
      <c r="O524" s="213" t="e">
        <f ca="1">SUM(K524-N524)</f>
        <v>#REF!</v>
      </c>
      <c r="P524" s="213" t="e">
        <f ca="1">SUM(P523,P511,P500,P489,P477,P466,P455,P443,P431,P429,P418,P408,P400)</f>
        <v>#REF!</v>
      </c>
      <c r="Q524" s="215" t="e">
        <f ca="1">SUM(Q523,Q511,Q500,Q489,Q477,Q466,Q455,Q443,Q431,Q429,Q418,Q408,Q400)</f>
        <v>#REF!</v>
      </c>
      <c r="R524" s="215"/>
    </row>
    <row r="525" spans="1:18">
      <c r="A525" s="79" t="s">
        <v>57</v>
      </c>
      <c r="B525" s="79" t="s">
        <v>58</v>
      </c>
      <c r="C525" s="79"/>
      <c r="D525" s="753" t="s">
        <v>59</v>
      </c>
      <c r="E525" s="81" t="s">
        <v>60</v>
      </c>
      <c r="F525" s="79" t="s">
        <v>61</v>
      </c>
      <c r="G525" s="85" t="s">
        <v>62</v>
      </c>
      <c r="H525" s="156" t="s">
        <v>72</v>
      </c>
      <c r="I525" s="82" t="s">
        <v>64</v>
      </c>
      <c r="J525" s="83"/>
      <c r="K525" s="82" t="s">
        <v>65</v>
      </c>
      <c r="L525" s="82" t="s">
        <v>66</v>
      </c>
      <c r="M525" s="82" t="s">
        <v>67</v>
      </c>
      <c r="N525" s="82" t="s">
        <v>68</v>
      </c>
      <c r="O525" s="82" t="s">
        <v>69</v>
      </c>
      <c r="P525" s="82" t="s">
        <v>70</v>
      </c>
      <c r="Q525" s="216" t="s">
        <v>71</v>
      </c>
      <c r="R525" s="84" t="s">
        <v>86</v>
      </c>
    </row>
  </sheetData>
  <conditionalFormatting sqref="D100">
    <cfRule type="containsText" priority="25" operator="containsText" text="Monday">
      <formula>NOT(ISERROR(SEARCH("Monday",D100)))</formula>
    </cfRule>
  </conditionalFormatting>
  <conditionalFormatting sqref="D376">
    <cfRule type="containsText" priority="20" operator="containsText" text="Monday">
      <formula>NOT(ISERROR(SEARCH("Monday",D376)))</formula>
    </cfRule>
  </conditionalFormatting>
  <conditionalFormatting sqref="D376">
    <cfRule type="containsText" priority="19" operator="containsText" text="Monday">
      <formula>NOT(ISERROR(SEARCH("Monday",D376)))</formula>
    </cfRule>
  </conditionalFormatting>
  <conditionalFormatting sqref="D361">
    <cfRule type="containsText" priority="18" operator="containsText" text="Monday">
      <formula>NOT(ISERROR(SEARCH("Monday",D361)))</formula>
    </cfRule>
  </conditionalFormatting>
  <conditionalFormatting sqref="D502">
    <cfRule type="containsText" priority="17" operator="containsText" text="Monday">
      <formula>NOT(ISERROR(SEARCH("Monday",D502)))</formula>
    </cfRule>
  </conditionalFormatting>
  <conditionalFormatting sqref="D476">
    <cfRule type="containsText" priority="16" operator="containsText" text="Monday">
      <formula>NOT(ISERROR(SEARCH("Monday",D476)))</formula>
    </cfRule>
  </conditionalFormatting>
  <conditionalFormatting sqref="D514">
    <cfRule type="containsText" priority="15" operator="containsText" text="Monday">
      <formula>NOT(ISERROR(SEARCH("Monday",D514)))</formula>
    </cfRule>
  </conditionalFormatting>
  <conditionalFormatting sqref="D514">
    <cfRule type="containsText" priority="14" operator="containsText" text="Monday">
      <formula>NOT(ISERROR(SEARCH("Monday",D514)))</formula>
    </cfRule>
  </conditionalFormatting>
  <conditionalFormatting sqref="D36">
    <cfRule type="containsText" priority="7" operator="containsText" text="Monday">
      <formula>NOT(ISERROR(SEARCH("Monday",D36)))</formula>
    </cfRule>
  </conditionalFormatting>
  <conditionalFormatting sqref="D36">
    <cfRule type="containsText" priority="6" operator="containsText" text="Monday">
      <formula>NOT(ISERROR(SEARCH("Monday",D36)))</formula>
    </cfRule>
  </conditionalFormatting>
  <pageMargins left="0.25" right="0.25" top="0.75" bottom="0.75" header="0.3" footer="0.3"/>
  <pageSetup paperSize="9" scale="24" fitToHeight="0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592A-3CD0-4FB6-A8AB-31E7B756FFE0}">
  <sheetPr>
    <pageSetUpPr fitToPage="1"/>
  </sheetPr>
  <dimension ref="A1:BC318"/>
  <sheetViews>
    <sheetView topLeftCell="A71" zoomScale="60" zoomScaleNormal="60" workbookViewId="0">
      <selection activeCell="U109" sqref="U109"/>
    </sheetView>
  </sheetViews>
  <sheetFormatPr baseColWidth="10" defaultColWidth="8.6640625" defaultRowHeight="16"/>
  <cols>
    <col min="1" max="1" width="10" style="87" bestFit="1" customWidth="1"/>
    <col min="2" max="2" width="18" style="87" bestFit="1" customWidth="1"/>
    <col min="3" max="3" width="10.83203125" style="87" bestFit="1" customWidth="1"/>
    <col min="4" max="4" width="10.33203125" style="87" bestFit="1" customWidth="1"/>
    <col min="5" max="5" width="7.6640625" style="98" bestFit="1" customWidth="1"/>
    <col min="6" max="6" width="22.6640625" style="87" bestFit="1" customWidth="1"/>
    <col min="7" max="7" width="12" style="135" bestFit="1" customWidth="1"/>
    <col min="8" max="8" width="8.5" style="87" bestFit="1" customWidth="1"/>
    <col min="9" max="9" width="12.1640625" style="118" bestFit="1" customWidth="1"/>
    <col min="10" max="10" width="3.83203125" style="118" customWidth="1"/>
    <col min="11" max="15" width="12.33203125" style="118" bestFit="1" customWidth="1"/>
    <col min="16" max="16" width="7" style="118" bestFit="1" customWidth="1"/>
    <col min="17" max="17" width="10.33203125" style="217" bestFit="1" customWidth="1"/>
    <col min="18" max="18" width="9" style="217" bestFit="1" customWidth="1"/>
    <col min="19" max="19" width="9" style="217" customWidth="1"/>
    <col min="20" max="20" width="10" style="87" bestFit="1" customWidth="1"/>
    <col min="21" max="21" width="17.5" style="87" bestFit="1" customWidth="1"/>
    <col min="22" max="22" width="10.83203125" style="87" bestFit="1" customWidth="1"/>
    <col min="23" max="23" width="11.33203125" style="87" bestFit="1" customWidth="1"/>
    <col min="24" max="24" width="7.6640625" style="98" bestFit="1" customWidth="1"/>
    <col min="25" max="25" width="22.6640625" style="98" bestFit="1" customWidth="1"/>
    <col min="26" max="26" width="29.1640625" style="87" bestFit="1" customWidth="1"/>
    <col min="27" max="27" width="8.5" style="87" bestFit="1" customWidth="1"/>
    <col min="28" max="28" width="12.1640625" style="87" bestFit="1" customWidth="1"/>
    <col min="29" max="29" width="4.33203125" style="118" customWidth="1"/>
    <col min="30" max="31" width="12.33203125" style="118" bestFit="1" customWidth="1"/>
    <col min="32" max="32" width="10.5" style="118" bestFit="1" customWidth="1"/>
    <col min="33" max="34" width="12.33203125" style="118" bestFit="1" customWidth="1"/>
    <col min="35" max="35" width="7" style="118" bestFit="1" customWidth="1"/>
    <col min="36" max="36" width="11.1640625" style="118" bestFit="1" customWidth="1"/>
    <col min="37" max="37" width="9" style="187" bestFit="1" customWidth="1"/>
    <col min="38" max="38" width="11.33203125" style="187" bestFit="1" customWidth="1"/>
    <col min="39" max="39" width="8.6640625" style="87"/>
    <col min="40" max="40" width="18.83203125" style="87" bestFit="1" customWidth="1"/>
    <col min="41" max="16384" width="8.6640625" style="87"/>
  </cols>
  <sheetData>
    <row r="1" spans="1:38">
      <c r="A1" s="79"/>
      <c r="B1" s="79"/>
      <c r="C1" s="79"/>
      <c r="D1" s="80"/>
      <c r="E1" s="81"/>
      <c r="F1" s="79" t="s">
        <v>0</v>
      </c>
      <c r="G1" s="80"/>
      <c r="H1" s="79"/>
      <c r="I1" s="82"/>
      <c r="J1" s="83"/>
      <c r="K1" s="82"/>
      <c r="L1" s="82"/>
      <c r="M1" s="82"/>
      <c r="N1" s="82"/>
      <c r="O1" s="82"/>
      <c r="P1" s="82"/>
      <c r="Q1" s="84"/>
      <c r="R1" s="84"/>
      <c r="S1" s="236"/>
      <c r="T1" s="79"/>
      <c r="U1" s="79"/>
      <c r="V1" s="79"/>
      <c r="W1" s="79"/>
      <c r="X1" s="81"/>
      <c r="Y1" s="79"/>
      <c r="Z1" s="85" t="s">
        <v>1</v>
      </c>
      <c r="AA1" s="79"/>
      <c r="AB1" s="86"/>
      <c r="AC1" s="82"/>
      <c r="AD1" s="82"/>
      <c r="AE1" s="82"/>
      <c r="AF1" s="82"/>
      <c r="AG1" s="82"/>
      <c r="AH1" s="82"/>
      <c r="AI1" s="82"/>
      <c r="AJ1" s="84"/>
      <c r="AK1" s="84"/>
      <c r="AL1" s="87"/>
    </row>
    <row r="2" spans="1:38">
      <c r="A2" s="88"/>
      <c r="J2" s="83"/>
      <c r="Q2" s="118"/>
      <c r="R2" s="218"/>
      <c r="S2" s="236"/>
      <c r="T2" s="88"/>
      <c r="AK2" s="94"/>
      <c r="AL2" s="87"/>
    </row>
    <row r="3" spans="1:38">
      <c r="A3" s="101"/>
      <c r="B3" s="101"/>
      <c r="C3" s="101"/>
      <c r="D3" s="101"/>
      <c r="E3" s="103"/>
      <c r="F3" s="101"/>
      <c r="G3" s="101"/>
      <c r="H3" s="101"/>
      <c r="I3" s="101"/>
      <c r="J3" s="83"/>
      <c r="K3" s="101"/>
      <c r="L3" s="101"/>
      <c r="M3" s="101"/>
      <c r="N3" s="101"/>
      <c r="O3" s="101"/>
      <c r="P3" s="101"/>
      <c r="Q3" s="101"/>
      <c r="R3" s="101"/>
      <c r="S3" s="236"/>
      <c r="T3" s="88"/>
      <c r="AK3" s="94"/>
      <c r="AL3" s="87"/>
    </row>
    <row r="4" spans="1:38" s="89" customFormat="1">
      <c r="A4" s="108" t="s">
        <v>225</v>
      </c>
      <c r="B4" s="109"/>
      <c r="C4" s="110" t="s">
        <v>19</v>
      </c>
      <c r="D4" s="110"/>
      <c r="E4" s="111"/>
      <c r="F4" s="112" t="s">
        <v>226</v>
      </c>
      <c r="G4" s="113"/>
      <c r="H4" s="109"/>
      <c r="I4" s="114"/>
      <c r="J4" s="83"/>
      <c r="K4" s="114"/>
      <c r="L4" s="114"/>
      <c r="M4" s="114"/>
      <c r="N4" s="114"/>
      <c r="O4" s="114"/>
      <c r="P4" s="114"/>
      <c r="Q4" s="115"/>
      <c r="R4" s="115"/>
      <c r="S4" s="236"/>
      <c r="T4" s="101"/>
      <c r="U4" s="101"/>
      <c r="V4" s="101"/>
      <c r="W4" s="101"/>
      <c r="X4" s="103"/>
      <c r="Y4" s="101"/>
      <c r="Z4" s="106"/>
      <c r="AA4" s="101"/>
      <c r="AB4" s="107"/>
      <c r="AC4" s="83"/>
      <c r="AD4" s="104"/>
      <c r="AE4" s="104"/>
      <c r="AF4" s="104"/>
      <c r="AG4" s="104"/>
      <c r="AH4" s="104"/>
      <c r="AI4" s="104"/>
      <c r="AJ4" s="105"/>
      <c r="AK4" s="94"/>
    </row>
    <row r="5" spans="1:38" s="89" customFormat="1">
      <c r="A5" s="108" t="s">
        <v>225</v>
      </c>
      <c r="B5" s="89" t="s">
        <v>117</v>
      </c>
      <c r="C5" s="89" t="s">
        <v>24</v>
      </c>
      <c r="D5" s="97"/>
      <c r="E5" s="100">
        <v>2</v>
      </c>
      <c r="F5" s="89" t="s">
        <v>8</v>
      </c>
      <c r="G5" s="90" t="s">
        <v>138</v>
      </c>
      <c r="H5" s="116" t="s">
        <v>15</v>
      </c>
      <c r="I5" s="92"/>
      <c r="J5" s="117"/>
      <c r="K5" s="92"/>
      <c r="L5" s="92"/>
      <c r="M5" s="92"/>
      <c r="N5" s="118">
        <f>SUM(E5*20)</f>
        <v>40</v>
      </c>
      <c r="O5" s="92"/>
      <c r="P5" s="92"/>
      <c r="Q5" s="93"/>
      <c r="R5" s="226"/>
      <c r="S5" s="236"/>
      <c r="T5" s="108" t="s">
        <v>225</v>
      </c>
      <c r="U5" s="109"/>
      <c r="V5" s="110" t="s">
        <v>19</v>
      </c>
      <c r="W5" s="110"/>
      <c r="X5" s="111"/>
      <c r="Y5" s="112" t="s">
        <v>226</v>
      </c>
      <c r="Z5" s="113"/>
      <c r="AA5" s="109"/>
      <c r="AB5" s="114"/>
      <c r="AC5" s="83"/>
      <c r="AD5" s="114"/>
      <c r="AE5" s="114"/>
      <c r="AF5" s="114"/>
      <c r="AG5" s="114"/>
      <c r="AH5" s="114"/>
      <c r="AI5" s="114"/>
      <c r="AJ5" s="115"/>
      <c r="AK5" s="115"/>
    </row>
    <row r="6" spans="1:38" s="89" customFormat="1">
      <c r="A6" s="108" t="s">
        <v>225</v>
      </c>
      <c r="B6" s="89" t="s">
        <v>119</v>
      </c>
      <c r="C6" s="89" t="s">
        <v>24</v>
      </c>
      <c r="D6" s="97"/>
      <c r="E6" s="91">
        <v>2.5</v>
      </c>
      <c r="F6" s="89" t="s">
        <v>8</v>
      </c>
      <c r="G6" s="90" t="s">
        <v>138</v>
      </c>
      <c r="H6" s="116" t="s">
        <v>15</v>
      </c>
      <c r="I6" s="96"/>
      <c r="J6" s="117"/>
      <c r="K6" s="92"/>
      <c r="L6" s="92"/>
      <c r="M6" s="92"/>
      <c r="N6" s="118">
        <f>SUM(E6*20)</f>
        <v>50</v>
      </c>
      <c r="O6" s="92"/>
      <c r="P6" s="92"/>
      <c r="Q6" s="93"/>
      <c r="R6" s="226"/>
      <c r="S6" s="236"/>
      <c r="T6" s="108" t="s">
        <v>225</v>
      </c>
      <c r="U6" s="89" t="s">
        <v>117</v>
      </c>
      <c r="V6" s="89" t="s">
        <v>24</v>
      </c>
      <c r="W6" s="97"/>
      <c r="X6" s="100">
        <v>2</v>
      </c>
      <c r="Y6" s="89" t="s">
        <v>8</v>
      </c>
      <c r="Z6" s="90" t="s">
        <v>138</v>
      </c>
      <c r="AA6" s="116" t="s">
        <v>15</v>
      </c>
      <c r="AB6" s="92"/>
      <c r="AC6" s="117"/>
      <c r="AD6" s="92"/>
      <c r="AE6" s="92"/>
      <c r="AF6" s="92"/>
      <c r="AG6" s="118">
        <f>SUM(X6*20)</f>
        <v>40</v>
      </c>
      <c r="AH6" s="92"/>
      <c r="AI6" s="92"/>
      <c r="AJ6" s="93"/>
      <c r="AK6" s="229"/>
    </row>
    <row r="7" spans="1:38" s="89" customFormat="1">
      <c r="A7" s="108" t="s">
        <v>225</v>
      </c>
      <c r="B7" s="109"/>
      <c r="C7" s="109" t="s">
        <v>29</v>
      </c>
      <c r="D7" s="113"/>
      <c r="E7" s="111"/>
      <c r="F7" s="112" t="s">
        <v>227</v>
      </c>
      <c r="G7" s="113"/>
      <c r="H7" s="109"/>
      <c r="I7" s="114"/>
      <c r="J7" s="83"/>
      <c r="K7" s="114"/>
      <c r="L7" s="114"/>
      <c r="M7" s="114"/>
      <c r="N7" s="114"/>
      <c r="O7" s="114"/>
      <c r="P7" s="114"/>
      <c r="Q7" s="115"/>
      <c r="R7" s="115"/>
      <c r="S7" s="237"/>
      <c r="T7" s="108" t="s">
        <v>225</v>
      </c>
      <c r="U7" s="89" t="s">
        <v>119</v>
      </c>
      <c r="V7" s="89" t="s">
        <v>24</v>
      </c>
      <c r="W7" s="97"/>
      <c r="X7" s="91">
        <v>2.5</v>
      </c>
      <c r="Y7" s="89" t="s">
        <v>8</v>
      </c>
      <c r="Z7" s="90" t="s">
        <v>138</v>
      </c>
      <c r="AA7" s="116" t="s">
        <v>15</v>
      </c>
      <c r="AB7" s="96"/>
      <c r="AC7" s="117"/>
      <c r="AD7" s="92"/>
      <c r="AE7" s="92"/>
      <c r="AF7" s="92"/>
      <c r="AG7" s="118">
        <f>SUM(X7*20)</f>
        <v>50</v>
      </c>
      <c r="AH7" s="92"/>
      <c r="AI7" s="92"/>
      <c r="AJ7" s="93"/>
      <c r="AK7" s="229"/>
    </row>
    <row r="8" spans="1:38" s="89" customFormat="1">
      <c r="A8" s="108" t="s">
        <v>225</v>
      </c>
      <c r="B8" s="89" t="s">
        <v>228</v>
      </c>
      <c r="C8" s="89" t="s">
        <v>29</v>
      </c>
      <c r="D8" s="90"/>
      <c r="E8" s="91">
        <v>2</v>
      </c>
      <c r="F8" s="89" t="s">
        <v>8</v>
      </c>
      <c r="G8" s="90"/>
      <c r="H8" s="89" t="s">
        <v>17</v>
      </c>
      <c r="I8" s="92">
        <v>30</v>
      </c>
      <c r="J8" s="83"/>
      <c r="K8" s="92">
        <v>60</v>
      </c>
      <c r="L8" s="92">
        <f>SUM(K8*1.15)</f>
        <v>69</v>
      </c>
      <c r="M8" s="92">
        <f>SUM(L8-K8)</f>
        <v>9</v>
      </c>
      <c r="N8" s="92">
        <f>SUM(E8*20)</f>
        <v>40</v>
      </c>
      <c r="O8" s="92">
        <f>SUM(K8-N8)</f>
        <v>20</v>
      </c>
      <c r="P8" s="92"/>
      <c r="Q8" s="93">
        <f>+SUM(P8-L8)</f>
        <v>-69</v>
      </c>
      <c r="R8" s="226"/>
      <c r="S8" s="237"/>
      <c r="T8" s="108" t="s">
        <v>225</v>
      </c>
      <c r="U8" s="109"/>
      <c r="V8" s="109" t="s">
        <v>29</v>
      </c>
      <c r="W8" s="113"/>
      <c r="X8" s="111"/>
      <c r="Y8" s="112" t="s">
        <v>227</v>
      </c>
      <c r="Z8" s="113"/>
      <c r="AA8" s="109"/>
      <c r="AB8" s="114"/>
      <c r="AC8" s="83"/>
      <c r="AD8" s="114"/>
      <c r="AE8" s="114"/>
      <c r="AF8" s="114"/>
      <c r="AG8" s="114"/>
      <c r="AH8" s="114"/>
      <c r="AI8" s="114"/>
      <c r="AJ8" s="115"/>
      <c r="AK8" s="115"/>
    </row>
    <row r="9" spans="1:38" s="89" customFormat="1">
      <c r="A9" s="108" t="s">
        <v>225</v>
      </c>
      <c r="B9" s="89" t="s">
        <v>591</v>
      </c>
      <c r="C9" s="89" t="s">
        <v>3</v>
      </c>
      <c r="D9" s="97"/>
      <c r="E9" s="91">
        <v>3</v>
      </c>
      <c r="F9" s="125" t="s">
        <v>14</v>
      </c>
      <c r="G9" s="90"/>
      <c r="H9" s="89" t="s">
        <v>20</v>
      </c>
      <c r="I9" s="92">
        <v>40</v>
      </c>
      <c r="J9" s="83"/>
      <c r="K9" s="92">
        <f>SUM(E9*I9)</f>
        <v>120</v>
      </c>
      <c r="L9" s="92">
        <f>SUM(K9*1.15)</f>
        <v>138</v>
      </c>
      <c r="M9" s="92">
        <f>SUM(L9-K9)</f>
        <v>18</v>
      </c>
      <c r="N9" s="92">
        <f>SUM(E9*20)</f>
        <v>60</v>
      </c>
      <c r="O9" s="92">
        <f>SUM(K9-N9)</f>
        <v>60</v>
      </c>
      <c r="P9" s="92"/>
      <c r="Q9" s="93">
        <f>+SUM(P9-L9)</f>
        <v>-138</v>
      </c>
      <c r="R9" s="226"/>
      <c r="S9" s="237"/>
      <c r="T9" s="108" t="s">
        <v>225</v>
      </c>
      <c r="U9" s="89" t="s">
        <v>228</v>
      </c>
      <c r="V9" s="89" t="s">
        <v>29</v>
      </c>
      <c r="W9" s="90"/>
      <c r="X9" s="91">
        <v>2</v>
      </c>
      <c r="Y9" s="89" t="s">
        <v>8</v>
      </c>
      <c r="Z9" s="90"/>
      <c r="AA9" s="89" t="s">
        <v>17</v>
      </c>
      <c r="AB9" s="92">
        <v>30</v>
      </c>
      <c r="AC9" s="83"/>
      <c r="AD9" s="92">
        <v>60</v>
      </c>
      <c r="AE9" s="92">
        <f>SUM(AD9*1.15)</f>
        <v>69</v>
      </c>
      <c r="AF9" s="92">
        <f>SUM(AE9-AD9)</f>
        <v>9</v>
      </c>
      <c r="AG9" s="92">
        <f>SUM(X9*21)</f>
        <v>42</v>
      </c>
      <c r="AH9" s="92">
        <f>SUM(AD9-AG9)</f>
        <v>18</v>
      </c>
      <c r="AI9" s="92"/>
      <c r="AJ9" s="93">
        <f>+SUM(AI9-AE9)</f>
        <v>-69</v>
      </c>
      <c r="AK9" s="229"/>
    </row>
    <row r="10" spans="1:38" s="89" customFormat="1">
      <c r="A10" s="108" t="s">
        <v>225</v>
      </c>
      <c r="B10" s="89" t="s">
        <v>76</v>
      </c>
      <c r="C10" s="89" t="s">
        <v>3</v>
      </c>
      <c r="D10" s="97"/>
      <c r="E10" s="91">
        <v>2</v>
      </c>
      <c r="F10" s="89" t="s">
        <v>8</v>
      </c>
      <c r="G10" s="90"/>
      <c r="H10" s="95" t="s">
        <v>12</v>
      </c>
      <c r="I10" s="96">
        <v>30</v>
      </c>
      <c r="J10" s="83"/>
      <c r="K10" s="92">
        <f>SUM(E10*I10)</f>
        <v>60</v>
      </c>
      <c r="L10" s="92">
        <f>SUM(K10*1.15)</f>
        <v>69</v>
      </c>
      <c r="M10" s="92">
        <f>SUM(L10-K10)</f>
        <v>9</v>
      </c>
      <c r="N10" s="92">
        <f>SUM(E10*20)</f>
        <v>40</v>
      </c>
      <c r="O10" s="92">
        <f>SUM(K10-N10)</f>
        <v>20</v>
      </c>
      <c r="P10" s="92"/>
      <c r="Q10" s="93">
        <f>+SUM(P10-L10)</f>
        <v>-69</v>
      </c>
      <c r="R10" s="226"/>
      <c r="S10" s="237"/>
      <c r="T10" s="108" t="s">
        <v>225</v>
      </c>
      <c r="U10" s="89" t="s">
        <v>591</v>
      </c>
      <c r="V10" s="89" t="s">
        <v>3</v>
      </c>
      <c r="W10" s="97"/>
      <c r="X10" s="91">
        <v>3</v>
      </c>
      <c r="Y10" s="125" t="s">
        <v>14</v>
      </c>
      <c r="Z10" s="90"/>
      <c r="AA10" s="89" t="s">
        <v>20</v>
      </c>
      <c r="AB10" s="92">
        <v>40</v>
      </c>
      <c r="AC10" s="83"/>
      <c r="AD10" s="92">
        <f>SUM(X10*AB10)</f>
        <v>120</v>
      </c>
      <c r="AE10" s="92">
        <f>SUM(AD10*1.15)</f>
        <v>138</v>
      </c>
      <c r="AF10" s="92">
        <f>SUM(AE10-AD10)</f>
        <v>18</v>
      </c>
      <c r="AG10" s="92">
        <f>SUM(X10*20)</f>
        <v>60</v>
      </c>
      <c r="AH10" s="92">
        <f>SUM(AD10-AG10)</f>
        <v>60</v>
      </c>
      <c r="AI10" s="92"/>
      <c r="AJ10" s="93">
        <f>+SUM(AI10-AE10)</f>
        <v>-138</v>
      </c>
      <c r="AK10" s="229"/>
    </row>
    <row r="11" spans="1:38" s="89" customFormat="1">
      <c r="A11" s="108" t="s">
        <v>225</v>
      </c>
      <c r="B11" s="89" t="s">
        <v>82</v>
      </c>
      <c r="C11" s="95" t="s">
        <v>10</v>
      </c>
      <c r="D11" s="97"/>
      <c r="E11" s="91">
        <v>3</v>
      </c>
      <c r="F11" s="89" t="s">
        <v>8</v>
      </c>
      <c r="G11" s="90"/>
      <c r="H11" s="95" t="s">
        <v>17</v>
      </c>
      <c r="I11" s="96">
        <v>30</v>
      </c>
      <c r="J11" s="117"/>
      <c r="K11" s="92">
        <v>90</v>
      </c>
      <c r="L11" s="92">
        <f>SUM(K11*1.15)</f>
        <v>103.49999999999999</v>
      </c>
      <c r="M11" s="92">
        <f>SUM(L11-K11)</f>
        <v>13.499999999999986</v>
      </c>
      <c r="N11" s="92">
        <f>SUM(E11*20)</f>
        <v>60</v>
      </c>
      <c r="O11" s="92">
        <f>SUM(K11-N11)</f>
        <v>30</v>
      </c>
      <c r="P11" s="92"/>
      <c r="Q11" s="93">
        <f>+SUM(P11-L11)</f>
        <v>-103.49999999999999</v>
      </c>
      <c r="R11" s="226" t="s">
        <v>83</v>
      </c>
      <c r="S11" s="237"/>
      <c r="T11" s="108" t="s">
        <v>225</v>
      </c>
      <c r="U11" s="89" t="s">
        <v>76</v>
      </c>
      <c r="V11" s="89" t="s">
        <v>3</v>
      </c>
      <c r="W11" s="97"/>
      <c r="X11" s="91">
        <v>2</v>
      </c>
      <c r="Y11" s="89" t="s">
        <v>8</v>
      </c>
      <c r="Z11" s="90"/>
      <c r="AA11" s="95" t="s">
        <v>12</v>
      </c>
      <c r="AB11" s="96">
        <v>30</v>
      </c>
      <c r="AC11" s="83"/>
      <c r="AD11" s="92">
        <f>SUM(X11*AB11)</f>
        <v>60</v>
      </c>
      <c r="AE11" s="92">
        <f>SUM(AD11*1.15)</f>
        <v>69</v>
      </c>
      <c r="AF11" s="92">
        <f>SUM(AE11-AD11)</f>
        <v>9</v>
      </c>
      <c r="AG11" s="92">
        <f>SUM(X11*21)</f>
        <v>42</v>
      </c>
      <c r="AH11" s="92">
        <f>SUM(AD11-AG11)</f>
        <v>18</v>
      </c>
      <c r="AI11" s="92"/>
      <c r="AJ11" s="93">
        <f>+SUM(AI11-AE11)</f>
        <v>-69</v>
      </c>
      <c r="AK11" s="229"/>
    </row>
    <row r="12" spans="1:38" s="89" customFormat="1">
      <c r="A12" s="108" t="s">
        <v>225</v>
      </c>
      <c r="B12" s="109"/>
      <c r="C12" s="109" t="s">
        <v>10</v>
      </c>
      <c r="D12" s="113"/>
      <c r="E12" s="111"/>
      <c r="F12" s="109"/>
      <c r="G12" s="113"/>
      <c r="H12" s="109"/>
      <c r="I12" s="114"/>
      <c r="J12" s="83"/>
      <c r="K12" s="114"/>
      <c r="L12" s="114"/>
      <c r="M12" s="114"/>
      <c r="N12" s="114"/>
      <c r="O12" s="114"/>
      <c r="P12" s="114"/>
      <c r="Q12" s="115"/>
      <c r="R12" s="115"/>
      <c r="S12" s="237"/>
      <c r="T12" s="108" t="s">
        <v>225</v>
      </c>
      <c r="U12" s="89" t="s">
        <v>82</v>
      </c>
      <c r="V12" s="95" t="s">
        <v>10</v>
      </c>
      <c r="W12" s="97"/>
      <c r="X12" s="91">
        <v>3</v>
      </c>
      <c r="Y12" s="89" t="s">
        <v>8</v>
      </c>
      <c r="Z12" s="90"/>
      <c r="AA12" s="95" t="s">
        <v>17</v>
      </c>
      <c r="AB12" s="96">
        <v>30</v>
      </c>
      <c r="AC12" s="117"/>
      <c r="AD12" s="92">
        <v>90</v>
      </c>
      <c r="AE12" s="92">
        <f>SUM(AD12*1.15)</f>
        <v>103.49999999999999</v>
      </c>
      <c r="AF12" s="92">
        <f>SUM(AE12-AD12)</f>
        <v>13.499999999999986</v>
      </c>
      <c r="AG12" s="92">
        <f>SUM(X12*20)</f>
        <v>60</v>
      </c>
      <c r="AH12" s="92">
        <f>SUM(AD12-AG12)</f>
        <v>30</v>
      </c>
      <c r="AI12" s="92"/>
      <c r="AJ12" s="93">
        <f>+SUM(AI12-AE12)</f>
        <v>-103.49999999999999</v>
      </c>
      <c r="AK12" s="226" t="s">
        <v>83</v>
      </c>
    </row>
    <row r="13" spans="1:38" s="89" customFormat="1">
      <c r="A13" s="101"/>
      <c r="B13" s="101"/>
      <c r="C13" s="101"/>
      <c r="D13" s="102"/>
      <c r="E13" s="103">
        <f>SUM(E4:E12)</f>
        <v>14.5</v>
      </c>
      <c r="F13" s="101"/>
      <c r="G13" s="102"/>
      <c r="H13" s="101"/>
      <c r="I13" s="104"/>
      <c r="J13" s="83"/>
      <c r="K13" s="104">
        <f t="shared" ref="K13:Q13" si="0">SUM(K4:K12)</f>
        <v>330</v>
      </c>
      <c r="L13" s="104">
        <f t="shared" si="0"/>
        <v>379.5</v>
      </c>
      <c r="M13" s="104">
        <f t="shared" si="0"/>
        <v>49.499999999999986</v>
      </c>
      <c r="N13" s="104">
        <f t="shared" si="0"/>
        <v>290</v>
      </c>
      <c r="O13" s="104">
        <f t="shared" si="0"/>
        <v>130</v>
      </c>
      <c r="P13" s="104">
        <f t="shared" si="0"/>
        <v>0</v>
      </c>
      <c r="Q13" s="105">
        <f t="shared" si="0"/>
        <v>-379.5</v>
      </c>
      <c r="R13" s="105"/>
      <c r="S13" s="238"/>
      <c r="T13" s="108" t="s">
        <v>225</v>
      </c>
      <c r="U13" s="109"/>
      <c r="V13" s="109" t="s">
        <v>10</v>
      </c>
      <c r="W13" s="113"/>
      <c r="X13" s="111"/>
      <c r="Y13" s="109"/>
      <c r="Z13" s="113"/>
      <c r="AA13" s="109"/>
      <c r="AB13" s="114"/>
      <c r="AC13" s="83"/>
      <c r="AD13" s="114"/>
      <c r="AE13" s="114"/>
      <c r="AF13" s="114"/>
      <c r="AG13" s="114"/>
      <c r="AH13" s="114"/>
      <c r="AI13" s="114"/>
      <c r="AJ13" s="115"/>
      <c r="AK13" s="115"/>
    </row>
    <row r="14" spans="1:38" s="89" customFormat="1">
      <c r="A14" s="124" t="s">
        <v>229</v>
      </c>
      <c r="B14" s="89" t="s">
        <v>18</v>
      </c>
      <c r="C14" s="89" t="s">
        <v>19</v>
      </c>
      <c r="D14" s="99"/>
      <c r="E14" s="91">
        <v>2.5</v>
      </c>
      <c r="F14" s="125" t="s">
        <v>14</v>
      </c>
      <c r="G14" s="90"/>
      <c r="H14" s="95" t="s">
        <v>20</v>
      </c>
      <c r="I14" s="96">
        <v>38</v>
      </c>
      <c r="J14" s="83"/>
      <c r="K14" s="118">
        <v>114</v>
      </c>
      <c r="L14" s="118">
        <f>SUM(K14*1.15)</f>
        <v>131.1</v>
      </c>
      <c r="M14" s="118">
        <f>SUM(L14-K14)</f>
        <v>17.099999999999994</v>
      </c>
      <c r="N14" s="92">
        <f>SUM(E14*25)</f>
        <v>62.5</v>
      </c>
      <c r="O14" s="92">
        <f>SUM(K14-N14)</f>
        <v>51.5</v>
      </c>
      <c r="P14" s="92"/>
      <c r="Q14" s="93">
        <f>+SUM(P14-L14)</f>
        <v>-131.1</v>
      </c>
      <c r="R14" s="229"/>
      <c r="S14" s="236"/>
      <c r="T14" s="101"/>
      <c r="U14" s="101"/>
      <c r="V14" s="101"/>
      <c r="W14" s="102"/>
      <c r="X14" s="103">
        <f>SUM(X5:X13)</f>
        <v>14.5</v>
      </c>
      <c r="Y14" s="101"/>
      <c r="Z14" s="102"/>
      <c r="AA14" s="101"/>
      <c r="AB14" s="104"/>
      <c r="AC14" s="83"/>
      <c r="AD14" s="104">
        <f t="shared" ref="AD14:AJ14" si="1">SUM(AD5:AD13)</f>
        <v>330</v>
      </c>
      <c r="AE14" s="104">
        <f t="shared" si="1"/>
        <v>379.5</v>
      </c>
      <c r="AF14" s="104">
        <f t="shared" si="1"/>
        <v>49.499999999999986</v>
      </c>
      <c r="AG14" s="104">
        <f>SUM(AG5:AG13)</f>
        <v>294</v>
      </c>
      <c r="AH14" s="104">
        <f t="shared" si="1"/>
        <v>126</v>
      </c>
      <c r="AI14" s="104">
        <f t="shared" si="1"/>
        <v>0</v>
      </c>
      <c r="AJ14" s="105">
        <f t="shared" si="1"/>
        <v>-379.5</v>
      </c>
      <c r="AK14" s="105"/>
    </row>
    <row r="15" spans="1:38" s="89" customFormat="1">
      <c r="A15" s="124" t="s">
        <v>229</v>
      </c>
      <c r="B15" s="89" t="s">
        <v>21</v>
      </c>
      <c r="C15" s="89" t="s">
        <v>19</v>
      </c>
      <c r="D15" s="97"/>
      <c r="E15" s="91">
        <v>3</v>
      </c>
      <c r="F15" s="125" t="s">
        <v>14</v>
      </c>
      <c r="G15" s="90"/>
      <c r="H15" s="95" t="s">
        <v>20</v>
      </c>
      <c r="I15" s="96">
        <v>38</v>
      </c>
      <c r="J15" s="83"/>
      <c r="K15" s="92"/>
      <c r="L15" s="92"/>
      <c r="M15" s="92"/>
      <c r="N15" s="118">
        <f>SUM(E15*25)</f>
        <v>75</v>
      </c>
      <c r="O15" s="92"/>
      <c r="P15" s="92"/>
      <c r="Q15" s="93">
        <f>+SUM(P15-L15)</f>
        <v>0</v>
      </c>
      <c r="R15" s="229"/>
      <c r="S15" s="237"/>
      <c r="T15" s="124" t="s">
        <v>229</v>
      </c>
      <c r="U15" s="89" t="s">
        <v>18</v>
      </c>
      <c r="V15" s="89" t="s">
        <v>19</v>
      </c>
      <c r="W15" s="99"/>
      <c r="X15" s="91">
        <v>2.5</v>
      </c>
      <c r="Y15" s="125" t="s">
        <v>14</v>
      </c>
      <c r="Z15" s="90"/>
      <c r="AA15" s="95" t="s">
        <v>20</v>
      </c>
      <c r="AB15" s="96">
        <v>38</v>
      </c>
      <c r="AC15" s="83"/>
      <c r="AD15" s="118">
        <v>114</v>
      </c>
      <c r="AE15" s="118">
        <f>SUM(AD15*1.15)</f>
        <v>131.1</v>
      </c>
      <c r="AF15" s="118">
        <f>SUM(AE15-AD15)</f>
        <v>17.099999999999994</v>
      </c>
      <c r="AG15" s="92">
        <f>SUM(X15*25)</f>
        <v>62.5</v>
      </c>
      <c r="AH15" s="92">
        <f>SUM(AD15-AG15)</f>
        <v>51.5</v>
      </c>
      <c r="AI15" s="92"/>
      <c r="AJ15" s="93">
        <f>+SUM(AI15-AE15)</f>
        <v>-131.1</v>
      </c>
      <c r="AK15" s="229"/>
    </row>
    <row r="16" spans="1:38" s="89" customFormat="1">
      <c r="A16" s="124" t="s">
        <v>229</v>
      </c>
      <c r="B16" s="109"/>
      <c r="C16" s="109" t="s">
        <v>24</v>
      </c>
      <c r="D16" s="113"/>
      <c r="E16" s="111"/>
      <c r="F16" s="112" t="s">
        <v>226</v>
      </c>
      <c r="G16" s="113"/>
      <c r="H16" s="109"/>
      <c r="I16" s="114"/>
      <c r="J16" s="83"/>
      <c r="K16" s="114"/>
      <c r="L16" s="114"/>
      <c r="M16" s="114"/>
      <c r="N16" s="114"/>
      <c r="O16" s="114"/>
      <c r="P16" s="114"/>
      <c r="Q16" s="115"/>
      <c r="R16" s="115"/>
      <c r="S16" s="237"/>
      <c r="T16" s="124" t="s">
        <v>229</v>
      </c>
      <c r="U16" s="89" t="s">
        <v>21</v>
      </c>
      <c r="V16" s="89" t="s">
        <v>19</v>
      </c>
      <c r="W16" s="97"/>
      <c r="X16" s="91">
        <v>3</v>
      </c>
      <c r="Y16" s="125" t="s">
        <v>14</v>
      </c>
      <c r="Z16" s="90"/>
      <c r="AA16" s="95" t="s">
        <v>20</v>
      </c>
      <c r="AB16" s="96">
        <v>38</v>
      </c>
      <c r="AC16" s="83"/>
      <c r="AD16" s="92"/>
      <c r="AE16" s="92"/>
      <c r="AF16" s="92"/>
      <c r="AG16" s="118">
        <f>SUM(X16*25)</f>
        <v>75</v>
      </c>
      <c r="AH16" s="92"/>
      <c r="AI16" s="92"/>
      <c r="AJ16" s="93">
        <f>+SUM(AI16-AE16)</f>
        <v>0</v>
      </c>
      <c r="AK16" s="229"/>
    </row>
    <row r="17" spans="1:37" s="89" customFormat="1">
      <c r="A17" s="124" t="s">
        <v>229</v>
      </c>
      <c r="B17" s="89" t="s">
        <v>503</v>
      </c>
      <c r="C17" s="95" t="s">
        <v>29</v>
      </c>
      <c r="D17" s="99"/>
      <c r="E17" s="100">
        <v>2.5</v>
      </c>
      <c r="F17" s="89" t="s">
        <v>85</v>
      </c>
      <c r="G17" s="90"/>
      <c r="H17" s="89" t="s">
        <v>17</v>
      </c>
      <c r="I17" s="92">
        <v>35</v>
      </c>
      <c r="J17" s="117"/>
      <c r="K17" s="92">
        <f>SUM(E17*I17)</f>
        <v>87.5</v>
      </c>
      <c r="L17" s="92">
        <f>SUM(K17*1.15)</f>
        <v>100.62499999999999</v>
      </c>
      <c r="M17" s="92">
        <f>SUM(L17-K17)</f>
        <v>13.124999999999986</v>
      </c>
      <c r="N17" s="92">
        <f>SUM(E17*20)</f>
        <v>50</v>
      </c>
      <c r="O17" s="92">
        <f>SUM(K17-N17)</f>
        <v>37.5</v>
      </c>
      <c r="P17" s="92"/>
      <c r="Q17" s="93">
        <f>+SUM(P17-L17)</f>
        <v>-100.62499999999999</v>
      </c>
      <c r="R17" s="226"/>
      <c r="S17" s="237"/>
      <c r="T17" s="124"/>
      <c r="U17" s="109"/>
      <c r="V17" s="109" t="s">
        <v>24</v>
      </c>
      <c r="W17" s="113"/>
      <c r="X17" s="111"/>
      <c r="Y17" s="112" t="s">
        <v>226</v>
      </c>
      <c r="Z17" s="113"/>
      <c r="AA17" s="109"/>
      <c r="AB17" s="114"/>
      <c r="AC17" s="83"/>
      <c r="AD17" s="114"/>
      <c r="AE17" s="114"/>
      <c r="AF17" s="114"/>
      <c r="AG17" s="114"/>
      <c r="AH17" s="114"/>
      <c r="AI17" s="114"/>
      <c r="AJ17" s="115"/>
      <c r="AK17" s="115"/>
    </row>
    <row r="18" spans="1:37" s="89" customFormat="1">
      <c r="A18" s="124" t="s">
        <v>229</v>
      </c>
      <c r="B18" s="89" t="s">
        <v>31</v>
      </c>
      <c r="C18" s="87" t="s">
        <v>29</v>
      </c>
      <c r="D18" s="99"/>
      <c r="E18" s="98">
        <v>3</v>
      </c>
      <c r="F18" s="87" t="s">
        <v>8</v>
      </c>
      <c r="G18" s="90"/>
      <c r="H18" s="87" t="s">
        <v>17</v>
      </c>
      <c r="I18" s="92">
        <v>30</v>
      </c>
      <c r="J18" s="117"/>
      <c r="K18" s="118">
        <v>90</v>
      </c>
      <c r="L18" s="92">
        <f t="shared" ref="L18" si="2">SUM(K18*1.15)</f>
        <v>103.49999999999999</v>
      </c>
      <c r="M18" s="92">
        <f t="shared" ref="M18" si="3">SUM(L18-K18)</f>
        <v>13.499999999999986</v>
      </c>
      <c r="N18" s="92">
        <f t="shared" ref="N18" si="4">SUM(E18*20)</f>
        <v>60</v>
      </c>
      <c r="O18" s="118">
        <f t="shared" ref="O18" si="5">SUM(K18-N18)</f>
        <v>30</v>
      </c>
      <c r="P18" s="118"/>
      <c r="Q18" s="93">
        <f t="shared" ref="Q18" si="6">+SUM(P18-L18)</f>
        <v>-103.49999999999999</v>
      </c>
      <c r="R18" s="226"/>
      <c r="S18" s="236"/>
      <c r="T18" s="124" t="s">
        <v>229</v>
      </c>
      <c r="U18" s="89" t="s">
        <v>503</v>
      </c>
      <c r="V18" s="95" t="s">
        <v>29</v>
      </c>
      <c r="W18" s="99"/>
      <c r="X18" s="100">
        <v>2.5</v>
      </c>
      <c r="Y18" s="89" t="s">
        <v>85</v>
      </c>
      <c r="Z18" s="90"/>
      <c r="AA18" s="89" t="s">
        <v>17</v>
      </c>
      <c r="AB18" s="92">
        <v>35</v>
      </c>
      <c r="AC18" s="117"/>
      <c r="AD18" s="92">
        <f>SUM(X18*AB18)</f>
        <v>87.5</v>
      </c>
      <c r="AE18" s="92">
        <f>SUM(AD18*1.15)</f>
        <v>100.62499999999999</v>
      </c>
      <c r="AF18" s="92">
        <f>SUM(AE18-AD18)</f>
        <v>13.124999999999986</v>
      </c>
      <c r="AG18" s="92">
        <f>SUM(X18*20)</f>
        <v>50</v>
      </c>
      <c r="AH18" s="92">
        <f>SUM(AD18-AG18)</f>
        <v>37.5</v>
      </c>
      <c r="AI18" s="92"/>
      <c r="AJ18" s="93">
        <f>+SUM(AI18-AE18)</f>
        <v>-100.62499999999999</v>
      </c>
      <c r="AK18" s="226"/>
    </row>
    <row r="19" spans="1:37" s="89" customFormat="1">
      <c r="A19" s="124" t="s">
        <v>229</v>
      </c>
      <c r="B19" s="89" t="s">
        <v>141</v>
      </c>
      <c r="C19" s="89" t="s">
        <v>3</v>
      </c>
      <c r="D19" s="97"/>
      <c r="E19" s="91">
        <v>2</v>
      </c>
      <c r="F19" s="89" t="s">
        <v>8</v>
      </c>
      <c r="G19" s="90"/>
      <c r="H19" s="116" t="s">
        <v>6</v>
      </c>
      <c r="I19" s="96">
        <v>35</v>
      </c>
      <c r="J19" s="83"/>
      <c r="K19" s="92">
        <v>70</v>
      </c>
      <c r="L19" s="92">
        <f>SUM(K19*1.15)</f>
        <v>80.5</v>
      </c>
      <c r="M19" s="92">
        <f>SUM(L19-K19)</f>
        <v>10.5</v>
      </c>
      <c r="N19" s="92">
        <f>SUM(E19*20)</f>
        <v>40</v>
      </c>
      <c r="O19" s="92">
        <f>SUM(K19-N19)</f>
        <v>30</v>
      </c>
      <c r="P19" s="118"/>
      <c r="Q19" s="93">
        <f>+SUM(P19-L19)</f>
        <v>-80.5</v>
      </c>
      <c r="R19" s="229"/>
      <c r="S19" s="237"/>
      <c r="T19" s="124" t="s">
        <v>229</v>
      </c>
      <c r="U19" s="89" t="s">
        <v>31</v>
      </c>
      <c r="V19" s="87" t="s">
        <v>29</v>
      </c>
      <c r="W19" s="99"/>
      <c r="X19" s="98">
        <v>3</v>
      </c>
      <c r="Y19" s="87" t="s">
        <v>8</v>
      </c>
      <c r="Z19" s="90"/>
      <c r="AA19" s="87" t="s">
        <v>17</v>
      </c>
      <c r="AB19" s="92">
        <v>30</v>
      </c>
      <c r="AC19" s="117"/>
      <c r="AD19" s="118">
        <v>90</v>
      </c>
      <c r="AE19" s="92">
        <f t="shared" ref="AE19" si="7">SUM(AD19*1.15)</f>
        <v>103.49999999999999</v>
      </c>
      <c r="AF19" s="92">
        <f t="shared" ref="AF19" si="8">SUM(AE19-AD19)</f>
        <v>13.499999999999986</v>
      </c>
      <c r="AG19" s="92">
        <f t="shared" ref="AG19" si="9">SUM(X19*20)</f>
        <v>60</v>
      </c>
      <c r="AH19" s="118">
        <f t="shared" ref="AH19" si="10">SUM(AD19-AG19)</f>
        <v>30</v>
      </c>
      <c r="AI19" s="118"/>
      <c r="AJ19" s="93">
        <f t="shared" ref="AJ19" si="11">+SUM(AI19-AE19)</f>
        <v>-103.49999999999999</v>
      </c>
      <c r="AK19" s="226"/>
    </row>
    <row r="20" spans="1:37" s="89" customFormat="1">
      <c r="A20" s="124" t="s">
        <v>229</v>
      </c>
      <c r="B20" s="89" t="s">
        <v>639</v>
      </c>
      <c r="C20" s="89" t="s">
        <v>3</v>
      </c>
      <c r="E20" s="91">
        <v>2</v>
      </c>
      <c r="F20" s="89" t="s">
        <v>8</v>
      </c>
      <c r="H20" s="89" t="s">
        <v>17</v>
      </c>
      <c r="I20" s="92">
        <v>35</v>
      </c>
      <c r="J20" s="117"/>
      <c r="K20" s="92">
        <f>SUM(E20*I20)</f>
        <v>70</v>
      </c>
      <c r="L20" s="92">
        <f>SUM(K20*1.15)</f>
        <v>80.5</v>
      </c>
      <c r="M20" s="92">
        <f>SUM(L20-K20)</f>
        <v>10.5</v>
      </c>
      <c r="N20" s="92">
        <f>SUM(E20*20)</f>
        <v>40</v>
      </c>
      <c r="O20" s="92">
        <f>SUM(K20-N20)</f>
        <v>30</v>
      </c>
      <c r="P20" s="92"/>
      <c r="Q20" s="93">
        <f>+SUM(P20-L20)</f>
        <v>-80.5</v>
      </c>
      <c r="R20" s="229"/>
      <c r="S20" s="237"/>
      <c r="T20" s="124" t="s">
        <v>229</v>
      </c>
      <c r="U20" s="89" t="s">
        <v>141</v>
      </c>
      <c r="V20" s="89" t="s">
        <v>3</v>
      </c>
      <c r="W20" s="97"/>
      <c r="X20" s="91">
        <v>2</v>
      </c>
      <c r="Y20" s="89" t="s">
        <v>8</v>
      </c>
      <c r="Z20" s="90"/>
      <c r="AA20" s="116" t="s">
        <v>6</v>
      </c>
      <c r="AB20" s="96">
        <v>35</v>
      </c>
      <c r="AC20" s="117"/>
      <c r="AD20" s="92">
        <v>70</v>
      </c>
      <c r="AE20" s="92">
        <f>SUM(AD20*1.15)</f>
        <v>80.5</v>
      </c>
      <c r="AF20" s="92">
        <f>SUM(AE20-AD20)</f>
        <v>10.5</v>
      </c>
      <c r="AG20" s="118">
        <f>SUM(X20*25)</f>
        <v>50</v>
      </c>
      <c r="AH20" s="118">
        <f>SUM(AD20-AG20)</f>
        <v>20</v>
      </c>
      <c r="AI20" s="92"/>
      <c r="AJ20" s="93">
        <f>+SUM(AI20-AE20)</f>
        <v>-80.5</v>
      </c>
      <c r="AK20" s="229"/>
    </row>
    <row r="21" spans="1:37" s="89" customFormat="1">
      <c r="A21" s="124" t="s">
        <v>229</v>
      </c>
      <c r="B21" s="87" t="s">
        <v>13</v>
      </c>
      <c r="C21" s="95" t="s">
        <v>10</v>
      </c>
      <c r="D21" s="99"/>
      <c r="E21" s="91">
        <v>4</v>
      </c>
      <c r="F21" s="125" t="s">
        <v>14</v>
      </c>
      <c r="G21" s="90" t="s">
        <v>38</v>
      </c>
      <c r="H21" s="87" t="s">
        <v>6</v>
      </c>
      <c r="I21" s="118">
        <v>38</v>
      </c>
      <c r="J21" s="117"/>
      <c r="K21" s="118">
        <v>152</v>
      </c>
      <c r="L21" s="92">
        <f>SUM(K21*1.15)</f>
        <v>174.79999999999998</v>
      </c>
      <c r="M21" s="92">
        <f>SUM(L21-K21)</f>
        <v>22.799999999999983</v>
      </c>
      <c r="N21" s="118">
        <f>SUM(E21*25)</f>
        <v>100</v>
      </c>
      <c r="O21" s="118">
        <f>SUM(K21-N21)</f>
        <v>52</v>
      </c>
      <c r="P21" s="118"/>
      <c r="Q21" s="93">
        <f>+SUM(P21-L21)</f>
        <v>-174.79999999999998</v>
      </c>
      <c r="R21" s="229"/>
      <c r="S21" s="237"/>
      <c r="T21" s="124" t="s">
        <v>229</v>
      </c>
      <c r="U21" s="89" t="s">
        <v>639</v>
      </c>
      <c r="V21" s="89" t="s">
        <v>3</v>
      </c>
      <c r="X21" s="91">
        <v>2</v>
      </c>
      <c r="Y21" s="89" t="s">
        <v>8</v>
      </c>
      <c r="AA21" s="89" t="s">
        <v>17</v>
      </c>
      <c r="AB21" s="92">
        <v>35</v>
      </c>
      <c r="AC21" s="117"/>
      <c r="AD21" s="92">
        <f>SUM(X21*AB21)</f>
        <v>70</v>
      </c>
      <c r="AE21" s="92">
        <f>SUM(AD21*1.15)</f>
        <v>80.5</v>
      </c>
      <c r="AF21" s="92">
        <f>SUM(AE21-AD21)</f>
        <v>10.5</v>
      </c>
      <c r="AG21" s="92">
        <f>SUM(X21*20)</f>
        <v>40</v>
      </c>
      <c r="AH21" s="92">
        <f>SUM(AD21-AG21)</f>
        <v>30</v>
      </c>
      <c r="AI21" s="92"/>
      <c r="AJ21" s="93">
        <f>+SUM(AI21-AE21)</f>
        <v>-80.5</v>
      </c>
      <c r="AK21" s="229"/>
    </row>
    <row r="22" spans="1:37" s="89" customFormat="1">
      <c r="A22" s="124" t="s">
        <v>229</v>
      </c>
      <c r="B22" s="101"/>
      <c r="C22" s="101"/>
      <c r="D22" s="102"/>
      <c r="E22" s="103">
        <f>SUM(E14:E21)</f>
        <v>19</v>
      </c>
      <c r="F22" s="101"/>
      <c r="G22" s="102"/>
      <c r="H22" s="101"/>
      <c r="I22" s="104"/>
      <c r="J22" s="83"/>
      <c r="K22" s="104">
        <f t="shared" ref="K22:Q22" si="12">SUM(K14:K21)</f>
        <v>583.5</v>
      </c>
      <c r="L22" s="104">
        <f t="shared" si="12"/>
        <v>671.02499999999998</v>
      </c>
      <c r="M22" s="104">
        <f t="shared" si="12"/>
        <v>87.524999999999949</v>
      </c>
      <c r="N22" s="104">
        <f t="shared" si="12"/>
        <v>427.5</v>
      </c>
      <c r="O22" s="104">
        <f t="shared" si="12"/>
        <v>231</v>
      </c>
      <c r="P22" s="104">
        <f t="shared" si="12"/>
        <v>0</v>
      </c>
      <c r="Q22" s="105">
        <f t="shared" si="12"/>
        <v>-671.02499999999998</v>
      </c>
      <c r="R22" s="105"/>
      <c r="S22" s="237"/>
      <c r="T22" s="124" t="s">
        <v>229</v>
      </c>
      <c r="U22" s="87" t="s">
        <v>13</v>
      </c>
      <c r="V22" s="87" t="s">
        <v>10</v>
      </c>
      <c r="W22" s="87"/>
      <c r="X22" s="98">
        <v>4</v>
      </c>
      <c r="Y22" s="125" t="s">
        <v>14</v>
      </c>
      <c r="Z22" s="90"/>
      <c r="AA22" s="87" t="s">
        <v>20</v>
      </c>
      <c r="AB22" s="118">
        <v>38</v>
      </c>
      <c r="AC22" s="83"/>
      <c r="AD22" s="118">
        <v>152</v>
      </c>
      <c r="AE22" s="92">
        <f>SUM(AD22*1.15)</f>
        <v>174.79999999999998</v>
      </c>
      <c r="AF22" s="92">
        <f>SUM(AE22-AD22)</f>
        <v>22.799999999999983</v>
      </c>
      <c r="AG22" s="118">
        <f>SUM(X22*25)</f>
        <v>100</v>
      </c>
      <c r="AH22" s="118">
        <f>SUM(AD22-AG22)</f>
        <v>52</v>
      </c>
      <c r="AI22" s="118"/>
      <c r="AJ22" s="93">
        <f>+SUM(AI22-AE22)</f>
        <v>-174.79999999999998</v>
      </c>
      <c r="AK22" s="229"/>
    </row>
    <row r="23" spans="1:37" s="89" customFormat="1">
      <c r="A23" s="101"/>
      <c r="B23" s="109"/>
      <c r="C23" s="110" t="s">
        <v>19</v>
      </c>
      <c r="D23" s="110"/>
      <c r="E23" s="130"/>
      <c r="F23" s="112" t="s">
        <v>226</v>
      </c>
      <c r="G23" s="113"/>
      <c r="H23" s="109"/>
      <c r="I23" s="114"/>
      <c r="J23" s="83"/>
      <c r="K23" s="114"/>
      <c r="L23" s="114"/>
      <c r="M23" s="114"/>
      <c r="N23" s="114"/>
      <c r="O23" s="114"/>
      <c r="P23" s="114"/>
      <c r="Q23" s="115"/>
      <c r="R23" s="115"/>
      <c r="S23" s="236"/>
      <c r="T23" s="101"/>
      <c r="U23" s="101"/>
      <c r="V23" s="101"/>
      <c r="W23" s="101"/>
      <c r="X23" s="103">
        <f>SUM(X15:X22)</f>
        <v>19</v>
      </c>
      <c r="Y23" s="101"/>
      <c r="Z23" s="106"/>
      <c r="AA23" s="101"/>
      <c r="AB23" s="107"/>
      <c r="AC23" s="83"/>
      <c r="AD23" s="104">
        <f t="shared" ref="AD23:AJ23" si="13">SUM(AD15:AD22)</f>
        <v>583.5</v>
      </c>
      <c r="AE23" s="104">
        <f t="shared" si="13"/>
        <v>671.02499999999998</v>
      </c>
      <c r="AF23" s="104">
        <f t="shared" si="13"/>
        <v>87.524999999999949</v>
      </c>
      <c r="AG23" s="104">
        <f>SUM(AG15:AG22)</f>
        <v>437.5</v>
      </c>
      <c r="AH23" s="104">
        <f t="shared" si="13"/>
        <v>221</v>
      </c>
      <c r="AI23" s="104">
        <f t="shared" si="13"/>
        <v>0</v>
      </c>
      <c r="AJ23" s="105">
        <f t="shared" si="13"/>
        <v>-671.02499999999998</v>
      </c>
      <c r="AK23" s="94"/>
    </row>
    <row r="24" spans="1:37" s="89" customFormat="1">
      <c r="A24" s="129" t="s">
        <v>230</v>
      </c>
      <c r="B24" s="89" t="s">
        <v>23</v>
      </c>
      <c r="C24" s="95" t="s">
        <v>24</v>
      </c>
      <c r="D24" s="99"/>
      <c r="E24" s="91">
        <v>2</v>
      </c>
      <c r="F24" s="89" t="s">
        <v>8</v>
      </c>
      <c r="G24" s="90"/>
      <c r="H24" s="87" t="s">
        <v>12</v>
      </c>
      <c r="I24" s="92">
        <v>30</v>
      </c>
      <c r="J24" s="83"/>
      <c r="K24" s="92">
        <v>60</v>
      </c>
      <c r="L24" s="92">
        <f>SUM(K24*1.15)</f>
        <v>69</v>
      </c>
      <c r="M24" s="92">
        <f>SUM(L24-K24)</f>
        <v>9</v>
      </c>
      <c r="N24" s="92">
        <f>SUM(E24*20)</f>
        <v>40</v>
      </c>
      <c r="O24" s="92">
        <f>SUM(K24-N24)</f>
        <v>20</v>
      </c>
      <c r="P24" s="92"/>
      <c r="Q24" s="93">
        <f>+SUM(P24-L24)</f>
        <v>-69</v>
      </c>
      <c r="R24" s="226"/>
      <c r="S24" s="236"/>
      <c r="T24" s="129" t="s">
        <v>230</v>
      </c>
      <c r="U24" s="109"/>
      <c r="V24" s="110" t="s">
        <v>19</v>
      </c>
      <c r="W24" s="110"/>
      <c r="X24" s="111"/>
      <c r="Y24" s="112" t="s">
        <v>226</v>
      </c>
      <c r="Z24" s="113"/>
      <c r="AA24" s="109"/>
      <c r="AB24" s="114"/>
      <c r="AC24" s="83"/>
      <c r="AD24" s="114"/>
      <c r="AE24" s="114"/>
      <c r="AF24" s="114"/>
      <c r="AG24" s="114"/>
      <c r="AH24" s="114"/>
      <c r="AI24" s="114"/>
      <c r="AJ24" s="115"/>
      <c r="AK24" s="115"/>
    </row>
    <row r="25" spans="1:37" s="89" customFormat="1">
      <c r="A25" s="129" t="s">
        <v>230</v>
      </c>
      <c r="B25" s="617"/>
      <c r="C25" s="617" t="s">
        <v>24</v>
      </c>
      <c r="D25" s="618"/>
      <c r="E25" s="619"/>
      <c r="F25" s="617" t="s">
        <v>8</v>
      </c>
      <c r="G25" s="620"/>
      <c r="H25" s="624"/>
      <c r="I25" s="622"/>
      <c r="J25" s="83"/>
      <c r="K25" s="621"/>
      <c r="L25" s="621">
        <f>SUM(K25*1.15)</f>
        <v>0</v>
      </c>
      <c r="M25" s="621">
        <f>SUM(L25-K25)</f>
        <v>0</v>
      </c>
      <c r="N25" s="621">
        <f>SUM(E25*20)</f>
        <v>0</v>
      </c>
      <c r="O25" s="621">
        <f>SUM(K25-N25)</f>
        <v>0</v>
      </c>
      <c r="P25" s="621"/>
      <c r="Q25" s="623">
        <f>+SUM(P25-L25)</f>
        <v>0</v>
      </c>
      <c r="R25" s="226"/>
      <c r="S25" s="239"/>
      <c r="T25" s="129" t="s">
        <v>230</v>
      </c>
      <c r="U25" s="89" t="s">
        <v>100</v>
      </c>
      <c r="V25" s="89" t="s">
        <v>24</v>
      </c>
      <c r="W25" s="97"/>
      <c r="X25" s="91">
        <v>2.5</v>
      </c>
      <c r="Y25" s="126" t="s">
        <v>5</v>
      </c>
      <c r="Z25" s="90"/>
      <c r="AA25" s="116" t="s">
        <v>6</v>
      </c>
      <c r="AB25" s="92">
        <v>35</v>
      </c>
      <c r="AC25" s="117"/>
      <c r="AD25" s="92">
        <f>SUM(X25*AB25)</f>
        <v>87.5</v>
      </c>
      <c r="AE25" s="92">
        <f>SUM(AD25*1.15)</f>
        <v>100.62499999999999</v>
      </c>
      <c r="AF25" s="92">
        <f>SUM(AE25-AD25)</f>
        <v>13.124999999999986</v>
      </c>
      <c r="AG25" s="92">
        <f>SUM(X25*21)</f>
        <v>52.5</v>
      </c>
      <c r="AH25" s="92">
        <f>SUM(AD25-AG25)</f>
        <v>35</v>
      </c>
      <c r="AI25" s="92"/>
      <c r="AJ25" s="93">
        <f>+SUM(AI25-AE25)</f>
        <v>-100.62499999999999</v>
      </c>
      <c r="AK25" s="229"/>
    </row>
    <row r="26" spans="1:37" s="89" customFormat="1">
      <c r="A26" s="129" t="s">
        <v>230</v>
      </c>
      <c r="B26" s="109"/>
      <c r="C26" s="110" t="s">
        <v>29</v>
      </c>
      <c r="D26" s="110"/>
      <c r="E26" s="130"/>
      <c r="F26" s="112" t="s">
        <v>226</v>
      </c>
      <c r="G26" s="112"/>
      <c r="H26" s="110"/>
      <c r="I26" s="131"/>
      <c r="J26" s="83"/>
      <c r="K26" s="131"/>
      <c r="L26" s="131"/>
      <c r="M26" s="131"/>
      <c r="N26" s="131">
        <f>SUM(E26*20)</f>
        <v>0</v>
      </c>
      <c r="O26" s="131"/>
      <c r="P26" s="131"/>
      <c r="Q26" s="132"/>
      <c r="R26" s="132"/>
      <c r="S26" s="239"/>
      <c r="T26" s="129" t="s">
        <v>230</v>
      </c>
      <c r="U26" s="89" t="s">
        <v>23</v>
      </c>
      <c r="V26" s="95" t="s">
        <v>24</v>
      </c>
      <c r="W26" s="99"/>
      <c r="X26" s="91">
        <v>2</v>
      </c>
      <c r="Y26" s="89" t="s">
        <v>8</v>
      </c>
      <c r="Z26" s="90"/>
      <c r="AA26" s="87" t="s">
        <v>12</v>
      </c>
      <c r="AB26" s="92">
        <v>30</v>
      </c>
      <c r="AC26" s="83"/>
      <c r="AD26" s="92">
        <v>60</v>
      </c>
      <c r="AE26" s="92">
        <f>SUM(AD26*1.15)</f>
        <v>69</v>
      </c>
      <c r="AF26" s="92">
        <f>SUM(AE26-AD26)</f>
        <v>9</v>
      </c>
      <c r="AG26" s="92">
        <f>SUM(X26*20)</f>
        <v>40</v>
      </c>
      <c r="AH26" s="92">
        <f>SUM(AD26-AG26)</f>
        <v>20</v>
      </c>
      <c r="AI26" s="92"/>
      <c r="AJ26" s="93">
        <f>+SUM(AI26-AE26)</f>
        <v>-69</v>
      </c>
      <c r="AK26" s="94"/>
    </row>
    <row r="27" spans="1:37" s="89" customFormat="1">
      <c r="A27" s="129" t="s">
        <v>242</v>
      </c>
      <c r="B27" s="89" t="s">
        <v>52</v>
      </c>
      <c r="C27" s="89" t="s">
        <v>3</v>
      </c>
      <c r="D27" s="97"/>
      <c r="E27" s="100">
        <v>1.5</v>
      </c>
      <c r="F27" s="125" t="s">
        <v>14</v>
      </c>
      <c r="G27" s="90" t="s">
        <v>350</v>
      </c>
      <c r="H27" s="95" t="s">
        <v>15</v>
      </c>
      <c r="I27" s="92"/>
      <c r="J27" s="83"/>
      <c r="K27" s="512"/>
      <c r="L27" s="512"/>
      <c r="M27" s="512"/>
      <c r="N27" s="92">
        <f>SUM(E27*25)</f>
        <v>37.5</v>
      </c>
      <c r="O27" s="512"/>
      <c r="P27" s="512"/>
      <c r="Q27" s="177"/>
      <c r="R27" s="226"/>
      <c r="S27" s="239"/>
      <c r="T27" s="129" t="s">
        <v>230</v>
      </c>
      <c r="U27" s="109"/>
      <c r="V27" s="110" t="s">
        <v>29</v>
      </c>
      <c r="W27" s="110"/>
      <c r="X27" s="130"/>
      <c r="Y27" s="112" t="s">
        <v>226</v>
      </c>
      <c r="Z27" s="112"/>
      <c r="AA27" s="110"/>
      <c r="AB27" s="131"/>
      <c r="AC27" s="117"/>
      <c r="AD27" s="131"/>
      <c r="AE27" s="131"/>
      <c r="AF27" s="131"/>
      <c r="AG27" s="131"/>
      <c r="AH27" s="131"/>
      <c r="AI27" s="131"/>
      <c r="AJ27" s="132"/>
      <c r="AK27" s="132"/>
    </row>
    <row r="28" spans="1:37" s="89" customFormat="1">
      <c r="A28" s="129" t="s">
        <v>355</v>
      </c>
      <c r="B28" s="89" t="s">
        <v>37</v>
      </c>
      <c r="C28" s="89" t="s">
        <v>3</v>
      </c>
      <c r="D28" s="90"/>
      <c r="E28" s="91">
        <v>2</v>
      </c>
      <c r="F28" s="89" t="s">
        <v>8</v>
      </c>
      <c r="G28" s="90" t="s">
        <v>350</v>
      </c>
      <c r="H28" s="95" t="s">
        <v>15</v>
      </c>
      <c r="I28" s="92"/>
      <c r="J28" s="83"/>
      <c r="N28" s="92">
        <f>SUM(E28*20)</f>
        <v>40</v>
      </c>
      <c r="R28" s="226"/>
      <c r="S28" s="236"/>
      <c r="T28" s="129" t="s">
        <v>242</v>
      </c>
      <c r="U28" s="119"/>
      <c r="V28" s="128" t="s">
        <v>3</v>
      </c>
      <c r="W28" s="141"/>
      <c r="X28" s="142"/>
      <c r="Y28" s="119" t="s">
        <v>469</v>
      </c>
      <c r="Z28" s="120"/>
      <c r="AA28" s="119"/>
      <c r="AB28" s="122"/>
      <c r="AC28" s="117"/>
      <c r="AD28" s="122"/>
      <c r="AE28" s="122"/>
      <c r="AF28" s="122"/>
      <c r="AG28" s="122">
        <f>SUM(X28*20)</f>
        <v>0</v>
      </c>
      <c r="AH28" s="122"/>
      <c r="AI28" s="122"/>
      <c r="AJ28" s="123">
        <f>+SUM(AI28-AE28)</f>
        <v>0</v>
      </c>
      <c r="AK28" s="94"/>
    </row>
    <row r="29" spans="1:37" s="89" customFormat="1">
      <c r="A29" s="129" t="s">
        <v>230</v>
      </c>
      <c r="B29" s="87" t="s">
        <v>55</v>
      </c>
      <c r="C29" s="87" t="s">
        <v>10</v>
      </c>
      <c r="D29" s="227"/>
      <c r="E29" s="98">
        <v>3</v>
      </c>
      <c r="F29" s="87" t="s">
        <v>8</v>
      </c>
      <c r="G29" s="90"/>
      <c r="H29" s="95" t="s">
        <v>17</v>
      </c>
      <c r="I29" s="96">
        <v>30</v>
      </c>
      <c r="J29" s="83"/>
      <c r="K29" s="96">
        <v>90</v>
      </c>
      <c r="L29" s="96">
        <f>SUM(K29*1.15)</f>
        <v>103.49999999999999</v>
      </c>
      <c r="M29" s="96">
        <f>SUM(L29-K29)</f>
        <v>13.499999999999986</v>
      </c>
      <c r="N29" s="92">
        <f>SUM(E29*20)</f>
        <v>60</v>
      </c>
      <c r="O29" s="92"/>
      <c r="P29" s="96"/>
      <c r="Q29" s="93">
        <f>+SUM(P29-L29)</f>
        <v>-103.49999999999999</v>
      </c>
      <c r="R29" s="226"/>
      <c r="S29" s="236"/>
      <c r="T29" s="129" t="s">
        <v>230</v>
      </c>
      <c r="U29" s="95" t="s">
        <v>35</v>
      </c>
      <c r="V29" s="89" t="s">
        <v>3</v>
      </c>
      <c r="W29" s="1"/>
      <c r="X29" s="91">
        <v>1.5</v>
      </c>
      <c r="Y29" s="125" t="s">
        <v>14</v>
      </c>
      <c r="Z29" s="90" t="s">
        <v>350</v>
      </c>
      <c r="AA29" s="89" t="s">
        <v>36</v>
      </c>
      <c r="AB29" s="92">
        <v>38</v>
      </c>
      <c r="AC29" s="117"/>
      <c r="AD29" s="92">
        <v>114</v>
      </c>
      <c r="AE29" s="92">
        <f>SUM(AD29*1.15)</f>
        <v>131.1</v>
      </c>
      <c r="AF29" s="92">
        <f>SUM(AE29-AD29)</f>
        <v>17.099999999999994</v>
      </c>
      <c r="AG29" s="92">
        <f>SUM(X29*25)</f>
        <v>37.5</v>
      </c>
      <c r="AH29" s="92">
        <f>SUM(AD29-AG29)</f>
        <v>76.5</v>
      </c>
      <c r="AI29" s="92"/>
      <c r="AJ29" s="93">
        <f>+SUM(AI29-AE29)</f>
        <v>-131.1</v>
      </c>
      <c r="AK29" s="229"/>
    </row>
    <row r="30" spans="1:37" s="89" customFormat="1">
      <c r="A30" s="129" t="s">
        <v>230</v>
      </c>
      <c r="B30" s="624"/>
      <c r="C30" s="617" t="s">
        <v>10</v>
      </c>
      <c r="D30" s="660"/>
      <c r="E30" s="659"/>
      <c r="F30" s="617" t="s">
        <v>8</v>
      </c>
      <c r="G30" s="620"/>
      <c r="H30" s="624"/>
      <c r="I30" s="617"/>
      <c r="J30" s="83"/>
      <c r="K30" s="617"/>
      <c r="L30" s="617"/>
      <c r="M30" s="617"/>
      <c r="N30" s="617"/>
      <c r="O30" s="617"/>
      <c r="P30" s="617"/>
      <c r="Q30" s="617"/>
      <c r="R30" s="226"/>
      <c r="S30" s="239"/>
      <c r="T30" s="129" t="s">
        <v>242</v>
      </c>
      <c r="U30" s="89" t="s">
        <v>37</v>
      </c>
      <c r="V30" s="89" t="s">
        <v>3</v>
      </c>
      <c r="W30" s="1"/>
      <c r="X30" s="91">
        <v>2</v>
      </c>
      <c r="Y30" s="89" t="s">
        <v>8</v>
      </c>
      <c r="Z30" s="90" t="s">
        <v>350</v>
      </c>
      <c r="AA30" s="89" t="s">
        <v>6</v>
      </c>
      <c r="AB30" s="92">
        <v>30</v>
      </c>
      <c r="AC30" s="117"/>
      <c r="AD30" s="92">
        <v>120</v>
      </c>
      <c r="AE30" s="92">
        <f>SUM(AD30*1.15)</f>
        <v>138</v>
      </c>
      <c r="AF30" s="92">
        <f>SUM(AE30-AD30)</f>
        <v>18</v>
      </c>
      <c r="AG30" s="92">
        <f>SUM(X30*20)</f>
        <v>40</v>
      </c>
      <c r="AH30" s="92">
        <f>SUM(AD30-AG30)</f>
        <v>80</v>
      </c>
      <c r="AI30" s="92"/>
      <c r="AJ30" s="93">
        <f>+SUM(AI30-AE30)</f>
        <v>-138</v>
      </c>
      <c r="AK30" s="229"/>
    </row>
    <row r="31" spans="1:37" s="89" customFormat="1">
      <c r="A31" s="101"/>
      <c r="B31" s="101"/>
      <c r="C31" s="101"/>
      <c r="D31" s="102"/>
      <c r="E31" s="103">
        <f>SUM(E23:E30)</f>
        <v>8.5</v>
      </c>
      <c r="F31" s="101"/>
      <c r="G31" s="102"/>
      <c r="H31" s="101"/>
      <c r="I31" s="104"/>
      <c r="J31" s="83"/>
      <c r="K31" s="104">
        <f t="shared" ref="K31:Q31" si="14">SUM(K23:K30)</f>
        <v>150</v>
      </c>
      <c r="L31" s="104">
        <f t="shared" si="14"/>
        <v>172.5</v>
      </c>
      <c r="M31" s="104">
        <f t="shared" si="14"/>
        <v>22.499999999999986</v>
      </c>
      <c r="N31" s="104">
        <f t="shared" si="14"/>
        <v>177.5</v>
      </c>
      <c r="O31" s="104">
        <f t="shared" si="14"/>
        <v>20</v>
      </c>
      <c r="P31" s="104">
        <f t="shared" si="14"/>
        <v>0</v>
      </c>
      <c r="Q31" s="105">
        <f t="shared" si="14"/>
        <v>-172.5</v>
      </c>
      <c r="R31" s="105"/>
      <c r="S31" s="239"/>
      <c r="T31" s="129" t="s">
        <v>230</v>
      </c>
      <c r="U31" s="87" t="s">
        <v>55</v>
      </c>
      <c r="V31" s="87" t="s">
        <v>10</v>
      </c>
      <c r="W31" s="227"/>
      <c r="X31" s="98">
        <v>3</v>
      </c>
      <c r="Y31" s="87" t="s">
        <v>8</v>
      </c>
      <c r="Z31" s="90"/>
      <c r="AA31" s="95" t="s">
        <v>17</v>
      </c>
      <c r="AB31" s="96">
        <v>30</v>
      </c>
      <c r="AC31" s="117"/>
      <c r="AD31" s="96">
        <v>90</v>
      </c>
      <c r="AE31" s="96">
        <f>SUM(AD31*1.15)</f>
        <v>103.49999999999999</v>
      </c>
      <c r="AF31" s="96">
        <f>SUM(AE31-AD31)</f>
        <v>13.499999999999986</v>
      </c>
      <c r="AG31" s="92">
        <f>SUM(X31*20)</f>
        <v>60</v>
      </c>
      <c r="AH31" s="92"/>
      <c r="AI31" s="96"/>
      <c r="AJ31" s="93">
        <f>+SUM(AI31-AE31)</f>
        <v>-103.49999999999999</v>
      </c>
      <c r="AK31" s="229"/>
    </row>
    <row r="32" spans="1:37" s="89" customFormat="1">
      <c r="A32" s="133" t="s">
        <v>241</v>
      </c>
      <c r="B32" s="617"/>
      <c r="C32" s="617" t="s">
        <v>19</v>
      </c>
      <c r="D32" s="618"/>
      <c r="E32" s="619"/>
      <c r="F32" s="617" t="s">
        <v>85</v>
      </c>
      <c r="G32" s="620"/>
      <c r="H32" s="617"/>
      <c r="I32" s="622"/>
      <c r="J32" s="83"/>
      <c r="K32" s="621"/>
      <c r="L32" s="621"/>
      <c r="M32" s="621"/>
      <c r="N32" s="621">
        <f>SUM(E32*25)</f>
        <v>0</v>
      </c>
      <c r="O32" s="621"/>
      <c r="P32" s="621"/>
      <c r="Q32" s="623">
        <f t="shared" ref="Q32:Q38" si="15">+SUM(P32-L32)</f>
        <v>0</v>
      </c>
      <c r="R32" s="226"/>
      <c r="S32" s="239"/>
      <c r="T32" s="129" t="s">
        <v>230</v>
      </c>
      <c r="U32" s="617"/>
      <c r="V32" s="617" t="s">
        <v>10</v>
      </c>
      <c r="W32" s="618"/>
      <c r="X32" s="619"/>
      <c r="Y32" s="617"/>
      <c r="Z32" s="620"/>
      <c r="AA32" s="617"/>
      <c r="AB32" s="621"/>
      <c r="AC32" s="117"/>
      <c r="AD32" s="621">
        <f>SUM(X32*AB32)</f>
        <v>0</v>
      </c>
      <c r="AE32" s="621">
        <f>SUM(AD32*1.15)</f>
        <v>0</v>
      </c>
      <c r="AF32" s="621">
        <f>SUM(AE32-AD32)</f>
        <v>0</v>
      </c>
      <c r="AG32" s="621">
        <f>SUM(X32*21)</f>
        <v>0</v>
      </c>
      <c r="AH32" s="621">
        <f>SUM(AD32-AG32)</f>
        <v>0</v>
      </c>
      <c r="AI32" s="621"/>
      <c r="AJ32" s="623">
        <f>+SUM(AI32-AE32)</f>
        <v>0</v>
      </c>
      <c r="AK32" s="708"/>
    </row>
    <row r="33" spans="1:37" s="89" customFormat="1">
      <c r="A33" s="133" t="s">
        <v>241</v>
      </c>
      <c r="B33" s="89" t="s">
        <v>22</v>
      </c>
      <c r="C33" s="87" t="s">
        <v>19</v>
      </c>
      <c r="D33" s="97"/>
      <c r="E33" s="91">
        <v>2.5</v>
      </c>
      <c r="F33" s="89" t="s">
        <v>8</v>
      </c>
      <c r="G33" s="90"/>
      <c r="H33" s="87" t="s">
        <v>6</v>
      </c>
      <c r="I33" s="96">
        <v>35</v>
      </c>
      <c r="J33" s="83"/>
      <c r="K33" s="92">
        <v>105</v>
      </c>
      <c r="L33" s="92">
        <f t="shared" ref="L33:L38" si="16">SUM(K33*1.15)</f>
        <v>120.74999999999999</v>
      </c>
      <c r="M33" s="92">
        <f t="shared" ref="M33:M38" si="17">SUM(L33-K33)</f>
        <v>15.749999999999986</v>
      </c>
      <c r="N33" s="118">
        <f t="shared" ref="N33:N38" si="18">SUM(E33*20)</f>
        <v>50</v>
      </c>
      <c r="O33" s="118">
        <f t="shared" ref="O33:O38" si="19">SUM(K33-N33)</f>
        <v>55</v>
      </c>
      <c r="P33" s="92"/>
      <c r="Q33" s="93">
        <f t="shared" si="15"/>
        <v>-120.74999999999999</v>
      </c>
      <c r="R33" s="226"/>
      <c r="S33" s="239"/>
      <c r="T33" s="101"/>
      <c r="U33" s="101"/>
      <c r="V33" s="101"/>
      <c r="W33" s="101"/>
      <c r="X33" s="103">
        <f>SUM(X24:X32)</f>
        <v>11</v>
      </c>
      <c r="Y33" s="101"/>
      <c r="Z33" s="106"/>
      <c r="AA33" s="101"/>
      <c r="AB33" s="107"/>
      <c r="AC33" s="117"/>
      <c r="AD33" s="104">
        <f t="shared" ref="AD33:AJ33" si="20">SUM(AD24:AD32)</f>
        <v>471.5</v>
      </c>
      <c r="AE33" s="104">
        <f t="shared" si="20"/>
        <v>542.22500000000002</v>
      </c>
      <c r="AF33" s="104">
        <f t="shared" si="20"/>
        <v>70.724999999999966</v>
      </c>
      <c r="AG33" s="104">
        <f>SUM(AG24:AG32)</f>
        <v>230</v>
      </c>
      <c r="AH33" s="104">
        <f t="shared" si="20"/>
        <v>211.5</v>
      </c>
      <c r="AI33" s="104">
        <f t="shared" si="20"/>
        <v>0</v>
      </c>
      <c r="AJ33" s="105">
        <f t="shared" si="20"/>
        <v>-542.22500000000002</v>
      </c>
      <c r="AK33" s="94"/>
    </row>
    <row r="34" spans="1:37" s="89" customFormat="1">
      <c r="A34" s="133" t="s">
        <v>241</v>
      </c>
      <c r="B34" s="87" t="s">
        <v>74</v>
      </c>
      <c r="C34" s="95" t="s">
        <v>24</v>
      </c>
      <c r="D34" s="97"/>
      <c r="E34" s="98">
        <v>3</v>
      </c>
      <c r="F34" s="89" t="s">
        <v>8</v>
      </c>
      <c r="G34" s="90"/>
      <c r="H34" s="95" t="s">
        <v>6</v>
      </c>
      <c r="I34" s="96">
        <v>35</v>
      </c>
      <c r="J34" s="83"/>
      <c r="K34" s="96">
        <v>105</v>
      </c>
      <c r="L34" s="92">
        <f t="shared" si="16"/>
        <v>120.74999999999999</v>
      </c>
      <c r="M34" s="92">
        <f t="shared" si="17"/>
        <v>15.749999999999986</v>
      </c>
      <c r="N34" s="118">
        <f t="shared" si="18"/>
        <v>60</v>
      </c>
      <c r="O34" s="118">
        <f t="shared" si="19"/>
        <v>45</v>
      </c>
      <c r="P34" s="118"/>
      <c r="Q34" s="93">
        <f t="shared" si="15"/>
        <v>-120.74999999999999</v>
      </c>
      <c r="R34" s="226"/>
      <c r="S34" s="239"/>
      <c r="T34" s="133" t="s">
        <v>241</v>
      </c>
      <c r="U34" s="617"/>
      <c r="V34" s="617" t="s">
        <v>19</v>
      </c>
      <c r="W34" s="617"/>
      <c r="X34" s="617"/>
      <c r="Y34" s="617" t="s">
        <v>8</v>
      </c>
      <c r="Z34" s="617"/>
      <c r="AA34" s="617"/>
      <c r="AB34" s="617"/>
      <c r="AC34" s="117"/>
      <c r="AD34" s="617"/>
      <c r="AE34" s="617"/>
      <c r="AF34" s="617"/>
      <c r="AG34" s="617"/>
      <c r="AH34" s="617"/>
      <c r="AI34" s="617"/>
      <c r="AJ34" s="617"/>
      <c r="AK34" s="94"/>
    </row>
    <row r="35" spans="1:37" s="89" customFormat="1">
      <c r="A35" s="133" t="s">
        <v>241</v>
      </c>
      <c r="B35" s="89" t="s">
        <v>92</v>
      </c>
      <c r="C35" s="95" t="s">
        <v>24</v>
      </c>
      <c r="D35" s="97"/>
      <c r="E35" s="91">
        <v>3</v>
      </c>
      <c r="F35" s="89" t="s">
        <v>8</v>
      </c>
      <c r="G35" s="90"/>
      <c r="H35" s="127" t="s">
        <v>12</v>
      </c>
      <c r="I35" s="96">
        <v>30</v>
      </c>
      <c r="J35" s="83"/>
      <c r="K35" s="92">
        <f>SUM(E35*I35)</f>
        <v>90</v>
      </c>
      <c r="L35" s="92">
        <f>SUM(K35*1.15)</f>
        <v>103.49999999999999</v>
      </c>
      <c r="M35" s="92">
        <f>SUM(L35-K35)</f>
        <v>13.499999999999986</v>
      </c>
      <c r="N35" s="92">
        <f>SUM(E35*21)</f>
        <v>63</v>
      </c>
      <c r="O35" s="92">
        <f>SUM(K35-N35)</f>
        <v>27</v>
      </c>
      <c r="P35" s="92"/>
      <c r="Q35" s="93">
        <f>+SUM(P35-L35)</f>
        <v>-103.49999999999999</v>
      </c>
      <c r="R35" s="226"/>
      <c r="S35" s="239"/>
      <c r="T35" s="133" t="s">
        <v>241</v>
      </c>
      <c r="U35" s="89" t="s">
        <v>22</v>
      </c>
      <c r="V35" s="87" t="s">
        <v>19</v>
      </c>
      <c r="W35" s="97"/>
      <c r="X35" s="91">
        <v>2.5</v>
      </c>
      <c r="Y35" s="89" t="s">
        <v>8</v>
      </c>
      <c r="Z35" s="90"/>
      <c r="AA35" s="87" t="s">
        <v>6</v>
      </c>
      <c r="AB35" s="96">
        <v>35</v>
      </c>
      <c r="AC35" s="117"/>
      <c r="AD35" s="92">
        <v>105</v>
      </c>
      <c r="AE35" s="92">
        <f>SUM(AD35*1.15)</f>
        <v>120.74999999999999</v>
      </c>
      <c r="AF35" s="92">
        <f>SUM(AE35-AD35)</f>
        <v>15.749999999999986</v>
      </c>
      <c r="AG35" s="118">
        <f>SUM(X35*20)</f>
        <v>50</v>
      </c>
      <c r="AH35" s="118">
        <f>SUM(AD35-AG35)</f>
        <v>55</v>
      </c>
      <c r="AI35" s="92"/>
      <c r="AJ35" s="93">
        <f>+SUM(AI35-AE35)</f>
        <v>-120.74999999999999</v>
      </c>
      <c r="AK35" s="229"/>
    </row>
    <row r="36" spans="1:37" s="89" customFormat="1">
      <c r="A36" s="133" t="s">
        <v>241</v>
      </c>
      <c r="B36" s="87" t="s">
        <v>139</v>
      </c>
      <c r="C36" s="89" t="s">
        <v>29</v>
      </c>
      <c r="D36" s="97"/>
      <c r="E36" s="98">
        <v>2</v>
      </c>
      <c r="F36" s="87" t="s">
        <v>8</v>
      </c>
      <c r="G36" s="90"/>
      <c r="H36" s="89" t="s">
        <v>6</v>
      </c>
      <c r="I36" s="92">
        <v>35</v>
      </c>
      <c r="J36" s="83"/>
      <c r="K36" s="92">
        <v>70</v>
      </c>
      <c r="L36" s="92">
        <f t="shared" si="16"/>
        <v>80.5</v>
      </c>
      <c r="M36" s="92">
        <f t="shared" si="17"/>
        <v>10.5</v>
      </c>
      <c r="N36" s="92">
        <f t="shared" si="18"/>
        <v>40</v>
      </c>
      <c r="O36" s="92">
        <f t="shared" si="19"/>
        <v>30</v>
      </c>
      <c r="P36" s="92"/>
      <c r="Q36" s="92">
        <f t="shared" si="15"/>
        <v>-80.5</v>
      </c>
      <c r="R36" s="226"/>
      <c r="S36" s="236"/>
      <c r="T36" s="133" t="s">
        <v>241</v>
      </c>
      <c r="U36" s="87" t="s">
        <v>74</v>
      </c>
      <c r="V36" s="95" t="s">
        <v>24</v>
      </c>
      <c r="W36" s="97"/>
      <c r="X36" s="98">
        <v>3</v>
      </c>
      <c r="Y36" s="89" t="s">
        <v>8</v>
      </c>
      <c r="Z36" s="90"/>
      <c r="AA36" s="95" t="s">
        <v>6</v>
      </c>
      <c r="AB36" s="96">
        <v>35</v>
      </c>
      <c r="AC36" s="117"/>
      <c r="AD36" s="96">
        <v>105</v>
      </c>
      <c r="AE36" s="92">
        <f>SUM(AD36*1.15)</f>
        <v>120.74999999999999</v>
      </c>
      <c r="AF36" s="92">
        <f>SUM(AE36-AD36)</f>
        <v>15.749999999999986</v>
      </c>
      <c r="AG36" s="118">
        <f>SUM(X36*20)</f>
        <v>60</v>
      </c>
      <c r="AH36" s="118">
        <f>SUM(AD36-AG36)</f>
        <v>45</v>
      </c>
      <c r="AI36" s="118"/>
      <c r="AJ36" s="93">
        <f>+SUM(AI36-AE36)</f>
        <v>-120.74999999999999</v>
      </c>
      <c r="AK36" s="229"/>
    </row>
    <row r="37" spans="1:37" s="89" customFormat="1">
      <c r="A37" s="133" t="s">
        <v>241</v>
      </c>
      <c r="B37" s="89" t="s">
        <v>140</v>
      </c>
      <c r="C37" s="95" t="s">
        <v>29</v>
      </c>
      <c r="D37" s="99"/>
      <c r="E37" s="91">
        <v>3</v>
      </c>
      <c r="F37" s="126" t="s">
        <v>5</v>
      </c>
      <c r="G37" s="90"/>
      <c r="H37" s="116" t="s">
        <v>17</v>
      </c>
      <c r="I37" s="92">
        <v>30</v>
      </c>
      <c r="J37" s="83"/>
      <c r="K37" s="92">
        <v>90</v>
      </c>
      <c r="L37" s="92">
        <f t="shared" si="16"/>
        <v>103.49999999999999</v>
      </c>
      <c r="M37" s="92">
        <f t="shared" si="17"/>
        <v>13.499999999999986</v>
      </c>
      <c r="N37" s="92">
        <f t="shared" si="18"/>
        <v>60</v>
      </c>
      <c r="O37" s="92">
        <f t="shared" si="19"/>
        <v>30</v>
      </c>
      <c r="P37" s="92"/>
      <c r="Q37" s="93">
        <f t="shared" si="15"/>
        <v>-103.49999999999999</v>
      </c>
      <c r="R37" s="226"/>
      <c r="S37" s="236"/>
      <c r="T37" s="133" t="s">
        <v>241</v>
      </c>
      <c r="U37" s="89" t="s">
        <v>92</v>
      </c>
      <c r="V37" s="95" t="s">
        <v>24</v>
      </c>
      <c r="W37" s="97"/>
      <c r="X37" s="91">
        <v>3</v>
      </c>
      <c r="Y37" s="89" t="s">
        <v>8</v>
      </c>
      <c r="Z37" s="90"/>
      <c r="AA37" s="127" t="s">
        <v>12</v>
      </c>
      <c r="AB37" s="96">
        <v>30</v>
      </c>
      <c r="AC37" s="83"/>
      <c r="AD37" s="92">
        <f>SUM(X37*AB37)</f>
        <v>90</v>
      </c>
      <c r="AE37" s="92">
        <f>SUM(AD37*1.15)</f>
        <v>103.49999999999999</v>
      </c>
      <c r="AF37" s="92">
        <f>SUM(AE37-AD37)</f>
        <v>13.499999999999986</v>
      </c>
      <c r="AG37" s="92">
        <f>SUM(X37*21)</f>
        <v>63</v>
      </c>
      <c r="AH37" s="92">
        <f>SUM(AD37-AG37)</f>
        <v>27</v>
      </c>
      <c r="AI37" s="92"/>
      <c r="AJ37" s="93">
        <f>+SUM(AI37-AE37)</f>
        <v>-103.49999999999999</v>
      </c>
      <c r="AK37" s="94"/>
    </row>
    <row r="38" spans="1:37" s="89" customFormat="1">
      <c r="A38" s="133" t="s">
        <v>241</v>
      </c>
      <c r="B38" s="89" t="s">
        <v>108</v>
      </c>
      <c r="C38" s="89" t="s">
        <v>3</v>
      </c>
      <c r="D38" s="97"/>
      <c r="E38" s="91">
        <v>2.5</v>
      </c>
      <c r="F38" s="89" t="s">
        <v>8</v>
      </c>
      <c r="G38" s="90"/>
      <c r="H38" s="95" t="s">
        <v>6</v>
      </c>
      <c r="I38" s="96">
        <v>35</v>
      </c>
      <c r="J38" s="83"/>
      <c r="K38" s="92">
        <f>SUM(E38*I38)</f>
        <v>87.5</v>
      </c>
      <c r="L38" s="92">
        <f t="shared" si="16"/>
        <v>100.62499999999999</v>
      </c>
      <c r="M38" s="92">
        <f t="shared" si="17"/>
        <v>13.124999999999986</v>
      </c>
      <c r="N38" s="118">
        <f t="shared" si="18"/>
        <v>50</v>
      </c>
      <c r="O38" s="92">
        <f t="shared" si="19"/>
        <v>37.5</v>
      </c>
      <c r="P38" s="92"/>
      <c r="Q38" s="93">
        <f t="shared" si="15"/>
        <v>-100.62499999999999</v>
      </c>
      <c r="R38" s="226"/>
      <c r="S38" s="237"/>
      <c r="T38" s="133" t="s">
        <v>241</v>
      </c>
      <c r="U38" s="87" t="s">
        <v>139</v>
      </c>
      <c r="V38" s="89" t="s">
        <v>29</v>
      </c>
      <c r="W38" s="1"/>
      <c r="X38" s="98">
        <v>2</v>
      </c>
      <c r="Y38" s="87" t="s">
        <v>8</v>
      </c>
      <c r="Z38" s="90"/>
      <c r="AA38" s="116" t="s">
        <v>6</v>
      </c>
      <c r="AB38" s="96">
        <v>35</v>
      </c>
      <c r="AC38" s="117"/>
      <c r="AD38" s="118">
        <v>70</v>
      </c>
      <c r="AE38" s="118">
        <f>SUM(AD38*1.15)</f>
        <v>80.5</v>
      </c>
      <c r="AF38" s="118">
        <f>SUM(AE38-AD38)</f>
        <v>10.5</v>
      </c>
      <c r="AG38" s="118">
        <f>SUM(X38*20)</f>
        <v>40</v>
      </c>
      <c r="AH38" s="118">
        <f>SUM(AD38-AG38)</f>
        <v>30</v>
      </c>
      <c r="AI38" s="118"/>
      <c r="AJ38" s="93">
        <f>+SUM(AI38-AE38)</f>
        <v>-80.5</v>
      </c>
      <c r="AK38" s="229"/>
    </row>
    <row r="39" spans="1:37" s="89" customFormat="1">
      <c r="A39" s="133" t="s">
        <v>241</v>
      </c>
      <c r="B39" s="89" t="s">
        <v>75</v>
      </c>
      <c r="C39" s="95" t="s">
        <v>3</v>
      </c>
      <c r="D39" s="97"/>
      <c r="E39" s="91">
        <v>2.5</v>
      </c>
      <c r="F39" s="89" t="s">
        <v>8</v>
      </c>
      <c r="G39" s="90"/>
      <c r="H39" s="87" t="s">
        <v>17</v>
      </c>
      <c r="I39" s="96">
        <v>30</v>
      </c>
      <c r="J39" s="83"/>
      <c r="K39" s="96">
        <v>75</v>
      </c>
      <c r="L39" s="96">
        <f>SUM(K39*1.15)</f>
        <v>86.25</v>
      </c>
      <c r="M39" s="96">
        <f>SUM(L39-K39)</f>
        <v>11.25</v>
      </c>
      <c r="N39" s="118">
        <f>SUM(E39*21)</f>
        <v>52.5</v>
      </c>
      <c r="O39" s="96">
        <f>SUM(K39-N39)</f>
        <v>22.5</v>
      </c>
      <c r="P39" s="92"/>
      <c r="Q39" s="93">
        <f>+SUM(P39-L39)</f>
        <v>-86.25</v>
      </c>
      <c r="R39" s="226"/>
      <c r="S39" s="237"/>
      <c r="T39" s="133" t="s">
        <v>241</v>
      </c>
      <c r="U39" s="617"/>
      <c r="V39" s="617" t="s">
        <v>29</v>
      </c>
      <c r="W39" s="620"/>
      <c r="X39" s="619"/>
      <c r="Y39" s="617" t="s">
        <v>123</v>
      </c>
      <c r="Z39" s="620"/>
      <c r="AA39" s="617"/>
      <c r="AB39" s="621"/>
      <c r="AC39" s="117"/>
      <c r="AD39" s="621"/>
      <c r="AE39" s="621"/>
      <c r="AF39" s="621"/>
      <c r="AG39" s="621"/>
      <c r="AH39" s="621"/>
      <c r="AI39" s="621"/>
      <c r="AJ39" s="623"/>
      <c r="AK39" s="94"/>
    </row>
    <row r="40" spans="1:37" s="89" customFormat="1">
      <c r="A40" s="133" t="s">
        <v>241</v>
      </c>
      <c r="B40" s="617"/>
      <c r="C40" s="617" t="s">
        <v>10</v>
      </c>
      <c r="D40" s="618"/>
      <c r="E40" s="619"/>
      <c r="F40" s="617" t="s">
        <v>8</v>
      </c>
      <c r="G40" s="620"/>
      <c r="H40" s="617"/>
      <c r="I40" s="621"/>
      <c r="J40" s="83"/>
      <c r="K40" s="621"/>
      <c r="L40" s="621"/>
      <c r="M40" s="621"/>
      <c r="N40" s="621"/>
      <c r="O40" s="621"/>
      <c r="P40" s="621"/>
      <c r="Q40" s="623"/>
      <c r="R40" s="711"/>
      <c r="S40" s="240"/>
      <c r="T40" s="133" t="s">
        <v>241</v>
      </c>
      <c r="U40" s="89" t="s">
        <v>108</v>
      </c>
      <c r="V40" s="89" t="s">
        <v>3</v>
      </c>
      <c r="W40" s="97"/>
      <c r="X40" s="91">
        <v>2.5</v>
      </c>
      <c r="Y40" s="89" t="s">
        <v>8</v>
      </c>
      <c r="Z40" s="90"/>
      <c r="AA40" s="95" t="s">
        <v>6</v>
      </c>
      <c r="AB40" s="96">
        <v>35</v>
      </c>
      <c r="AC40" s="117"/>
      <c r="AD40" s="92">
        <f>SUM(X40*AB40)</f>
        <v>87.5</v>
      </c>
      <c r="AE40" s="92">
        <f>SUM(AD40*1.15)</f>
        <v>100.62499999999999</v>
      </c>
      <c r="AF40" s="92">
        <f>SUM(AE40-AD40)</f>
        <v>13.124999999999986</v>
      </c>
      <c r="AG40" s="118">
        <f>SUM(X40*20)</f>
        <v>50</v>
      </c>
      <c r="AH40" s="92">
        <f>SUM(AD40-AG40)</f>
        <v>37.5</v>
      </c>
      <c r="AI40" s="92"/>
      <c r="AJ40" s="93">
        <f>+SUM(AI40-AE40)</f>
        <v>-100.62499999999999</v>
      </c>
      <c r="AK40" s="229"/>
    </row>
    <row r="41" spans="1:37" s="89" customFormat="1">
      <c r="A41" s="133" t="s">
        <v>241</v>
      </c>
      <c r="B41" s="87" t="s">
        <v>143</v>
      </c>
      <c r="C41" s="95" t="s">
        <v>10</v>
      </c>
      <c r="D41" s="1"/>
      <c r="E41" s="91">
        <v>3</v>
      </c>
      <c r="F41" s="126" t="s">
        <v>123</v>
      </c>
      <c r="G41" s="90"/>
      <c r="H41" s="95" t="s">
        <v>17</v>
      </c>
      <c r="I41" s="118">
        <v>30</v>
      </c>
      <c r="J41" s="83"/>
      <c r="K41" s="92">
        <f>SUM(E41*I41)</f>
        <v>90</v>
      </c>
      <c r="L41" s="92">
        <f>SUM(K41*1.15)</f>
        <v>103.49999999999999</v>
      </c>
      <c r="M41" s="92">
        <f>SUM(L41-K41)</f>
        <v>13.499999999999986</v>
      </c>
      <c r="N41" s="118">
        <f t="shared" ref="N41" si="21">SUM(E41*20)</f>
        <v>60</v>
      </c>
      <c r="O41" s="118">
        <f>SUM(K41-N41)</f>
        <v>30</v>
      </c>
      <c r="P41" s="118"/>
      <c r="Q41" s="93">
        <f>+SUM(P41-L41)</f>
        <v>-103.49999999999999</v>
      </c>
      <c r="R41" s="226"/>
      <c r="S41" s="237"/>
      <c r="T41" s="133" t="s">
        <v>241</v>
      </c>
      <c r="U41" s="89" t="s">
        <v>75</v>
      </c>
      <c r="V41" s="95" t="s">
        <v>3</v>
      </c>
      <c r="W41" s="97"/>
      <c r="X41" s="91">
        <v>2.5</v>
      </c>
      <c r="Y41" s="89" t="s">
        <v>8</v>
      </c>
      <c r="Z41" s="90"/>
      <c r="AA41" s="87" t="s">
        <v>17</v>
      </c>
      <c r="AB41" s="96">
        <v>30</v>
      </c>
      <c r="AC41" s="117"/>
      <c r="AD41" s="96">
        <v>75</v>
      </c>
      <c r="AE41" s="96">
        <f>SUM(AD41*1.15)</f>
        <v>86.25</v>
      </c>
      <c r="AF41" s="96">
        <f>SUM(AE41-AD41)</f>
        <v>11.25</v>
      </c>
      <c r="AG41" s="118">
        <f>SUM(X41*21)</f>
        <v>52.5</v>
      </c>
      <c r="AH41" s="96">
        <f>SUM(AD41-AG41)</f>
        <v>22.5</v>
      </c>
      <c r="AI41" s="92"/>
      <c r="AJ41" s="93">
        <f>+SUM(AI41-AE41)</f>
        <v>-86.25</v>
      </c>
      <c r="AK41" s="229"/>
    </row>
    <row r="42" spans="1:37" s="89" customFormat="1">
      <c r="A42" s="101"/>
      <c r="B42" s="101"/>
      <c r="C42" s="101"/>
      <c r="D42" s="102"/>
      <c r="E42" s="103">
        <f>SUM(E32:E41)</f>
        <v>21.5</v>
      </c>
      <c r="F42" s="101"/>
      <c r="G42" s="102"/>
      <c r="H42" s="101"/>
      <c r="I42" s="104"/>
      <c r="J42" s="83"/>
      <c r="K42" s="104">
        <f t="shared" ref="K42:Q42" si="22">SUM(K32:K41)</f>
        <v>712.5</v>
      </c>
      <c r="L42" s="104">
        <f t="shared" si="22"/>
        <v>819.37499999999989</v>
      </c>
      <c r="M42" s="104">
        <f t="shared" si="22"/>
        <v>106.87499999999991</v>
      </c>
      <c r="N42" s="104">
        <f t="shared" si="22"/>
        <v>435.5</v>
      </c>
      <c r="O42" s="104">
        <f t="shared" si="22"/>
        <v>277</v>
      </c>
      <c r="P42" s="104">
        <f t="shared" si="22"/>
        <v>0</v>
      </c>
      <c r="Q42" s="105">
        <f t="shared" si="22"/>
        <v>-819.37499999999989</v>
      </c>
      <c r="R42" s="105"/>
      <c r="S42" s="237"/>
      <c r="T42" s="133" t="s">
        <v>241</v>
      </c>
      <c r="U42" s="617"/>
      <c r="V42" s="617" t="s">
        <v>10</v>
      </c>
      <c r="W42" s="618"/>
      <c r="X42" s="619"/>
      <c r="Y42" s="617" t="s">
        <v>8</v>
      </c>
      <c r="Z42" s="620"/>
      <c r="AA42" s="617"/>
      <c r="AB42" s="621"/>
      <c r="AC42" s="117"/>
      <c r="AD42" s="621">
        <f>SUM(X42*AB42)</f>
        <v>0</v>
      </c>
      <c r="AE42" s="621">
        <f>SUM(AD42*1.15)</f>
        <v>0</v>
      </c>
      <c r="AF42" s="621">
        <f>SUM(AE42-AD42)</f>
        <v>0</v>
      </c>
      <c r="AG42" s="621">
        <f>SUM(X42*20)</f>
        <v>0</v>
      </c>
      <c r="AH42" s="621">
        <f>SUM(AD42-AG42)</f>
        <v>0</v>
      </c>
      <c r="AI42" s="621"/>
      <c r="AJ42" s="623">
        <f>+SUM(AI42-AE42)</f>
        <v>0</v>
      </c>
      <c r="AK42" s="708"/>
    </row>
    <row r="43" spans="1:37" s="89" customFormat="1">
      <c r="A43" s="134"/>
      <c r="J43" s="83"/>
      <c r="R43" s="226"/>
      <c r="S43" s="237"/>
      <c r="T43" s="133" t="s">
        <v>241</v>
      </c>
      <c r="U43" s="89" t="s">
        <v>577</v>
      </c>
      <c r="V43" s="89" t="s">
        <v>10</v>
      </c>
      <c r="W43" s="97"/>
      <c r="X43" s="91">
        <v>2</v>
      </c>
      <c r="Y43" s="125" t="s">
        <v>98</v>
      </c>
      <c r="Z43" s="90"/>
      <c r="AA43" s="89" t="s">
        <v>20</v>
      </c>
      <c r="AB43" s="92">
        <v>43</v>
      </c>
      <c r="AC43" s="117"/>
      <c r="AD43" s="92">
        <f>SUM(X43*AB43)</f>
        <v>86</v>
      </c>
      <c r="AE43" s="92">
        <f>SUM(AD43*1.15)</f>
        <v>98.899999999999991</v>
      </c>
      <c r="AF43" s="92">
        <f>SUM(AE43-AD43)</f>
        <v>12.899999999999991</v>
      </c>
      <c r="AG43" s="92">
        <f>SUM(X43*21)</f>
        <v>42</v>
      </c>
      <c r="AH43" s="92">
        <f>SUM(AD43-AG43)</f>
        <v>44</v>
      </c>
      <c r="AI43" s="92"/>
      <c r="AJ43" s="93">
        <f>+SUM(AI43-AE43)</f>
        <v>-98.899999999999991</v>
      </c>
      <c r="AK43" s="229"/>
    </row>
    <row r="44" spans="1:37" s="89" customFormat="1">
      <c r="A44" s="136"/>
      <c r="B44" s="87"/>
      <c r="C44" s="95"/>
      <c r="D44" s="97"/>
      <c r="E44" s="91"/>
      <c r="G44" s="90"/>
      <c r="H44" s="95"/>
      <c r="I44" s="118"/>
      <c r="J44" s="83"/>
      <c r="K44" s="118"/>
      <c r="L44" s="118"/>
      <c r="M44" s="118"/>
      <c r="N44" s="118"/>
      <c r="O44" s="118"/>
      <c r="P44" s="118"/>
      <c r="Q44" s="93"/>
      <c r="R44" s="226"/>
      <c r="S44" s="237"/>
      <c r="T44" s="101"/>
      <c r="U44" s="101"/>
      <c r="V44" s="101"/>
      <c r="W44" s="102"/>
      <c r="X44" s="103">
        <f>SUM(X34:X43)</f>
        <v>17.5</v>
      </c>
      <c r="Y44" s="101"/>
      <c r="Z44" s="102"/>
      <c r="AA44" s="101"/>
      <c r="AB44" s="104"/>
      <c r="AC44" s="117"/>
      <c r="AD44" s="104">
        <f t="shared" ref="AD44:AJ44" si="23">SUM(AD34:AD43)</f>
        <v>618.5</v>
      </c>
      <c r="AE44" s="104">
        <f t="shared" si="23"/>
        <v>711.27499999999986</v>
      </c>
      <c r="AF44" s="104">
        <f t="shared" si="23"/>
        <v>92.774999999999935</v>
      </c>
      <c r="AG44" s="104">
        <f t="shared" si="23"/>
        <v>357.5</v>
      </c>
      <c r="AH44" s="104">
        <f t="shared" si="23"/>
        <v>261</v>
      </c>
      <c r="AI44" s="104">
        <f t="shared" si="23"/>
        <v>0</v>
      </c>
      <c r="AJ44" s="105">
        <f t="shared" si="23"/>
        <v>-711.27499999999986</v>
      </c>
      <c r="AK44" s="94"/>
    </row>
    <row r="45" spans="1:37" s="89" customFormat="1">
      <c r="A45" s="136"/>
      <c r="B45" s="136"/>
      <c r="C45" s="136"/>
      <c r="D45" s="137"/>
      <c r="E45" s="138">
        <f>SUM(E43:E44)</f>
        <v>0</v>
      </c>
      <c r="F45" s="136"/>
      <c r="G45" s="137"/>
      <c r="H45" s="136"/>
      <c r="I45" s="139"/>
      <c r="J45" s="83"/>
      <c r="K45" s="139">
        <f t="shared" ref="K45:Q45" si="24">SUM(K43:K44)</f>
        <v>0</v>
      </c>
      <c r="L45" s="139">
        <f t="shared" si="24"/>
        <v>0</v>
      </c>
      <c r="M45" s="139">
        <f t="shared" si="24"/>
        <v>0</v>
      </c>
      <c r="N45" s="139">
        <f t="shared" si="24"/>
        <v>0</v>
      </c>
      <c r="O45" s="139">
        <f t="shared" si="24"/>
        <v>0</v>
      </c>
      <c r="P45" s="139">
        <f t="shared" si="24"/>
        <v>0</v>
      </c>
      <c r="Q45" s="140">
        <f t="shared" si="24"/>
        <v>0</v>
      </c>
      <c r="R45" s="140"/>
      <c r="S45" s="236"/>
      <c r="T45" s="134"/>
      <c r="AC45" s="117"/>
      <c r="AK45" s="229"/>
    </row>
    <row r="46" spans="1:37" s="89" customFormat="1">
      <c r="A46" s="143" t="s">
        <v>40</v>
      </c>
      <c r="B46" s="95" t="s">
        <v>41</v>
      </c>
      <c r="C46" s="89" t="s">
        <v>19</v>
      </c>
      <c r="D46" s="99"/>
      <c r="E46" s="91">
        <v>2</v>
      </c>
      <c r="F46" s="126" t="s">
        <v>5</v>
      </c>
      <c r="G46" s="90"/>
      <c r="H46" s="95" t="s">
        <v>6</v>
      </c>
      <c r="I46" s="118">
        <v>35</v>
      </c>
      <c r="J46" s="83"/>
      <c r="K46" s="92">
        <v>70</v>
      </c>
      <c r="L46" s="92">
        <f t="shared" ref="L46:L52" si="25">SUM(K46*1.15)</f>
        <v>80.5</v>
      </c>
      <c r="M46" s="92">
        <f t="shared" ref="M46:M52" si="26">SUM(L46-K46)</f>
        <v>10.5</v>
      </c>
      <c r="N46" s="118">
        <f>SUM(E46*21)</f>
        <v>42</v>
      </c>
      <c r="O46" s="118">
        <f t="shared" ref="O46:O52" si="27">SUM(K46-N46)</f>
        <v>28</v>
      </c>
      <c r="P46" s="118"/>
      <c r="Q46" s="93">
        <f t="shared" ref="Q46:Q51" si="28">+SUM(P46-L46)</f>
        <v>-80.5</v>
      </c>
      <c r="R46" s="226"/>
      <c r="S46" s="236"/>
      <c r="T46" s="136"/>
      <c r="U46" s="136"/>
      <c r="V46" s="136"/>
      <c r="W46" s="137"/>
      <c r="X46" s="138">
        <f ca="1">SUM(X45:X46)</f>
        <v>0</v>
      </c>
      <c r="Y46" s="136"/>
      <c r="Z46" s="137"/>
      <c r="AA46" s="136"/>
      <c r="AB46" s="139"/>
      <c r="AC46" s="83"/>
      <c r="AD46" s="139">
        <f t="shared" ref="AD46:AJ46" ca="1" si="29">SUM(AD45:AD46)</f>
        <v>0</v>
      </c>
      <c r="AE46" s="139">
        <f t="shared" ca="1" si="29"/>
        <v>0</v>
      </c>
      <c r="AF46" s="139">
        <f t="shared" ca="1" si="29"/>
        <v>0</v>
      </c>
      <c r="AG46" s="139">
        <f t="shared" ca="1" si="29"/>
        <v>0</v>
      </c>
      <c r="AH46" s="139">
        <f t="shared" ca="1" si="29"/>
        <v>0</v>
      </c>
      <c r="AI46" s="139">
        <f t="shared" ca="1" si="29"/>
        <v>0</v>
      </c>
      <c r="AJ46" s="140">
        <f t="shared" ca="1" si="29"/>
        <v>0</v>
      </c>
      <c r="AK46" s="94"/>
    </row>
    <row r="47" spans="1:37" s="89" customFormat="1">
      <c r="A47" s="143" t="s">
        <v>40</v>
      </c>
      <c r="B47" s="89" t="s">
        <v>44</v>
      </c>
      <c r="C47" s="89" t="s">
        <v>19</v>
      </c>
      <c r="D47" s="97"/>
      <c r="E47" s="91">
        <v>2</v>
      </c>
      <c r="F47" s="126" t="s">
        <v>5</v>
      </c>
      <c r="G47" s="90"/>
      <c r="H47" s="95" t="s">
        <v>6</v>
      </c>
      <c r="I47" s="96">
        <v>35</v>
      </c>
      <c r="J47" s="83"/>
      <c r="K47" s="92">
        <v>70</v>
      </c>
      <c r="L47" s="92">
        <f t="shared" si="25"/>
        <v>80.5</v>
      </c>
      <c r="M47" s="92">
        <f t="shared" si="26"/>
        <v>10.5</v>
      </c>
      <c r="N47" s="118">
        <f t="shared" ref="N47:N55" si="30">SUM(E47*21)</f>
        <v>42</v>
      </c>
      <c r="O47" s="118">
        <f t="shared" si="27"/>
        <v>28</v>
      </c>
      <c r="P47" s="118"/>
      <c r="Q47" s="93">
        <f t="shared" si="28"/>
        <v>-80.5</v>
      </c>
      <c r="R47" s="226"/>
      <c r="S47" s="236"/>
      <c r="T47" s="143" t="s">
        <v>40</v>
      </c>
      <c r="U47" s="87" t="s">
        <v>43</v>
      </c>
      <c r="V47" s="87" t="s">
        <v>19</v>
      </c>
      <c r="W47" s="97"/>
      <c r="X47" s="98">
        <v>3</v>
      </c>
      <c r="Y47" s="126" t="s">
        <v>5</v>
      </c>
      <c r="Z47" s="90"/>
      <c r="AA47" s="95" t="s">
        <v>17</v>
      </c>
      <c r="AB47" s="96">
        <v>30</v>
      </c>
      <c r="AC47" s="83"/>
      <c r="AD47" s="92">
        <v>90</v>
      </c>
      <c r="AE47" s="92">
        <f t="shared" ref="AE47:AE52" si="31">SUM(AD47*1.15)</f>
        <v>103.49999999999999</v>
      </c>
      <c r="AF47" s="92">
        <f t="shared" ref="AF47:AF52" si="32">SUM(AE47-AD47)</f>
        <v>13.499999999999986</v>
      </c>
      <c r="AG47" s="118">
        <f>SUM(X47*21)</f>
        <v>63</v>
      </c>
      <c r="AH47" s="118">
        <f t="shared" ref="AH47:AH52" si="33">SUM(AD47-AG47)</f>
        <v>27</v>
      </c>
      <c r="AI47" s="92"/>
      <c r="AJ47" s="144">
        <f t="shared" ref="AJ47:AJ52" si="34">+SUM(AI47-AE47)</f>
        <v>-103.49999999999999</v>
      </c>
      <c r="AK47" s="229"/>
    </row>
    <row r="48" spans="1:37" s="89" customFormat="1">
      <c r="A48" s="143" t="s">
        <v>40</v>
      </c>
      <c r="B48" s="89" t="s">
        <v>45</v>
      </c>
      <c r="C48" s="89" t="s">
        <v>24</v>
      </c>
      <c r="D48" s="145"/>
      <c r="E48" s="91">
        <v>2</v>
      </c>
      <c r="F48" s="126" t="s">
        <v>5</v>
      </c>
      <c r="G48" s="90"/>
      <c r="H48" s="95" t="s">
        <v>6</v>
      </c>
      <c r="I48" s="96">
        <v>35</v>
      </c>
      <c r="J48" s="117"/>
      <c r="K48" s="92">
        <f>SUM(E48*I48)</f>
        <v>70</v>
      </c>
      <c r="L48" s="92">
        <f t="shared" si="25"/>
        <v>80.5</v>
      </c>
      <c r="M48" s="92">
        <f t="shared" si="26"/>
        <v>10.5</v>
      </c>
      <c r="N48" s="118">
        <f t="shared" si="30"/>
        <v>42</v>
      </c>
      <c r="O48" s="92">
        <f t="shared" si="27"/>
        <v>28</v>
      </c>
      <c r="P48" s="92"/>
      <c r="Q48" s="93">
        <f t="shared" si="28"/>
        <v>-80.5</v>
      </c>
      <c r="R48" s="226"/>
      <c r="S48" s="236"/>
      <c r="T48" s="143" t="s">
        <v>40</v>
      </c>
      <c r="U48" s="617"/>
      <c r="V48" s="617" t="s">
        <v>19</v>
      </c>
      <c r="W48" s="658"/>
      <c r="X48" s="619"/>
      <c r="Y48" s="617" t="s">
        <v>469</v>
      </c>
      <c r="Z48" s="620"/>
      <c r="AA48" s="624"/>
      <c r="AB48" s="621"/>
      <c r="AC48" s="83"/>
      <c r="AD48" s="621"/>
      <c r="AE48" s="621">
        <f t="shared" si="31"/>
        <v>0</v>
      </c>
      <c r="AF48" s="621">
        <f t="shared" si="32"/>
        <v>0</v>
      </c>
      <c r="AG48" s="621">
        <f>SUM(X48*21)</f>
        <v>0</v>
      </c>
      <c r="AH48" s="621">
        <f t="shared" si="33"/>
        <v>0</v>
      </c>
      <c r="AI48" s="621"/>
      <c r="AJ48" s="623">
        <f t="shared" si="34"/>
        <v>0</v>
      </c>
      <c r="AK48" s="94"/>
    </row>
    <row r="49" spans="1:38" s="89" customFormat="1">
      <c r="A49" s="143" t="s">
        <v>40</v>
      </c>
      <c r="B49" s="89" t="s">
        <v>46</v>
      </c>
      <c r="C49" s="95" t="s">
        <v>24</v>
      </c>
      <c r="D49" s="97"/>
      <c r="E49" s="91">
        <v>2.5</v>
      </c>
      <c r="F49" s="146" t="s">
        <v>47</v>
      </c>
      <c r="G49" s="90"/>
      <c r="H49" s="89" t="s">
        <v>20</v>
      </c>
      <c r="I49" s="92">
        <v>38</v>
      </c>
      <c r="J49" s="83"/>
      <c r="K49" s="92">
        <f>SUM(E49*I49)</f>
        <v>95</v>
      </c>
      <c r="L49" s="92">
        <f t="shared" si="25"/>
        <v>109.24999999999999</v>
      </c>
      <c r="M49" s="92">
        <f t="shared" si="26"/>
        <v>14.249999999999986</v>
      </c>
      <c r="N49" s="118">
        <f>SUM(E49*25)</f>
        <v>62.5</v>
      </c>
      <c r="O49" s="92">
        <f t="shared" si="27"/>
        <v>32.5</v>
      </c>
      <c r="P49" s="92"/>
      <c r="Q49" s="93">
        <f t="shared" si="28"/>
        <v>-109.24999999999999</v>
      </c>
      <c r="R49" s="226"/>
      <c r="S49" s="236"/>
      <c r="T49" s="143" t="s">
        <v>40</v>
      </c>
      <c r="U49" s="89" t="s">
        <v>48</v>
      </c>
      <c r="V49" s="89" t="s">
        <v>24</v>
      </c>
      <c r="W49" s="90"/>
      <c r="X49" s="91">
        <v>2</v>
      </c>
      <c r="Y49" s="126" t="s">
        <v>5</v>
      </c>
      <c r="Z49" s="90"/>
      <c r="AA49" s="95" t="s">
        <v>6</v>
      </c>
      <c r="AB49" s="96">
        <v>35</v>
      </c>
      <c r="AC49" s="83"/>
      <c r="AD49" s="118">
        <f>SUM(X49*AB49)</f>
        <v>70</v>
      </c>
      <c r="AE49" s="118">
        <f t="shared" si="31"/>
        <v>80.5</v>
      </c>
      <c r="AF49" s="118">
        <f t="shared" si="32"/>
        <v>10.5</v>
      </c>
      <c r="AG49" s="118">
        <f>SUM(X49*21)</f>
        <v>42</v>
      </c>
      <c r="AH49" s="92">
        <f t="shared" si="33"/>
        <v>28</v>
      </c>
      <c r="AI49" s="92"/>
      <c r="AJ49" s="93">
        <f t="shared" si="34"/>
        <v>-80.5</v>
      </c>
      <c r="AK49" s="229"/>
    </row>
    <row r="50" spans="1:38" s="89" customFormat="1">
      <c r="A50" s="143" t="s">
        <v>40</v>
      </c>
      <c r="B50" s="95" t="s">
        <v>95</v>
      </c>
      <c r="C50" s="95" t="s">
        <v>29</v>
      </c>
      <c r="D50" s="97"/>
      <c r="E50" s="100">
        <v>2.5</v>
      </c>
      <c r="F50" s="89" t="s">
        <v>8</v>
      </c>
      <c r="G50" s="90"/>
      <c r="H50" s="95" t="s">
        <v>12</v>
      </c>
      <c r="I50" s="96">
        <v>30</v>
      </c>
      <c r="J50" s="83"/>
      <c r="K50" s="96">
        <v>75</v>
      </c>
      <c r="L50" s="96">
        <f t="shared" si="25"/>
        <v>86.25</v>
      </c>
      <c r="M50" s="96">
        <f t="shared" si="26"/>
        <v>11.25</v>
      </c>
      <c r="N50" s="92">
        <f t="shared" si="30"/>
        <v>52.5</v>
      </c>
      <c r="O50" s="92">
        <f t="shared" si="27"/>
        <v>22.5</v>
      </c>
      <c r="P50" s="96"/>
      <c r="Q50" s="93">
        <f>+SUM(P50-L50)</f>
        <v>-86.25</v>
      </c>
      <c r="R50" s="226"/>
      <c r="S50" s="236"/>
      <c r="T50" s="143" t="s">
        <v>40</v>
      </c>
      <c r="U50" s="89" t="s">
        <v>50</v>
      </c>
      <c r="V50" s="95" t="s">
        <v>24</v>
      </c>
      <c r="W50" s="97"/>
      <c r="X50" s="91">
        <v>2.5</v>
      </c>
      <c r="Y50" s="126" t="s">
        <v>5</v>
      </c>
      <c r="Z50" s="90"/>
      <c r="AA50" s="89" t="s">
        <v>17</v>
      </c>
      <c r="AB50" s="92">
        <v>30</v>
      </c>
      <c r="AC50" s="83"/>
      <c r="AD50" s="92">
        <f>SUM(X50*AB50)</f>
        <v>75</v>
      </c>
      <c r="AE50" s="92">
        <f t="shared" si="31"/>
        <v>86.25</v>
      </c>
      <c r="AF50" s="92">
        <f t="shared" si="32"/>
        <v>11.25</v>
      </c>
      <c r="AG50" s="118">
        <f>SUM(X50*21)</f>
        <v>52.5</v>
      </c>
      <c r="AH50" s="92">
        <f t="shared" si="33"/>
        <v>22.5</v>
      </c>
      <c r="AI50" s="92"/>
      <c r="AJ50" s="93">
        <f t="shared" si="34"/>
        <v>-86.25</v>
      </c>
      <c r="AK50" s="229"/>
    </row>
    <row r="51" spans="1:38" s="89" customFormat="1">
      <c r="A51" s="143" t="s">
        <v>40</v>
      </c>
      <c r="B51" s="87" t="s">
        <v>49</v>
      </c>
      <c r="C51" s="89" t="s">
        <v>29</v>
      </c>
      <c r="D51" s="97"/>
      <c r="E51" s="98">
        <v>2</v>
      </c>
      <c r="F51" s="126" t="s">
        <v>5</v>
      </c>
      <c r="G51" s="90"/>
      <c r="H51" s="87" t="s">
        <v>12</v>
      </c>
      <c r="I51" s="92">
        <v>30</v>
      </c>
      <c r="J51" s="117"/>
      <c r="K51" s="118">
        <v>60</v>
      </c>
      <c r="L51" s="118">
        <f t="shared" si="25"/>
        <v>69</v>
      </c>
      <c r="M51" s="118">
        <f t="shared" si="26"/>
        <v>9</v>
      </c>
      <c r="N51" s="118">
        <f t="shared" si="30"/>
        <v>42</v>
      </c>
      <c r="O51" s="92">
        <f t="shared" si="27"/>
        <v>18</v>
      </c>
      <c r="P51" s="118"/>
      <c r="Q51" s="93">
        <f t="shared" si="28"/>
        <v>-69</v>
      </c>
      <c r="R51" s="226"/>
      <c r="S51" s="236"/>
      <c r="T51" s="143" t="s">
        <v>40</v>
      </c>
      <c r="U51" s="95" t="s">
        <v>232</v>
      </c>
      <c r="V51" s="89" t="s">
        <v>29</v>
      </c>
      <c r="W51" s="90"/>
      <c r="X51" s="91">
        <v>2</v>
      </c>
      <c r="Y51" s="147" t="s">
        <v>98</v>
      </c>
      <c r="Z51" s="90"/>
      <c r="AA51" s="89" t="s">
        <v>6</v>
      </c>
      <c r="AB51" s="92">
        <v>38</v>
      </c>
      <c r="AC51" s="83"/>
      <c r="AD51" s="92">
        <f>SUM(X51*AB51)</f>
        <v>76</v>
      </c>
      <c r="AE51" s="92">
        <f t="shared" si="31"/>
        <v>87.399999999999991</v>
      </c>
      <c r="AF51" s="92">
        <f t="shared" si="32"/>
        <v>11.399999999999991</v>
      </c>
      <c r="AG51" s="92">
        <f>SUM(X51*25)</f>
        <v>50</v>
      </c>
      <c r="AH51" s="92">
        <f t="shared" si="33"/>
        <v>26</v>
      </c>
      <c r="AI51" s="92"/>
      <c r="AJ51" s="93">
        <f t="shared" si="34"/>
        <v>-87.399999999999991</v>
      </c>
      <c r="AK51" s="229"/>
    </row>
    <row r="52" spans="1:38" s="89" customFormat="1">
      <c r="A52" s="143" t="s">
        <v>40</v>
      </c>
      <c r="B52" s="89" t="s">
        <v>33</v>
      </c>
      <c r="C52" s="95" t="s">
        <v>3</v>
      </c>
      <c r="D52" s="97"/>
      <c r="E52" s="100">
        <v>2.5</v>
      </c>
      <c r="F52" s="126" t="s">
        <v>5</v>
      </c>
      <c r="G52" s="90"/>
      <c r="H52" s="95" t="s">
        <v>6</v>
      </c>
      <c r="I52" s="92">
        <v>35</v>
      </c>
      <c r="J52" s="117"/>
      <c r="K52" s="92">
        <v>87.5</v>
      </c>
      <c r="L52" s="92">
        <f t="shared" si="25"/>
        <v>100.62499999999999</v>
      </c>
      <c r="M52" s="92">
        <f t="shared" si="26"/>
        <v>13.124999999999986</v>
      </c>
      <c r="N52" s="118">
        <f t="shared" si="30"/>
        <v>52.5</v>
      </c>
      <c r="O52" s="118">
        <f t="shared" si="27"/>
        <v>35</v>
      </c>
      <c r="P52" s="118"/>
      <c r="Q52" s="93">
        <f>+SUM(P52-L52)</f>
        <v>-100.62499999999999</v>
      </c>
      <c r="R52" s="226"/>
      <c r="S52" s="236"/>
      <c r="T52" s="143" t="s">
        <v>40</v>
      </c>
      <c r="U52" s="95" t="s">
        <v>95</v>
      </c>
      <c r="V52" s="95" t="s">
        <v>29</v>
      </c>
      <c r="W52" s="97"/>
      <c r="X52" s="100">
        <v>2.5</v>
      </c>
      <c r="Y52" s="89" t="s">
        <v>8</v>
      </c>
      <c r="Z52" s="148"/>
      <c r="AA52" s="95" t="s">
        <v>17</v>
      </c>
      <c r="AB52" s="96">
        <v>30</v>
      </c>
      <c r="AC52" s="83"/>
      <c r="AD52" s="96">
        <f>SUM(X52*AB52)</f>
        <v>75</v>
      </c>
      <c r="AE52" s="96">
        <f t="shared" si="31"/>
        <v>86.25</v>
      </c>
      <c r="AF52" s="96">
        <f t="shared" si="32"/>
        <v>11.25</v>
      </c>
      <c r="AG52" s="92">
        <f>SUM(X52*21)</f>
        <v>52.5</v>
      </c>
      <c r="AH52" s="92">
        <f t="shared" si="33"/>
        <v>22.5</v>
      </c>
      <c r="AI52" s="96"/>
      <c r="AJ52" s="93">
        <f t="shared" si="34"/>
        <v>-86.25</v>
      </c>
      <c r="AK52" s="229"/>
    </row>
    <row r="53" spans="1:38" s="89" customFormat="1">
      <c r="A53" s="143" t="s">
        <v>40</v>
      </c>
      <c r="B53" s="89" t="s">
        <v>357</v>
      </c>
      <c r="C53" s="89" t="s">
        <v>3</v>
      </c>
      <c r="D53" s="97"/>
      <c r="E53" s="100">
        <v>3</v>
      </c>
      <c r="F53" s="87" t="s">
        <v>8</v>
      </c>
      <c r="G53" s="90"/>
      <c r="H53" s="95" t="s">
        <v>104</v>
      </c>
      <c r="I53" s="96">
        <v>30</v>
      </c>
      <c r="J53" s="83"/>
      <c r="K53" s="96">
        <v>90</v>
      </c>
      <c r="L53" s="96">
        <f>SUM(K53*1.15)</f>
        <v>103.49999999999999</v>
      </c>
      <c r="M53" s="96">
        <f>SUM(L53-K53)</f>
        <v>13.499999999999986</v>
      </c>
      <c r="N53" s="92">
        <f>SUM(E53*20)</f>
        <v>60</v>
      </c>
      <c r="O53" s="96">
        <f>SUM(K53-N53)</f>
        <v>30</v>
      </c>
      <c r="P53" s="96"/>
      <c r="Q53" s="93">
        <f>+SUM(P53-L53)</f>
        <v>-103.49999999999999</v>
      </c>
      <c r="R53" s="226"/>
      <c r="S53" s="236"/>
      <c r="T53" s="143" t="s">
        <v>40</v>
      </c>
      <c r="U53" s="89" t="s">
        <v>357</v>
      </c>
      <c r="V53" s="89" t="s">
        <v>3</v>
      </c>
      <c r="W53" s="97"/>
      <c r="X53" s="100">
        <v>3</v>
      </c>
      <c r="Y53" s="87" t="s">
        <v>8</v>
      </c>
      <c r="Z53" s="90"/>
      <c r="AA53" s="95" t="s">
        <v>104</v>
      </c>
      <c r="AB53" s="96">
        <v>30</v>
      </c>
      <c r="AC53" s="83"/>
      <c r="AD53" s="96">
        <v>90</v>
      </c>
      <c r="AE53" s="96">
        <f>SUM(AD53*1.15)</f>
        <v>103.49999999999999</v>
      </c>
      <c r="AF53" s="96">
        <f>SUM(AE53-AD53)</f>
        <v>13.499999999999986</v>
      </c>
      <c r="AG53" s="92">
        <f>SUM(X53*20)</f>
        <v>60</v>
      </c>
      <c r="AH53" s="96">
        <f>SUM(AD53-AG53)</f>
        <v>30</v>
      </c>
      <c r="AI53" s="96"/>
      <c r="AJ53" s="93">
        <f>+SUM(AI53-AE53)</f>
        <v>-103.49999999999999</v>
      </c>
      <c r="AK53" s="226"/>
    </row>
    <row r="54" spans="1:38" s="89" customFormat="1">
      <c r="A54" s="143" t="s">
        <v>40</v>
      </c>
      <c r="B54" s="87" t="s">
        <v>16</v>
      </c>
      <c r="C54" s="87" t="s">
        <v>10</v>
      </c>
      <c r="D54" s="99"/>
      <c r="E54" s="100">
        <v>3</v>
      </c>
      <c r="F54" s="126" t="s">
        <v>5</v>
      </c>
      <c r="G54" s="90"/>
      <c r="H54" s="87" t="s">
        <v>17</v>
      </c>
      <c r="I54" s="118">
        <v>30</v>
      </c>
      <c r="J54" s="117"/>
      <c r="K54" s="118">
        <v>90</v>
      </c>
      <c r="L54" s="118">
        <f>SUM(K54*1.15)</f>
        <v>103.49999999999999</v>
      </c>
      <c r="M54" s="118">
        <f>SUM(L54-K54)</f>
        <v>13.499999999999986</v>
      </c>
      <c r="N54" s="92">
        <f>SUM(E54*20)</f>
        <v>60</v>
      </c>
      <c r="O54" s="118">
        <f>SUM(K54-N54)</f>
        <v>30</v>
      </c>
      <c r="P54" s="118"/>
      <c r="Q54" s="93">
        <f>+SUM(P54-L54)</f>
        <v>-103.49999999999999</v>
      </c>
      <c r="R54" s="229"/>
      <c r="S54" s="236"/>
      <c r="T54" s="143" t="s">
        <v>40</v>
      </c>
      <c r="U54" s="89" t="s">
        <v>514</v>
      </c>
      <c r="V54" s="89" t="s">
        <v>3</v>
      </c>
      <c r="W54" s="97">
        <v>43587</v>
      </c>
      <c r="X54" s="91">
        <v>3</v>
      </c>
      <c r="Y54" s="126" t="s">
        <v>5</v>
      </c>
      <c r="Z54" s="90"/>
      <c r="AA54" s="89" t="s">
        <v>6</v>
      </c>
      <c r="AB54" s="92">
        <v>35</v>
      </c>
      <c r="AC54" s="83"/>
      <c r="AD54" s="92">
        <f>SUM(X54*AB54)</f>
        <v>105</v>
      </c>
      <c r="AE54" s="92">
        <f>SUM(AD54*1.15)</f>
        <v>120.74999999999999</v>
      </c>
      <c r="AF54" s="92">
        <f>SUM(AE54-AD54)</f>
        <v>15.749999999999986</v>
      </c>
      <c r="AG54" s="92">
        <f t="shared" ref="AG54" si="35">SUM(X54*20)</f>
        <v>60</v>
      </c>
      <c r="AH54" s="92">
        <f>SUM(AD54-AG54)</f>
        <v>45</v>
      </c>
      <c r="AI54" s="92"/>
      <c r="AJ54" s="93">
        <f>+SUM(AI54-AE54)</f>
        <v>-120.74999999999999</v>
      </c>
      <c r="AK54" s="244"/>
    </row>
    <row r="55" spans="1:38" s="89" customFormat="1">
      <c r="A55" s="143" t="s">
        <v>40</v>
      </c>
      <c r="B55" s="95" t="s">
        <v>56</v>
      </c>
      <c r="C55" s="89" t="s">
        <v>10</v>
      </c>
      <c r="D55" s="97"/>
      <c r="E55" s="100">
        <v>2.5</v>
      </c>
      <c r="F55" s="89" t="s">
        <v>8</v>
      </c>
      <c r="G55" s="90"/>
      <c r="H55" s="95" t="s">
        <v>6</v>
      </c>
      <c r="I55" s="92">
        <v>33</v>
      </c>
      <c r="J55" s="83"/>
      <c r="K55" s="92">
        <v>82.5</v>
      </c>
      <c r="L55" s="92">
        <f>SUM(K55*1.15)</f>
        <v>94.874999999999986</v>
      </c>
      <c r="M55" s="92">
        <f>SUM(L55-K55)</f>
        <v>12.374999999999986</v>
      </c>
      <c r="N55" s="92">
        <f t="shared" si="30"/>
        <v>52.5</v>
      </c>
      <c r="O55" s="92">
        <f>SUM(K55-N55)</f>
        <v>30</v>
      </c>
      <c r="P55" s="92"/>
      <c r="Q55" s="93">
        <f>+SUM(P55-L55)</f>
        <v>-94.874999999999986</v>
      </c>
      <c r="R55" s="226"/>
      <c r="S55" s="236"/>
      <c r="T55" s="143" t="s">
        <v>40</v>
      </c>
      <c r="U55" s="87" t="s">
        <v>351</v>
      </c>
      <c r="V55" s="87" t="s">
        <v>10</v>
      </c>
      <c r="W55" s="87"/>
      <c r="X55" s="98">
        <v>2</v>
      </c>
      <c r="Y55" s="126" t="s">
        <v>5</v>
      </c>
      <c r="Z55" s="90"/>
      <c r="AA55" s="89" t="s">
        <v>6</v>
      </c>
      <c r="AB55" s="92">
        <v>35</v>
      </c>
      <c r="AC55" s="83"/>
      <c r="AD55" s="92">
        <v>70</v>
      </c>
      <c r="AE55" s="92">
        <f>SUM(AD55*1.15)</f>
        <v>80.5</v>
      </c>
      <c r="AF55" s="92">
        <f>SUM(AE55-AD55)</f>
        <v>10.5</v>
      </c>
      <c r="AG55" s="92">
        <f>SUM(X55*21)</f>
        <v>42</v>
      </c>
      <c r="AH55" s="92">
        <f>SUM(AD55-AG55)</f>
        <v>28</v>
      </c>
      <c r="AI55" s="92"/>
      <c r="AJ55" s="93">
        <f>+SUM(AI55-AE55)</f>
        <v>-80.5</v>
      </c>
      <c r="AK55" s="229"/>
    </row>
    <row r="56" spans="1:38">
      <c r="A56" s="157"/>
      <c r="B56" s="157"/>
      <c r="C56" s="157"/>
      <c r="D56" s="157"/>
      <c r="E56" s="158">
        <f>SUM(E46:E55)</f>
        <v>24</v>
      </c>
      <c r="F56" s="157"/>
      <c r="G56" s="157"/>
      <c r="H56" s="157"/>
      <c r="I56" s="159"/>
      <c r="J56" s="83"/>
      <c r="K56" s="160">
        <f t="shared" ref="K56:Q56" si="36">SUM(K46:K55)</f>
        <v>790</v>
      </c>
      <c r="L56" s="160">
        <f t="shared" si="36"/>
        <v>908.5</v>
      </c>
      <c r="M56" s="160">
        <f t="shared" si="36"/>
        <v>118.49999999999993</v>
      </c>
      <c r="N56" s="160">
        <f t="shared" si="36"/>
        <v>508</v>
      </c>
      <c r="O56" s="160">
        <f t="shared" si="36"/>
        <v>282</v>
      </c>
      <c r="P56" s="160">
        <f t="shared" si="36"/>
        <v>0</v>
      </c>
      <c r="Q56" s="161">
        <f t="shared" si="36"/>
        <v>-908.5</v>
      </c>
      <c r="R56" s="162"/>
      <c r="S56" s="236"/>
      <c r="T56" s="143" t="s">
        <v>40</v>
      </c>
      <c r="U56" s="95" t="s">
        <v>56</v>
      </c>
      <c r="V56" s="89" t="s">
        <v>10</v>
      </c>
      <c r="W56" s="97"/>
      <c r="X56" s="100">
        <v>2.5</v>
      </c>
      <c r="Y56" s="89" t="s">
        <v>8</v>
      </c>
      <c r="AA56" s="95" t="s">
        <v>6</v>
      </c>
      <c r="AB56" s="92">
        <v>33</v>
      </c>
      <c r="AC56" s="83"/>
      <c r="AD56" s="92">
        <f>SUM(X56*AB56)</f>
        <v>82.5</v>
      </c>
      <c r="AE56" s="92">
        <f t="shared" ref="AE56" si="37">SUM(AD56*1.15)</f>
        <v>94.874999999999986</v>
      </c>
      <c r="AF56" s="92">
        <f t="shared" ref="AF56" si="38">SUM(AE56-AD56)</f>
        <v>12.374999999999986</v>
      </c>
      <c r="AG56" s="92">
        <f>SUM(X56*20)</f>
        <v>50</v>
      </c>
      <c r="AH56" s="118">
        <f t="shared" ref="AH56" si="39">SUM(AD56-AG56)</f>
        <v>32.5</v>
      </c>
      <c r="AI56" s="96"/>
      <c r="AJ56" s="93">
        <f t="shared" ref="AJ56" si="40">+SUM(AI56-AE56)</f>
        <v>-94.874999999999986</v>
      </c>
      <c r="AK56" s="94"/>
      <c r="AL56" s="87"/>
    </row>
    <row r="57" spans="1:38">
      <c r="A57" s="79" t="s">
        <v>57</v>
      </c>
      <c r="B57" s="79" t="s">
        <v>58</v>
      </c>
      <c r="C57" s="79"/>
      <c r="D57" s="165" t="s">
        <v>59</v>
      </c>
      <c r="E57" s="81" t="s">
        <v>60</v>
      </c>
      <c r="F57" s="79" t="s">
        <v>61</v>
      </c>
      <c r="G57" s="85" t="s">
        <v>62</v>
      </c>
      <c r="H57" s="156" t="s">
        <v>63</v>
      </c>
      <c r="I57" s="82" t="s">
        <v>64</v>
      </c>
      <c r="J57" s="83"/>
      <c r="K57" s="82" t="s">
        <v>65</v>
      </c>
      <c r="L57" s="82" t="s">
        <v>66</v>
      </c>
      <c r="M57" s="82" t="s">
        <v>67</v>
      </c>
      <c r="N57" s="82" t="s">
        <v>68</v>
      </c>
      <c r="O57" s="82" t="s">
        <v>69</v>
      </c>
      <c r="P57" s="82" t="s">
        <v>70</v>
      </c>
      <c r="Q57" s="84" t="s">
        <v>71</v>
      </c>
      <c r="R57" s="226"/>
      <c r="S57" s="236"/>
      <c r="T57" s="150"/>
      <c r="U57" s="150"/>
      <c r="V57" s="150"/>
      <c r="W57" s="150"/>
      <c r="X57" s="151">
        <f>SUM(X47:X56)</f>
        <v>22.5</v>
      </c>
      <c r="Y57" s="150"/>
      <c r="Z57" s="150"/>
      <c r="AA57" s="150"/>
      <c r="AB57" s="152"/>
      <c r="AC57" s="83"/>
      <c r="AD57" s="152">
        <f t="shared" ref="AD57:AJ57" si="41">SUM(AD47:AD56)</f>
        <v>733.5</v>
      </c>
      <c r="AE57" s="152">
        <f t="shared" si="41"/>
        <v>843.52499999999998</v>
      </c>
      <c r="AF57" s="152">
        <f t="shared" si="41"/>
        <v>110.02499999999993</v>
      </c>
      <c r="AG57" s="152">
        <f t="shared" si="41"/>
        <v>472</v>
      </c>
      <c r="AH57" s="152">
        <f t="shared" si="41"/>
        <v>261.5</v>
      </c>
      <c r="AI57" s="152">
        <f t="shared" si="41"/>
        <v>0</v>
      </c>
      <c r="AJ57" s="153">
        <f t="shared" si="41"/>
        <v>-843.52499999999998</v>
      </c>
      <c r="AK57" s="154"/>
      <c r="AL57" s="87"/>
    </row>
    <row r="58" spans="1:38">
      <c r="A58" s="163" t="s">
        <v>362</v>
      </c>
      <c r="B58" s="89" t="s">
        <v>101</v>
      </c>
      <c r="C58" s="89" t="s">
        <v>19</v>
      </c>
      <c r="D58" s="99"/>
      <c r="E58" s="91">
        <v>2</v>
      </c>
      <c r="F58" s="89" t="s">
        <v>8</v>
      </c>
      <c r="G58" s="95"/>
      <c r="H58" s="116" t="s">
        <v>6</v>
      </c>
      <c r="I58" s="92">
        <v>35</v>
      </c>
      <c r="J58" s="83"/>
      <c r="K58" s="92">
        <f>SUM(E58*I58)</f>
        <v>70</v>
      </c>
      <c r="L58" s="92">
        <f>SUM(K58*1.15)</f>
        <v>80.5</v>
      </c>
      <c r="M58" s="92">
        <f>SUM(L58-K58)</f>
        <v>10.5</v>
      </c>
      <c r="N58" s="92">
        <f>SUM(E58*20)</f>
        <v>40</v>
      </c>
      <c r="O58" s="92">
        <f>SUM(K58-N58)</f>
        <v>30</v>
      </c>
      <c r="P58" s="92"/>
      <c r="Q58" s="93">
        <f>+SUM(P58-L58)</f>
        <v>-80.5</v>
      </c>
      <c r="R58" s="226"/>
      <c r="S58" s="236"/>
      <c r="T58" s="79" t="s">
        <v>57</v>
      </c>
      <c r="U58" s="79" t="s">
        <v>58</v>
      </c>
      <c r="V58" s="79"/>
      <c r="W58" s="155" t="s">
        <v>59</v>
      </c>
      <c r="X58" s="81" t="s">
        <v>60</v>
      </c>
      <c r="Y58" s="79" t="s">
        <v>61</v>
      </c>
      <c r="Z58" s="85" t="s">
        <v>62</v>
      </c>
      <c r="AA58" s="156" t="s">
        <v>72</v>
      </c>
      <c r="AB58" s="82" t="s">
        <v>64</v>
      </c>
      <c r="AC58" s="83"/>
      <c r="AD58" s="82" t="s">
        <v>65</v>
      </c>
      <c r="AE58" s="82" t="s">
        <v>66</v>
      </c>
      <c r="AF58" s="82" t="s">
        <v>67</v>
      </c>
      <c r="AG58" s="82" t="s">
        <v>68</v>
      </c>
      <c r="AH58" s="82" t="s">
        <v>69</v>
      </c>
      <c r="AI58" s="82" t="s">
        <v>70</v>
      </c>
      <c r="AJ58" s="84" t="s">
        <v>71</v>
      </c>
      <c r="AK58" s="94"/>
      <c r="AL58" s="87"/>
    </row>
    <row r="59" spans="1:38">
      <c r="A59" s="163" t="s">
        <v>362</v>
      </c>
      <c r="B59" s="89" t="s">
        <v>665</v>
      </c>
      <c r="C59" s="89" t="s">
        <v>19</v>
      </c>
      <c r="D59" s="99"/>
      <c r="E59" s="91">
        <v>2</v>
      </c>
      <c r="F59" s="89" t="s">
        <v>85</v>
      </c>
      <c r="G59" s="90"/>
      <c r="H59" s="89" t="s">
        <v>17</v>
      </c>
      <c r="I59" s="92">
        <v>35</v>
      </c>
      <c r="J59" s="83"/>
      <c r="K59" s="92">
        <f>SUM(E59*I59)</f>
        <v>70</v>
      </c>
      <c r="L59" s="92">
        <f>SUM(K59*1.15)</f>
        <v>80.5</v>
      </c>
      <c r="M59" s="92">
        <f>SUM(L59-K59)</f>
        <v>10.5</v>
      </c>
      <c r="N59" s="92">
        <f>SUM(E59*21)</f>
        <v>42</v>
      </c>
      <c r="O59" s="92">
        <f>SUM(K59-N59)</f>
        <v>28</v>
      </c>
      <c r="P59" s="92"/>
      <c r="Q59" s="92">
        <f>+SUM(P59-L59)</f>
        <v>-80.5</v>
      </c>
      <c r="R59" s="226"/>
      <c r="S59" s="236"/>
      <c r="T59" s="163" t="s">
        <v>362</v>
      </c>
      <c r="U59" s="89" t="s">
        <v>101</v>
      </c>
      <c r="V59" s="89" t="s">
        <v>19</v>
      </c>
      <c r="W59" s="99"/>
      <c r="X59" s="91">
        <v>2</v>
      </c>
      <c r="Y59" s="89" t="s">
        <v>8</v>
      </c>
      <c r="Z59" s="95"/>
      <c r="AA59" s="116" t="s">
        <v>6</v>
      </c>
      <c r="AB59" s="92">
        <v>35</v>
      </c>
      <c r="AC59" s="83"/>
      <c r="AD59" s="92">
        <f>SUM(X59*AB59)</f>
        <v>70</v>
      </c>
      <c r="AE59" s="92">
        <f t="shared" ref="AE59:AE64" si="42">SUM(AD59*1.15)</f>
        <v>80.5</v>
      </c>
      <c r="AF59" s="92">
        <f t="shared" ref="AF59:AF64" si="43">SUM(AE59-AD59)</f>
        <v>10.5</v>
      </c>
      <c r="AG59" s="92">
        <f>SUM(X59*20)</f>
        <v>40</v>
      </c>
      <c r="AH59" s="92">
        <f t="shared" ref="AH59:AH64" si="44">SUM(AD59-AG59)</f>
        <v>30</v>
      </c>
      <c r="AI59" s="92"/>
      <c r="AJ59" s="93">
        <f>+SUM(AI59-AE59)</f>
        <v>-80.5</v>
      </c>
      <c r="AK59" s="229"/>
      <c r="AL59" s="87"/>
    </row>
    <row r="60" spans="1:38">
      <c r="A60" s="163" t="s">
        <v>362</v>
      </c>
      <c r="B60" s="89" t="s">
        <v>475</v>
      </c>
      <c r="C60" s="89" t="s">
        <v>24</v>
      </c>
      <c r="D60" s="97"/>
      <c r="E60" s="91">
        <v>4</v>
      </c>
      <c r="F60" s="89" t="s">
        <v>8</v>
      </c>
      <c r="G60" s="90" t="s">
        <v>350</v>
      </c>
      <c r="H60" s="87" t="s">
        <v>17</v>
      </c>
      <c r="I60" s="118">
        <v>30</v>
      </c>
      <c r="J60" s="83"/>
      <c r="K60" s="92">
        <f t="shared" ref="K60" si="45">SUM(E60*I60)</f>
        <v>120</v>
      </c>
      <c r="L60" s="92">
        <f t="shared" ref="L60" si="46">SUM(K60*1.15)</f>
        <v>138</v>
      </c>
      <c r="M60" s="92">
        <f t="shared" ref="M60" si="47">SUM(L60-K60)</f>
        <v>18</v>
      </c>
      <c r="N60" s="92">
        <v>100</v>
      </c>
      <c r="O60" s="92">
        <f t="shared" ref="O60" si="48">SUM(K60-N60)</f>
        <v>20</v>
      </c>
      <c r="P60" s="92"/>
      <c r="Q60" s="92">
        <f t="shared" ref="Q60" si="49">+SUM(P60-L60)</f>
        <v>-138</v>
      </c>
      <c r="R60" s="226"/>
      <c r="S60" s="236"/>
      <c r="T60" s="163" t="s">
        <v>362</v>
      </c>
      <c r="U60" s="89" t="s">
        <v>665</v>
      </c>
      <c r="V60" s="89" t="s">
        <v>19</v>
      </c>
      <c r="W60" s="99"/>
      <c r="X60" s="91">
        <v>2</v>
      </c>
      <c r="Y60" s="89" t="s">
        <v>85</v>
      </c>
      <c r="Z60" s="90"/>
      <c r="AA60" s="89" t="s">
        <v>17</v>
      </c>
      <c r="AB60" s="92">
        <v>35</v>
      </c>
      <c r="AC60" s="83"/>
      <c r="AD60" s="92">
        <f>SUM(X60*AB60)</f>
        <v>70</v>
      </c>
      <c r="AE60" s="92">
        <f t="shared" si="42"/>
        <v>80.5</v>
      </c>
      <c r="AF60" s="92">
        <f t="shared" si="43"/>
        <v>10.5</v>
      </c>
      <c r="AG60" s="92">
        <f t="shared" ref="AG60:AG61" si="50">SUM(X60*20)</f>
        <v>40</v>
      </c>
      <c r="AH60" s="92">
        <f t="shared" si="44"/>
        <v>30</v>
      </c>
      <c r="AI60" s="92"/>
      <c r="AJ60" s="93">
        <f t="shared" ref="AJ60:AJ61" si="51">+SUM(AI60-AE60)</f>
        <v>-80.5</v>
      </c>
      <c r="AK60" s="229"/>
      <c r="AL60" s="87"/>
    </row>
    <row r="61" spans="1:38">
      <c r="A61" s="163" t="s">
        <v>362</v>
      </c>
      <c r="B61" s="89" t="s">
        <v>590</v>
      </c>
      <c r="C61" s="89" t="s">
        <v>29</v>
      </c>
      <c r="D61" s="99"/>
      <c r="E61" s="91">
        <v>1.5</v>
      </c>
      <c r="F61" s="125" t="s">
        <v>14</v>
      </c>
      <c r="G61" s="90" t="s">
        <v>247</v>
      </c>
      <c r="H61" s="116" t="s">
        <v>20</v>
      </c>
      <c r="I61" s="92">
        <v>45</v>
      </c>
      <c r="J61" s="83"/>
      <c r="K61" s="92">
        <v>155.25</v>
      </c>
      <c r="L61" s="92">
        <f t="shared" ref="L61:L66" si="52">SUM(K61*1.15)</f>
        <v>178.53749999999999</v>
      </c>
      <c r="M61" s="92">
        <f t="shared" ref="M61:M66" si="53">SUM(L61-K61)</f>
        <v>23.287499999999994</v>
      </c>
      <c r="N61" s="92">
        <v>72.5</v>
      </c>
      <c r="O61" s="92">
        <f t="shared" ref="O61:O66" si="54">SUM(K61-N61)</f>
        <v>82.75</v>
      </c>
      <c r="P61" s="92"/>
      <c r="Q61" s="93">
        <f t="shared" ref="Q61:Q66" si="55">+SUM(P61-L61)</f>
        <v>-178.53749999999999</v>
      </c>
      <c r="R61" s="226"/>
      <c r="S61" s="236"/>
      <c r="T61" s="163" t="s">
        <v>362</v>
      </c>
      <c r="U61" s="89" t="s">
        <v>475</v>
      </c>
      <c r="V61" s="89" t="s">
        <v>24</v>
      </c>
      <c r="W61" s="97"/>
      <c r="X61" s="91">
        <v>4</v>
      </c>
      <c r="Y61" s="89" t="s">
        <v>8</v>
      </c>
      <c r="Z61" s="90"/>
      <c r="AA61" s="87" t="s">
        <v>17</v>
      </c>
      <c r="AB61" s="118">
        <v>35</v>
      </c>
      <c r="AC61" s="83"/>
      <c r="AD61" s="92">
        <f>SUM(X61*AB61)</f>
        <v>140</v>
      </c>
      <c r="AE61" s="92">
        <f t="shared" si="42"/>
        <v>161</v>
      </c>
      <c r="AF61" s="92">
        <f t="shared" si="43"/>
        <v>21</v>
      </c>
      <c r="AG61" s="92">
        <f t="shared" si="50"/>
        <v>80</v>
      </c>
      <c r="AH61" s="92">
        <f t="shared" si="44"/>
        <v>60</v>
      </c>
      <c r="AI61" s="92"/>
      <c r="AJ61" s="93">
        <f t="shared" si="51"/>
        <v>-161</v>
      </c>
      <c r="AK61" s="229"/>
      <c r="AL61" s="87"/>
    </row>
    <row r="62" spans="1:38">
      <c r="A62" s="163" t="s">
        <v>362</v>
      </c>
      <c r="B62" s="707" t="s">
        <v>599</v>
      </c>
      <c r="C62" s="89" t="s">
        <v>29</v>
      </c>
      <c r="D62" s="97"/>
      <c r="E62" s="696">
        <v>1.25</v>
      </c>
      <c r="F62" s="707" t="s">
        <v>8</v>
      </c>
      <c r="G62" s="759" t="s">
        <v>247</v>
      </c>
      <c r="H62" s="707" t="s">
        <v>6</v>
      </c>
      <c r="I62" s="280">
        <v>40</v>
      </c>
      <c r="J62" s="83"/>
      <c r="K62" s="280">
        <v>100</v>
      </c>
      <c r="L62" s="280">
        <f t="shared" si="52"/>
        <v>114.99999999999999</v>
      </c>
      <c r="M62" s="280">
        <f t="shared" si="53"/>
        <v>14.999999999999986</v>
      </c>
      <c r="N62" s="280">
        <f>SUM(E62*21)</f>
        <v>26.25</v>
      </c>
      <c r="O62" s="280">
        <f t="shared" si="54"/>
        <v>73.75</v>
      </c>
      <c r="P62" s="280"/>
      <c r="Q62" s="144">
        <f t="shared" si="55"/>
        <v>-114.99999999999999</v>
      </c>
      <c r="R62" s="226"/>
      <c r="S62" s="236"/>
      <c r="T62" s="163" t="s">
        <v>362</v>
      </c>
      <c r="U62" s="617"/>
      <c r="V62" s="617" t="s">
        <v>24</v>
      </c>
      <c r="W62" s="618"/>
      <c r="X62" s="619"/>
      <c r="Y62" s="617" t="s">
        <v>85</v>
      </c>
      <c r="Z62" s="620"/>
      <c r="AA62" s="663"/>
      <c r="AB62" s="621"/>
      <c r="AC62" s="83"/>
      <c r="AD62" s="621">
        <f>SUM(X62*AB62)</f>
        <v>0</v>
      </c>
      <c r="AE62" s="621">
        <f t="shared" si="42"/>
        <v>0</v>
      </c>
      <c r="AF62" s="621">
        <f t="shared" si="43"/>
        <v>0</v>
      </c>
      <c r="AG62" s="621">
        <f>SUM(X62*21)</f>
        <v>0</v>
      </c>
      <c r="AH62" s="621">
        <f t="shared" si="44"/>
        <v>0</v>
      </c>
      <c r="AI62" s="621"/>
      <c r="AJ62" s="625">
        <f>+SUM(AI62-AE62)</f>
        <v>0</v>
      </c>
      <c r="AK62" s="94"/>
      <c r="AL62" s="87"/>
    </row>
    <row r="63" spans="1:38">
      <c r="A63" s="163" t="s">
        <v>362</v>
      </c>
      <c r="B63" s="89" t="s">
        <v>376</v>
      </c>
      <c r="C63" s="89" t="s">
        <v>3</v>
      </c>
      <c r="D63" s="99"/>
      <c r="E63" s="91">
        <v>3</v>
      </c>
      <c r="F63" s="89" t="s">
        <v>85</v>
      </c>
      <c r="G63" s="90" t="s">
        <v>555</v>
      </c>
      <c r="H63" s="116" t="s">
        <v>6</v>
      </c>
      <c r="I63" s="92">
        <v>35</v>
      </c>
      <c r="J63" s="83"/>
      <c r="K63" s="92">
        <v>105</v>
      </c>
      <c r="L63" s="92">
        <f t="shared" si="52"/>
        <v>120.74999999999999</v>
      </c>
      <c r="M63" s="92">
        <f t="shared" si="53"/>
        <v>15.749999999999986</v>
      </c>
      <c r="N63" s="92">
        <f>SUM(E63*20)</f>
        <v>60</v>
      </c>
      <c r="O63" s="92">
        <f t="shared" si="54"/>
        <v>45</v>
      </c>
      <c r="P63" s="92"/>
      <c r="Q63" s="93">
        <f t="shared" si="55"/>
        <v>-120.74999999999999</v>
      </c>
      <c r="R63" s="226"/>
      <c r="S63" s="236"/>
      <c r="T63" s="163" t="s">
        <v>362</v>
      </c>
      <c r="U63" s="315" t="s">
        <v>599</v>
      </c>
      <c r="V63" s="89" t="s">
        <v>29</v>
      </c>
      <c r="W63" s="97"/>
      <c r="X63" s="696">
        <v>1.25</v>
      </c>
      <c r="Y63" s="315" t="s">
        <v>8</v>
      </c>
      <c r="Z63" s="752" t="s">
        <v>247</v>
      </c>
      <c r="AA63" s="315" t="s">
        <v>6</v>
      </c>
      <c r="AB63" s="346">
        <v>40</v>
      </c>
      <c r="AC63" s="83"/>
      <c r="AD63" s="346">
        <v>100</v>
      </c>
      <c r="AE63" s="346">
        <f t="shared" si="42"/>
        <v>114.99999999999999</v>
      </c>
      <c r="AF63" s="346">
        <f t="shared" si="43"/>
        <v>14.999999999999986</v>
      </c>
      <c r="AG63" s="346">
        <f>SUM(X63*21)</f>
        <v>26.25</v>
      </c>
      <c r="AH63" s="346">
        <f t="shared" si="44"/>
        <v>73.75</v>
      </c>
      <c r="AI63" s="346"/>
      <c r="AJ63" s="144">
        <f>+SUM(AI63-AE63)</f>
        <v>-114.99999999999999</v>
      </c>
      <c r="AK63" s="229"/>
      <c r="AL63" s="87"/>
    </row>
    <row r="64" spans="1:38">
      <c r="A64" s="163" t="s">
        <v>362</v>
      </c>
      <c r="B64" s="89" t="s">
        <v>664</v>
      </c>
      <c r="C64" s="95" t="s">
        <v>3</v>
      </c>
      <c r="D64" s="97"/>
      <c r="E64" s="91">
        <v>2</v>
      </c>
      <c r="F64" s="89" t="s">
        <v>8</v>
      </c>
      <c r="G64" s="90"/>
      <c r="H64" s="95" t="s">
        <v>6</v>
      </c>
      <c r="I64" s="96">
        <v>35</v>
      </c>
      <c r="J64" s="83"/>
      <c r="K64" s="92">
        <v>70</v>
      </c>
      <c r="L64" s="92">
        <f t="shared" si="52"/>
        <v>80.5</v>
      </c>
      <c r="M64" s="92">
        <f t="shared" si="53"/>
        <v>10.5</v>
      </c>
      <c r="N64" s="118">
        <f>SUM(E64*21)</f>
        <v>42</v>
      </c>
      <c r="O64" s="92">
        <f t="shared" si="54"/>
        <v>28</v>
      </c>
      <c r="P64" s="92"/>
      <c r="Q64" s="93">
        <f t="shared" si="55"/>
        <v>-80.5</v>
      </c>
      <c r="R64" s="226"/>
      <c r="S64" s="236"/>
      <c r="T64" s="163" t="s">
        <v>362</v>
      </c>
      <c r="U64" s="89" t="s">
        <v>590</v>
      </c>
      <c r="V64" s="89" t="s">
        <v>29</v>
      </c>
      <c r="W64" s="99"/>
      <c r="X64" s="91">
        <v>1.5</v>
      </c>
      <c r="Y64" s="125" t="s">
        <v>14</v>
      </c>
      <c r="Z64" s="90" t="s">
        <v>247</v>
      </c>
      <c r="AA64" s="116" t="s">
        <v>20</v>
      </c>
      <c r="AB64" s="92">
        <v>45</v>
      </c>
      <c r="AC64" s="83"/>
      <c r="AD64" s="92">
        <v>135</v>
      </c>
      <c r="AE64" s="92">
        <f t="shared" si="42"/>
        <v>155.25</v>
      </c>
      <c r="AF64" s="92">
        <f t="shared" si="43"/>
        <v>20.25</v>
      </c>
      <c r="AG64" s="92">
        <v>47.5</v>
      </c>
      <c r="AH64" s="92">
        <f t="shared" si="44"/>
        <v>87.5</v>
      </c>
      <c r="AI64" s="92"/>
      <c r="AJ64" s="93">
        <f>+SUM(AI64-AE64)</f>
        <v>-155.25</v>
      </c>
      <c r="AK64" s="229"/>
      <c r="AL64" s="87"/>
    </row>
    <row r="65" spans="1:38">
      <c r="A65" s="163" t="s">
        <v>362</v>
      </c>
      <c r="B65" s="196" t="s">
        <v>53</v>
      </c>
      <c r="C65" s="89" t="s">
        <v>10</v>
      </c>
      <c r="D65" s="227"/>
      <c r="E65" s="91">
        <v>2</v>
      </c>
      <c r="F65" s="126" t="s">
        <v>5</v>
      </c>
      <c r="G65" s="90"/>
      <c r="H65" s="87" t="s">
        <v>12</v>
      </c>
      <c r="I65" s="92">
        <v>30</v>
      </c>
      <c r="J65" s="83"/>
      <c r="K65" s="92">
        <v>60</v>
      </c>
      <c r="L65" s="92">
        <f t="shared" si="52"/>
        <v>69</v>
      </c>
      <c r="M65" s="92">
        <f t="shared" si="53"/>
        <v>9</v>
      </c>
      <c r="N65" s="92">
        <f>SUM(E65*20)</f>
        <v>40</v>
      </c>
      <c r="O65" s="92">
        <f t="shared" si="54"/>
        <v>20</v>
      </c>
      <c r="P65" s="92"/>
      <c r="Q65" s="93">
        <f t="shared" si="55"/>
        <v>-69</v>
      </c>
      <c r="R65" s="226"/>
      <c r="S65" s="236"/>
      <c r="T65" s="163" t="s">
        <v>362</v>
      </c>
      <c r="U65" s="89" t="s">
        <v>664</v>
      </c>
      <c r="V65" s="95" t="s">
        <v>3</v>
      </c>
      <c r="W65" s="97"/>
      <c r="X65" s="91">
        <v>2</v>
      </c>
      <c r="Y65" s="89" t="s">
        <v>8</v>
      </c>
      <c r="Z65" s="90"/>
      <c r="AA65" s="95" t="s">
        <v>6</v>
      </c>
      <c r="AB65" s="96">
        <v>35</v>
      </c>
      <c r="AC65" s="83"/>
      <c r="AD65" s="92">
        <v>70</v>
      </c>
      <c r="AE65" s="92">
        <f t="shared" ref="AE65:AE68" si="56">SUM(AD65*1.15)</f>
        <v>80.5</v>
      </c>
      <c r="AF65" s="92">
        <f t="shared" ref="AF65:AF68" si="57">SUM(AE65-AD65)</f>
        <v>10.5</v>
      </c>
      <c r="AG65" s="92">
        <f t="shared" ref="AG65" si="58">SUM(X65*20)</f>
        <v>40</v>
      </c>
      <c r="AH65" s="92">
        <f t="shared" ref="AH65:AH68" si="59">SUM(AD65-AG65)</f>
        <v>30</v>
      </c>
      <c r="AI65" s="92"/>
      <c r="AJ65" s="93">
        <f t="shared" ref="AJ65:AJ68" si="60">+SUM(AI65-AE65)</f>
        <v>-80.5</v>
      </c>
      <c r="AK65" s="229"/>
      <c r="AL65" s="87"/>
    </row>
    <row r="66" spans="1:38">
      <c r="A66" s="163" t="s">
        <v>362</v>
      </c>
      <c r="B66" s="95" t="s">
        <v>78</v>
      </c>
      <c r="C66" s="95" t="s">
        <v>10</v>
      </c>
      <c r="D66" s="99"/>
      <c r="E66" s="91">
        <v>2</v>
      </c>
      <c r="F66" s="89" t="s">
        <v>8</v>
      </c>
      <c r="G66" s="90"/>
      <c r="H66" s="95" t="s">
        <v>6</v>
      </c>
      <c r="I66" s="96">
        <v>35</v>
      </c>
      <c r="J66" s="83"/>
      <c r="K66" s="118">
        <f>SUM(E66*I66)</f>
        <v>70</v>
      </c>
      <c r="L66" s="118">
        <f t="shared" si="52"/>
        <v>80.5</v>
      </c>
      <c r="M66" s="118">
        <f t="shared" si="53"/>
        <v>10.5</v>
      </c>
      <c r="N66" s="118">
        <f>SUM(E66*20)</f>
        <v>40</v>
      </c>
      <c r="O66" s="118">
        <f t="shared" si="54"/>
        <v>30</v>
      </c>
      <c r="P66" s="96"/>
      <c r="Q66" s="144">
        <f t="shared" si="55"/>
        <v>-80.5</v>
      </c>
      <c r="R66" s="226"/>
      <c r="S66" s="236"/>
      <c r="T66" s="163" t="s">
        <v>362</v>
      </c>
      <c r="U66" s="89" t="s">
        <v>376</v>
      </c>
      <c r="V66" s="89" t="s">
        <v>3</v>
      </c>
      <c r="W66" s="99"/>
      <c r="X66" s="91">
        <v>3</v>
      </c>
      <c r="Y66" s="89" t="s">
        <v>85</v>
      </c>
      <c r="Z66" s="90" t="s">
        <v>586</v>
      </c>
      <c r="AA66" s="116" t="s">
        <v>6</v>
      </c>
      <c r="AB66" s="92">
        <v>35</v>
      </c>
      <c r="AC66" s="83"/>
      <c r="AD66" s="92">
        <v>105</v>
      </c>
      <c r="AE66" s="92">
        <f t="shared" si="56"/>
        <v>120.74999999999999</v>
      </c>
      <c r="AF66" s="92">
        <f t="shared" si="57"/>
        <v>15.749999999999986</v>
      </c>
      <c r="AG66" s="92">
        <f>SUM(X66*20)</f>
        <v>60</v>
      </c>
      <c r="AH66" s="92">
        <f t="shared" si="59"/>
        <v>45</v>
      </c>
      <c r="AI66" s="92"/>
      <c r="AJ66" s="93">
        <f t="shared" si="60"/>
        <v>-120.74999999999999</v>
      </c>
      <c r="AK66" s="229"/>
      <c r="AL66" s="87"/>
    </row>
    <row r="67" spans="1:38">
      <c r="A67" s="167"/>
      <c r="B67" s="167"/>
      <c r="C67" s="167"/>
      <c r="D67" s="168"/>
      <c r="E67" s="169">
        <f>SUM(E58:E66)</f>
        <v>19.75</v>
      </c>
      <c r="F67" s="167"/>
      <c r="G67" s="170"/>
      <c r="H67" s="168"/>
      <c r="I67" s="171"/>
      <c r="J67" s="83"/>
      <c r="K67" s="172">
        <f t="shared" ref="K67:Q67" si="61">SUM(K58:K66)</f>
        <v>820.25</v>
      </c>
      <c r="L67" s="172">
        <f t="shared" si="61"/>
        <v>943.28750000000002</v>
      </c>
      <c r="M67" s="172">
        <f t="shared" si="61"/>
        <v>123.03749999999997</v>
      </c>
      <c r="N67" s="172">
        <f t="shared" si="61"/>
        <v>462.75</v>
      </c>
      <c r="O67" s="172">
        <f t="shared" si="61"/>
        <v>357.5</v>
      </c>
      <c r="P67" s="173">
        <f t="shared" si="61"/>
        <v>0</v>
      </c>
      <c r="Q67" s="174">
        <f t="shared" si="61"/>
        <v>-943.28750000000002</v>
      </c>
      <c r="R67" s="174"/>
      <c r="S67" s="236"/>
      <c r="T67" s="163" t="s">
        <v>362</v>
      </c>
      <c r="U67" s="87" t="s">
        <v>9</v>
      </c>
      <c r="V67" s="87" t="s">
        <v>10</v>
      </c>
      <c r="W67" s="97"/>
      <c r="X67" s="98">
        <v>2</v>
      </c>
      <c r="Y67" s="126" t="s">
        <v>5</v>
      </c>
      <c r="Z67" s="135"/>
      <c r="AA67" s="95" t="s">
        <v>6</v>
      </c>
      <c r="AB67" s="96">
        <v>35</v>
      </c>
      <c r="AC67" s="83"/>
      <c r="AD67" s="92">
        <v>70</v>
      </c>
      <c r="AE67" s="92">
        <f t="shared" si="56"/>
        <v>80.5</v>
      </c>
      <c r="AF67" s="92">
        <f t="shared" si="57"/>
        <v>10.5</v>
      </c>
      <c r="AG67" s="118">
        <f>SUM(X67*20)</f>
        <v>40</v>
      </c>
      <c r="AH67" s="92">
        <f t="shared" si="59"/>
        <v>30</v>
      </c>
      <c r="AI67" s="92"/>
      <c r="AJ67" s="93">
        <f t="shared" si="60"/>
        <v>-80.5</v>
      </c>
      <c r="AK67" s="229"/>
      <c r="AL67" s="87"/>
    </row>
    <row r="68" spans="1:38">
      <c r="A68" s="79" t="s">
        <v>57</v>
      </c>
      <c r="B68" s="79" t="s">
        <v>58</v>
      </c>
      <c r="C68" s="79"/>
      <c r="D68" s="155" t="s">
        <v>59</v>
      </c>
      <c r="E68" s="81" t="s">
        <v>60</v>
      </c>
      <c r="F68" s="79" t="s">
        <v>61</v>
      </c>
      <c r="G68" s="80" t="s">
        <v>62</v>
      </c>
      <c r="H68" s="156" t="s">
        <v>72</v>
      </c>
      <c r="I68" s="82" t="s">
        <v>64</v>
      </c>
      <c r="J68" s="83"/>
      <c r="K68" s="82" t="s">
        <v>65</v>
      </c>
      <c r="L68" s="82" t="s">
        <v>66</v>
      </c>
      <c r="M68" s="82" t="s">
        <v>67</v>
      </c>
      <c r="N68" s="82" t="s">
        <v>233</v>
      </c>
      <c r="O68" s="82" t="s">
        <v>69</v>
      </c>
      <c r="P68" s="82" t="s">
        <v>70</v>
      </c>
      <c r="Q68" s="84" t="s">
        <v>71</v>
      </c>
      <c r="R68" s="84" t="s">
        <v>86</v>
      </c>
      <c r="S68" s="236"/>
      <c r="T68" s="163" t="s">
        <v>362</v>
      </c>
      <c r="U68" s="89" t="s">
        <v>78</v>
      </c>
      <c r="V68" s="95" t="s">
        <v>10</v>
      </c>
      <c r="W68" s="99"/>
      <c r="X68" s="91">
        <v>2</v>
      </c>
      <c r="Y68" s="89" t="s">
        <v>8</v>
      </c>
      <c r="Z68" s="90" t="s">
        <v>585</v>
      </c>
      <c r="AA68" s="95" t="s">
        <v>6</v>
      </c>
      <c r="AB68" s="96">
        <v>35</v>
      </c>
      <c r="AC68" s="83"/>
      <c r="AD68" s="118">
        <f>SUM(X68*AB68)</f>
        <v>70</v>
      </c>
      <c r="AE68" s="118">
        <f t="shared" si="56"/>
        <v>80.5</v>
      </c>
      <c r="AF68" s="118">
        <f t="shared" si="57"/>
        <v>10.5</v>
      </c>
      <c r="AG68" s="118">
        <f>SUM(X68*20)</f>
        <v>40</v>
      </c>
      <c r="AH68" s="118">
        <f t="shared" si="59"/>
        <v>30</v>
      </c>
      <c r="AI68" s="96"/>
      <c r="AJ68" s="144">
        <f t="shared" si="60"/>
        <v>-80.5</v>
      </c>
      <c r="AK68" s="229"/>
      <c r="AL68" s="87"/>
    </row>
    <row r="69" spans="1:38">
      <c r="A69" s="176" t="s">
        <v>87</v>
      </c>
      <c r="B69" s="89" t="s">
        <v>88</v>
      </c>
      <c r="C69" s="89" t="s">
        <v>19</v>
      </c>
      <c r="D69" s="97"/>
      <c r="E69" s="91">
        <v>2</v>
      </c>
      <c r="F69" s="89" t="s">
        <v>8</v>
      </c>
      <c r="G69" s="90" t="s">
        <v>89</v>
      </c>
      <c r="H69" s="95" t="s">
        <v>17</v>
      </c>
      <c r="I69" s="96">
        <v>30</v>
      </c>
      <c r="J69" s="83"/>
      <c r="K69" s="92">
        <f t="shared" ref="K69:K71" si="62">SUM(E69*I69)</f>
        <v>60</v>
      </c>
      <c r="L69" s="92">
        <f t="shared" ref="L69:L74" si="63">SUM(K69*1.15)</f>
        <v>69</v>
      </c>
      <c r="M69" s="92">
        <f t="shared" ref="M69:M74" si="64">SUM(L69-K69)</f>
        <v>9</v>
      </c>
      <c r="N69" s="92">
        <f>SUM(E69*21)</f>
        <v>42</v>
      </c>
      <c r="O69" s="92">
        <f t="shared" ref="O69:O74" si="65">SUM(K69-N69)</f>
        <v>18</v>
      </c>
      <c r="Q69" s="93">
        <f t="shared" ref="Q69:Q74" si="66">+SUM(P69-L69)</f>
        <v>-69</v>
      </c>
      <c r="R69" s="226"/>
      <c r="S69" s="236"/>
      <c r="T69" s="167"/>
      <c r="U69" s="167"/>
      <c r="V69" s="167"/>
      <c r="W69" s="168"/>
      <c r="X69" s="169">
        <f>SUM(X59:X68)</f>
        <v>19.75</v>
      </c>
      <c r="Y69" s="167"/>
      <c r="Z69" s="170"/>
      <c r="AA69" s="168"/>
      <c r="AB69" s="171"/>
      <c r="AC69" s="83"/>
      <c r="AD69" s="172">
        <f t="shared" ref="AD69:AJ69" si="67">SUM(AD59:AD68)</f>
        <v>830</v>
      </c>
      <c r="AE69" s="172">
        <f t="shared" si="67"/>
        <v>954.5</v>
      </c>
      <c r="AF69" s="172">
        <f t="shared" si="67"/>
        <v>124.49999999999997</v>
      </c>
      <c r="AG69" s="172">
        <f t="shared" si="67"/>
        <v>413.75</v>
      </c>
      <c r="AH69" s="172">
        <f t="shared" si="67"/>
        <v>416.25</v>
      </c>
      <c r="AI69" s="173">
        <f t="shared" si="67"/>
        <v>0</v>
      </c>
      <c r="AJ69" s="174">
        <f t="shared" si="67"/>
        <v>-954.5</v>
      </c>
      <c r="AK69" s="94"/>
      <c r="AL69" s="87"/>
    </row>
    <row r="70" spans="1:38">
      <c r="A70" s="176" t="s">
        <v>87</v>
      </c>
      <c r="B70" s="89" t="s">
        <v>234</v>
      </c>
      <c r="C70" s="89" t="s">
        <v>19</v>
      </c>
      <c r="D70" s="97"/>
      <c r="E70" s="91">
        <v>2.5</v>
      </c>
      <c r="F70" s="126" t="s">
        <v>5</v>
      </c>
      <c r="G70" s="90"/>
      <c r="H70" s="89" t="s">
        <v>6</v>
      </c>
      <c r="I70" s="92">
        <v>35</v>
      </c>
      <c r="J70" s="83"/>
      <c r="K70" s="92">
        <f t="shared" si="62"/>
        <v>87.5</v>
      </c>
      <c r="L70" s="92">
        <f t="shared" si="63"/>
        <v>100.62499999999999</v>
      </c>
      <c r="M70" s="92">
        <f t="shared" si="64"/>
        <v>13.124999999999986</v>
      </c>
      <c r="N70" s="92">
        <f t="shared" ref="N70:N76" si="68">SUM(E70*21)</f>
        <v>52.5</v>
      </c>
      <c r="O70" s="92">
        <f t="shared" si="65"/>
        <v>35</v>
      </c>
      <c r="P70" s="92"/>
      <c r="Q70" s="93">
        <f t="shared" si="66"/>
        <v>-100.62499999999999</v>
      </c>
      <c r="R70" s="226"/>
      <c r="S70" s="236"/>
      <c r="T70" s="176" t="s">
        <v>87</v>
      </c>
      <c r="U70" s="89" t="s">
        <v>88</v>
      </c>
      <c r="V70" s="89" t="s">
        <v>19</v>
      </c>
      <c r="W70" s="99"/>
      <c r="X70" s="91">
        <v>2</v>
      </c>
      <c r="Y70" s="89" t="s">
        <v>8</v>
      </c>
      <c r="Z70" s="90" t="s">
        <v>89</v>
      </c>
      <c r="AA70" s="95" t="s">
        <v>17</v>
      </c>
      <c r="AB70" s="96">
        <v>30</v>
      </c>
      <c r="AC70" s="83"/>
      <c r="AD70" s="92">
        <f>SUM(X70*AB70)</f>
        <v>60</v>
      </c>
      <c r="AE70" s="92">
        <f t="shared" ref="AE70:AE75" si="69">SUM(AD70*1.15)</f>
        <v>69</v>
      </c>
      <c r="AF70" s="92">
        <f t="shared" ref="AF70:AF75" si="70">SUM(AE70-AD70)</f>
        <v>9</v>
      </c>
      <c r="AG70" s="92">
        <f t="shared" ref="AG70:AG75" si="71">SUM(X70*21)</f>
        <v>42</v>
      </c>
      <c r="AH70" s="92">
        <f t="shared" ref="AH70:AH75" si="72">SUM(AD70-AG70)</f>
        <v>18</v>
      </c>
      <c r="AJ70" s="93">
        <f t="shared" ref="AJ70:AJ75" si="73">+SUM(AI70-AE70)</f>
        <v>-69</v>
      </c>
      <c r="AK70" s="226"/>
      <c r="AL70" s="87"/>
    </row>
    <row r="71" spans="1:38">
      <c r="A71" s="176" t="s">
        <v>87</v>
      </c>
      <c r="B71" s="87" t="s">
        <v>91</v>
      </c>
      <c r="C71" s="89" t="s">
        <v>24</v>
      </c>
      <c r="D71" s="97"/>
      <c r="E71" s="98">
        <v>3</v>
      </c>
      <c r="F71" s="126" t="s">
        <v>5</v>
      </c>
      <c r="H71" s="87" t="s">
        <v>12</v>
      </c>
      <c r="I71" s="92">
        <v>30</v>
      </c>
      <c r="J71" s="83"/>
      <c r="K71" s="118">
        <f t="shared" si="62"/>
        <v>90</v>
      </c>
      <c r="L71" s="118">
        <f t="shared" si="63"/>
        <v>103.49999999999999</v>
      </c>
      <c r="M71" s="118">
        <f t="shared" si="64"/>
        <v>13.499999999999986</v>
      </c>
      <c r="N71" s="92">
        <f t="shared" si="68"/>
        <v>63</v>
      </c>
      <c r="O71" s="92">
        <f t="shared" si="65"/>
        <v>27</v>
      </c>
      <c r="P71" s="92"/>
      <c r="Q71" s="93">
        <f t="shared" si="66"/>
        <v>-103.49999999999999</v>
      </c>
      <c r="R71" s="226"/>
      <c r="S71" s="236"/>
      <c r="T71" s="176" t="s">
        <v>87</v>
      </c>
      <c r="U71" s="89" t="s">
        <v>90</v>
      </c>
      <c r="V71" s="89" t="s">
        <v>19</v>
      </c>
      <c r="W71" s="97"/>
      <c r="X71" s="91">
        <v>3</v>
      </c>
      <c r="Y71" s="126" t="s">
        <v>5</v>
      </c>
      <c r="Z71" s="90"/>
      <c r="AA71" s="87" t="s">
        <v>17</v>
      </c>
      <c r="AB71" s="92">
        <v>30</v>
      </c>
      <c r="AC71" s="83"/>
      <c r="AD71" s="92">
        <v>90</v>
      </c>
      <c r="AE71" s="92">
        <f t="shared" si="69"/>
        <v>103.49999999999999</v>
      </c>
      <c r="AF71" s="92">
        <f t="shared" si="70"/>
        <v>13.499999999999986</v>
      </c>
      <c r="AG71" s="92">
        <f t="shared" si="71"/>
        <v>63</v>
      </c>
      <c r="AH71" s="92">
        <f t="shared" si="72"/>
        <v>27</v>
      </c>
      <c r="AI71" s="92"/>
      <c r="AJ71" s="93">
        <f t="shared" si="73"/>
        <v>-103.49999999999999</v>
      </c>
      <c r="AK71" s="226"/>
      <c r="AL71" s="87"/>
    </row>
    <row r="72" spans="1:38">
      <c r="A72" s="176" t="s">
        <v>87</v>
      </c>
      <c r="B72" s="617"/>
      <c r="C72" s="617" t="s">
        <v>24</v>
      </c>
      <c r="D72" s="617"/>
      <c r="E72" s="619"/>
      <c r="F72" s="617" t="s">
        <v>5</v>
      </c>
      <c r="G72" s="620"/>
      <c r="H72" s="617"/>
      <c r="I72" s="621"/>
      <c r="J72" s="83"/>
      <c r="K72" s="621"/>
      <c r="L72" s="621"/>
      <c r="M72" s="621"/>
      <c r="N72" s="621"/>
      <c r="O72" s="621"/>
      <c r="P72" s="621"/>
      <c r="Q72" s="623">
        <f t="shared" si="66"/>
        <v>0</v>
      </c>
      <c r="R72" s="226"/>
      <c r="S72" s="236"/>
      <c r="T72" s="176" t="s">
        <v>87</v>
      </c>
      <c r="U72" s="617"/>
      <c r="V72" s="617" t="s">
        <v>24</v>
      </c>
      <c r="W72" s="617"/>
      <c r="X72" s="619"/>
      <c r="Y72" s="617"/>
      <c r="Z72" s="620"/>
      <c r="AA72" s="617"/>
      <c r="AB72" s="621"/>
      <c r="AC72" s="83"/>
      <c r="AD72" s="621"/>
      <c r="AE72" s="621"/>
      <c r="AF72" s="621"/>
      <c r="AG72" s="621"/>
      <c r="AH72" s="621"/>
      <c r="AI72" s="621"/>
      <c r="AJ72" s="623">
        <f t="shared" si="73"/>
        <v>0</v>
      </c>
      <c r="AK72" s="223"/>
      <c r="AL72" s="87"/>
    </row>
    <row r="73" spans="1:38">
      <c r="A73" s="176" t="s">
        <v>87</v>
      </c>
      <c r="B73" s="89" t="s">
        <v>105</v>
      </c>
      <c r="C73" s="87" t="s">
        <v>29</v>
      </c>
      <c r="D73" s="97"/>
      <c r="E73" s="100">
        <v>2</v>
      </c>
      <c r="F73" s="126" t="s">
        <v>5</v>
      </c>
      <c r="G73" s="90" t="s">
        <v>470</v>
      </c>
      <c r="H73" s="87" t="s">
        <v>12</v>
      </c>
      <c r="I73" s="92">
        <v>30</v>
      </c>
      <c r="J73" s="83"/>
      <c r="K73" s="96">
        <f>SUM(E73*I73)</f>
        <v>60</v>
      </c>
      <c r="L73" s="96">
        <f>SUM(K73*1.15)</f>
        <v>69</v>
      </c>
      <c r="M73" s="96">
        <f>SUM(L73-K73)</f>
        <v>9</v>
      </c>
      <c r="N73" s="92">
        <f>SUM(E73*20)</f>
        <v>40</v>
      </c>
      <c r="O73" s="96">
        <f>SUM(K73-N73)</f>
        <v>20</v>
      </c>
      <c r="P73" s="96"/>
      <c r="Q73" s="93">
        <f>+SUM(P73-L73)</f>
        <v>-69</v>
      </c>
      <c r="R73" s="226"/>
      <c r="S73" s="236"/>
      <c r="T73" s="176" t="s">
        <v>87</v>
      </c>
      <c r="U73" s="89" t="s">
        <v>93</v>
      </c>
      <c r="V73" s="95" t="s">
        <v>24</v>
      </c>
      <c r="W73" s="97"/>
      <c r="X73" s="91">
        <v>2</v>
      </c>
      <c r="Y73" s="126" t="s">
        <v>5</v>
      </c>
      <c r="Z73" s="90"/>
      <c r="AA73" s="95" t="s">
        <v>6</v>
      </c>
      <c r="AB73" s="96">
        <v>35</v>
      </c>
      <c r="AC73" s="83"/>
      <c r="AD73" s="92">
        <f t="shared" ref="AD73:AD75" si="74">SUM(X73*AB73)</f>
        <v>70</v>
      </c>
      <c r="AE73" s="92">
        <f t="shared" si="69"/>
        <v>80.5</v>
      </c>
      <c r="AF73" s="92">
        <f>SUM(AE73-AD73)</f>
        <v>10.5</v>
      </c>
      <c r="AG73" s="92">
        <f t="shared" si="71"/>
        <v>42</v>
      </c>
      <c r="AH73" s="92">
        <f>SUM(AD73-AG73)</f>
        <v>28</v>
      </c>
      <c r="AI73" s="92"/>
      <c r="AJ73" s="93">
        <f t="shared" si="73"/>
        <v>-80.5</v>
      </c>
      <c r="AK73" s="226"/>
      <c r="AL73" s="87"/>
    </row>
    <row r="74" spans="1:38">
      <c r="A74" s="176" t="s">
        <v>87</v>
      </c>
      <c r="B74" s="89" t="s">
        <v>94</v>
      </c>
      <c r="C74" s="89" t="s">
        <v>29</v>
      </c>
      <c r="D74" s="97"/>
      <c r="E74" s="100">
        <v>2</v>
      </c>
      <c r="F74" s="126" t="s">
        <v>5</v>
      </c>
      <c r="G74" s="90"/>
      <c r="H74" s="87" t="s">
        <v>12</v>
      </c>
      <c r="I74" s="92">
        <v>30</v>
      </c>
      <c r="J74" s="83"/>
      <c r="K74" s="96">
        <v>60</v>
      </c>
      <c r="L74" s="96">
        <f t="shared" si="63"/>
        <v>69</v>
      </c>
      <c r="M74" s="96">
        <f t="shared" si="64"/>
        <v>9</v>
      </c>
      <c r="N74" s="92">
        <f t="shared" si="68"/>
        <v>42</v>
      </c>
      <c r="O74" s="92">
        <f t="shared" si="65"/>
        <v>18</v>
      </c>
      <c r="P74" s="96"/>
      <c r="Q74" s="93">
        <f t="shared" si="66"/>
        <v>-69</v>
      </c>
      <c r="R74" s="226"/>
      <c r="S74" s="236"/>
      <c r="T74" s="176" t="s">
        <v>87</v>
      </c>
      <c r="U74" s="95" t="s">
        <v>81</v>
      </c>
      <c r="V74" s="95" t="s">
        <v>29</v>
      </c>
      <c r="W74" s="97"/>
      <c r="X74" s="100">
        <v>2</v>
      </c>
      <c r="Y74" s="126" t="s">
        <v>5</v>
      </c>
      <c r="Z74" s="95"/>
      <c r="AA74" s="95" t="s">
        <v>6</v>
      </c>
      <c r="AB74" s="92">
        <v>35</v>
      </c>
      <c r="AC74" s="83"/>
      <c r="AD74" s="118">
        <f t="shared" si="74"/>
        <v>70</v>
      </c>
      <c r="AE74" s="118">
        <f>SUM(AD74*1.15)</f>
        <v>80.5</v>
      </c>
      <c r="AF74" s="118">
        <f>SUM(AE74-AD74)</f>
        <v>10.5</v>
      </c>
      <c r="AG74" s="92">
        <f>SUM(X74*21)</f>
        <v>42</v>
      </c>
      <c r="AH74" s="92">
        <f>SUM(AD74-AG74)</f>
        <v>28</v>
      </c>
      <c r="AJ74" s="93">
        <f>+SUM(AI74-AE74)</f>
        <v>-80.5</v>
      </c>
      <c r="AK74" s="226"/>
      <c r="AL74" s="87"/>
    </row>
    <row r="75" spans="1:38">
      <c r="A75" s="176" t="s">
        <v>87</v>
      </c>
      <c r="B75" s="95" t="s">
        <v>97</v>
      </c>
      <c r="C75" s="89" t="s">
        <v>3</v>
      </c>
      <c r="D75" s="97"/>
      <c r="E75" s="100">
        <v>2</v>
      </c>
      <c r="F75" s="125" t="s">
        <v>98</v>
      </c>
      <c r="G75" s="90"/>
      <c r="H75" s="95" t="s">
        <v>20</v>
      </c>
      <c r="I75" s="96">
        <v>52.17</v>
      </c>
      <c r="J75" s="83"/>
      <c r="K75" s="96">
        <f>SUM(E75*I75)</f>
        <v>104.34</v>
      </c>
      <c r="L75" s="96">
        <f t="shared" ref="L75" si="75">SUM(K75*1.15)</f>
        <v>119.991</v>
      </c>
      <c r="M75" s="96">
        <f t="shared" ref="M75" si="76">SUM(L75-K75)</f>
        <v>15.650999999999996</v>
      </c>
      <c r="N75" s="92">
        <f>SUM(E75*25)</f>
        <v>50</v>
      </c>
      <c r="O75" s="92">
        <f t="shared" ref="O75" si="77">SUM(K75-N75)</f>
        <v>54.34</v>
      </c>
      <c r="P75" s="96"/>
      <c r="Q75" s="93">
        <f t="shared" ref="Q75" si="78">+SUM(P75-L75)</f>
        <v>-119.991</v>
      </c>
      <c r="R75" s="226"/>
      <c r="S75" s="236"/>
      <c r="T75" s="176" t="s">
        <v>87</v>
      </c>
      <c r="U75" s="89" t="s">
        <v>96</v>
      </c>
      <c r="V75" s="95" t="s">
        <v>29</v>
      </c>
      <c r="W75" s="97"/>
      <c r="X75" s="100">
        <v>2</v>
      </c>
      <c r="Y75" s="126" t="s">
        <v>5</v>
      </c>
      <c r="Z75" s="90"/>
      <c r="AA75" s="116" t="s">
        <v>6</v>
      </c>
      <c r="AB75" s="92">
        <v>35</v>
      </c>
      <c r="AC75" s="83"/>
      <c r="AD75" s="96">
        <f t="shared" si="74"/>
        <v>70</v>
      </c>
      <c r="AE75" s="96">
        <f t="shared" si="69"/>
        <v>80.5</v>
      </c>
      <c r="AF75" s="96">
        <f t="shared" si="70"/>
        <v>10.5</v>
      </c>
      <c r="AG75" s="92">
        <f t="shared" si="71"/>
        <v>42</v>
      </c>
      <c r="AH75" s="92">
        <f t="shared" si="72"/>
        <v>28</v>
      </c>
      <c r="AI75" s="92"/>
      <c r="AJ75" s="93">
        <f t="shared" si="73"/>
        <v>-80.5</v>
      </c>
      <c r="AK75" s="226"/>
      <c r="AL75" s="87"/>
    </row>
    <row r="76" spans="1:38">
      <c r="A76" s="176" t="s">
        <v>87</v>
      </c>
      <c r="B76" s="89" t="s">
        <v>236</v>
      </c>
      <c r="C76" s="89" t="s">
        <v>3</v>
      </c>
      <c r="D76" s="97"/>
      <c r="E76" s="91">
        <v>3</v>
      </c>
      <c r="F76" s="126" t="s">
        <v>5</v>
      </c>
      <c r="G76" s="90"/>
      <c r="H76" s="89" t="s">
        <v>17</v>
      </c>
      <c r="I76" s="92">
        <v>30</v>
      </c>
      <c r="J76" s="83"/>
      <c r="K76" s="92">
        <f>SUM(E76*I76)</f>
        <v>90</v>
      </c>
      <c r="L76" s="92">
        <f>SUM(K76*1.15)</f>
        <v>103.49999999999999</v>
      </c>
      <c r="M76" s="92">
        <f>SUM(L76-K76)</f>
        <v>13.499999999999986</v>
      </c>
      <c r="N76" s="92">
        <f t="shared" si="68"/>
        <v>63</v>
      </c>
      <c r="O76" s="92">
        <f>SUM(K76-N76)</f>
        <v>27</v>
      </c>
      <c r="P76" s="191"/>
      <c r="Q76" s="93">
        <f>+SUM(P76-L76)</f>
        <v>-103.49999999999999</v>
      </c>
      <c r="R76" s="226"/>
      <c r="S76" s="236"/>
      <c r="T76" s="176" t="s">
        <v>87</v>
      </c>
      <c r="U76" s="89" t="s">
        <v>4</v>
      </c>
      <c r="V76" s="95" t="s">
        <v>3</v>
      </c>
      <c r="W76" s="97"/>
      <c r="X76" s="98">
        <v>2.5</v>
      </c>
      <c r="Y76" s="126" t="s">
        <v>5</v>
      </c>
      <c r="Z76" s="90"/>
      <c r="AA76" s="127" t="s">
        <v>6</v>
      </c>
      <c r="AB76" s="96">
        <v>35</v>
      </c>
      <c r="AC76" s="83"/>
      <c r="AD76" s="92">
        <v>70</v>
      </c>
      <c r="AE76" s="92">
        <f>SUM(AD76*1.15)</f>
        <v>80.5</v>
      </c>
      <c r="AF76" s="92">
        <f>SUM(AE76-AD76)</f>
        <v>10.5</v>
      </c>
      <c r="AG76" s="92">
        <f>SUM(X76*20)</f>
        <v>50</v>
      </c>
      <c r="AH76" s="92">
        <f>SUM(AD76-AG76)</f>
        <v>20</v>
      </c>
      <c r="AI76" s="92"/>
      <c r="AJ76" s="93">
        <f>+SUM(AI76-AE76)</f>
        <v>-80.5</v>
      </c>
      <c r="AK76" s="229"/>
      <c r="AL76" s="87"/>
    </row>
    <row r="77" spans="1:38">
      <c r="A77" s="176" t="s">
        <v>87</v>
      </c>
      <c r="B77" s="89" t="s">
        <v>134</v>
      </c>
      <c r="C77" s="89" t="s">
        <v>10</v>
      </c>
      <c r="D77" s="97"/>
      <c r="E77" s="91">
        <v>3</v>
      </c>
      <c r="F77" s="146" t="s">
        <v>14</v>
      </c>
      <c r="G77" s="89"/>
      <c r="H77" s="95" t="s">
        <v>6</v>
      </c>
      <c r="I77" s="96">
        <v>38</v>
      </c>
      <c r="J77" s="83"/>
      <c r="K77" s="92">
        <v>114</v>
      </c>
      <c r="L77" s="92">
        <f>SUM(K77*1.15)</f>
        <v>131.1</v>
      </c>
      <c r="M77" s="92">
        <f>SUM(L77-K77)</f>
        <v>17.099999999999994</v>
      </c>
      <c r="N77" s="92">
        <f>SUM(E77*25)</f>
        <v>75</v>
      </c>
      <c r="O77" s="92">
        <f>SUM(K77-N77)</f>
        <v>39</v>
      </c>
      <c r="P77" s="92"/>
      <c r="Q77" s="144">
        <f>+SUM(P77-L77)</f>
        <v>-131.1</v>
      </c>
      <c r="R77" s="226"/>
      <c r="S77" s="241"/>
      <c r="T77" s="176" t="s">
        <v>87</v>
      </c>
      <c r="U77" s="119"/>
      <c r="V77" s="128" t="s">
        <v>3</v>
      </c>
      <c r="W77" s="141"/>
      <c r="X77" s="121"/>
      <c r="Y77" s="126" t="s">
        <v>5</v>
      </c>
      <c r="Z77" s="120"/>
      <c r="AA77" s="128"/>
      <c r="AB77" s="122"/>
      <c r="AC77" s="83"/>
      <c r="AD77" s="122">
        <f t="shared" ref="AD77" si="79">SUM(X77*AB77)</f>
        <v>0</v>
      </c>
      <c r="AE77" s="122">
        <f>SUM(AD77*1.15)</f>
        <v>0</v>
      </c>
      <c r="AF77" s="122">
        <f>SUM(AE77-AD77)</f>
        <v>0</v>
      </c>
      <c r="AG77" s="122">
        <f>SUM(X77*21)</f>
        <v>0</v>
      </c>
      <c r="AH77" s="122">
        <f>SUM(AD77-AG77)</f>
        <v>0</v>
      </c>
      <c r="AI77" s="122"/>
      <c r="AJ77" s="123">
        <f>+SUM(AI77-AE77)</f>
        <v>0</v>
      </c>
      <c r="AK77" s="223"/>
      <c r="AL77" s="87"/>
    </row>
    <row r="78" spans="1:38">
      <c r="A78" s="176" t="s">
        <v>87</v>
      </c>
      <c r="B78" s="89" t="s">
        <v>21</v>
      </c>
      <c r="C78" s="89" t="s">
        <v>10</v>
      </c>
      <c r="D78" s="97"/>
      <c r="E78" s="91">
        <v>1.5</v>
      </c>
      <c r="F78" s="89" t="s">
        <v>85</v>
      </c>
      <c r="G78" s="89" t="s">
        <v>616</v>
      </c>
      <c r="H78" s="89"/>
      <c r="I78" s="92"/>
      <c r="J78" s="83"/>
      <c r="K78" s="122">
        <f>SUM(E78*I78)</f>
        <v>0</v>
      </c>
      <c r="L78" s="122">
        <f>SUM(K78*1.15)</f>
        <v>0</v>
      </c>
      <c r="M78" s="122">
        <f>SUM(L78-K78)</f>
        <v>0</v>
      </c>
      <c r="N78" s="122">
        <f>SUM(E78*21)</f>
        <v>31.5</v>
      </c>
      <c r="O78" s="122">
        <f>SUM(K78-N78)</f>
        <v>-31.5</v>
      </c>
      <c r="P78" s="122"/>
      <c r="Q78" s="123">
        <f>+SUM(P78-L78)</f>
        <v>0</v>
      </c>
      <c r="R78" s="226"/>
      <c r="S78" s="236"/>
      <c r="T78" s="176" t="s">
        <v>87</v>
      </c>
      <c r="U78" s="89" t="s">
        <v>134</v>
      </c>
      <c r="V78" s="89" t="s">
        <v>10</v>
      </c>
      <c r="W78" s="97"/>
      <c r="X78" s="91">
        <v>3</v>
      </c>
      <c r="Y78" s="146" t="s">
        <v>14</v>
      </c>
      <c r="Z78" s="89"/>
      <c r="AA78" s="95" t="s">
        <v>6</v>
      </c>
      <c r="AB78" s="96">
        <v>38</v>
      </c>
      <c r="AC78" s="83"/>
      <c r="AD78" s="92">
        <v>114</v>
      </c>
      <c r="AE78" s="92">
        <f>SUM(AD78*1.15)</f>
        <v>131.1</v>
      </c>
      <c r="AF78" s="92">
        <f>SUM(AE78-AD78)</f>
        <v>17.099999999999994</v>
      </c>
      <c r="AG78" s="92">
        <f>SUM(X78*25)</f>
        <v>75</v>
      </c>
      <c r="AH78" s="92">
        <f>SUM(AD78-AG78)</f>
        <v>39</v>
      </c>
      <c r="AI78" s="92"/>
      <c r="AJ78" s="144">
        <f>+SUM(AI78-AE78)</f>
        <v>-131.1</v>
      </c>
      <c r="AK78" s="226"/>
      <c r="AL78" s="87"/>
    </row>
    <row r="79" spans="1:38">
      <c r="A79" s="167"/>
      <c r="B79" s="167"/>
      <c r="C79" s="167"/>
      <c r="D79" s="168"/>
      <c r="E79" s="169">
        <f>SUM(E69:E78)</f>
        <v>21</v>
      </c>
      <c r="F79" s="167"/>
      <c r="G79" s="170"/>
      <c r="H79" s="168"/>
      <c r="I79" s="171"/>
      <c r="J79" s="83"/>
      <c r="K79" s="172">
        <f t="shared" ref="K79:Q79" si="80">SUM(K69:K78)</f>
        <v>665.84</v>
      </c>
      <c r="L79" s="172">
        <f t="shared" si="80"/>
        <v>765.71600000000001</v>
      </c>
      <c r="M79" s="172">
        <f t="shared" si="80"/>
        <v>99.875999999999948</v>
      </c>
      <c r="N79" s="172">
        <f t="shared" si="80"/>
        <v>459</v>
      </c>
      <c r="O79" s="172">
        <f t="shared" si="80"/>
        <v>206.84</v>
      </c>
      <c r="P79" s="173">
        <f t="shared" si="80"/>
        <v>0</v>
      </c>
      <c r="Q79" s="174">
        <f t="shared" si="80"/>
        <v>-765.71600000000001</v>
      </c>
      <c r="R79" s="105"/>
      <c r="S79" s="236"/>
      <c r="T79" s="176" t="s">
        <v>87</v>
      </c>
      <c r="U79" s="89" t="s">
        <v>21</v>
      </c>
      <c r="V79" s="89" t="s">
        <v>10</v>
      </c>
      <c r="W79" s="97"/>
      <c r="X79" s="91">
        <v>1.5</v>
      </c>
      <c r="Y79" s="89" t="s">
        <v>85</v>
      </c>
      <c r="Z79" s="89" t="s">
        <v>616</v>
      </c>
      <c r="AA79" s="89"/>
      <c r="AB79" s="92"/>
      <c r="AC79" s="83"/>
      <c r="AD79" s="122">
        <f>SUM(X79*AB79)</f>
        <v>0</v>
      </c>
      <c r="AE79" s="122">
        <f>SUM(AD79*1.15)</f>
        <v>0</v>
      </c>
      <c r="AF79" s="122">
        <f>SUM(AE79-AD79)</f>
        <v>0</v>
      </c>
      <c r="AG79" s="122">
        <f>SUM(X79*21)</f>
        <v>31.5</v>
      </c>
      <c r="AH79" s="122">
        <f>SUM(AD79-AG79)</f>
        <v>-31.5</v>
      </c>
      <c r="AI79" s="122"/>
      <c r="AJ79" s="123">
        <f>+SUM(AI79-AE79)</f>
        <v>0</v>
      </c>
      <c r="AK79" s="226" t="s">
        <v>83</v>
      </c>
      <c r="AL79" s="87"/>
    </row>
    <row r="80" spans="1:38">
      <c r="A80" s="178" t="s">
        <v>99</v>
      </c>
      <c r="B80" s="198"/>
      <c r="C80" s="198" t="s">
        <v>19</v>
      </c>
      <c r="D80" s="198"/>
      <c r="E80" s="200">
        <v>2</v>
      </c>
      <c r="F80" s="198"/>
      <c r="G80" s="230"/>
      <c r="H80" s="198"/>
      <c r="I80" s="201"/>
      <c r="J80" s="83"/>
      <c r="K80" s="201"/>
      <c r="L80" s="201"/>
      <c r="M80" s="201"/>
      <c r="N80" s="201">
        <f>SUM(E80*22)</f>
        <v>44</v>
      </c>
      <c r="O80" s="201"/>
      <c r="P80" s="201"/>
      <c r="Q80" s="202"/>
      <c r="R80" s="202"/>
      <c r="S80" s="236"/>
      <c r="T80" s="167"/>
      <c r="U80" s="167"/>
      <c r="V80" s="167"/>
      <c r="W80" s="167"/>
      <c r="X80" s="169">
        <f>SUM(X70:X79)</f>
        <v>18</v>
      </c>
      <c r="Y80" s="167"/>
      <c r="Z80" s="167"/>
      <c r="AA80" s="167"/>
      <c r="AB80" s="171"/>
      <c r="AC80" s="117"/>
      <c r="AD80" s="171">
        <f t="shared" ref="AD80:AJ80" si="81">SUM(AD70:AD79)</f>
        <v>544</v>
      </c>
      <c r="AE80" s="171">
        <f t="shared" si="81"/>
        <v>625.6</v>
      </c>
      <c r="AF80" s="171">
        <f t="shared" si="81"/>
        <v>81.59999999999998</v>
      </c>
      <c r="AG80" s="171">
        <f>SUM(AG70:AG79)</f>
        <v>387.5</v>
      </c>
      <c r="AH80" s="171">
        <f t="shared" si="81"/>
        <v>156.5</v>
      </c>
      <c r="AI80" s="171">
        <f t="shared" si="81"/>
        <v>0</v>
      </c>
      <c r="AJ80" s="94">
        <f t="shared" si="81"/>
        <v>-625.6</v>
      </c>
      <c r="AK80" s="94"/>
      <c r="AL80" s="87"/>
    </row>
    <row r="81" spans="1:55">
      <c r="A81" s="178" t="s">
        <v>99</v>
      </c>
      <c r="B81" s="89" t="s">
        <v>102</v>
      </c>
      <c r="C81" s="89" t="s">
        <v>19</v>
      </c>
      <c r="D81" s="97"/>
      <c r="E81" s="91">
        <v>3</v>
      </c>
      <c r="F81" s="89" t="s">
        <v>8</v>
      </c>
      <c r="G81" s="90"/>
      <c r="H81" s="95" t="s">
        <v>6</v>
      </c>
      <c r="I81" s="96">
        <v>35</v>
      </c>
      <c r="J81" s="83"/>
      <c r="K81" s="92">
        <f>SUM(E81*I81)</f>
        <v>105</v>
      </c>
      <c r="L81" s="92">
        <f>SUM(K81*1.15)</f>
        <v>120.74999999999999</v>
      </c>
      <c r="M81" s="92">
        <f>SUM(L81-K81)</f>
        <v>15.749999999999986</v>
      </c>
      <c r="N81" s="92">
        <f>SUM(E81*21)</f>
        <v>63</v>
      </c>
      <c r="O81" s="118">
        <f>SUM(K81-N81)</f>
        <v>42</v>
      </c>
      <c r="P81" s="92"/>
      <c r="Q81" s="93">
        <f>+SUM(P81-L81)</f>
        <v>-120.74999999999999</v>
      </c>
      <c r="R81" s="226"/>
      <c r="S81" s="236"/>
      <c r="T81" s="178" t="s">
        <v>99</v>
      </c>
      <c r="U81" s="198"/>
      <c r="V81" s="198" t="s">
        <v>19</v>
      </c>
      <c r="W81" s="198"/>
      <c r="X81" s="200">
        <v>2</v>
      </c>
      <c r="Y81" s="198"/>
      <c r="Z81" s="230"/>
      <c r="AA81" s="198"/>
      <c r="AB81" s="201"/>
      <c r="AC81" s="117"/>
      <c r="AD81" s="201"/>
      <c r="AE81" s="201"/>
      <c r="AF81" s="201"/>
      <c r="AG81" s="201">
        <f>SUM(X81*22)</f>
        <v>44</v>
      </c>
      <c r="AH81" s="201"/>
      <c r="AI81" s="201"/>
      <c r="AJ81" s="202"/>
      <c r="AK81" s="94"/>
      <c r="AL81" s="87"/>
      <c r="BC81" s="94"/>
    </row>
    <row r="82" spans="1:55">
      <c r="A82" s="178" t="s">
        <v>99</v>
      </c>
      <c r="B82" s="198"/>
      <c r="C82" s="198" t="s">
        <v>24</v>
      </c>
      <c r="D82" s="198"/>
      <c r="E82" s="200">
        <v>2</v>
      </c>
      <c r="F82" s="198"/>
      <c r="G82" s="230"/>
      <c r="H82" s="198"/>
      <c r="I82" s="201"/>
      <c r="J82" s="83"/>
      <c r="K82" s="201"/>
      <c r="L82" s="201"/>
      <c r="M82" s="201"/>
      <c r="N82" s="201">
        <f>SUM(E82*22)</f>
        <v>44</v>
      </c>
      <c r="O82" s="201"/>
      <c r="P82" s="201"/>
      <c r="Q82" s="202"/>
      <c r="R82" s="664"/>
      <c r="S82" s="236"/>
      <c r="T82" s="178" t="s">
        <v>99</v>
      </c>
      <c r="U82" s="89" t="s">
        <v>102</v>
      </c>
      <c r="V82" s="89" t="s">
        <v>19</v>
      </c>
      <c r="W82" s="97"/>
      <c r="X82" s="91">
        <v>3</v>
      </c>
      <c r="Y82" s="89" t="s">
        <v>8</v>
      </c>
      <c r="Z82" s="90"/>
      <c r="AA82" s="127" t="s">
        <v>6</v>
      </c>
      <c r="AB82" s="96">
        <v>30</v>
      </c>
      <c r="AC82" s="117"/>
      <c r="AD82" s="92">
        <f>SUM(X82*AB82)</f>
        <v>90</v>
      </c>
      <c r="AE82" s="92">
        <f>SUM(AD82*1.15)</f>
        <v>103.49999999999999</v>
      </c>
      <c r="AF82" s="92">
        <f>SUM(AE82-AD82)</f>
        <v>13.499999999999986</v>
      </c>
      <c r="AG82" s="118">
        <f t="shared" ref="AG82:AG89" si="82">SUM(X82*21)</f>
        <v>63</v>
      </c>
      <c r="AH82" s="118">
        <f>SUM(AD82-AG82)</f>
        <v>27</v>
      </c>
      <c r="AI82" s="92"/>
      <c r="AJ82" s="93">
        <f t="shared" ref="AJ82:AJ89" si="83">+SUM(AI82-AE82)</f>
        <v>-103.49999999999999</v>
      </c>
      <c r="AK82" s="229"/>
      <c r="AL82" s="87"/>
    </row>
    <row r="83" spans="1:55">
      <c r="A83" s="178" t="s">
        <v>99</v>
      </c>
      <c r="B83" s="89" t="s">
        <v>103</v>
      </c>
      <c r="C83" s="89" t="s">
        <v>24</v>
      </c>
      <c r="D83" s="97"/>
      <c r="E83" s="91">
        <v>2</v>
      </c>
      <c r="F83" s="126" t="s">
        <v>5</v>
      </c>
      <c r="G83" s="90"/>
      <c r="H83" s="89" t="s">
        <v>17</v>
      </c>
      <c r="I83" s="92">
        <v>30</v>
      </c>
      <c r="J83" s="83"/>
      <c r="K83" s="92">
        <f>SUM(E83*I83)</f>
        <v>60</v>
      </c>
      <c r="L83" s="92">
        <f>SUM(K83*1.15)</f>
        <v>69</v>
      </c>
      <c r="M83" s="92">
        <f>SUM(L83-K83)</f>
        <v>9</v>
      </c>
      <c r="N83" s="92">
        <f>SUM(E83*21)</f>
        <v>42</v>
      </c>
      <c r="O83" s="92">
        <f>SUM(K83-N83)</f>
        <v>18</v>
      </c>
      <c r="P83" s="92"/>
      <c r="Q83" s="93">
        <f>+SUM(P83-L83)</f>
        <v>-69</v>
      </c>
      <c r="R83" s="226"/>
      <c r="S83" s="236"/>
      <c r="T83" s="178" t="s">
        <v>99</v>
      </c>
      <c r="U83" s="198"/>
      <c r="V83" s="198" t="s">
        <v>24</v>
      </c>
      <c r="W83" s="198"/>
      <c r="X83" s="200">
        <v>2</v>
      </c>
      <c r="Y83" s="198"/>
      <c r="Z83" s="230"/>
      <c r="AA83" s="198"/>
      <c r="AB83" s="201"/>
      <c r="AC83" s="117"/>
      <c r="AD83" s="201"/>
      <c r="AE83" s="201"/>
      <c r="AF83" s="201"/>
      <c r="AG83" s="201">
        <f>SUM(X83*22)</f>
        <v>44</v>
      </c>
      <c r="AH83" s="201"/>
      <c r="AI83" s="201"/>
      <c r="AJ83" s="202"/>
      <c r="AK83" s="94"/>
      <c r="AL83" s="87"/>
    </row>
    <row r="84" spans="1:55">
      <c r="A84" s="178" t="s">
        <v>99</v>
      </c>
      <c r="B84" s="89" t="s">
        <v>590</v>
      </c>
      <c r="C84" s="89" t="s">
        <v>29</v>
      </c>
      <c r="D84" s="99"/>
      <c r="E84" s="91">
        <v>1.5</v>
      </c>
      <c r="F84" s="125" t="s">
        <v>14</v>
      </c>
      <c r="G84" s="90" t="s">
        <v>425</v>
      </c>
      <c r="H84" s="89"/>
      <c r="I84" s="92"/>
      <c r="J84" s="83"/>
      <c r="K84" s="92"/>
      <c r="L84" s="92"/>
      <c r="M84" s="92"/>
      <c r="N84" s="92"/>
      <c r="O84" s="92"/>
      <c r="P84" s="92"/>
      <c r="Q84" s="92"/>
      <c r="R84" s="751"/>
      <c r="S84" s="236"/>
      <c r="T84" s="178" t="s">
        <v>99</v>
      </c>
      <c r="U84" s="617"/>
      <c r="V84" s="617" t="s">
        <v>24</v>
      </c>
      <c r="W84" s="661"/>
      <c r="X84" s="619"/>
      <c r="Y84" s="617" t="s">
        <v>469</v>
      </c>
      <c r="Z84" s="620"/>
      <c r="AA84" s="663"/>
      <c r="AB84" s="621"/>
      <c r="AC84" s="117"/>
      <c r="AD84" s="621"/>
      <c r="AE84" s="621">
        <f>SUM(AD84*1.15)</f>
        <v>0</v>
      </c>
      <c r="AF84" s="621">
        <f>SUM(AE84-AD84)</f>
        <v>0</v>
      </c>
      <c r="AG84" s="621">
        <f>SUM(X84*21)</f>
        <v>0</v>
      </c>
      <c r="AH84" s="621">
        <f>SUM(AD84-AG84)</f>
        <v>0</v>
      </c>
      <c r="AI84" s="621"/>
      <c r="AJ84" s="625">
        <f>+SUM(AI84-AE84)</f>
        <v>0</v>
      </c>
      <c r="AK84" s="623"/>
      <c r="AL84" s="87"/>
    </row>
    <row r="85" spans="1:55">
      <c r="A85" s="178" t="s">
        <v>99</v>
      </c>
      <c r="B85" s="707" t="s">
        <v>599</v>
      </c>
      <c r="C85" s="89" t="s">
        <v>29</v>
      </c>
      <c r="D85" s="97"/>
      <c r="E85" s="696">
        <v>1.25</v>
      </c>
      <c r="F85" s="707" t="s">
        <v>8</v>
      </c>
      <c r="G85" s="759" t="s">
        <v>425</v>
      </c>
      <c r="J85" s="83"/>
      <c r="Q85" s="118"/>
      <c r="R85" s="118"/>
      <c r="S85" s="236"/>
      <c r="T85" s="178" t="s">
        <v>99</v>
      </c>
      <c r="U85" s="89" t="s">
        <v>590</v>
      </c>
      <c r="V85" s="89" t="s">
        <v>29</v>
      </c>
      <c r="W85" s="99"/>
      <c r="X85" s="91">
        <v>1.5</v>
      </c>
      <c r="Y85" s="125" t="s">
        <v>14</v>
      </c>
      <c r="Z85" s="198"/>
      <c r="AA85" s="198"/>
      <c r="AB85" s="198"/>
      <c r="AC85" s="117"/>
      <c r="AD85" s="201"/>
      <c r="AE85" s="201"/>
      <c r="AF85" s="201"/>
      <c r="AG85" s="201"/>
      <c r="AH85" s="201"/>
      <c r="AI85" s="201"/>
      <c r="AJ85" s="201"/>
      <c r="AK85" s="94"/>
      <c r="AL85" s="87"/>
    </row>
    <row r="86" spans="1:55">
      <c r="A86" s="178" t="s">
        <v>99</v>
      </c>
      <c r="B86" s="198"/>
      <c r="C86" s="198" t="s">
        <v>3</v>
      </c>
      <c r="D86" s="199"/>
      <c r="E86" s="200">
        <v>2</v>
      </c>
      <c r="F86" s="198"/>
      <c r="G86" s="230"/>
      <c r="H86" s="198"/>
      <c r="I86" s="201"/>
      <c r="J86" s="83"/>
      <c r="K86" s="201"/>
      <c r="L86" s="201"/>
      <c r="M86" s="201"/>
      <c r="N86" s="201">
        <f>SUM(E86*22)</f>
        <v>44</v>
      </c>
      <c r="O86" s="198"/>
      <c r="P86" s="198"/>
      <c r="Q86" s="198"/>
      <c r="R86" s="664"/>
      <c r="S86" s="236"/>
      <c r="T86" s="178" t="s">
        <v>99</v>
      </c>
      <c r="U86" s="707" t="s">
        <v>599</v>
      </c>
      <c r="V86" s="89" t="s">
        <v>29</v>
      </c>
      <c r="W86" s="97"/>
      <c r="X86" s="696">
        <v>1.25</v>
      </c>
      <c r="Y86" s="707" t="s">
        <v>8</v>
      </c>
      <c r="Z86" s="135"/>
      <c r="AA86" s="95" t="s">
        <v>6</v>
      </c>
      <c r="AB86" s="92">
        <v>30</v>
      </c>
      <c r="AC86" s="117"/>
      <c r="AD86" s="92">
        <f>SUM(X86*AB86)</f>
        <v>37.5</v>
      </c>
      <c r="AE86" s="92">
        <f t="shared" ref="AE86:AE89" si="84">SUM(AD86*1.15)</f>
        <v>43.125</v>
      </c>
      <c r="AF86" s="92">
        <f t="shared" ref="AF86:AF89" si="85">SUM(AE86-AD86)</f>
        <v>5.625</v>
      </c>
      <c r="AG86" s="118">
        <f>SUM(X86*21)</f>
        <v>26.25</v>
      </c>
      <c r="AH86" s="118">
        <f t="shared" ref="AH86:AH89" si="86">SUM(AD86-AG86)</f>
        <v>11.25</v>
      </c>
      <c r="AI86" s="92"/>
      <c r="AJ86" s="93">
        <f t="shared" si="83"/>
        <v>-43.125</v>
      </c>
      <c r="AK86" s="229"/>
      <c r="AL86" s="87"/>
    </row>
    <row r="87" spans="1:55">
      <c r="A87" s="178" t="s">
        <v>99</v>
      </c>
      <c r="B87" s="617"/>
      <c r="C87" s="624" t="s">
        <v>3</v>
      </c>
      <c r="D87" s="618"/>
      <c r="E87" s="619"/>
      <c r="F87" s="617"/>
      <c r="G87" s="620"/>
      <c r="H87" s="617"/>
      <c r="I87" s="621"/>
      <c r="J87" s="83"/>
      <c r="K87" s="621">
        <f t="shared" ref="K87:K88" si="87">SUM(E87*I87)</f>
        <v>0</v>
      </c>
      <c r="L87" s="621">
        <f t="shared" ref="L87:L88" si="88">SUM(K87*1.15)</f>
        <v>0</v>
      </c>
      <c r="M87" s="621">
        <f t="shared" ref="M87:M88" si="89">SUM(L87-K87)</f>
        <v>0</v>
      </c>
      <c r="N87" s="621">
        <f t="shared" ref="N87:N88" si="90">SUM(E87*21)</f>
        <v>0</v>
      </c>
      <c r="O87" s="621">
        <f t="shared" ref="O87:O88" si="91">SUM(K87-N87)</f>
        <v>0</v>
      </c>
      <c r="P87" s="621"/>
      <c r="Q87" s="623">
        <f t="shared" ref="Q87:Q88" si="92">+SUM(P87-L87)</f>
        <v>0</v>
      </c>
      <c r="R87" s="711"/>
      <c r="S87" s="236"/>
      <c r="T87" s="178" t="s">
        <v>99</v>
      </c>
      <c r="U87" s="198"/>
      <c r="V87" s="198" t="s">
        <v>3</v>
      </c>
      <c r="W87" s="199"/>
      <c r="X87" s="200">
        <v>2</v>
      </c>
      <c r="Y87" s="198"/>
      <c r="Z87" s="230"/>
      <c r="AA87" s="198"/>
      <c r="AB87" s="201"/>
      <c r="AC87" s="117"/>
      <c r="AD87" s="201"/>
      <c r="AE87" s="201"/>
      <c r="AF87" s="201"/>
      <c r="AG87" s="201">
        <f>SUM(X87*22)</f>
        <v>44</v>
      </c>
      <c r="AH87" s="198"/>
      <c r="AI87" s="198"/>
      <c r="AJ87" s="198"/>
      <c r="AK87" s="94"/>
      <c r="AL87" s="87"/>
    </row>
    <row r="88" spans="1:55">
      <c r="A88" s="178" t="s">
        <v>99</v>
      </c>
      <c r="B88" s="89" t="s">
        <v>110</v>
      </c>
      <c r="C88" s="95" t="s">
        <v>10</v>
      </c>
      <c r="D88" s="97"/>
      <c r="E88" s="100">
        <v>2</v>
      </c>
      <c r="F88" s="95" t="s">
        <v>8</v>
      </c>
      <c r="G88" s="90"/>
      <c r="H88" s="87" t="s">
        <v>12</v>
      </c>
      <c r="I88" s="92">
        <v>30</v>
      </c>
      <c r="J88" s="83"/>
      <c r="K88" s="96">
        <f t="shared" si="87"/>
        <v>60</v>
      </c>
      <c r="L88" s="96">
        <f t="shared" si="88"/>
        <v>69</v>
      </c>
      <c r="M88" s="96">
        <f t="shared" si="89"/>
        <v>9</v>
      </c>
      <c r="N88" s="92">
        <f t="shared" si="90"/>
        <v>42</v>
      </c>
      <c r="O88" s="96">
        <f t="shared" si="91"/>
        <v>18</v>
      </c>
      <c r="P88" s="96"/>
      <c r="Q88" s="93">
        <f t="shared" si="92"/>
        <v>-69</v>
      </c>
      <c r="R88" s="226"/>
      <c r="S88" s="236"/>
      <c r="T88" s="178" t="s">
        <v>99</v>
      </c>
      <c r="U88" s="87" t="s">
        <v>109</v>
      </c>
      <c r="V88" s="95" t="s">
        <v>3</v>
      </c>
      <c r="W88" s="97"/>
      <c r="X88" s="98">
        <v>3</v>
      </c>
      <c r="Y88" s="126" t="s">
        <v>5</v>
      </c>
      <c r="Z88" s="90"/>
      <c r="AA88" s="87" t="s">
        <v>12</v>
      </c>
      <c r="AB88" s="92">
        <v>30</v>
      </c>
      <c r="AC88" s="117"/>
      <c r="AD88" s="118">
        <f>SUM(X88*AB88)</f>
        <v>90</v>
      </c>
      <c r="AE88" s="118">
        <f>SUM(AD88*1.15)</f>
        <v>103.49999999999999</v>
      </c>
      <c r="AF88" s="118">
        <f>SUM(AE88-AD88)</f>
        <v>13.499999999999986</v>
      </c>
      <c r="AG88" s="92">
        <f>SUM(X88*21)</f>
        <v>63</v>
      </c>
      <c r="AH88" s="118">
        <f>SUM(AD88-AG88)</f>
        <v>27</v>
      </c>
      <c r="AJ88" s="93">
        <f>+SUM(AI88-AE88)</f>
        <v>-103.49999999999999</v>
      </c>
      <c r="AK88" s="229"/>
      <c r="AL88" s="87"/>
    </row>
    <row r="89" spans="1:55">
      <c r="A89" s="178" t="s">
        <v>99</v>
      </c>
      <c r="B89" s="198"/>
      <c r="C89" s="198" t="s">
        <v>10</v>
      </c>
      <c r="D89" s="198"/>
      <c r="E89" s="200">
        <v>2</v>
      </c>
      <c r="F89" s="198"/>
      <c r="G89" s="230"/>
      <c r="H89" s="198"/>
      <c r="I89" s="201"/>
      <c r="J89" s="83"/>
      <c r="K89" s="201"/>
      <c r="L89" s="201"/>
      <c r="M89" s="201"/>
      <c r="N89" s="201">
        <f>SUM(E89*22)</f>
        <v>44</v>
      </c>
      <c r="O89" s="201"/>
      <c r="P89" s="201"/>
      <c r="Q89" s="202"/>
      <c r="R89" s="202"/>
      <c r="S89" s="242"/>
      <c r="T89" s="178" t="s">
        <v>99</v>
      </c>
      <c r="U89" s="89" t="s">
        <v>110</v>
      </c>
      <c r="V89" s="95" t="s">
        <v>10</v>
      </c>
      <c r="W89" s="97"/>
      <c r="X89" s="100">
        <v>2</v>
      </c>
      <c r="Y89" s="95" t="s">
        <v>8</v>
      </c>
      <c r="Z89" s="90"/>
      <c r="AA89" s="87" t="s">
        <v>12</v>
      </c>
      <c r="AB89" s="92">
        <v>30</v>
      </c>
      <c r="AC89" s="117"/>
      <c r="AD89" s="92">
        <f t="shared" ref="AD89" si="93">SUM(X89*AB89)</f>
        <v>60</v>
      </c>
      <c r="AE89" s="92">
        <f t="shared" si="84"/>
        <v>69</v>
      </c>
      <c r="AF89" s="92">
        <f t="shared" si="85"/>
        <v>9</v>
      </c>
      <c r="AG89" s="118">
        <f t="shared" si="82"/>
        <v>42</v>
      </c>
      <c r="AH89" s="118">
        <f t="shared" si="86"/>
        <v>18</v>
      </c>
      <c r="AI89" s="92"/>
      <c r="AJ89" s="93">
        <f t="shared" si="83"/>
        <v>-69</v>
      </c>
      <c r="AK89" s="229"/>
      <c r="AL89" s="89"/>
    </row>
    <row r="90" spans="1:55">
      <c r="A90" s="101"/>
      <c r="B90" s="101"/>
      <c r="C90" s="101"/>
      <c r="D90" s="181"/>
      <c r="E90" s="103">
        <f>SUM(E80:E89)</f>
        <v>17.75</v>
      </c>
      <c r="F90" s="101"/>
      <c r="G90" s="102"/>
      <c r="H90" s="182"/>
      <c r="I90" s="104"/>
      <c r="J90" s="83"/>
      <c r="K90" s="104">
        <f t="shared" ref="K90:Q90" si="94">SUM(K80:K89)</f>
        <v>225</v>
      </c>
      <c r="L90" s="104">
        <f t="shared" si="94"/>
        <v>258.75</v>
      </c>
      <c r="M90" s="104">
        <f t="shared" si="94"/>
        <v>33.749999999999986</v>
      </c>
      <c r="N90" s="104">
        <f t="shared" si="94"/>
        <v>323</v>
      </c>
      <c r="O90" s="104">
        <f t="shared" si="94"/>
        <v>78</v>
      </c>
      <c r="P90" s="104">
        <f t="shared" si="94"/>
        <v>0</v>
      </c>
      <c r="Q90" s="174">
        <f t="shared" si="94"/>
        <v>-258.75</v>
      </c>
      <c r="R90" s="174"/>
      <c r="S90" s="236"/>
      <c r="T90" s="178" t="s">
        <v>99</v>
      </c>
      <c r="V90" s="89"/>
      <c r="W90" s="180"/>
      <c r="Y90" s="87"/>
      <c r="Z90" s="90"/>
      <c r="AB90" s="118"/>
      <c r="AC90" s="117"/>
      <c r="AD90" s="92"/>
      <c r="AE90" s="92"/>
      <c r="AF90" s="92"/>
      <c r="AI90" s="92"/>
      <c r="AJ90" s="93"/>
      <c r="AK90" s="94"/>
      <c r="AL90" s="89"/>
    </row>
    <row r="91" spans="1:55">
      <c r="A91" s="79" t="s">
        <v>57</v>
      </c>
      <c r="B91" s="79" t="s">
        <v>58</v>
      </c>
      <c r="C91" s="79"/>
      <c r="D91" s="155" t="s">
        <v>59</v>
      </c>
      <c r="E91" s="81" t="s">
        <v>60</v>
      </c>
      <c r="F91" s="79" t="s">
        <v>61</v>
      </c>
      <c r="G91" s="85" t="s">
        <v>62</v>
      </c>
      <c r="H91" s="156" t="s">
        <v>72</v>
      </c>
      <c r="I91" s="82" t="s">
        <v>64</v>
      </c>
      <c r="J91" s="117"/>
      <c r="K91" s="82" t="s">
        <v>65</v>
      </c>
      <c r="L91" s="82" t="s">
        <v>66</v>
      </c>
      <c r="M91" s="82" t="s">
        <v>67</v>
      </c>
      <c r="N91" s="82" t="s">
        <v>68</v>
      </c>
      <c r="O91" s="82" t="s">
        <v>69</v>
      </c>
      <c r="P91" s="82" t="s">
        <v>70</v>
      </c>
      <c r="Q91" s="84" t="s">
        <v>71</v>
      </c>
      <c r="R91" s="84" t="s">
        <v>86</v>
      </c>
      <c r="S91" s="236"/>
      <c r="T91" s="167"/>
      <c r="U91" s="167"/>
      <c r="V91" s="167"/>
      <c r="W91" s="183"/>
      <c r="X91" s="169">
        <f>SUM(X81:X90)</f>
        <v>16.75</v>
      </c>
      <c r="Y91" s="167"/>
      <c r="Z91" s="170"/>
      <c r="AA91" s="168"/>
      <c r="AB91" s="104"/>
      <c r="AC91" s="117"/>
      <c r="AD91" s="104">
        <f t="shared" ref="AD91:AJ91" si="95">SUM(AD81:AD90)</f>
        <v>277.5</v>
      </c>
      <c r="AE91" s="104">
        <f t="shared" si="95"/>
        <v>319.125</v>
      </c>
      <c r="AF91" s="104">
        <f t="shared" si="95"/>
        <v>41.624999999999972</v>
      </c>
      <c r="AG91" s="104">
        <f t="shared" si="95"/>
        <v>326.25</v>
      </c>
      <c r="AH91" s="104">
        <f t="shared" si="95"/>
        <v>83.25</v>
      </c>
      <c r="AI91" s="171">
        <f t="shared" si="95"/>
        <v>0</v>
      </c>
      <c r="AJ91" s="174">
        <f t="shared" si="95"/>
        <v>-319.125</v>
      </c>
      <c r="AK91" s="94"/>
      <c r="AL91" s="89"/>
    </row>
    <row r="92" spans="1:55">
      <c r="A92" s="184" t="s">
        <v>546</v>
      </c>
      <c r="B92" s="89" t="s">
        <v>80</v>
      </c>
      <c r="C92" s="89" t="s">
        <v>19</v>
      </c>
      <c r="D92" s="97"/>
      <c r="E92" s="91">
        <v>2</v>
      </c>
      <c r="F92" s="126" t="s">
        <v>5</v>
      </c>
      <c r="G92" s="90"/>
      <c r="H92" s="95" t="s">
        <v>6</v>
      </c>
      <c r="I92" s="96">
        <v>35</v>
      </c>
      <c r="J92" s="83"/>
      <c r="K92" s="92">
        <f>SUM(E92*I92)</f>
        <v>70</v>
      </c>
      <c r="L92" s="92">
        <f>SUM(K92*1.15)</f>
        <v>80.5</v>
      </c>
      <c r="M92" s="92">
        <f>SUM(L92-K92)</f>
        <v>10.5</v>
      </c>
      <c r="N92" s="92">
        <f>SUM(E92*20)</f>
        <v>40</v>
      </c>
      <c r="O92" s="92">
        <f>SUM(K92-N92)</f>
        <v>30</v>
      </c>
      <c r="P92" s="92"/>
      <c r="Q92" s="93">
        <f>+SUM(P92-L92)</f>
        <v>-80.5</v>
      </c>
      <c r="R92" s="226"/>
      <c r="S92" s="236"/>
      <c r="T92" s="79" t="s">
        <v>57</v>
      </c>
      <c r="U92" s="79" t="s">
        <v>58</v>
      </c>
      <c r="V92" s="79"/>
      <c r="W92" s="155" t="s">
        <v>59</v>
      </c>
      <c r="X92" s="81" t="s">
        <v>60</v>
      </c>
      <c r="Y92" s="79" t="s">
        <v>61</v>
      </c>
      <c r="Z92" s="85" t="s">
        <v>62</v>
      </c>
      <c r="AA92" s="156" t="s">
        <v>72</v>
      </c>
      <c r="AB92" s="82" t="s">
        <v>64</v>
      </c>
      <c r="AC92" s="117"/>
      <c r="AD92" s="82" t="s">
        <v>65</v>
      </c>
      <c r="AE92" s="82" t="s">
        <v>66</v>
      </c>
      <c r="AF92" s="82" t="s">
        <v>67</v>
      </c>
      <c r="AG92" s="82" t="s">
        <v>68</v>
      </c>
      <c r="AH92" s="82" t="s">
        <v>69</v>
      </c>
      <c r="AI92" s="82" t="s">
        <v>70</v>
      </c>
      <c r="AJ92" s="84" t="s">
        <v>71</v>
      </c>
      <c r="AK92" s="84" t="s">
        <v>86</v>
      </c>
      <c r="AL92" s="89"/>
    </row>
    <row r="93" spans="1:55">
      <c r="A93" s="184" t="s">
        <v>546</v>
      </c>
      <c r="B93" s="89" t="s">
        <v>137</v>
      </c>
      <c r="C93" s="89" t="s">
        <v>19</v>
      </c>
      <c r="D93" s="145"/>
      <c r="E93" s="91">
        <v>2</v>
      </c>
      <c r="F93" s="89" t="s">
        <v>8</v>
      </c>
      <c r="G93" s="89"/>
      <c r="H93" s="89" t="s">
        <v>17</v>
      </c>
      <c r="I93" s="92">
        <v>30</v>
      </c>
      <c r="J93" s="83"/>
      <c r="K93" s="92">
        <v>60</v>
      </c>
      <c r="L93" s="92">
        <f>SUM(K93*1.15)</f>
        <v>69</v>
      </c>
      <c r="M93" s="92">
        <f>SUM(L93-K93)</f>
        <v>9</v>
      </c>
      <c r="N93" s="92">
        <f>SUM(E93*20)</f>
        <v>40</v>
      </c>
      <c r="O93" s="92">
        <f>SUM(K93-N93)</f>
        <v>20</v>
      </c>
      <c r="P93" s="92"/>
      <c r="Q93" s="93">
        <f>+SUM(P93-L93)</f>
        <v>-69</v>
      </c>
      <c r="R93" s="226"/>
      <c r="S93" s="236"/>
      <c r="T93" s="184" t="s">
        <v>546</v>
      </c>
      <c r="U93" s="89" t="s">
        <v>137</v>
      </c>
      <c r="V93" s="89" t="s">
        <v>19</v>
      </c>
      <c r="W93" s="145"/>
      <c r="X93" s="91">
        <v>2</v>
      </c>
      <c r="Y93" s="89" t="s">
        <v>8</v>
      </c>
      <c r="Z93" s="89"/>
      <c r="AA93" s="89" t="s">
        <v>17</v>
      </c>
      <c r="AB93" s="92">
        <v>30</v>
      </c>
      <c r="AC93" s="83"/>
      <c r="AD93" s="92">
        <v>69</v>
      </c>
      <c r="AE93" s="92">
        <v>9</v>
      </c>
      <c r="AF93" s="92"/>
      <c r="AG93" s="92">
        <v>18</v>
      </c>
      <c r="AH93" s="92">
        <f>SUM(AD93-AG93)</f>
        <v>51</v>
      </c>
      <c r="AI93" s="144"/>
      <c r="AJ93" s="93">
        <f>+SUM(AI93-AE93)</f>
        <v>-9</v>
      </c>
      <c r="AK93" s="229"/>
      <c r="AL93" s="89"/>
    </row>
    <row r="94" spans="1:55">
      <c r="A94" s="184" t="s">
        <v>546</v>
      </c>
      <c r="B94" s="95" t="s">
        <v>597</v>
      </c>
      <c r="C94" s="89" t="s">
        <v>24</v>
      </c>
      <c r="D94" s="97"/>
      <c r="E94" s="100">
        <v>2.5</v>
      </c>
      <c r="F94" s="89" t="s">
        <v>8</v>
      </c>
      <c r="G94" s="90"/>
      <c r="H94" s="89" t="s">
        <v>17</v>
      </c>
      <c r="I94" s="92">
        <v>35</v>
      </c>
      <c r="J94" s="83"/>
      <c r="K94" s="92">
        <f t="shared" ref="K94" si="96">SUM(E94*I94)</f>
        <v>87.5</v>
      </c>
      <c r="L94" s="92">
        <f t="shared" ref="L94" si="97">SUM(K94*1.15)</f>
        <v>100.62499999999999</v>
      </c>
      <c r="M94" s="92">
        <f t="shared" ref="M94" si="98">SUM(L94-K94)</f>
        <v>13.124999999999986</v>
      </c>
      <c r="N94" s="92">
        <f t="shared" ref="N94:N101" si="99">SUM(E94*20)</f>
        <v>50</v>
      </c>
      <c r="O94" s="92">
        <f t="shared" ref="O94" si="100">SUM(K94-N94)</f>
        <v>37.5</v>
      </c>
      <c r="P94" s="92"/>
      <c r="Q94" s="93">
        <f t="shared" ref="Q94" si="101">+SUM(P94-L94)</f>
        <v>-100.62499999999999</v>
      </c>
      <c r="R94" s="226"/>
      <c r="S94" s="236"/>
      <c r="T94" s="184" t="s">
        <v>546</v>
      </c>
      <c r="U94" s="617"/>
      <c r="V94" s="617" t="s">
        <v>19</v>
      </c>
      <c r="W94" s="618"/>
      <c r="X94" s="619"/>
      <c r="Y94" s="617" t="s">
        <v>468</v>
      </c>
      <c r="Z94" s="620"/>
      <c r="AA94" s="624"/>
      <c r="AB94" s="622"/>
      <c r="AC94" s="83"/>
      <c r="AD94" s="621"/>
      <c r="AE94" s="621"/>
      <c r="AF94" s="621"/>
      <c r="AG94" s="621"/>
      <c r="AH94" s="621"/>
      <c r="AI94" s="621"/>
      <c r="AJ94" s="623"/>
      <c r="AK94" s="711"/>
      <c r="AL94" s="89"/>
    </row>
    <row r="95" spans="1:55">
      <c r="A95" s="184" t="s">
        <v>546</v>
      </c>
      <c r="B95" s="89" t="s">
        <v>73</v>
      </c>
      <c r="C95" s="89" t="s">
        <v>24</v>
      </c>
      <c r="D95" s="97"/>
      <c r="E95" s="91">
        <v>2</v>
      </c>
      <c r="F95" s="89" t="s">
        <v>8</v>
      </c>
      <c r="G95" s="90"/>
      <c r="H95" s="95" t="s">
        <v>6</v>
      </c>
      <c r="I95" s="96">
        <v>35</v>
      </c>
      <c r="J95" s="83"/>
      <c r="K95" s="118">
        <f>SUM(E95*I95)</f>
        <v>70</v>
      </c>
      <c r="L95" s="92">
        <f>SUM(K95*1.15)</f>
        <v>80.5</v>
      </c>
      <c r="M95" s="92">
        <f>SUM(L95-K95)</f>
        <v>10.5</v>
      </c>
      <c r="N95" s="118">
        <f>SUM(E95*20)</f>
        <v>40</v>
      </c>
      <c r="O95" s="118">
        <f>SUM(K95-N95)</f>
        <v>30</v>
      </c>
      <c r="Q95" s="93">
        <f>+SUM(P95-L95)</f>
        <v>-80.5</v>
      </c>
      <c r="R95" s="226"/>
      <c r="S95" s="236"/>
      <c r="T95" s="184" t="s">
        <v>546</v>
      </c>
      <c r="U95" s="89" t="s">
        <v>73</v>
      </c>
      <c r="V95" s="89" t="s">
        <v>24</v>
      </c>
      <c r="W95" s="97"/>
      <c r="X95" s="91">
        <v>2</v>
      </c>
      <c r="Y95" s="89" t="s">
        <v>8</v>
      </c>
      <c r="Z95" s="90"/>
      <c r="AA95" s="95" t="s">
        <v>6</v>
      </c>
      <c r="AB95" s="96">
        <v>35</v>
      </c>
      <c r="AC95" s="117"/>
      <c r="AD95" s="118">
        <f>SUM(X95*AB95)</f>
        <v>70</v>
      </c>
      <c r="AE95" s="92">
        <f>SUM(AD95*1.15)</f>
        <v>80.5</v>
      </c>
      <c r="AF95" s="92">
        <f>SUM(AE95-AD95)</f>
        <v>10.5</v>
      </c>
      <c r="AG95" s="118">
        <f>SUM(X95*20)</f>
        <v>40</v>
      </c>
      <c r="AH95" s="118">
        <f>SUM(AD95-AG95)</f>
        <v>30</v>
      </c>
      <c r="AJ95" s="93">
        <f>+SUM(AI95-AE95)</f>
        <v>-80.5</v>
      </c>
      <c r="AK95" s="226"/>
      <c r="AL95" s="89"/>
    </row>
    <row r="96" spans="1:55">
      <c r="A96" s="184" t="s">
        <v>546</v>
      </c>
      <c r="B96" s="87" t="s">
        <v>51</v>
      </c>
      <c r="C96" s="89" t="s">
        <v>29</v>
      </c>
      <c r="D96" s="97"/>
      <c r="E96" s="98">
        <v>3</v>
      </c>
      <c r="F96" s="126" t="s">
        <v>5</v>
      </c>
      <c r="G96" s="90"/>
      <c r="H96" s="87" t="s">
        <v>6</v>
      </c>
      <c r="I96" s="92">
        <v>35</v>
      </c>
      <c r="J96" s="83"/>
      <c r="K96" s="92">
        <f>SUM(E96*I96)</f>
        <v>105</v>
      </c>
      <c r="L96" s="118">
        <f>SUM(K96*1.15)</f>
        <v>120.74999999999999</v>
      </c>
      <c r="M96" s="118">
        <f>SUM(L96-K96)</f>
        <v>15.749999999999986</v>
      </c>
      <c r="N96" s="92">
        <f t="shared" si="99"/>
        <v>60</v>
      </c>
      <c r="O96" s="92">
        <f>SUM(K96-N96)</f>
        <v>45</v>
      </c>
      <c r="Q96" s="93">
        <f>+SUM(P96-L96)</f>
        <v>-120.74999999999999</v>
      </c>
      <c r="R96" s="226"/>
      <c r="S96" s="236"/>
      <c r="T96" s="184" t="s">
        <v>546</v>
      </c>
      <c r="U96" s="95" t="s">
        <v>597</v>
      </c>
      <c r="V96" s="89" t="s">
        <v>24</v>
      </c>
      <c r="W96" s="97"/>
      <c r="X96" s="100">
        <v>2.5</v>
      </c>
      <c r="Y96" s="89" t="s">
        <v>8</v>
      </c>
      <c r="Z96" s="90"/>
      <c r="AA96" s="89" t="s">
        <v>17</v>
      </c>
      <c r="AB96" s="92">
        <v>35</v>
      </c>
      <c r="AC96" s="83"/>
      <c r="AD96" s="92">
        <f t="shared" ref="AD96" si="102">SUM(X96*AB96)</f>
        <v>87.5</v>
      </c>
      <c r="AE96" s="92">
        <f t="shared" ref="AE96" si="103">SUM(AD96*1.15)</f>
        <v>100.62499999999999</v>
      </c>
      <c r="AF96" s="92">
        <f t="shared" ref="AF96" si="104">SUM(AE96-AD96)</f>
        <v>13.124999999999986</v>
      </c>
      <c r="AG96" s="118">
        <f t="shared" ref="AG96" si="105">SUM(X96*21)</f>
        <v>52.5</v>
      </c>
      <c r="AH96" s="92">
        <f t="shared" ref="AH96" si="106">SUM(AD96-AG96)</f>
        <v>35</v>
      </c>
      <c r="AI96" s="92"/>
      <c r="AJ96" s="93">
        <f t="shared" ref="AJ96" si="107">+SUM(AI96-AE96)</f>
        <v>-100.62499999999999</v>
      </c>
      <c r="AK96" s="226"/>
      <c r="AL96" s="89"/>
    </row>
    <row r="97" spans="1:38">
      <c r="A97" s="184" t="s">
        <v>546</v>
      </c>
      <c r="B97" s="95" t="s">
        <v>107</v>
      </c>
      <c r="C97" s="95" t="s">
        <v>29</v>
      </c>
      <c r="D97" s="97"/>
      <c r="E97" s="100">
        <v>2</v>
      </c>
      <c r="F97" s="89" t="s">
        <v>8</v>
      </c>
      <c r="G97" s="148"/>
      <c r="H97" s="95" t="s">
        <v>6</v>
      </c>
      <c r="I97" s="96">
        <v>35</v>
      </c>
      <c r="J97" s="117"/>
      <c r="K97" s="96">
        <f>SUM(E97*I97)</f>
        <v>70</v>
      </c>
      <c r="L97" s="96">
        <f>SUM(K97*1.15)</f>
        <v>80.5</v>
      </c>
      <c r="M97" s="96">
        <f>SUM(L97-K97)</f>
        <v>10.5</v>
      </c>
      <c r="N97" s="92">
        <f>SUM(E97*21)</f>
        <v>42</v>
      </c>
      <c r="O97" s="96">
        <f>SUM(K97-N97)</f>
        <v>28</v>
      </c>
      <c r="P97" s="96"/>
      <c r="Q97" s="93">
        <f>+SUM(P97-L97)</f>
        <v>-80.5</v>
      </c>
      <c r="R97" s="226"/>
      <c r="S97" s="236"/>
      <c r="T97" s="184" t="s">
        <v>546</v>
      </c>
      <c r="U97" s="95" t="s">
        <v>32</v>
      </c>
      <c r="V97" s="87" t="s">
        <v>29</v>
      </c>
      <c r="W97" s="135"/>
      <c r="X97" s="91">
        <v>3</v>
      </c>
      <c r="Y97" s="126" t="s">
        <v>5</v>
      </c>
      <c r="Z97" s="90"/>
      <c r="AA97" s="87" t="s">
        <v>6</v>
      </c>
      <c r="AB97" s="96">
        <v>35</v>
      </c>
      <c r="AC97" s="83"/>
      <c r="AD97" s="96">
        <v>105</v>
      </c>
      <c r="AE97" s="96">
        <f>SUM(AD97*1.15)</f>
        <v>120.74999999999999</v>
      </c>
      <c r="AF97" s="96">
        <f>SUM(AE97-AD97)</f>
        <v>15.749999999999986</v>
      </c>
      <c r="AG97" s="118">
        <f>SUM(X97*20)</f>
        <v>60</v>
      </c>
      <c r="AH97" s="96">
        <f>SUM(AD97-AG97)</f>
        <v>45</v>
      </c>
      <c r="AI97" s="92"/>
      <c r="AJ97" s="93">
        <f>+SUM(AI97-AE97)</f>
        <v>-120.74999999999999</v>
      </c>
      <c r="AK97" s="226"/>
      <c r="AL97" s="89"/>
    </row>
    <row r="98" spans="1:38">
      <c r="A98" s="184" t="s">
        <v>546</v>
      </c>
      <c r="B98" s="567"/>
      <c r="C98" s="109" t="s">
        <v>3</v>
      </c>
      <c r="D98" s="667"/>
      <c r="E98" s="681"/>
      <c r="F98" s="112" t="s">
        <v>584</v>
      </c>
      <c r="G98" s="113"/>
      <c r="H98" s="109"/>
      <c r="I98" s="114"/>
      <c r="J98" s="83"/>
      <c r="K98" s="114"/>
      <c r="L98" s="114"/>
      <c r="M98" s="114"/>
      <c r="N98" s="114"/>
      <c r="O98" s="114"/>
      <c r="P98" s="114"/>
      <c r="Q98" s="115"/>
      <c r="R98" s="692"/>
      <c r="S98" s="236"/>
      <c r="T98" s="184" t="s">
        <v>546</v>
      </c>
      <c r="U98" s="95" t="s">
        <v>107</v>
      </c>
      <c r="V98" s="95" t="s">
        <v>29</v>
      </c>
      <c r="W98" s="97"/>
      <c r="X98" s="100">
        <v>2</v>
      </c>
      <c r="Y98" s="89" t="s">
        <v>8</v>
      </c>
      <c r="Z98" s="148"/>
      <c r="AA98" s="95" t="s">
        <v>6</v>
      </c>
      <c r="AB98" s="96">
        <v>35</v>
      </c>
      <c r="AC98" s="117"/>
      <c r="AD98" s="96">
        <f>SUM(X98*AB98)</f>
        <v>70</v>
      </c>
      <c r="AE98" s="96">
        <f>SUM(AD98*1.15)</f>
        <v>80.5</v>
      </c>
      <c r="AF98" s="96">
        <f>SUM(AE98-AD98)</f>
        <v>10.5</v>
      </c>
      <c r="AG98" s="92">
        <f>SUM(X98*21)</f>
        <v>42</v>
      </c>
      <c r="AH98" s="96">
        <f>SUM(AD98-AG98)</f>
        <v>28</v>
      </c>
      <c r="AI98" s="96"/>
      <c r="AJ98" s="93">
        <f>+SUM(AI98-AE98)</f>
        <v>-80.5</v>
      </c>
      <c r="AK98" s="226"/>
      <c r="AL98" s="89"/>
    </row>
    <row r="99" spans="1:38">
      <c r="A99" s="184" t="s">
        <v>546</v>
      </c>
      <c r="B99" s="89" t="s">
        <v>142</v>
      </c>
      <c r="C99" s="95" t="s">
        <v>3</v>
      </c>
      <c r="D99" s="97"/>
      <c r="E99" s="91">
        <v>2.5</v>
      </c>
      <c r="F99" s="89" t="s">
        <v>8</v>
      </c>
      <c r="G99" s="90"/>
      <c r="H99" s="95" t="s">
        <v>6</v>
      </c>
      <c r="I99" s="96">
        <v>35</v>
      </c>
      <c r="J99" s="83"/>
      <c r="K99" s="92">
        <v>87.5</v>
      </c>
      <c r="L99" s="92">
        <f>SUM(K99*1.15)</f>
        <v>100.62499999999999</v>
      </c>
      <c r="M99" s="92">
        <f>SUM(L99-K99)</f>
        <v>13.124999999999986</v>
      </c>
      <c r="N99" s="92">
        <f>SUM(E99*20)</f>
        <v>50</v>
      </c>
      <c r="O99" s="92">
        <f>SUM(K99-N99)</f>
        <v>37.5</v>
      </c>
      <c r="P99" s="92"/>
      <c r="Q99" s="93">
        <f>+SUM(P99-L99)</f>
        <v>-100.62499999999999</v>
      </c>
      <c r="R99" s="226"/>
      <c r="S99" s="236"/>
      <c r="T99" s="184" t="s">
        <v>546</v>
      </c>
      <c r="U99" s="567"/>
      <c r="V99" s="109" t="s">
        <v>3</v>
      </c>
      <c r="W99" s="667"/>
      <c r="X99" s="681"/>
      <c r="Y99" s="112" t="s">
        <v>584</v>
      </c>
      <c r="Z99" s="113"/>
      <c r="AA99" s="109"/>
      <c r="AB99" s="114"/>
      <c r="AC99" s="83"/>
      <c r="AD99" s="114"/>
      <c r="AE99" s="114"/>
      <c r="AF99" s="114"/>
      <c r="AG99" s="114"/>
      <c r="AH99" s="114"/>
      <c r="AI99" s="114"/>
      <c r="AJ99" s="115"/>
      <c r="AK99" s="692"/>
      <c r="AL99" s="89"/>
    </row>
    <row r="100" spans="1:38">
      <c r="A100" s="184" t="s">
        <v>546</v>
      </c>
      <c r="B100" s="89" t="s">
        <v>84</v>
      </c>
      <c r="C100" s="95" t="s">
        <v>10</v>
      </c>
      <c r="D100" s="97"/>
      <c r="E100" s="91">
        <v>2</v>
      </c>
      <c r="F100" s="89" t="s">
        <v>85</v>
      </c>
      <c r="G100" s="90"/>
      <c r="H100" s="95" t="s">
        <v>6</v>
      </c>
      <c r="I100" s="96">
        <v>35</v>
      </c>
      <c r="J100" s="83"/>
      <c r="K100" s="92">
        <v>75</v>
      </c>
      <c r="L100" s="92">
        <f>SUM(K100*1.15)</f>
        <v>86.25</v>
      </c>
      <c r="M100" s="92">
        <f>SUM(L100-K100)</f>
        <v>11.25</v>
      </c>
      <c r="N100" s="92">
        <f>SUM(E100*20)</f>
        <v>40</v>
      </c>
      <c r="O100" s="92">
        <f>SUM(K100-N100)</f>
        <v>35</v>
      </c>
      <c r="P100" s="92"/>
      <c r="Q100" s="144">
        <f>+SUM(P100-L100)</f>
        <v>-86.25</v>
      </c>
      <c r="R100" s="226"/>
      <c r="S100" s="236"/>
      <c r="T100" s="184" t="s">
        <v>546</v>
      </c>
      <c r="U100" s="89" t="s">
        <v>142</v>
      </c>
      <c r="V100" s="95" t="s">
        <v>3</v>
      </c>
      <c r="W100" s="97"/>
      <c r="X100" s="91">
        <v>2.5</v>
      </c>
      <c r="Y100" s="89" t="s">
        <v>8</v>
      </c>
      <c r="Z100" s="90"/>
      <c r="AA100" s="95" t="s">
        <v>6</v>
      </c>
      <c r="AB100" s="96">
        <v>35</v>
      </c>
      <c r="AC100" s="83"/>
      <c r="AD100" s="92">
        <v>87.5</v>
      </c>
      <c r="AE100" s="92">
        <f>SUM(AD100*1.15)</f>
        <v>100.62499999999999</v>
      </c>
      <c r="AF100" s="92">
        <f>SUM(AE100-AD100)</f>
        <v>13.124999999999986</v>
      </c>
      <c r="AG100" s="92">
        <f>SUM(X100*20)</f>
        <v>50</v>
      </c>
      <c r="AH100" s="92">
        <f>SUM(AD100-AG100)</f>
        <v>37.5</v>
      </c>
      <c r="AI100" s="92"/>
      <c r="AJ100" s="93">
        <f>+SUM(AI100-AE100)</f>
        <v>-100.62499999999999</v>
      </c>
      <c r="AK100" s="226"/>
      <c r="AL100" s="89"/>
    </row>
    <row r="101" spans="1:38" s="89" customFormat="1">
      <c r="A101" s="184" t="s">
        <v>546</v>
      </c>
      <c r="B101" s="87" t="s">
        <v>111</v>
      </c>
      <c r="C101" s="89" t="s">
        <v>10</v>
      </c>
      <c r="D101" s="97"/>
      <c r="E101" s="100">
        <v>2.5</v>
      </c>
      <c r="F101" s="87" t="s">
        <v>8</v>
      </c>
      <c r="G101" s="90"/>
      <c r="H101" s="87" t="s">
        <v>12</v>
      </c>
      <c r="I101" s="92">
        <v>30</v>
      </c>
      <c r="J101" s="83"/>
      <c r="K101" s="118">
        <f>SUM(E101*I101)</f>
        <v>75</v>
      </c>
      <c r="L101" s="118">
        <f>SUM(K101*1.15)</f>
        <v>86.25</v>
      </c>
      <c r="M101" s="118">
        <f>SUM(L101-K101)</f>
        <v>11.25</v>
      </c>
      <c r="N101" s="92">
        <f t="shared" si="99"/>
        <v>50</v>
      </c>
      <c r="O101" s="118">
        <f>SUM(K101-N101)</f>
        <v>25</v>
      </c>
      <c r="P101" s="118"/>
      <c r="Q101" s="93">
        <f>+SUM(P101-L101)</f>
        <v>-86.25</v>
      </c>
      <c r="R101" s="226"/>
      <c r="S101" s="236"/>
      <c r="T101" s="184" t="s">
        <v>546</v>
      </c>
      <c r="U101" s="89" t="s">
        <v>84</v>
      </c>
      <c r="V101" s="95" t="s">
        <v>10</v>
      </c>
      <c r="W101" s="97"/>
      <c r="X101" s="91">
        <v>2</v>
      </c>
      <c r="Y101" s="89" t="s">
        <v>85</v>
      </c>
      <c r="Z101" s="90"/>
      <c r="AA101" s="95" t="s">
        <v>6</v>
      </c>
      <c r="AB101" s="96">
        <v>35</v>
      </c>
      <c r="AC101" s="83"/>
      <c r="AD101" s="92">
        <v>75</v>
      </c>
      <c r="AE101" s="92">
        <f>SUM(AD101*1.15)</f>
        <v>86.25</v>
      </c>
      <c r="AF101" s="92">
        <f>SUM(AE101-AD101)</f>
        <v>11.25</v>
      </c>
      <c r="AG101" s="92">
        <f>SUM(X101*20)</f>
        <v>40</v>
      </c>
      <c r="AH101" s="92">
        <f>SUM(AD101-AG101)</f>
        <v>35</v>
      </c>
      <c r="AI101" s="92"/>
      <c r="AJ101" s="144">
        <f>+SUM(AI101-AE101)</f>
        <v>-86.25</v>
      </c>
      <c r="AK101" s="226"/>
    </row>
    <row r="102" spans="1:38" s="89" customFormat="1">
      <c r="A102" s="167"/>
      <c r="B102" s="167"/>
      <c r="C102" s="167"/>
      <c r="D102" s="188"/>
      <c r="E102" s="169">
        <f>SUM(E92:E101)</f>
        <v>20.5</v>
      </c>
      <c r="F102" s="167"/>
      <c r="G102" s="170"/>
      <c r="H102" s="168"/>
      <c r="I102" s="171"/>
      <c r="J102" s="83"/>
      <c r="K102" s="171">
        <f t="shared" ref="K102:Q102" si="108">SUM(K92:K101)</f>
        <v>700</v>
      </c>
      <c r="L102" s="171">
        <f t="shared" si="108"/>
        <v>805</v>
      </c>
      <c r="M102" s="171">
        <f t="shared" si="108"/>
        <v>104.99999999999996</v>
      </c>
      <c r="N102" s="171">
        <f t="shared" si="108"/>
        <v>412</v>
      </c>
      <c r="O102" s="171">
        <f t="shared" si="108"/>
        <v>288</v>
      </c>
      <c r="P102" s="171">
        <f t="shared" si="108"/>
        <v>0</v>
      </c>
      <c r="Q102" s="185">
        <f t="shared" si="108"/>
        <v>-805</v>
      </c>
      <c r="R102" s="185"/>
      <c r="S102" s="236"/>
      <c r="T102" s="184" t="s">
        <v>546</v>
      </c>
      <c r="U102" s="87" t="s">
        <v>111</v>
      </c>
      <c r="V102" s="89" t="s">
        <v>10</v>
      </c>
      <c r="W102" s="97"/>
      <c r="X102" s="100">
        <v>2.5</v>
      </c>
      <c r="Y102" s="87" t="s">
        <v>8</v>
      </c>
      <c r="Z102" s="90"/>
      <c r="AA102" s="87" t="s">
        <v>12</v>
      </c>
      <c r="AB102" s="92">
        <v>30</v>
      </c>
      <c r="AC102" s="83"/>
      <c r="AD102" s="118">
        <f>SUM(X102*AB102)</f>
        <v>75</v>
      </c>
      <c r="AE102" s="118">
        <f>SUM(AD102*1.15)</f>
        <v>86.25</v>
      </c>
      <c r="AF102" s="118">
        <f>SUM(AE102-AD102)</f>
        <v>11.25</v>
      </c>
      <c r="AG102" s="92">
        <f t="shared" ref="AG102" si="109">SUM(X102*20)</f>
        <v>50</v>
      </c>
      <c r="AH102" s="118">
        <f>SUM(AD102-AG102)</f>
        <v>25</v>
      </c>
      <c r="AI102" s="118"/>
      <c r="AJ102" s="93">
        <f>+SUM(AI102-AE102)</f>
        <v>-86.25</v>
      </c>
      <c r="AK102" s="226"/>
    </row>
    <row r="103" spans="1:38" s="89" customFormat="1">
      <c r="A103" s="189" t="s">
        <v>114</v>
      </c>
      <c r="B103" s="89" t="s">
        <v>614</v>
      </c>
      <c r="C103" s="89" t="s">
        <v>19</v>
      </c>
      <c r="D103" s="145"/>
      <c r="E103" s="91">
        <v>2</v>
      </c>
      <c r="F103" s="89" t="s">
        <v>123</v>
      </c>
      <c r="G103" s="90"/>
      <c r="H103" s="95" t="s">
        <v>17</v>
      </c>
      <c r="I103" s="92">
        <v>35</v>
      </c>
      <c r="J103" s="83"/>
      <c r="K103" s="92">
        <f t="shared" ref="K103" si="110">SUM(E103*I103)</f>
        <v>70</v>
      </c>
      <c r="L103" s="92">
        <f t="shared" ref="L103" si="111">SUM(K103*1.15)</f>
        <v>80.5</v>
      </c>
      <c r="M103" s="92">
        <f t="shared" ref="M103" si="112">SUM(L103-K103)</f>
        <v>10.5</v>
      </c>
      <c r="N103" s="92">
        <f>SUM(E103*20)</f>
        <v>40</v>
      </c>
      <c r="O103" s="92">
        <f t="shared" ref="O103" si="113">SUM(K103-N103)</f>
        <v>30</v>
      </c>
      <c r="P103" s="92"/>
      <c r="Q103" s="93">
        <f t="shared" ref="Q103" si="114">+SUM(P103-L103)</f>
        <v>-80.5</v>
      </c>
      <c r="R103" s="226"/>
      <c r="S103" s="236"/>
      <c r="T103" s="167"/>
      <c r="U103" s="167"/>
      <c r="V103" s="167"/>
      <c r="W103" s="183"/>
      <c r="X103" s="169">
        <f>SUM(X93:X102)</f>
        <v>18.5</v>
      </c>
      <c r="Y103" s="167"/>
      <c r="Z103" s="170"/>
      <c r="AA103" s="168"/>
      <c r="AB103" s="171"/>
      <c r="AC103" s="117"/>
      <c r="AD103" s="171">
        <f t="shared" ref="AD103:AJ103" si="115">SUM(AD93:AD102)</f>
        <v>639</v>
      </c>
      <c r="AE103" s="171">
        <f t="shared" si="115"/>
        <v>664.5</v>
      </c>
      <c r="AF103" s="171">
        <f t="shared" si="115"/>
        <v>85.499999999999957</v>
      </c>
      <c r="AG103" s="171">
        <f t="shared" si="115"/>
        <v>352.5</v>
      </c>
      <c r="AH103" s="171">
        <f t="shared" si="115"/>
        <v>286.5</v>
      </c>
      <c r="AI103" s="171">
        <f t="shared" si="115"/>
        <v>0</v>
      </c>
      <c r="AJ103" s="105">
        <f t="shared" si="115"/>
        <v>-664.5</v>
      </c>
      <c r="AK103" s="94"/>
    </row>
    <row r="104" spans="1:38" s="89" customFormat="1">
      <c r="A104" s="189" t="s">
        <v>114</v>
      </c>
      <c r="B104" s="89" t="s">
        <v>116</v>
      </c>
      <c r="C104" s="89" t="s">
        <v>19</v>
      </c>
      <c r="D104" s="97"/>
      <c r="E104" s="98">
        <v>2</v>
      </c>
      <c r="F104" s="87" t="s">
        <v>8</v>
      </c>
      <c r="G104" s="135"/>
      <c r="H104" s="87" t="s">
        <v>6</v>
      </c>
      <c r="I104" s="118">
        <v>35</v>
      </c>
      <c r="J104" s="83"/>
      <c r="K104" s="118">
        <f>SUM(E104*I104)</f>
        <v>70</v>
      </c>
      <c r="L104" s="118">
        <f>SUM(K104*1.15)</f>
        <v>80.5</v>
      </c>
      <c r="M104" s="118">
        <f>SUM(L104-K104)</f>
        <v>10.5</v>
      </c>
      <c r="N104" s="118">
        <f>SUM(E104*21.5)</f>
        <v>43</v>
      </c>
      <c r="O104" s="118">
        <f>SUM(K104-N104)</f>
        <v>27</v>
      </c>
      <c r="P104" s="118"/>
      <c r="Q104" s="93">
        <f>+SUM(P104-L104)</f>
        <v>-80.5</v>
      </c>
      <c r="R104" s="226"/>
      <c r="S104" s="236"/>
      <c r="T104" s="189" t="s">
        <v>114</v>
      </c>
      <c r="U104" s="95" t="s">
        <v>131</v>
      </c>
      <c r="V104" s="196" t="s">
        <v>19</v>
      </c>
      <c r="W104" s="145"/>
      <c r="X104" s="100">
        <v>2</v>
      </c>
      <c r="Y104" s="197" t="s">
        <v>5</v>
      </c>
      <c r="Z104" s="90" t="s">
        <v>585</v>
      </c>
      <c r="AA104" s="95" t="s">
        <v>6</v>
      </c>
      <c r="AB104" s="96">
        <v>35</v>
      </c>
      <c r="AC104" s="83"/>
      <c r="AD104" s="92">
        <f>SUM(X104*AB104)</f>
        <v>70</v>
      </c>
      <c r="AE104" s="92">
        <f>SUM(AD104*1.15)</f>
        <v>80.5</v>
      </c>
      <c r="AF104" s="92">
        <f>SUM(AE104-AD104)</f>
        <v>10.5</v>
      </c>
      <c r="AG104" s="92">
        <f>SUM(X104*21)</f>
        <v>42</v>
      </c>
      <c r="AH104" s="92">
        <f>SUM(AD104-AG104)</f>
        <v>28</v>
      </c>
      <c r="AI104" s="96"/>
      <c r="AJ104" s="93">
        <f>+SUM(AI104-AE104)</f>
        <v>-80.5</v>
      </c>
      <c r="AK104" s="220"/>
    </row>
    <row r="105" spans="1:38" s="89" customFormat="1">
      <c r="A105" s="189" t="s">
        <v>114</v>
      </c>
      <c r="B105" s="89" t="s">
        <v>117</v>
      </c>
      <c r="C105" s="89" t="s">
        <v>24</v>
      </c>
      <c r="D105" s="97"/>
      <c r="E105" s="100">
        <v>2</v>
      </c>
      <c r="F105" s="89" t="s">
        <v>8</v>
      </c>
      <c r="G105" s="90" t="s">
        <v>462</v>
      </c>
      <c r="H105" s="95" t="s">
        <v>6</v>
      </c>
      <c r="I105" s="96">
        <v>35</v>
      </c>
      <c r="J105" s="117"/>
      <c r="K105" s="96">
        <v>140</v>
      </c>
      <c r="L105" s="96">
        <f t="shared" ref="L105:L113" si="116">SUM(K105*1.15)</f>
        <v>161</v>
      </c>
      <c r="M105" s="96">
        <f t="shared" ref="M105:M113" si="117">SUM(L105-K105)</f>
        <v>21</v>
      </c>
      <c r="N105" s="118">
        <f t="shared" ref="N105:N113" si="118">SUM(E105*21.5)</f>
        <v>43</v>
      </c>
      <c r="O105" s="96">
        <f t="shared" ref="O105:O113" si="119">SUM(K105-N105)</f>
        <v>97</v>
      </c>
      <c r="P105" s="96"/>
      <c r="Q105" s="177">
        <f t="shared" ref="Q105:Q113" si="120">+SUM(P105-L105)</f>
        <v>-161</v>
      </c>
      <c r="R105" s="226"/>
      <c r="S105" s="236"/>
      <c r="T105" s="189" t="s">
        <v>114</v>
      </c>
      <c r="U105" s="89" t="s">
        <v>116</v>
      </c>
      <c r="V105" s="89" t="s">
        <v>19</v>
      </c>
      <c r="W105" s="90"/>
      <c r="X105" s="186">
        <v>2</v>
      </c>
      <c r="Y105" s="187"/>
      <c r="Z105" s="87"/>
      <c r="AA105" s="87" t="s">
        <v>6</v>
      </c>
      <c r="AB105" s="118">
        <v>35</v>
      </c>
      <c r="AC105" s="117"/>
      <c r="AD105" s="118">
        <f>SUM(X105*AB105)</f>
        <v>70</v>
      </c>
      <c r="AE105" s="118">
        <f t="shared" ref="AE105:AE113" si="121">SUM(AD105*1.15)</f>
        <v>80.5</v>
      </c>
      <c r="AF105" s="118">
        <f>SUM(AE105-AD105)</f>
        <v>10.5</v>
      </c>
      <c r="AG105" s="118">
        <f>SUM(X105*21.5)</f>
        <v>43</v>
      </c>
      <c r="AH105" s="118">
        <f>SUM(AD105-AG105)</f>
        <v>27</v>
      </c>
      <c r="AI105" s="118"/>
      <c r="AJ105" s="187">
        <f t="shared" ref="AJ105:AJ113" si="122">+SUM(AI105-AE105)</f>
        <v>-80.5</v>
      </c>
      <c r="AK105" s="229"/>
    </row>
    <row r="106" spans="1:38" s="89" customFormat="1">
      <c r="A106" s="189" t="s">
        <v>114</v>
      </c>
      <c r="B106" s="89" t="s">
        <v>119</v>
      </c>
      <c r="C106" s="89" t="s">
        <v>24</v>
      </c>
      <c r="D106" s="97"/>
      <c r="E106" s="91">
        <v>2.5</v>
      </c>
      <c r="F106" s="89" t="s">
        <v>8</v>
      </c>
      <c r="G106" s="90" t="s">
        <v>462</v>
      </c>
      <c r="H106" s="116" t="s">
        <v>6</v>
      </c>
      <c r="I106" s="92">
        <v>35</v>
      </c>
      <c r="J106" s="117"/>
      <c r="K106" s="92">
        <v>175</v>
      </c>
      <c r="L106" s="92">
        <f t="shared" si="116"/>
        <v>201.24999999999997</v>
      </c>
      <c r="M106" s="92">
        <f t="shared" si="117"/>
        <v>26.249999999999972</v>
      </c>
      <c r="N106" s="118">
        <f t="shared" si="118"/>
        <v>53.75</v>
      </c>
      <c r="O106" s="92">
        <f t="shared" si="119"/>
        <v>121.25</v>
      </c>
      <c r="P106" s="92"/>
      <c r="Q106" s="177">
        <f t="shared" si="120"/>
        <v>-201.24999999999997</v>
      </c>
      <c r="R106" s="226"/>
      <c r="S106" s="236"/>
      <c r="T106" s="189" t="s">
        <v>114</v>
      </c>
      <c r="U106" s="89" t="s">
        <v>117</v>
      </c>
      <c r="V106" s="87" t="s">
        <v>24</v>
      </c>
      <c r="W106" s="97"/>
      <c r="X106" s="91">
        <v>2</v>
      </c>
      <c r="Y106" s="89" t="s">
        <v>8</v>
      </c>
      <c r="Z106" s="90" t="s">
        <v>462</v>
      </c>
      <c r="AA106" s="95" t="s">
        <v>6</v>
      </c>
      <c r="AB106" s="92">
        <v>35</v>
      </c>
      <c r="AC106" s="117"/>
      <c r="AD106" s="92">
        <v>140</v>
      </c>
      <c r="AE106" s="92">
        <f t="shared" si="121"/>
        <v>161</v>
      </c>
      <c r="AF106" s="92">
        <f t="shared" ref="AF106:AF111" si="123">SUM(AE106-AD106)</f>
        <v>21</v>
      </c>
      <c r="AG106" s="118">
        <f t="shared" ref="AG106:AG113" si="124">SUM(X106*21.5)</f>
        <v>43</v>
      </c>
      <c r="AH106" s="92">
        <f t="shared" ref="AH106:AH111" si="125">SUM(AD106-AG106)</f>
        <v>97</v>
      </c>
      <c r="AI106" s="96"/>
      <c r="AJ106" s="93">
        <f t="shared" si="122"/>
        <v>-161</v>
      </c>
      <c r="AK106" s="229"/>
    </row>
    <row r="107" spans="1:38" s="89" customFormat="1">
      <c r="A107" s="189" t="s">
        <v>114</v>
      </c>
      <c r="B107" s="95" t="s">
        <v>120</v>
      </c>
      <c r="C107" s="95" t="s">
        <v>121</v>
      </c>
      <c r="D107" s="97"/>
      <c r="E107" s="100">
        <v>2</v>
      </c>
      <c r="F107" s="126" t="s">
        <v>5</v>
      </c>
      <c r="G107" s="90"/>
      <c r="H107" s="95" t="s">
        <v>6</v>
      </c>
      <c r="I107" s="96">
        <v>35</v>
      </c>
      <c r="J107" s="83"/>
      <c r="K107" s="92">
        <f t="shared" ref="K107:K112" si="126">SUM(E107*I107)</f>
        <v>70</v>
      </c>
      <c r="L107" s="118">
        <f t="shared" si="116"/>
        <v>80.5</v>
      </c>
      <c r="M107" s="118">
        <f t="shared" si="117"/>
        <v>10.5</v>
      </c>
      <c r="N107" s="118">
        <f t="shared" si="118"/>
        <v>43</v>
      </c>
      <c r="O107" s="118">
        <f t="shared" si="119"/>
        <v>27</v>
      </c>
      <c r="P107" s="92"/>
      <c r="Q107" s="93">
        <f t="shared" si="120"/>
        <v>-80.5</v>
      </c>
      <c r="R107" s="226"/>
      <c r="S107" s="236"/>
      <c r="T107" s="189" t="s">
        <v>114</v>
      </c>
      <c r="U107" s="89" t="s">
        <v>119</v>
      </c>
      <c r="V107" s="89" t="s">
        <v>24</v>
      </c>
      <c r="W107" s="99"/>
      <c r="X107" s="91">
        <v>2.5</v>
      </c>
      <c r="Y107" s="89" t="s">
        <v>118</v>
      </c>
      <c r="Z107" s="90" t="s">
        <v>462</v>
      </c>
      <c r="AA107" s="116" t="s">
        <v>6</v>
      </c>
      <c r="AB107" s="92">
        <v>35</v>
      </c>
      <c r="AC107" s="117"/>
      <c r="AD107" s="92">
        <v>175</v>
      </c>
      <c r="AE107" s="92">
        <f t="shared" si="121"/>
        <v>201.24999999999997</v>
      </c>
      <c r="AF107" s="92">
        <f t="shared" si="123"/>
        <v>26.249999999999972</v>
      </c>
      <c r="AG107" s="118">
        <f t="shared" si="124"/>
        <v>53.75</v>
      </c>
      <c r="AH107" s="92">
        <f t="shared" si="125"/>
        <v>121.25</v>
      </c>
      <c r="AI107" s="92"/>
      <c r="AJ107" s="177">
        <f t="shared" si="122"/>
        <v>-201.24999999999997</v>
      </c>
      <c r="AK107" s="229"/>
    </row>
    <row r="108" spans="1:38" s="89" customFormat="1">
      <c r="A108" s="189" t="s">
        <v>114</v>
      </c>
      <c r="B108" s="89" t="s">
        <v>116</v>
      </c>
      <c r="C108" s="95" t="s">
        <v>29</v>
      </c>
      <c r="D108" s="97"/>
      <c r="E108" s="100">
        <v>1</v>
      </c>
      <c r="F108" s="89" t="s">
        <v>8</v>
      </c>
      <c r="G108" s="148"/>
      <c r="H108" s="95" t="s">
        <v>6</v>
      </c>
      <c r="I108" s="96">
        <v>35</v>
      </c>
      <c r="J108" s="117"/>
      <c r="K108" s="96">
        <f t="shared" si="126"/>
        <v>35</v>
      </c>
      <c r="L108" s="96">
        <f>SUM(K108*1.15)</f>
        <v>40.25</v>
      </c>
      <c r="M108" s="96">
        <f>SUM(L108-K108)</f>
        <v>5.25</v>
      </c>
      <c r="N108" s="118">
        <f t="shared" si="118"/>
        <v>21.5</v>
      </c>
      <c r="O108" s="96">
        <f>SUM(K108-N108)</f>
        <v>13.5</v>
      </c>
      <c r="P108" s="96"/>
      <c r="Q108" s="93">
        <f>+SUM(P108-L108)</f>
        <v>-40.25</v>
      </c>
      <c r="R108" s="226"/>
      <c r="S108" s="236"/>
      <c r="T108" s="189" t="s">
        <v>114</v>
      </c>
      <c r="U108" s="89" t="s">
        <v>116</v>
      </c>
      <c r="V108" s="95" t="s">
        <v>29</v>
      </c>
      <c r="W108" s="99"/>
      <c r="X108" s="100">
        <v>1</v>
      </c>
      <c r="Z108" s="148"/>
      <c r="AA108" s="95" t="s">
        <v>6</v>
      </c>
      <c r="AB108" s="92">
        <v>30</v>
      </c>
      <c r="AC108" s="117"/>
      <c r="AD108" s="118">
        <f t="shared" ref="AD108:AD113" si="127">SUM(X108*AB108)</f>
        <v>30</v>
      </c>
      <c r="AE108" s="118">
        <f t="shared" si="121"/>
        <v>34.5</v>
      </c>
      <c r="AF108" s="118">
        <f>SUM(AE108-AD108)</f>
        <v>4.5</v>
      </c>
      <c r="AG108" s="118">
        <f t="shared" si="124"/>
        <v>21.5</v>
      </c>
      <c r="AH108" s="92">
        <f>SUM(AD108-AG108)</f>
        <v>8.5</v>
      </c>
      <c r="AI108" s="118"/>
      <c r="AJ108" s="144">
        <f t="shared" si="122"/>
        <v>-34.5</v>
      </c>
      <c r="AK108" s="229"/>
    </row>
    <row r="109" spans="1:38" s="89" customFormat="1">
      <c r="A109" s="189" t="s">
        <v>114</v>
      </c>
      <c r="B109" s="87" t="s">
        <v>122</v>
      </c>
      <c r="C109" s="87" t="s">
        <v>29</v>
      </c>
      <c r="D109" s="97"/>
      <c r="E109" s="91">
        <v>3</v>
      </c>
      <c r="F109" s="126" t="s">
        <v>123</v>
      </c>
      <c r="G109" s="90"/>
      <c r="H109" s="87" t="s">
        <v>12</v>
      </c>
      <c r="I109" s="92">
        <v>30</v>
      </c>
      <c r="J109" s="117"/>
      <c r="K109" s="118">
        <f t="shared" si="126"/>
        <v>90</v>
      </c>
      <c r="L109" s="118">
        <f t="shared" si="116"/>
        <v>103.49999999999999</v>
      </c>
      <c r="M109" s="118">
        <f t="shared" si="117"/>
        <v>13.499999999999986</v>
      </c>
      <c r="N109" s="118">
        <f t="shared" si="118"/>
        <v>64.5</v>
      </c>
      <c r="O109" s="118">
        <f t="shared" si="119"/>
        <v>25.5</v>
      </c>
      <c r="P109" s="118"/>
      <c r="Q109" s="177">
        <f t="shared" si="120"/>
        <v>-103.49999999999999</v>
      </c>
      <c r="R109" s="226"/>
      <c r="S109" s="236"/>
      <c r="T109" s="189" t="s">
        <v>114</v>
      </c>
      <c r="U109" s="89" t="s">
        <v>298</v>
      </c>
      <c r="V109" s="95" t="s">
        <v>29</v>
      </c>
      <c r="W109" s="97"/>
      <c r="X109" s="91">
        <v>2.5</v>
      </c>
      <c r="Y109" s="126" t="s">
        <v>5</v>
      </c>
      <c r="AA109" s="89" t="s">
        <v>6</v>
      </c>
      <c r="AB109" s="92">
        <v>40</v>
      </c>
      <c r="AC109" s="117"/>
      <c r="AD109" s="92">
        <f t="shared" ref="AD109" si="128">SUM(X109*AB109)</f>
        <v>100</v>
      </c>
      <c r="AE109" s="92">
        <f t="shared" ref="AE109" si="129">SUM(AD109*1.15)</f>
        <v>114.99999999999999</v>
      </c>
      <c r="AF109" s="92">
        <f>SUM(AE109-AD109)</f>
        <v>14.999999999999986</v>
      </c>
      <c r="AG109" s="92">
        <f t="shared" ref="AG109" si="130">SUM(X109*21.5)</f>
        <v>53.75</v>
      </c>
      <c r="AH109" s="92">
        <f>SUM(AD109-AG109)</f>
        <v>46.25</v>
      </c>
      <c r="AI109" s="92"/>
      <c r="AJ109" s="144">
        <f t="shared" si="122"/>
        <v>-114.99999999999999</v>
      </c>
      <c r="AK109" s="229"/>
    </row>
    <row r="110" spans="1:38" s="89" customFormat="1">
      <c r="A110" s="189" t="s">
        <v>114</v>
      </c>
      <c r="B110" s="89" t="s">
        <v>126</v>
      </c>
      <c r="C110" s="87" t="s">
        <v>3</v>
      </c>
      <c r="D110" s="97"/>
      <c r="E110" s="91">
        <v>2</v>
      </c>
      <c r="F110" s="126" t="s">
        <v>123</v>
      </c>
      <c r="G110" s="90"/>
      <c r="H110" s="95" t="s">
        <v>6</v>
      </c>
      <c r="I110" s="96">
        <v>35</v>
      </c>
      <c r="J110" s="117"/>
      <c r="K110" s="92">
        <f t="shared" si="126"/>
        <v>70</v>
      </c>
      <c r="L110" s="92">
        <f t="shared" si="116"/>
        <v>80.5</v>
      </c>
      <c r="M110" s="92">
        <f t="shared" si="117"/>
        <v>10.5</v>
      </c>
      <c r="N110" s="118">
        <f t="shared" si="118"/>
        <v>43</v>
      </c>
      <c r="O110" s="92">
        <f t="shared" si="119"/>
        <v>27</v>
      </c>
      <c r="P110" s="92"/>
      <c r="Q110" s="177">
        <f t="shared" si="120"/>
        <v>-80.5</v>
      </c>
      <c r="R110" s="226"/>
      <c r="S110" s="236"/>
      <c r="T110" s="189" t="s">
        <v>114</v>
      </c>
      <c r="U110" s="89" t="s">
        <v>124</v>
      </c>
      <c r="V110" s="95" t="s">
        <v>3</v>
      </c>
      <c r="W110" s="190"/>
      <c r="X110" s="100">
        <v>2</v>
      </c>
      <c r="Y110" s="126" t="s">
        <v>5</v>
      </c>
      <c r="Z110" s="90" t="s">
        <v>125</v>
      </c>
      <c r="AA110" s="95" t="s">
        <v>6</v>
      </c>
      <c r="AB110" s="96">
        <v>35</v>
      </c>
      <c r="AC110" s="117"/>
      <c r="AD110" s="92">
        <f t="shared" si="127"/>
        <v>70</v>
      </c>
      <c r="AE110" s="92">
        <f t="shared" si="121"/>
        <v>80.5</v>
      </c>
      <c r="AF110" s="92">
        <f>SUM(AE110-AD110)</f>
        <v>10.5</v>
      </c>
      <c r="AG110" s="118">
        <f t="shared" si="124"/>
        <v>43</v>
      </c>
      <c r="AH110" s="92">
        <f>SUM(AD110-AG110)</f>
        <v>27</v>
      </c>
      <c r="AI110" s="96"/>
      <c r="AJ110" s="93">
        <f t="shared" si="122"/>
        <v>-80.5</v>
      </c>
      <c r="AK110" s="229"/>
    </row>
    <row r="111" spans="1:38" s="89" customFormat="1">
      <c r="A111" s="189" t="s">
        <v>114</v>
      </c>
      <c r="B111" s="89" t="s">
        <v>127</v>
      </c>
      <c r="C111" s="95" t="s">
        <v>3</v>
      </c>
      <c r="D111" s="97"/>
      <c r="E111" s="91">
        <v>2.5</v>
      </c>
      <c r="F111" s="89" t="s">
        <v>8</v>
      </c>
      <c r="G111" s="90"/>
      <c r="H111" s="95" t="s">
        <v>17</v>
      </c>
      <c r="I111" s="96">
        <v>30</v>
      </c>
      <c r="J111" s="117"/>
      <c r="K111" s="92">
        <f t="shared" si="126"/>
        <v>75</v>
      </c>
      <c r="L111" s="92">
        <f t="shared" si="116"/>
        <v>86.25</v>
      </c>
      <c r="M111" s="92">
        <f t="shared" si="117"/>
        <v>11.25</v>
      </c>
      <c r="N111" s="118">
        <f t="shared" si="118"/>
        <v>53.75</v>
      </c>
      <c r="O111" s="92">
        <f t="shared" si="119"/>
        <v>21.25</v>
      </c>
      <c r="P111" s="96"/>
      <c r="Q111" s="93">
        <f t="shared" si="120"/>
        <v>-86.25</v>
      </c>
      <c r="R111" s="226"/>
      <c r="S111" s="236"/>
      <c r="T111" s="189" t="s">
        <v>114</v>
      </c>
      <c r="U111" s="89" t="s">
        <v>127</v>
      </c>
      <c r="V111" s="95" t="s">
        <v>3</v>
      </c>
      <c r="W111" s="97"/>
      <c r="X111" s="91">
        <v>2.5</v>
      </c>
      <c r="Y111" s="89" t="s">
        <v>8</v>
      </c>
      <c r="Z111" s="90"/>
      <c r="AA111" s="95" t="s">
        <v>17</v>
      </c>
      <c r="AB111" s="96">
        <v>30</v>
      </c>
      <c r="AC111" s="117"/>
      <c r="AD111" s="92">
        <f t="shared" si="127"/>
        <v>75</v>
      </c>
      <c r="AE111" s="92">
        <f t="shared" si="121"/>
        <v>86.25</v>
      </c>
      <c r="AF111" s="92">
        <f t="shared" si="123"/>
        <v>11.25</v>
      </c>
      <c r="AG111" s="118">
        <f t="shared" si="124"/>
        <v>53.75</v>
      </c>
      <c r="AH111" s="92">
        <f t="shared" si="125"/>
        <v>21.25</v>
      </c>
      <c r="AI111" s="96"/>
      <c r="AJ111" s="93">
        <f t="shared" si="122"/>
        <v>-86.25</v>
      </c>
      <c r="AK111" s="229"/>
    </row>
    <row r="112" spans="1:38" s="89" customFormat="1">
      <c r="A112" s="189" t="s">
        <v>114</v>
      </c>
      <c r="B112" s="89" t="s">
        <v>116</v>
      </c>
      <c r="C112" s="95" t="s">
        <v>10</v>
      </c>
      <c r="D112" s="97"/>
      <c r="E112" s="91">
        <v>2</v>
      </c>
      <c r="F112" s="89" t="s">
        <v>8</v>
      </c>
      <c r="G112" s="90"/>
      <c r="H112" s="95" t="s">
        <v>6</v>
      </c>
      <c r="I112" s="96">
        <v>35</v>
      </c>
      <c r="J112" s="117"/>
      <c r="K112" s="118">
        <f t="shared" si="126"/>
        <v>70</v>
      </c>
      <c r="L112" s="118">
        <f>SUM(K112*1.15)</f>
        <v>80.5</v>
      </c>
      <c r="M112" s="118">
        <f>SUM(L112-K112)</f>
        <v>10.5</v>
      </c>
      <c r="N112" s="118">
        <f t="shared" si="118"/>
        <v>43</v>
      </c>
      <c r="O112" s="96">
        <f>SUM(K112-N112)</f>
        <v>27</v>
      </c>
      <c r="P112" s="96"/>
      <c r="Q112" s="93">
        <f>+SUM(P112-L112)</f>
        <v>-80.5</v>
      </c>
      <c r="R112" s="226"/>
      <c r="S112" s="236"/>
      <c r="T112" s="189" t="s">
        <v>114</v>
      </c>
      <c r="U112" s="89" t="s">
        <v>128</v>
      </c>
      <c r="V112" s="89" t="s">
        <v>10</v>
      </c>
      <c r="W112" s="180"/>
      <c r="X112" s="91">
        <v>3</v>
      </c>
      <c r="Y112" s="89" t="s">
        <v>8</v>
      </c>
      <c r="Z112" s="90"/>
      <c r="AA112" s="95" t="s">
        <v>6</v>
      </c>
      <c r="AB112" s="96">
        <v>35</v>
      </c>
      <c r="AC112" s="117"/>
      <c r="AD112" s="92">
        <f t="shared" si="127"/>
        <v>105</v>
      </c>
      <c r="AE112" s="92">
        <f t="shared" si="121"/>
        <v>120.74999999999999</v>
      </c>
      <c r="AF112" s="92">
        <f>SUM(AE112-AD112)</f>
        <v>15.749999999999986</v>
      </c>
      <c r="AG112" s="118">
        <f t="shared" si="124"/>
        <v>64.5</v>
      </c>
      <c r="AH112" s="92">
        <f>SUM(AD112-AG112)</f>
        <v>40.5</v>
      </c>
      <c r="AI112" s="92"/>
      <c r="AJ112" s="93">
        <f t="shared" si="122"/>
        <v>-120.74999999999999</v>
      </c>
      <c r="AK112" s="229"/>
    </row>
    <row r="113" spans="1:37" s="89" customFormat="1">
      <c r="A113" s="189" t="s">
        <v>114</v>
      </c>
      <c r="B113" s="89" t="s">
        <v>128</v>
      </c>
      <c r="C113" s="89" t="s">
        <v>10</v>
      </c>
      <c r="D113" s="97"/>
      <c r="E113" s="91">
        <v>3</v>
      </c>
      <c r="F113" s="89" t="s">
        <v>8</v>
      </c>
      <c r="G113" s="90"/>
      <c r="H113" s="95" t="s">
        <v>6</v>
      </c>
      <c r="I113" s="96">
        <v>35</v>
      </c>
      <c r="J113" s="83"/>
      <c r="K113" s="92">
        <f>SUM(E113*I113)</f>
        <v>105</v>
      </c>
      <c r="L113" s="92">
        <f t="shared" si="116"/>
        <v>120.74999999999999</v>
      </c>
      <c r="M113" s="92">
        <f t="shared" si="117"/>
        <v>15.749999999999986</v>
      </c>
      <c r="N113" s="118">
        <f t="shared" si="118"/>
        <v>64.5</v>
      </c>
      <c r="O113" s="92">
        <f t="shared" si="119"/>
        <v>40.5</v>
      </c>
      <c r="P113" s="92"/>
      <c r="Q113" s="177">
        <f t="shared" si="120"/>
        <v>-120.74999999999999</v>
      </c>
      <c r="R113" s="226"/>
      <c r="S113" s="236"/>
      <c r="T113" s="189" t="s">
        <v>114</v>
      </c>
      <c r="U113" s="89" t="s">
        <v>116</v>
      </c>
      <c r="V113" s="95" t="s">
        <v>10</v>
      </c>
      <c r="W113" s="99"/>
      <c r="X113" s="91">
        <v>2</v>
      </c>
      <c r="Z113" s="90"/>
      <c r="AA113" s="95" t="s">
        <v>6</v>
      </c>
      <c r="AB113" s="96">
        <v>35</v>
      </c>
      <c r="AC113" s="117"/>
      <c r="AD113" s="118">
        <f t="shared" si="127"/>
        <v>70</v>
      </c>
      <c r="AE113" s="118">
        <f t="shared" si="121"/>
        <v>80.5</v>
      </c>
      <c r="AF113" s="118">
        <f>SUM(AE113-AD113)</f>
        <v>10.5</v>
      </c>
      <c r="AG113" s="118">
        <f t="shared" si="124"/>
        <v>43</v>
      </c>
      <c r="AH113" s="96">
        <f>SUM(AD113-AG113)</f>
        <v>27</v>
      </c>
      <c r="AI113" s="118"/>
      <c r="AJ113" s="192">
        <f t="shared" si="122"/>
        <v>-80.5</v>
      </c>
      <c r="AK113" s="229"/>
    </row>
    <row r="114" spans="1:37" s="89" customFormat="1">
      <c r="A114" s="167"/>
      <c r="B114" s="167"/>
      <c r="C114" s="167"/>
      <c r="D114" s="188"/>
      <c r="E114" s="169">
        <f>SUM(E103:E113)</f>
        <v>24</v>
      </c>
      <c r="F114" s="167"/>
      <c r="G114" s="170"/>
      <c r="H114" s="168"/>
      <c r="I114" s="171"/>
      <c r="J114" s="117"/>
      <c r="K114" s="171">
        <f t="shared" ref="K114:Q114" si="131">SUM(K103:K113)</f>
        <v>970</v>
      </c>
      <c r="L114" s="171">
        <f t="shared" si="131"/>
        <v>1115.5</v>
      </c>
      <c r="M114" s="171">
        <f t="shared" si="131"/>
        <v>145.49999999999994</v>
      </c>
      <c r="N114" s="171">
        <f t="shared" si="131"/>
        <v>513</v>
      </c>
      <c r="O114" s="171">
        <f t="shared" si="131"/>
        <v>457</v>
      </c>
      <c r="P114" s="171">
        <f t="shared" si="131"/>
        <v>0</v>
      </c>
      <c r="Q114" s="105">
        <f t="shared" si="131"/>
        <v>-1115.5</v>
      </c>
      <c r="R114" s="105"/>
      <c r="S114" s="242"/>
      <c r="T114" s="193"/>
      <c r="U114" s="167"/>
      <c r="V114" s="167"/>
      <c r="W114" s="183"/>
      <c r="X114" s="169">
        <f>SUM(X104:X113)</f>
        <v>21.5</v>
      </c>
      <c r="Y114" s="167"/>
      <c r="Z114" s="170"/>
      <c r="AA114" s="168"/>
      <c r="AB114" s="171"/>
      <c r="AC114" s="117"/>
      <c r="AD114" s="171">
        <f t="shared" ref="AD114:AJ114" si="132">SUM(AD104:AD113)</f>
        <v>905</v>
      </c>
      <c r="AE114" s="171">
        <f t="shared" si="132"/>
        <v>1040.75</v>
      </c>
      <c r="AF114" s="171">
        <f t="shared" si="132"/>
        <v>135.74999999999994</v>
      </c>
      <c r="AG114" s="171">
        <f t="shared" si="132"/>
        <v>461.25</v>
      </c>
      <c r="AH114" s="171">
        <f t="shared" si="132"/>
        <v>443.75</v>
      </c>
      <c r="AI114" s="171">
        <f t="shared" si="132"/>
        <v>0</v>
      </c>
      <c r="AJ114" s="171">
        <f t="shared" si="132"/>
        <v>-1040.75</v>
      </c>
      <c r="AK114" s="94"/>
    </row>
    <row r="115" spans="1:37" s="89" customFormat="1">
      <c r="A115" s="194"/>
      <c r="J115" s="117"/>
      <c r="S115" s="236"/>
      <c r="T115" s="194"/>
      <c r="V115" s="95"/>
      <c r="W115" s="99"/>
      <c r="X115" s="100"/>
      <c r="Z115" s="90"/>
      <c r="AB115" s="92"/>
      <c r="AC115" s="83"/>
      <c r="AD115" s="92">
        <f>SUM(X115*AB115)</f>
        <v>0</v>
      </c>
      <c r="AE115" s="92">
        <f>SUM(AD115*1.15)</f>
        <v>0</v>
      </c>
      <c r="AF115" s="92">
        <f>SUM(AE115-AD115)</f>
        <v>0</v>
      </c>
      <c r="AG115" s="92">
        <f>SUM(X115*20)</f>
        <v>0</v>
      </c>
      <c r="AH115" s="92">
        <f>SUM(AD115-AG115)</f>
        <v>0</v>
      </c>
      <c r="AI115" s="93"/>
      <c r="AJ115" s="93">
        <f>+SUM(AI115-AE115)</f>
        <v>0</v>
      </c>
      <c r="AK115" s="229"/>
    </row>
    <row r="116" spans="1:37" s="89" customFormat="1">
      <c r="A116" s="194"/>
      <c r="J116" s="117"/>
      <c r="S116" s="236"/>
      <c r="T116" s="194"/>
      <c r="V116" s="87"/>
      <c r="W116" s="99"/>
      <c r="X116" s="98"/>
      <c r="Y116" s="87"/>
      <c r="Z116" s="90"/>
      <c r="AA116" s="87"/>
      <c r="AB116" s="92"/>
      <c r="AC116" s="83"/>
      <c r="AD116" s="118"/>
      <c r="AE116" s="92">
        <f t="shared" ref="AE116" si="133">SUM(AD116*1.15)</f>
        <v>0</v>
      </c>
      <c r="AF116" s="92">
        <f t="shared" ref="AF116" si="134">SUM(AE116-AD116)</f>
        <v>0</v>
      </c>
      <c r="AG116" s="92">
        <f>SUM(X116*20)</f>
        <v>0</v>
      </c>
      <c r="AH116" s="118">
        <f t="shared" ref="AH116" si="135">SUM(AD116-AG116)</f>
        <v>0</v>
      </c>
      <c r="AI116" s="118"/>
      <c r="AJ116" s="93">
        <f t="shared" ref="AJ116" si="136">+SUM(AI116-AE116)</f>
        <v>0</v>
      </c>
      <c r="AK116" s="229"/>
    </row>
    <row r="117" spans="1:37" s="89" customFormat="1">
      <c r="A117" s="167"/>
      <c r="B117" s="167"/>
      <c r="C117" s="167"/>
      <c r="D117" s="188"/>
      <c r="E117" s="169"/>
      <c r="F117" s="167"/>
      <c r="G117" s="170"/>
      <c r="H117" s="168"/>
      <c r="I117" s="171"/>
      <c r="J117" s="117"/>
      <c r="K117" s="171"/>
      <c r="L117" s="171"/>
      <c r="M117" s="171"/>
      <c r="N117" s="171"/>
      <c r="O117" s="171"/>
      <c r="P117" s="171"/>
      <c r="Q117" s="105"/>
      <c r="R117" s="105"/>
      <c r="S117" s="236"/>
      <c r="T117" s="233"/>
      <c r="U117" s="233"/>
      <c r="V117" s="233"/>
      <c r="W117" s="233"/>
      <c r="X117" s="235"/>
      <c r="Y117" s="233"/>
      <c r="Z117" s="233"/>
      <c r="AA117" s="233"/>
      <c r="AB117" s="233"/>
      <c r="AC117" s="83"/>
      <c r="AD117" s="172"/>
      <c r="AE117" s="172"/>
      <c r="AF117" s="172"/>
      <c r="AG117" s="172"/>
      <c r="AH117" s="172"/>
      <c r="AI117" s="172"/>
      <c r="AJ117" s="172"/>
      <c r="AK117" s="233"/>
    </row>
    <row r="118" spans="1:37" s="89" customFormat="1">
      <c r="A118" s="195" t="s">
        <v>146</v>
      </c>
      <c r="J118" s="83"/>
      <c r="R118" s="226"/>
      <c r="S118" s="236"/>
      <c r="T118" s="195" t="s">
        <v>146</v>
      </c>
      <c r="U118" s="198"/>
      <c r="V118" s="198" t="s">
        <v>79</v>
      </c>
      <c r="W118" s="199"/>
      <c r="X118" s="200">
        <v>3</v>
      </c>
      <c r="Y118" s="198"/>
      <c r="Z118" s="230"/>
      <c r="AA118" s="231"/>
      <c r="AB118" s="232"/>
      <c r="AC118" s="83"/>
      <c r="AD118" s="201"/>
      <c r="AE118" s="201">
        <f>SUM(AD118*1.15)</f>
        <v>0</v>
      </c>
      <c r="AF118" s="201">
        <f>SUM(AE118-AD118)</f>
        <v>0</v>
      </c>
      <c r="AG118" s="201">
        <f>SUM(X118*23)</f>
        <v>69</v>
      </c>
      <c r="AH118" s="201">
        <f>SUM(AD118-AG118)</f>
        <v>-69</v>
      </c>
      <c r="AI118" s="201"/>
      <c r="AJ118" s="202">
        <f>+SUM(AI118-AE118)</f>
        <v>0</v>
      </c>
      <c r="AK118" s="223"/>
    </row>
    <row r="119" spans="1:37" s="89" customFormat="1">
      <c r="A119" s="195" t="s">
        <v>146</v>
      </c>
      <c r="B119" s="198"/>
      <c r="C119" s="198" t="s">
        <v>79</v>
      </c>
      <c r="D119" s="199"/>
      <c r="E119" s="200">
        <v>3</v>
      </c>
      <c r="F119" s="198"/>
      <c r="G119" s="230"/>
      <c r="H119" s="231"/>
      <c r="I119" s="232"/>
      <c r="J119" s="83"/>
      <c r="K119" s="201"/>
      <c r="L119" s="201">
        <f>SUM(K119*1.15)</f>
        <v>0</v>
      </c>
      <c r="M119" s="201">
        <f>SUM(L119-K119)</f>
        <v>0</v>
      </c>
      <c r="N119" s="201">
        <f>SUM(E119*23)</f>
        <v>69</v>
      </c>
      <c r="O119" s="201">
        <f>SUM(K119-N119)</f>
        <v>-69</v>
      </c>
      <c r="P119" s="201"/>
      <c r="Q119" s="202">
        <f>+SUM(P119-L119)</f>
        <v>0</v>
      </c>
      <c r="R119" s="664"/>
      <c r="S119" s="236"/>
      <c r="T119" s="195" t="s">
        <v>146</v>
      </c>
      <c r="AC119" s="83"/>
    </row>
    <row r="120" spans="1:37" s="89" customFormat="1">
      <c r="A120" s="195" t="s">
        <v>146</v>
      </c>
      <c r="B120" s="89" t="s">
        <v>475</v>
      </c>
      <c r="C120" s="89" t="s">
        <v>24</v>
      </c>
      <c r="D120" s="97"/>
      <c r="E120" s="91">
        <v>2</v>
      </c>
      <c r="F120" s="89" t="s">
        <v>8</v>
      </c>
      <c r="G120" s="89" t="s">
        <v>425</v>
      </c>
      <c r="H120" s="89" t="s">
        <v>17</v>
      </c>
      <c r="I120" s="92">
        <v>30</v>
      </c>
      <c r="J120" s="83"/>
      <c r="K120" s="92">
        <v>120</v>
      </c>
      <c r="L120" s="92">
        <v>161</v>
      </c>
      <c r="M120" s="92">
        <f>SUM(L120-K120)</f>
        <v>41</v>
      </c>
      <c r="N120" s="92">
        <v>62</v>
      </c>
      <c r="O120" s="92">
        <f>SUM(K120-N120)</f>
        <v>58</v>
      </c>
      <c r="P120" s="92"/>
      <c r="Q120" s="93">
        <f>+SUM(P120-L120)</f>
        <v>-161</v>
      </c>
      <c r="R120" s="664"/>
      <c r="S120" s="236"/>
      <c r="T120" s="195" t="s">
        <v>146</v>
      </c>
      <c r="U120" s="198"/>
      <c r="V120" s="198" t="s">
        <v>24</v>
      </c>
      <c r="W120" s="199"/>
      <c r="X120" s="200">
        <v>2</v>
      </c>
      <c r="Y120" s="198"/>
      <c r="Z120" s="198"/>
      <c r="AA120" s="198"/>
      <c r="AB120" s="201"/>
      <c r="AC120" s="83"/>
      <c r="AD120" s="201"/>
      <c r="AE120" s="201"/>
      <c r="AF120" s="201"/>
      <c r="AG120" s="201">
        <f>SUM(X120*23)</f>
        <v>46</v>
      </c>
      <c r="AH120" s="201"/>
      <c r="AI120" s="201"/>
      <c r="AJ120" s="202"/>
      <c r="AK120" s="223"/>
    </row>
    <row r="121" spans="1:37" s="89" customFormat="1">
      <c r="A121" s="195" t="s">
        <v>146</v>
      </c>
      <c r="B121" s="198"/>
      <c r="C121" s="198" t="s">
        <v>24</v>
      </c>
      <c r="D121" s="199"/>
      <c r="E121" s="200">
        <v>2</v>
      </c>
      <c r="F121" s="198"/>
      <c r="G121" s="198"/>
      <c r="H121" s="198"/>
      <c r="I121" s="201"/>
      <c r="J121" s="83"/>
      <c r="K121" s="201"/>
      <c r="L121" s="201"/>
      <c r="M121" s="201">
        <f>SUM(L121-K121)</f>
        <v>0</v>
      </c>
      <c r="N121" s="201">
        <f>SUM(E121*23)</f>
        <v>46</v>
      </c>
      <c r="O121" s="201">
        <f>SUM(K121-N121)</f>
        <v>-46</v>
      </c>
      <c r="P121" s="201"/>
      <c r="Q121" s="202">
        <f>+SUM(P121-L121)</f>
        <v>0</v>
      </c>
      <c r="R121" s="226"/>
      <c r="S121" s="236"/>
      <c r="T121" s="195" t="s">
        <v>146</v>
      </c>
      <c r="U121" s="89" t="s">
        <v>475</v>
      </c>
      <c r="V121" s="89" t="s">
        <v>24</v>
      </c>
      <c r="W121" s="97"/>
      <c r="X121" s="91">
        <v>2</v>
      </c>
      <c r="Y121" s="89" t="s">
        <v>8</v>
      </c>
      <c r="Z121" s="89" t="s">
        <v>425</v>
      </c>
      <c r="AA121" s="89" t="s">
        <v>17</v>
      </c>
      <c r="AB121" s="92">
        <v>30</v>
      </c>
      <c r="AC121" s="83"/>
      <c r="AD121" s="92">
        <v>120</v>
      </c>
      <c r="AE121" s="92">
        <v>161</v>
      </c>
      <c r="AF121" s="92">
        <f>SUM(AE121-AD121)</f>
        <v>41</v>
      </c>
      <c r="AG121" s="92">
        <v>62</v>
      </c>
      <c r="AH121" s="92">
        <f>SUM(AD121-AG121)</f>
        <v>58</v>
      </c>
      <c r="AI121" s="92"/>
      <c r="AJ121" s="93">
        <f>+SUM(AI121-AE121)</f>
        <v>-161</v>
      </c>
      <c r="AK121" s="226"/>
    </row>
    <row r="122" spans="1:37" s="89" customFormat="1">
      <c r="A122" s="195" t="s">
        <v>146</v>
      </c>
      <c r="B122" s="198"/>
      <c r="C122" s="198" t="s">
        <v>29</v>
      </c>
      <c r="D122" s="198"/>
      <c r="E122" s="200">
        <v>2</v>
      </c>
      <c r="F122" s="198"/>
      <c r="G122" s="230"/>
      <c r="H122" s="198"/>
      <c r="I122" s="201"/>
      <c r="J122" s="83"/>
      <c r="K122" s="201"/>
      <c r="L122" s="201"/>
      <c r="M122" s="201"/>
      <c r="N122" s="201">
        <f>SUM(E122*23)</f>
        <v>46</v>
      </c>
      <c r="O122" s="201"/>
      <c r="P122" s="201"/>
      <c r="Q122" s="202"/>
      <c r="R122" s="226"/>
      <c r="S122" s="236"/>
      <c r="T122" s="195" t="s">
        <v>146</v>
      </c>
      <c r="U122" s="198"/>
      <c r="V122" s="198" t="s">
        <v>29</v>
      </c>
      <c r="W122" s="198"/>
      <c r="X122" s="200">
        <v>2</v>
      </c>
      <c r="Y122" s="198"/>
      <c r="Z122" s="230"/>
      <c r="AA122" s="198"/>
      <c r="AB122" s="201"/>
      <c r="AC122" s="83"/>
      <c r="AD122" s="201"/>
      <c r="AE122" s="201"/>
      <c r="AF122" s="201"/>
      <c r="AG122" s="201">
        <f>SUM(X122*23)</f>
        <v>46</v>
      </c>
      <c r="AH122" s="201"/>
      <c r="AI122" s="201"/>
      <c r="AJ122" s="202"/>
      <c r="AK122" s="223"/>
    </row>
    <row r="123" spans="1:37" s="89" customFormat="1">
      <c r="A123" s="195" t="s">
        <v>146</v>
      </c>
      <c r="B123" s="89" t="s">
        <v>28</v>
      </c>
      <c r="C123" s="89" t="s">
        <v>29</v>
      </c>
      <c r="D123" s="97"/>
      <c r="E123" s="98">
        <v>3</v>
      </c>
      <c r="F123" s="126" t="s">
        <v>5</v>
      </c>
      <c r="G123" s="90"/>
      <c r="H123" s="87" t="s">
        <v>6</v>
      </c>
      <c r="I123" s="92">
        <v>35</v>
      </c>
      <c r="J123" s="83"/>
      <c r="K123" s="118">
        <v>105</v>
      </c>
      <c r="L123" s="92">
        <f>SUM(K123*1.15)</f>
        <v>120.74999999999999</v>
      </c>
      <c r="M123" s="92">
        <f>SUM(L123-K123)</f>
        <v>15.749999999999986</v>
      </c>
      <c r="N123" s="118">
        <f>SUM(E123*21)</f>
        <v>63</v>
      </c>
      <c r="O123" s="118">
        <f>SUM(K123-N123)</f>
        <v>42</v>
      </c>
      <c r="P123" s="118"/>
      <c r="Q123" s="93">
        <f>+SUM(P123-L123)</f>
        <v>-120.74999999999999</v>
      </c>
      <c r="R123" s="226"/>
      <c r="S123" s="236"/>
      <c r="T123" s="195" t="s">
        <v>146</v>
      </c>
      <c r="U123" s="95" t="s">
        <v>106</v>
      </c>
      <c r="V123" s="95" t="s">
        <v>29</v>
      </c>
      <c r="W123" s="97"/>
      <c r="X123" s="91">
        <v>2.5</v>
      </c>
      <c r="Y123" s="126" t="s">
        <v>5</v>
      </c>
      <c r="Z123" s="90"/>
      <c r="AA123" s="87" t="s">
        <v>12</v>
      </c>
      <c r="AB123" s="96">
        <v>30</v>
      </c>
      <c r="AC123" s="117"/>
      <c r="AD123" s="92">
        <f>SUM(X123*AB123)</f>
        <v>75</v>
      </c>
      <c r="AE123" s="92">
        <f>SUM(AD123*1.15)</f>
        <v>86.25</v>
      </c>
      <c r="AF123" s="92">
        <f>SUM(AE123-AD123)</f>
        <v>11.25</v>
      </c>
      <c r="AG123" s="118">
        <f>SUM(X123*21)</f>
        <v>52.5</v>
      </c>
      <c r="AH123" s="118">
        <f>SUM(AD123-AG123)</f>
        <v>22.5</v>
      </c>
      <c r="AI123" s="92"/>
      <c r="AJ123" s="93">
        <f>+SUM(AI123-AE123)</f>
        <v>-86.25</v>
      </c>
      <c r="AK123" s="229"/>
    </row>
    <row r="124" spans="1:37" s="89" customFormat="1">
      <c r="A124" s="195" t="s">
        <v>146</v>
      </c>
      <c r="B124" s="89" t="s">
        <v>52</v>
      </c>
      <c r="C124" s="89" t="s">
        <v>3</v>
      </c>
      <c r="D124" s="97"/>
      <c r="E124" s="100">
        <v>1.5</v>
      </c>
      <c r="F124" s="125" t="s">
        <v>14</v>
      </c>
      <c r="G124" s="90" t="s">
        <v>235</v>
      </c>
      <c r="H124" s="95" t="s">
        <v>20</v>
      </c>
      <c r="I124" s="92">
        <v>38</v>
      </c>
      <c r="J124" s="83"/>
      <c r="K124" s="92">
        <v>114.5</v>
      </c>
      <c r="L124" s="92">
        <f>SUM(K124*1.15)</f>
        <v>131.67499999999998</v>
      </c>
      <c r="M124" s="92">
        <f>SUM(L124-K124)</f>
        <v>17.174999999999983</v>
      </c>
      <c r="N124" s="118">
        <f>SUM(E124*25)</f>
        <v>37.5</v>
      </c>
      <c r="O124" s="118">
        <f>SUM(K124-N124)</f>
        <v>77</v>
      </c>
      <c r="P124" s="118"/>
      <c r="Q124" s="93">
        <f>+SUM(P124-L124)</f>
        <v>-131.67499999999998</v>
      </c>
      <c r="R124" s="664"/>
      <c r="S124" s="236"/>
      <c r="T124" s="195" t="s">
        <v>146</v>
      </c>
      <c r="U124" s="95" t="s">
        <v>35</v>
      </c>
      <c r="V124" s="89" t="s">
        <v>3</v>
      </c>
      <c r="W124" s="1"/>
      <c r="X124" s="91">
        <v>1.5</v>
      </c>
      <c r="Y124" s="125" t="s">
        <v>14</v>
      </c>
      <c r="Z124" s="90" t="s">
        <v>587</v>
      </c>
      <c r="AC124" s="83"/>
      <c r="AG124" s="92">
        <f>SUM(X124*23)</f>
        <v>34.5</v>
      </c>
      <c r="AK124" s="223"/>
    </row>
    <row r="125" spans="1:37" s="89" customFormat="1">
      <c r="A125" s="195" t="s">
        <v>146</v>
      </c>
      <c r="B125" s="89" t="s">
        <v>37</v>
      </c>
      <c r="C125" s="89" t="s">
        <v>3</v>
      </c>
      <c r="D125" s="90"/>
      <c r="E125" s="91">
        <v>2</v>
      </c>
      <c r="F125" s="89" t="s">
        <v>8</v>
      </c>
      <c r="G125" s="90" t="s">
        <v>235</v>
      </c>
      <c r="H125" s="95" t="s">
        <v>6</v>
      </c>
      <c r="I125" s="92">
        <v>30</v>
      </c>
      <c r="J125" s="83"/>
      <c r="K125" s="92">
        <v>120</v>
      </c>
      <c r="L125" s="92">
        <f>SUM(K125*1.15)</f>
        <v>138</v>
      </c>
      <c r="M125" s="92">
        <f>SUM(L125-K125)</f>
        <v>18</v>
      </c>
      <c r="N125" s="118">
        <f>SUM(E125*21)</f>
        <v>42</v>
      </c>
      <c r="O125" s="92">
        <f>SUM(K125-N125)</f>
        <v>78</v>
      </c>
      <c r="P125" s="92"/>
      <c r="Q125" s="93">
        <f>+SUM(P125-L125)</f>
        <v>-138</v>
      </c>
      <c r="R125" s="226"/>
      <c r="S125" s="236"/>
      <c r="T125" s="195" t="s">
        <v>146</v>
      </c>
      <c r="U125" s="89" t="s">
        <v>37</v>
      </c>
      <c r="V125" s="89" t="s">
        <v>3</v>
      </c>
      <c r="W125" s="1"/>
      <c r="X125" s="91">
        <v>2</v>
      </c>
      <c r="Y125" s="89" t="s">
        <v>8</v>
      </c>
      <c r="Z125" s="90" t="s">
        <v>587</v>
      </c>
      <c r="AB125" s="92"/>
      <c r="AC125" s="83"/>
      <c r="AD125" s="92"/>
      <c r="AE125" s="92"/>
      <c r="AF125" s="92"/>
      <c r="AG125" s="92"/>
      <c r="AH125" s="92"/>
      <c r="AI125" s="92"/>
      <c r="AJ125" s="93"/>
      <c r="AK125" s="223"/>
    </row>
    <row r="126" spans="1:37" s="89" customFormat="1">
      <c r="A126" s="195" t="s">
        <v>146</v>
      </c>
      <c r="B126" s="198"/>
      <c r="C126" s="198" t="s">
        <v>10</v>
      </c>
      <c r="D126" s="198"/>
      <c r="E126" s="200">
        <v>2</v>
      </c>
      <c r="F126" s="198"/>
      <c r="G126" s="198"/>
      <c r="H126" s="198"/>
      <c r="I126" s="198"/>
      <c r="J126" s="83"/>
      <c r="K126" s="198"/>
      <c r="L126" s="198"/>
      <c r="M126" s="198"/>
      <c r="N126" s="201">
        <f>SUM(E126*23)</f>
        <v>46</v>
      </c>
      <c r="O126" s="198"/>
      <c r="P126" s="198"/>
      <c r="Q126" s="198"/>
      <c r="R126" s="664"/>
      <c r="S126" s="236"/>
      <c r="T126" s="195" t="s">
        <v>146</v>
      </c>
      <c r="U126" s="198"/>
      <c r="V126" s="198" t="s">
        <v>10</v>
      </c>
      <c r="W126" s="198"/>
      <c r="X126" s="200">
        <v>2</v>
      </c>
      <c r="Y126" s="198"/>
      <c r="Z126" s="198"/>
      <c r="AA126" s="198"/>
      <c r="AB126" s="198"/>
      <c r="AC126" s="83"/>
      <c r="AD126" s="198"/>
      <c r="AE126" s="198"/>
      <c r="AF126" s="198"/>
      <c r="AG126" s="201">
        <f>SUM(X126*23)</f>
        <v>46</v>
      </c>
      <c r="AH126" s="198"/>
      <c r="AI126" s="198"/>
      <c r="AJ126" s="198"/>
      <c r="AK126" s="223"/>
    </row>
    <row r="127" spans="1:37" s="89" customFormat="1">
      <c r="A127" s="195" t="s">
        <v>146</v>
      </c>
      <c r="B127" s="87" t="s">
        <v>135</v>
      </c>
      <c r="C127" s="89" t="s">
        <v>10</v>
      </c>
      <c r="D127" s="97"/>
      <c r="E127" s="98">
        <v>3</v>
      </c>
      <c r="F127" s="87" t="s">
        <v>8</v>
      </c>
      <c r="H127" s="87" t="s">
        <v>6</v>
      </c>
      <c r="I127" s="118">
        <v>35</v>
      </c>
      <c r="J127" s="83"/>
      <c r="K127" s="118">
        <f>SUM(E127*I127)</f>
        <v>105</v>
      </c>
      <c r="L127" s="118">
        <f>SUM(K127*1.15)</f>
        <v>120.74999999999999</v>
      </c>
      <c r="M127" s="118">
        <f>SUM(L127-K127)</f>
        <v>15.749999999999986</v>
      </c>
      <c r="N127" s="92">
        <f>SUM(E127*21)</f>
        <v>63</v>
      </c>
      <c r="O127" s="118">
        <f>SUM(K127-N127)</f>
        <v>42</v>
      </c>
      <c r="P127" s="118"/>
      <c r="Q127" s="93">
        <f>+SUM(P127-L127)</f>
        <v>-120.74999999999999</v>
      </c>
      <c r="R127" s="226"/>
      <c r="S127" s="236"/>
      <c r="T127" s="195" t="s">
        <v>146</v>
      </c>
      <c r="U127" s="87" t="s">
        <v>135</v>
      </c>
      <c r="V127" s="89" t="s">
        <v>10</v>
      </c>
      <c r="W127" s="97"/>
      <c r="X127" s="98">
        <v>3</v>
      </c>
      <c r="Y127" s="87" t="s">
        <v>8</v>
      </c>
      <c r="AA127" s="87" t="s">
        <v>6</v>
      </c>
      <c r="AB127" s="118">
        <v>35</v>
      </c>
      <c r="AC127" s="83"/>
      <c r="AD127" s="118">
        <f>SUM(X127*AB127)</f>
        <v>105</v>
      </c>
      <c r="AE127" s="118">
        <f>SUM(AD127*1.15)</f>
        <v>120.74999999999999</v>
      </c>
      <c r="AF127" s="118">
        <f>SUM(AE127-AD127)</f>
        <v>15.749999999999986</v>
      </c>
      <c r="AG127" s="92">
        <f>SUM(X127*21)</f>
        <v>63</v>
      </c>
      <c r="AH127" s="118">
        <f>SUM(AD127-AG127)</f>
        <v>42</v>
      </c>
      <c r="AI127" s="118"/>
      <c r="AJ127" s="93">
        <f>+SUM(AI127-AE127)</f>
        <v>-120.74999999999999</v>
      </c>
      <c r="AK127" s="226"/>
    </row>
    <row r="128" spans="1:37" s="89" customFormat="1">
      <c r="A128" s="106"/>
      <c r="B128" s="106"/>
      <c r="C128" s="106"/>
      <c r="D128" s="102"/>
      <c r="E128" s="203">
        <f>SUM(E118:E127)</f>
        <v>20.5</v>
      </c>
      <c r="F128" s="106"/>
      <c r="G128" s="106"/>
      <c r="H128" s="106"/>
      <c r="I128" s="107"/>
      <c r="J128" s="83"/>
      <c r="K128" s="107">
        <f t="shared" ref="K128:Q128" si="137">SUM(K118:K127)</f>
        <v>564.5</v>
      </c>
      <c r="L128" s="107">
        <f t="shared" si="137"/>
        <v>672.17499999999995</v>
      </c>
      <c r="M128" s="107">
        <f t="shared" si="137"/>
        <v>107.67499999999995</v>
      </c>
      <c r="N128" s="107">
        <f t="shared" si="137"/>
        <v>474.5</v>
      </c>
      <c r="O128" s="107">
        <f t="shared" si="137"/>
        <v>182</v>
      </c>
      <c r="P128" s="107">
        <f t="shared" si="137"/>
        <v>0</v>
      </c>
      <c r="Q128" s="105">
        <f t="shared" si="137"/>
        <v>-672.17499999999995</v>
      </c>
      <c r="R128" s="105"/>
      <c r="S128" s="236"/>
      <c r="T128" s="195" t="s">
        <v>146</v>
      </c>
      <c r="U128" s="198"/>
      <c r="V128" s="198"/>
      <c r="W128" s="198"/>
      <c r="X128" s="200"/>
      <c r="Y128" s="198"/>
      <c r="Z128" s="198"/>
      <c r="AA128" s="198"/>
      <c r="AB128" s="201"/>
      <c r="AC128" s="117"/>
      <c r="AD128" s="201"/>
      <c r="AE128" s="201"/>
      <c r="AF128" s="201"/>
      <c r="AG128" s="201">
        <f>SUM(X128*20)</f>
        <v>0</v>
      </c>
      <c r="AH128" s="201"/>
      <c r="AI128" s="201"/>
      <c r="AJ128" s="202"/>
      <c r="AK128" s="222"/>
    </row>
    <row r="129" spans="1:37" s="89" customFormat="1">
      <c r="A129" s="101"/>
      <c r="B129" s="209"/>
      <c r="C129" s="209"/>
      <c r="D129" s="210"/>
      <c r="E129" s="211">
        <f>SUM(E128,E117,E114,E102,E90,E79,E67,E56,E42,E45,E31,E22,E13,E3)</f>
        <v>211</v>
      </c>
      <c r="F129" s="209"/>
      <c r="G129" s="209"/>
      <c r="H129" s="212"/>
      <c r="I129" s="213"/>
      <c r="J129" s="214"/>
      <c r="K129" s="213">
        <f>SUM(K128,K117,K114,K102,K90,K79,K67,K56,K42,K45,K31,K22,K13,K3)</f>
        <v>6511.59</v>
      </c>
      <c r="L129" s="213">
        <f>SUM(L128,L117,L114,L102,L90,L79,L67,L56,L42,L45,L31,L22,L13,L3)</f>
        <v>7511.3284999999996</v>
      </c>
      <c r="M129" s="213">
        <f>SUM(M128,M117,M114,M102,M90,M79,M67,M56,M42,M45,M31,M22,M13,M3)</f>
        <v>999.73849999999959</v>
      </c>
      <c r="N129" s="213">
        <f>SUM(N128,N117,N114,N102,N90,N79,N67,N56,N42,N45,N31,N22,N13,N3)</f>
        <v>4482.75</v>
      </c>
      <c r="O129" s="213">
        <f>SUM(K129-N129)</f>
        <v>2028.8400000000001</v>
      </c>
      <c r="P129" s="213">
        <f>SUM(P128,P117,P114,P102,P90,P79,P67,P56,P42,P45,P31,P22,P13,P3)</f>
        <v>0</v>
      </c>
      <c r="Q129" s="215">
        <f>SUM(Q128,Q117,Q114,Q102,Q90,Q79,Q67,Q56,Q42,Q45,Q31,Q22,Q13,Q3)</f>
        <v>-7511.3284999999996</v>
      </c>
      <c r="R129" s="215"/>
      <c r="S129" s="236"/>
      <c r="T129" s="204"/>
      <c r="U129" s="204"/>
      <c r="V129" s="204"/>
      <c r="W129" s="204"/>
      <c r="X129" s="205">
        <f>SUM(X118:X128)</f>
        <v>20</v>
      </c>
      <c r="Y129" s="204"/>
      <c r="Z129" s="204"/>
      <c r="AA129" s="204"/>
      <c r="AB129" s="107"/>
      <c r="AC129" s="117"/>
      <c r="AD129" s="107">
        <f>SUM(AD118:AD128)</f>
        <v>300</v>
      </c>
      <c r="AE129" s="107">
        <f t="shared" ref="AE129:AJ129" si="138">SUM(AE118:AE128)</f>
        <v>368</v>
      </c>
      <c r="AF129" s="107">
        <f t="shared" si="138"/>
        <v>67.999999999999986</v>
      </c>
      <c r="AG129" s="107">
        <f>SUM(AG118:AG128)</f>
        <v>419</v>
      </c>
      <c r="AH129" s="107">
        <f t="shared" si="138"/>
        <v>53.5</v>
      </c>
      <c r="AI129" s="206">
        <f t="shared" si="138"/>
        <v>0</v>
      </c>
      <c r="AJ129" s="207">
        <f t="shared" si="138"/>
        <v>-368</v>
      </c>
      <c r="AK129" s="223"/>
    </row>
    <row r="130" spans="1:37" s="89" customFormat="1">
      <c r="A130" s="79" t="s">
        <v>57</v>
      </c>
      <c r="B130" s="79" t="s">
        <v>58</v>
      </c>
      <c r="C130" s="79"/>
      <c r="D130" s="155" t="s">
        <v>59</v>
      </c>
      <c r="E130" s="81" t="s">
        <v>60</v>
      </c>
      <c r="F130" s="79" t="s">
        <v>61</v>
      </c>
      <c r="G130" s="85" t="s">
        <v>62</v>
      </c>
      <c r="H130" s="156" t="s">
        <v>72</v>
      </c>
      <c r="I130" s="82" t="s">
        <v>64</v>
      </c>
      <c r="J130" s="83"/>
      <c r="K130" s="82" t="s">
        <v>65</v>
      </c>
      <c r="L130" s="82" t="s">
        <v>66</v>
      </c>
      <c r="M130" s="82" t="s">
        <v>67</v>
      </c>
      <c r="N130" s="82" t="s">
        <v>68</v>
      </c>
      <c r="O130" s="82" t="s">
        <v>69</v>
      </c>
      <c r="P130" s="82" t="s">
        <v>70</v>
      </c>
      <c r="Q130" s="216" t="s">
        <v>71</v>
      </c>
      <c r="R130" s="84" t="s">
        <v>86</v>
      </c>
      <c r="S130" s="236"/>
      <c r="T130" s="101"/>
      <c r="U130" s="209"/>
      <c r="V130" s="209"/>
      <c r="W130" s="210"/>
      <c r="X130" s="211">
        <f ca="1">SUM(X129,X117,X114,X103,X91,X80,X69,X57,X46,X44,X33,X23,X14)</f>
        <v>0</v>
      </c>
      <c r="Y130" s="209"/>
      <c r="Z130" s="209"/>
      <c r="AA130" s="212"/>
      <c r="AB130" s="213"/>
      <c r="AC130" s="214"/>
      <c r="AD130" s="213">
        <f ca="1">SUM(AD129,AD117,AD114,AD103,AD91,AD80,AD69,AD57,AD46,AD44,AD33,AD23,AD14)</f>
        <v>0</v>
      </c>
      <c r="AE130" s="213">
        <f ca="1">SUM(AE129,AE114,AE103,AE91,AE80,AE69,AE57,AE46,AE44,AE33,AE23,AE14)</f>
        <v>0</v>
      </c>
      <c r="AF130" s="213" t="e">
        <f ca="1">SUM(AF129,AF117,AF114,AF103,AF91,AF80,AF69,AF57,AF46,AF44,AF33,AF23,AF14)</f>
        <v>#REF!</v>
      </c>
      <c r="AG130" s="213" t="e">
        <f ca="1">SUM(AG129,AG117,AG114,AG103,AG91,AG80,AG69,AG57,AG46,AG44,AG33,AG23,AG14)</f>
        <v>#REF!</v>
      </c>
      <c r="AH130" s="213" t="e">
        <f ca="1">SUM(AD130-AG130)</f>
        <v>#REF!</v>
      </c>
      <c r="AI130" s="213" t="e">
        <f ca="1">SUM(AI129,AI117,AI114,AI103,AI91,AI80,AI69,AI57,AI46,AI44,AI33,AI23,AI14)</f>
        <v>#REF!</v>
      </c>
      <c r="AJ130" s="215" t="e">
        <f ca="1">SUM(AJ129,AJ117,AJ114,AJ103,AJ91,AJ80,AJ69,AJ57,AJ46,AJ44,AJ33,AJ23,AJ14)</f>
        <v>#REF!</v>
      </c>
      <c r="AK130" s="215"/>
    </row>
    <row r="131" spans="1:37" s="89" customFormat="1">
      <c r="B131" s="87" t="s">
        <v>598</v>
      </c>
      <c r="C131" s="87"/>
      <c r="D131" s="87"/>
      <c r="E131" s="98"/>
      <c r="F131" s="87"/>
      <c r="G131" s="135"/>
      <c r="H131" s="87"/>
      <c r="I131" s="118"/>
      <c r="J131" s="118"/>
      <c r="K131" s="92"/>
      <c r="L131" s="118"/>
      <c r="M131" s="118"/>
      <c r="N131" s="118"/>
      <c r="O131" s="118"/>
      <c r="P131" s="118"/>
      <c r="Q131" s="93"/>
      <c r="R131" s="87"/>
      <c r="S131" s="236"/>
      <c r="T131" s="79" t="s">
        <v>57</v>
      </c>
      <c r="U131" s="79" t="s">
        <v>58</v>
      </c>
      <c r="V131" s="79"/>
      <c r="W131" s="155" t="s">
        <v>59</v>
      </c>
      <c r="X131" s="81" t="s">
        <v>60</v>
      </c>
      <c r="Y131" s="79" t="s">
        <v>61</v>
      </c>
      <c r="Z131" s="85" t="s">
        <v>62</v>
      </c>
      <c r="AA131" s="156" t="s">
        <v>72</v>
      </c>
      <c r="AB131" s="82" t="s">
        <v>64</v>
      </c>
      <c r="AC131" s="83"/>
      <c r="AD131" s="82" t="s">
        <v>65</v>
      </c>
      <c r="AE131" s="82" t="s">
        <v>66</v>
      </c>
      <c r="AF131" s="82" t="s">
        <v>67</v>
      </c>
      <c r="AG131" s="82" t="s">
        <v>68</v>
      </c>
      <c r="AH131" s="82" t="s">
        <v>69</v>
      </c>
      <c r="AI131" s="82" t="s">
        <v>70</v>
      </c>
      <c r="AJ131" s="216" t="s">
        <v>71</v>
      </c>
      <c r="AK131" s="84" t="s">
        <v>86</v>
      </c>
    </row>
    <row r="132" spans="1:37" s="89" customFormat="1">
      <c r="A132" s="87"/>
      <c r="B132" s="87"/>
      <c r="C132" s="87"/>
      <c r="D132" s="87"/>
      <c r="E132" s="98"/>
      <c r="F132" s="87"/>
      <c r="G132" s="135"/>
      <c r="H132" s="87"/>
      <c r="I132" s="118"/>
      <c r="J132" s="118"/>
      <c r="K132" s="118"/>
      <c r="L132" s="118"/>
      <c r="M132" s="118"/>
      <c r="N132" s="118"/>
      <c r="O132" s="118"/>
      <c r="P132" s="118"/>
      <c r="Q132" s="93"/>
      <c r="R132" s="87"/>
      <c r="S132" s="236"/>
      <c r="T132" s="87"/>
      <c r="U132" s="87"/>
      <c r="V132" s="87"/>
      <c r="W132" s="87"/>
      <c r="X132" s="98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</row>
    <row r="133" spans="1:37" s="89" customFormat="1">
      <c r="A133" s="87"/>
      <c r="B133" s="87"/>
      <c r="C133" s="87"/>
      <c r="D133" s="87"/>
      <c r="E133" s="98"/>
      <c r="F133" s="87"/>
      <c r="G133" s="135"/>
      <c r="H133" s="87"/>
      <c r="I133" s="118"/>
      <c r="J133" s="118"/>
      <c r="K133" s="118"/>
      <c r="L133" s="118"/>
      <c r="M133" s="118"/>
      <c r="N133" s="118"/>
      <c r="O133" s="118"/>
      <c r="P133" s="118"/>
      <c r="Q133" s="93"/>
      <c r="R133" s="93"/>
      <c r="S133" s="236"/>
      <c r="T133" s="87"/>
      <c r="U133" s="87"/>
      <c r="V133" s="87"/>
      <c r="W133" s="87"/>
      <c r="X133" s="98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</row>
    <row r="134" spans="1:37" s="89" customFormat="1">
      <c r="A134" s="87"/>
      <c r="B134" s="87"/>
      <c r="C134" s="87"/>
      <c r="D134" s="87"/>
      <c r="E134" s="98"/>
      <c r="F134" s="87"/>
      <c r="G134" s="135"/>
      <c r="H134" s="87"/>
      <c r="I134" s="118"/>
      <c r="J134" s="118"/>
      <c r="K134" s="118"/>
      <c r="L134" s="118"/>
      <c r="M134" s="118"/>
      <c r="N134" s="118"/>
      <c r="O134" s="118"/>
      <c r="P134" s="118"/>
      <c r="Q134" s="93"/>
      <c r="R134" s="93"/>
      <c r="S134" s="236"/>
      <c r="T134" s="87"/>
      <c r="U134" s="87"/>
      <c r="V134" s="87"/>
      <c r="W134" s="87"/>
      <c r="X134" s="98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</row>
    <row r="135" spans="1:37" s="89" customFormat="1">
      <c r="A135" s="87"/>
      <c r="B135" s="87"/>
      <c r="C135" s="87"/>
      <c r="D135" s="87"/>
      <c r="E135" s="98"/>
      <c r="F135" s="87"/>
      <c r="G135" s="135"/>
      <c r="H135" s="87"/>
      <c r="I135" s="118"/>
      <c r="J135" s="118"/>
      <c r="K135" s="118"/>
      <c r="L135" s="118"/>
      <c r="M135" s="118"/>
      <c r="N135" s="118"/>
      <c r="O135" s="118"/>
      <c r="P135" s="118"/>
      <c r="Q135" s="93"/>
      <c r="R135" s="93"/>
      <c r="S135" s="236"/>
      <c r="T135" s="87"/>
      <c r="U135" s="87"/>
      <c r="V135" s="87"/>
      <c r="W135" s="87"/>
      <c r="X135" s="98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</row>
    <row r="136" spans="1:37" s="89" customFormat="1">
      <c r="A136" s="87"/>
      <c r="B136" s="87"/>
      <c r="C136" s="87"/>
      <c r="D136" s="87"/>
      <c r="E136" s="98"/>
      <c r="F136" s="87"/>
      <c r="G136" s="135"/>
      <c r="H136" s="87"/>
      <c r="I136" s="118"/>
      <c r="J136" s="118"/>
      <c r="K136" s="118"/>
      <c r="L136" s="118"/>
      <c r="M136" s="118"/>
      <c r="N136" s="118"/>
      <c r="O136" s="118"/>
      <c r="P136" s="118"/>
      <c r="Q136" s="93"/>
      <c r="R136" s="93"/>
      <c r="S136" s="236"/>
      <c r="T136" s="87"/>
      <c r="U136" s="87"/>
      <c r="V136" s="87"/>
      <c r="W136" s="87"/>
      <c r="X136" s="98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</row>
    <row r="137" spans="1:37" s="89" customFormat="1">
      <c r="A137" s="87"/>
      <c r="B137" s="87"/>
      <c r="C137" s="87"/>
      <c r="D137" s="87"/>
      <c r="E137" s="98"/>
      <c r="F137" s="87"/>
      <c r="G137" s="135"/>
      <c r="H137" s="87"/>
      <c r="I137" s="118"/>
      <c r="J137" s="118"/>
      <c r="K137" s="118"/>
      <c r="L137" s="118"/>
      <c r="M137" s="118"/>
      <c r="N137" s="118"/>
      <c r="O137" s="118"/>
      <c r="P137" s="118"/>
      <c r="Q137" s="93"/>
      <c r="R137" s="93"/>
      <c r="S137" s="236"/>
      <c r="T137" s="87"/>
      <c r="U137" s="87"/>
      <c r="V137" s="87"/>
      <c r="W137" s="87"/>
      <c r="X137" s="98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</row>
    <row r="138" spans="1:37" s="89" customFormat="1">
      <c r="A138" s="87"/>
      <c r="B138" s="87"/>
      <c r="C138" s="87"/>
      <c r="D138" s="87"/>
      <c r="E138" s="98"/>
      <c r="F138" s="87"/>
      <c r="G138" s="135"/>
      <c r="H138" s="87"/>
      <c r="I138" s="118"/>
      <c r="J138" s="118"/>
      <c r="K138" s="118"/>
      <c r="L138" s="118"/>
      <c r="M138" s="118"/>
      <c r="N138" s="118"/>
      <c r="O138" s="118"/>
      <c r="P138" s="118"/>
      <c r="Q138" s="93"/>
      <c r="R138" s="93"/>
      <c r="S138" s="236"/>
      <c r="T138" s="87"/>
      <c r="U138" s="87"/>
      <c r="V138" s="87"/>
      <c r="W138" s="87"/>
      <c r="X138" s="98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</row>
    <row r="139" spans="1:37" s="89" customFormat="1">
      <c r="A139" s="87"/>
      <c r="B139" s="87"/>
      <c r="C139" s="87"/>
      <c r="D139" s="87"/>
      <c r="E139" s="98"/>
      <c r="F139" s="87"/>
      <c r="G139" s="135"/>
      <c r="H139" s="87"/>
      <c r="I139" s="118"/>
      <c r="J139" s="118"/>
      <c r="K139" s="118"/>
      <c r="L139" s="118"/>
      <c r="M139" s="118"/>
      <c r="N139" s="118"/>
      <c r="O139" s="118"/>
      <c r="P139" s="118"/>
      <c r="Q139" s="93"/>
      <c r="R139" s="93"/>
      <c r="S139" s="236"/>
      <c r="T139" s="87"/>
      <c r="U139" s="87"/>
      <c r="V139" s="87"/>
      <c r="W139" s="87"/>
      <c r="X139" s="98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</row>
    <row r="140" spans="1:37" s="89" customFormat="1">
      <c r="A140" s="87"/>
      <c r="B140" s="87"/>
      <c r="C140" s="87"/>
      <c r="D140" s="87"/>
      <c r="E140" s="98"/>
      <c r="F140" s="87"/>
      <c r="G140" s="135"/>
      <c r="H140" s="87"/>
      <c r="I140" s="118"/>
      <c r="J140" s="118"/>
      <c r="K140" s="118"/>
      <c r="L140" s="118"/>
      <c r="M140" s="118"/>
      <c r="N140" s="118"/>
      <c r="O140" s="118"/>
      <c r="P140" s="118"/>
      <c r="Q140" s="93"/>
      <c r="R140" s="93"/>
      <c r="S140" s="236"/>
      <c r="T140" s="87"/>
      <c r="U140" s="87"/>
      <c r="V140" s="87"/>
      <c r="W140" s="87"/>
      <c r="X140" s="98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</row>
    <row r="141" spans="1:37" s="89" customFormat="1">
      <c r="A141" s="87"/>
      <c r="B141" s="87"/>
      <c r="C141" s="87"/>
      <c r="D141" s="87"/>
      <c r="E141" s="98"/>
      <c r="F141" s="87"/>
      <c r="G141" s="135"/>
      <c r="H141" s="87"/>
      <c r="I141" s="118"/>
      <c r="J141" s="118"/>
      <c r="K141" s="118"/>
      <c r="L141" s="118"/>
      <c r="M141" s="118"/>
      <c r="N141" s="118"/>
      <c r="O141" s="118"/>
      <c r="P141" s="118"/>
      <c r="Q141" s="93"/>
      <c r="R141" s="93"/>
      <c r="S141" s="236"/>
      <c r="T141" s="87"/>
      <c r="U141" s="87"/>
      <c r="V141" s="87"/>
      <c r="W141" s="87"/>
      <c r="X141" s="98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</row>
    <row r="142" spans="1:37" s="89" customFormat="1">
      <c r="A142" s="87"/>
      <c r="C142" s="87"/>
      <c r="D142" s="87"/>
      <c r="E142" s="98"/>
      <c r="F142" s="87"/>
      <c r="G142" s="135"/>
      <c r="H142" s="87"/>
      <c r="I142" s="118"/>
      <c r="J142" s="118"/>
      <c r="K142" s="118"/>
      <c r="L142" s="118"/>
      <c r="M142" s="118"/>
      <c r="N142" s="118"/>
      <c r="O142" s="118"/>
      <c r="P142" s="118"/>
      <c r="Q142" s="93"/>
      <c r="R142" s="93"/>
      <c r="S142" s="236"/>
      <c r="T142" s="87"/>
      <c r="U142" s="87"/>
      <c r="V142" s="87"/>
      <c r="W142" s="87"/>
      <c r="X142" s="98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</row>
    <row r="143" spans="1:37" s="89" customFormat="1">
      <c r="A143" s="87"/>
      <c r="B143" s="87"/>
      <c r="C143" s="87"/>
      <c r="D143" s="87"/>
      <c r="E143" s="98"/>
      <c r="F143" s="87"/>
      <c r="G143" s="135"/>
      <c r="H143" s="87"/>
      <c r="I143" s="118"/>
      <c r="J143" s="118"/>
      <c r="K143" s="118"/>
      <c r="L143" s="118"/>
      <c r="M143" s="118"/>
      <c r="N143" s="118"/>
      <c r="O143" s="118"/>
      <c r="P143" s="118"/>
      <c r="Q143" s="93"/>
      <c r="R143" s="93"/>
      <c r="S143" s="236"/>
      <c r="T143" s="87"/>
      <c r="U143" s="87"/>
      <c r="V143" s="87"/>
      <c r="W143" s="87"/>
      <c r="X143" s="98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</row>
    <row r="144" spans="1:37" s="89" customFormat="1">
      <c r="A144" s="87"/>
      <c r="B144" s="87"/>
      <c r="C144" s="87"/>
      <c r="D144" s="87"/>
      <c r="E144" s="98"/>
      <c r="F144" s="87"/>
      <c r="G144" s="135"/>
      <c r="H144" s="87"/>
      <c r="I144" s="118"/>
      <c r="J144" s="118"/>
      <c r="K144" s="118"/>
      <c r="L144" s="118"/>
      <c r="M144" s="118"/>
      <c r="N144" s="118"/>
      <c r="O144" s="118"/>
      <c r="P144" s="118"/>
      <c r="Q144" s="93"/>
      <c r="R144" s="93"/>
      <c r="S144" s="236"/>
      <c r="T144" s="87"/>
      <c r="U144" s="87"/>
      <c r="V144" s="87"/>
      <c r="W144" s="87"/>
      <c r="X144" s="98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</row>
    <row r="145" spans="1:38" s="89" customFormat="1">
      <c r="A145" s="87"/>
      <c r="B145" s="87"/>
      <c r="C145" s="87"/>
      <c r="D145" s="87"/>
      <c r="E145" s="98"/>
      <c r="F145" s="87"/>
      <c r="G145" s="135"/>
      <c r="H145" s="87"/>
      <c r="I145" s="118"/>
      <c r="J145" s="118"/>
      <c r="K145" s="118"/>
      <c r="L145" s="118"/>
      <c r="M145" s="118"/>
      <c r="N145" s="118"/>
      <c r="O145" s="118"/>
      <c r="P145" s="118"/>
      <c r="Q145" s="93"/>
      <c r="R145" s="93"/>
      <c r="S145" s="236"/>
      <c r="T145" s="87"/>
      <c r="U145" s="87"/>
      <c r="V145" s="87"/>
      <c r="W145" s="87"/>
      <c r="X145" s="98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</row>
    <row r="146" spans="1:38" s="89" customFormat="1">
      <c r="A146" s="87"/>
      <c r="B146" s="87"/>
      <c r="C146" s="87"/>
      <c r="D146" s="87"/>
      <c r="E146" s="98"/>
      <c r="F146" s="87"/>
      <c r="G146" s="135"/>
      <c r="H146" s="87"/>
      <c r="I146" s="118"/>
      <c r="J146" s="118"/>
      <c r="K146" s="118"/>
      <c r="L146" s="118"/>
      <c r="M146" s="118"/>
      <c r="N146" s="118"/>
      <c r="O146" s="118"/>
      <c r="P146" s="118"/>
      <c r="Q146" s="93"/>
      <c r="R146" s="93"/>
      <c r="S146" s="236"/>
      <c r="T146" s="87"/>
      <c r="U146" s="87"/>
      <c r="V146" s="87"/>
      <c r="W146" s="87"/>
      <c r="X146" s="98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</row>
    <row r="147" spans="1:38" s="89" customFormat="1">
      <c r="A147" s="87"/>
      <c r="B147" s="87"/>
      <c r="C147" s="87"/>
      <c r="D147" s="87"/>
      <c r="E147" s="98"/>
      <c r="F147" s="87"/>
      <c r="G147" s="135"/>
      <c r="H147" s="87"/>
      <c r="I147" s="118"/>
      <c r="J147" s="118"/>
      <c r="K147" s="118"/>
      <c r="L147" s="118"/>
      <c r="M147" s="118"/>
      <c r="N147" s="118"/>
      <c r="O147" s="118"/>
      <c r="P147" s="118"/>
      <c r="Q147" s="93"/>
      <c r="R147" s="93"/>
      <c r="S147" s="236"/>
      <c r="T147" s="87"/>
      <c r="U147" s="87"/>
      <c r="V147" s="87"/>
      <c r="W147" s="87"/>
      <c r="X147" s="98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</row>
    <row r="148" spans="1:38" s="89" customFormat="1">
      <c r="A148" s="87"/>
      <c r="B148" s="87"/>
      <c r="C148" s="87"/>
      <c r="D148" s="87"/>
      <c r="E148" s="98"/>
      <c r="F148" s="87"/>
      <c r="G148" s="135"/>
      <c r="H148" s="87"/>
      <c r="I148" s="118"/>
      <c r="J148" s="118"/>
      <c r="K148" s="118"/>
      <c r="L148" s="118"/>
      <c r="M148" s="118"/>
      <c r="N148" s="118"/>
      <c r="O148" s="118"/>
      <c r="P148" s="118"/>
      <c r="Q148" s="93"/>
      <c r="R148" s="93"/>
      <c r="S148" s="243"/>
      <c r="T148" s="87"/>
      <c r="U148" s="87"/>
      <c r="V148" s="87"/>
      <c r="W148" s="87"/>
      <c r="X148" s="98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</row>
    <row r="149" spans="1:38" s="89" customFormat="1">
      <c r="A149" s="571" t="s">
        <v>624</v>
      </c>
      <c r="B149" s="650" t="s">
        <v>3</v>
      </c>
      <c r="C149" s="674"/>
      <c r="D149" s="572">
        <v>3</v>
      </c>
      <c r="E149" s="571" t="s">
        <v>625</v>
      </c>
      <c r="F149" s="573" t="s">
        <v>626</v>
      </c>
      <c r="G149" s="800"/>
      <c r="H149" s="800"/>
      <c r="I149" s="117"/>
      <c r="J149" s="801">
        <v>590</v>
      </c>
      <c r="K149" s="801">
        <f>SUM(J149*1.15)</f>
        <v>678.5</v>
      </c>
      <c r="L149" s="801">
        <f>SUM(K149-J149)</f>
        <v>88.5</v>
      </c>
      <c r="M149" s="801">
        <f>SUM(D149*25)</f>
        <v>75</v>
      </c>
      <c r="N149" s="574">
        <f>SUM(J149-M149)</f>
        <v>515</v>
      </c>
      <c r="O149" s="574"/>
      <c r="P149" s="574">
        <f>+SUM(O149-K149)</f>
        <v>-678.5</v>
      </c>
      <c r="Q149" s="93"/>
      <c r="R149" s="93"/>
      <c r="S149" s="236"/>
      <c r="T149" s="87"/>
      <c r="U149" s="87"/>
      <c r="V149" s="87"/>
      <c r="W149" s="87"/>
      <c r="X149" s="98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7"/>
      <c r="AL149" s="87"/>
    </row>
    <row r="150" spans="1:38" s="89" customFormat="1">
      <c r="A150" s="87"/>
      <c r="B150" s="87"/>
      <c r="C150" s="87"/>
      <c r="D150" s="87"/>
      <c r="E150" s="98"/>
      <c r="F150" s="87"/>
      <c r="G150" s="135"/>
      <c r="H150" s="87"/>
      <c r="I150" s="118"/>
      <c r="J150" s="118"/>
      <c r="K150" s="118"/>
      <c r="L150" s="118"/>
      <c r="M150" s="118"/>
      <c r="N150" s="118"/>
      <c r="O150" s="118"/>
      <c r="P150" s="118"/>
      <c r="Q150" s="93"/>
      <c r="R150" s="93"/>
      <c r="S150" s="87"/>
      <c r="T150" s="87"/>
      <c r="U150" s="87"/>
      <c r="V150" s="87"/>
      <c r="W150" s="87"/>
      <c r="X150" s="98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</row>
    <row r="151" spans="1:38" s="89" customFormat="1">
      <c r="A151" s="87"/>
      <c r="B151" s="87"/>
      <c r="C151" s="87"/>
      <c r="D151" s="87"/>
      <c r="E151" s="98"/>
      <c r="F151" s="87"/>
      <c r="G151" s="135"/>
      <c r="H151" s="87"/>
      <c r="I151" s="118"/>
      <c r="J151" s="118"/>
      <c r="K151" s="118"/>
      <c r="L151" s="118"/>
      <c r="M151" s="118"/>
      <c r="N151" s="118"/>
      <c r="O151" s="118"/>
      <c r="P151" s="118"/>
      <c r="Q151" s="93"/>
      <c r="R151" s="93"/>
      <c r="S151" s="87"/>
      <c r="U151" s="87"/>
      <c r="V151" s="118"/>
      <c r="W151" s="118"/>
      <c r="X151" s="186"/>
      <c r="Y151" s="186"/>
      <c r="Z151" s="187"/>
      <c r="AA151" s="87"/>
      <c r="AB151" s="87"/>
      <c r="AC151" s="118"/>
      <c r="AD151" s="118"/>
      <c r="AE151" s="118"/>
      <c r="AF151" s="118"/>
      <c r="AG151" s="118"/>
      <c r="AH151" s="118"/>
      <c r="AI151" s="118"/>
      <c r="AJ151" s="118"/>
      <c r="AK151" s="187"/>
      <c r="AL151" s="87"/>
    </row>
    <row r="152" spans="1:38" s="89" customFormat="1">
      <c r="A152" s="87"/>
      <c r="B152" s="87"/>
      <c r="C152" s="87"/>
      <c r="D152" s="87"/>
      <c r="E152" s="98"/>
      <c r="F152" s="87"/>
      <c r="G152" s="135"/>
      <c r="H152" s="87"/>
      <c r="I152" s="118"/>
      <c r="J152" s="118"/>
      <c r="K152" s="118"/>
      <c r="L152" s="118"/>
      <c r="M152" s="118"/>
      <c r="N152" s="118"/>
      <c r="O152" s="118"/>
      <c r="P152" s="118"/>
      <c r="Q152" s="93"/>
      <c r="R152" s="93"/>
      <c r="S152" s="93"/>
      <c r="U152" s="87"/>
      <c r="V152" s="118"/>
      <c r="W152" s="118"/>
      <c r="X152" s="186"/>
      <c r="Y152" s="186"/>
      <c r="Z152" s="187"/>
      <c r="AA152" s="87"/>
      <c r="AB152" s="87"/>
      <c r="AC152" s="118"/>
      <c r="AD152" s="118"/>
      <c r="AE152" s="118"/>
      <c r="AF152" s="118"/>
      <c r="AG152" s="118"/>
      <c r="AH152" s="118"/>
      <c r="AI152" s="118"/>
      <c r="AJ152" s="118"/>
      <c r="AK152" s="187"/>
      <c r="AL152" s="87"/>
    </row>
    <row r="153" spans="1:38" s="89" customFormat="1">
      <c r="A153" s="87"/>
      <c r="B153" s="87"/>
      <c r="C153" s="87"/>
      <c r="D153" s="87"/>
      <c r="E153" s="98"/>
      <c r="F153" s="87"/>
      <c r="G153" s="135"/>
      <c r="H153" s="87"/>
      <c r="I153" s="118"/>
      <c r="J153" s="118"/>
      <c r="K153" s="118"/>
      <c r="L153" s="118"/>
      <c r="M153" s="118"/>
      <c r="N153" s="118"/>
      <c r="O153" s="118"/>
      <c r="P153" s="118"/>
      <c r="Q153" s="93"/>
      <c r="R153" s="93"/>
      <c r="S153" s="93"/>
      <c r="U153" s="87"/>
      <c r="V153" s="118"/>
      <c r="W153" s="118"/>
      <c r="X153" s="186"/>
      <c r="Y153" s="186"/>
      <c r="Z153" s="187"/>
      <c r="AA153" s="87"/>
      <c r="AB153" s="87"/>
      <c r="AC153" s="118"/>
      <c r="AD153" s="118"/>
      <c r="AE153" s="118"/>
      <c r="AF153" s="118"/>
      <c r="AG153" s="118"/>
      <c r="AH153" s="118"/>
      <c r="AI153" s="118"/>
      <c r="AJ153" s="118"/>
      <c r="AK153" s="187"/>
      <c r="AL153" s="87"/>
    </row>
    <row r="154" spans="1:38">
      <c r="Q154" s="93"/>
      <c r="R154" s="93"/>
      <c r="S154" s="93"/>
      <c r="T154" s="89"/>
      <c r="V154" s="118"/>
      <c r="W154" s="118"/>
      <c r="X154" s="186"/>
      <c r="Y154" s="186"/>
      <c r="Z154" s="187"/>
      <c r="AL154" s="87"/>
    </row>
    <row r="155" spans="1:38">
      <c r="Q155" s="93"/>
      <c r="R155" s="93"/>
      <c r="S155" s="93"/>
      <c r="T155" s="89"/>
      <c r="V155" s="118"/>
      <c r="W155" s="118"/>
      <c r="X155" s="186"/>
      <c r="Y155" s="186"/>
      <c r="Z155" s="187"/>
      <c r="AL155" s="87"/>
    </row>
    <row r="156" spans="1:38">
      <c r="Q156" s="93"/>
      <c r="R156" s="93"/>
      <c r="S156" s="93"/>
      <c r="T156" s="89"/>
      <c r="V156" s="118"/>
      <c r="W156" s="118"/>
      <c r="X156" s="186"/>
      <c r="Y156" s="186"/>
      <c r="Z156" s="187"/>
      <c r="AL156" s="87"/>
    </row>
    <row r="157" spans="1:38">
      <c r="Q157" s="93"/>
      <c r="R157" s="93"/>
      <c r="S157" s="93"/>
      <c r="T157" s="89"/>
      <c r="V157" s="118"/>
      <c r="W157" s="118"/>
      <c r="X157" s="186"/>
      <c r="Y157" s="186"/>
      <c r="Z157" s="187"/>
      <c r="AL157" s="87"/>
    </row>
    <row r="158" spans="1:38">
      <c r="Q158" s="93"/>
      <c r="R158" s="93"/>
      <c r="S158" s="93"/>
      <c r="T158" s="95"/>
      <c r="V158" s="118"/>
      <c r="W158" s="118"/>
      <c r="X158" s="186"/>
      <c r="Y158" s="186"/>
      <c r="Z158" s="187"/>
      <c r="AL158" s="87"/>
    </row>
    <row r="159" spans="1:38">
      <c r="Q159" s="93"/>
      <c r="R159" s="93"/>
      <c r="S159" s="93"/>
      <c r="T159" s="95"/>
      <c r="V159" s="118"/>
      <c r="W159" s="118"/>
      <c r="X159" s="186"/>
      <c r="Y159" s="186"/>
      <c r="Z159" s="187"/>
      <c r="AL159" s="87"/>
    </row>
    <row r="160" spans="1:38">
      <c r="Q160" s="93"/>
      <c r="R160" s="93"/>
      <c r="S160" s="93"/>
      <c r="T160" s="95"/>
      <c r="V160" s="118"/>
      <c r="W160" s="118"/>
      <c r="X160" s="186"/>
      <c r="Y160" s="186"/>
      <c r="Z160" s="187"/>
      <c r="AL160" s="87"/>
    </row>
    <row r="161" spans="17:38">
      <c r="Q161" s="93"/>
      <c r="R161" s="93"/>
      <c r="S161" s="93"/>
      <c r="T161" s="95"/>
      <c r="V161" s="118"/>
      <c r="W161" s="118"/>
      <c r="X161" s="186"/>
      <c r="Y161" s="186"/>
      <c r="Z161" s="187"/>
      <c r="AL161" s="87"/>
    </row>
    <row r="162" spans="17:38">
      <c r="Q162" s="93"/>
      <c r="R162" s="93"/>
      <c r="S162" s="93"/>
      <c r="T162" s="95"/>
      <c r="V162" s="118"/>
      <c r="W162" s="118"/>
      <c r="X162" s="186"/>
      <c r="Y162" s="186"/>
      <c r="Z162" s="187"/>
      <c r="AL162" s="87"/>
    </row>
    <row r="163" spans="17:38">
      <c r="Q163" s="93"/>
      <c r="R163" s="93"/>
      <c r="S163" s="93"/>
      <c r="T163" s="95"/>
      <c r="V163" s="118"/>
      <c r="W163" s="118"/>
      <c r="X163" s="186"/>
      <c r="Y163" s="186"/>
      <c r="Z163" s="187"/>
      <c r="AL163" s="87"/>
    </row>
    <row r="164" spans="17:38">
      <c r="Q164" s="93"/>
      <c r="R164" s="93"/>
      <c r="S164" s="93"/>
      <c r="T164" s="95"/>
      <c r="V164" s="118"/>
      <c r="W164" s="118"/>
      <c r="X164" s="186"/>
      <c r="Y164" s="186"/>
      <c r="Z164" s="187"/>
      <c r="AL164" s="87"/>
    </row>
    <row r="165" spans="17:38">
      <c r="Q165" s="93"/>
      <c r="R165" s="93"/>
      <c r="S165" s="93"/>
      <c r="T165" s="95"/>
      <c r="V165" s="118"/>
      <c r="W165" s="118"/>
      <c r="X165" s="186"/>
      <c r="Y165" s="186"/>
      <c r="Z165" s="187"/>
      <c r="AL165" s="87"/>
    </row>
    <row r="166" spans="17:38">
      <c r="Q166" s="93"/>
      <c r="R166" s="93"/>
      <c r="S166" s="93"/>
      <c r="T166" s="95"/>
      <c r="V166" s="118"/>
      <c r="W166" s="118"/>
      <c r="X166" s="186"/>
      <c r="Y166" s="186"/>
      <c r="Z166" s="187"/>
      <c r="AL166" s="87"/>
    </row>
    <row r="167" spans="17:38">
      <c r="Q167" s="93"/>
      <c r="R167" s="93"/>
      <c r="S167" s="93"/>
      <c r="T167" s="95"/>
      <c r="V167" s="118"/>
      <c r="W167" s="118"/>
      <c r="X167" s="186"/>
      <c r="Y167" s="186"/>
      <c r="Z167" s="187"/>
      <c r="AL167" s="87"/>
    </row>
    <row r="168" spans="17:38">
      <c r="Q168" s="93"/>
      <c r="R168" s="93"/>
      <c r="S168" s="93"/>
      <c r="T168" s="95"/>
      <c r="V168" s="118"/>
      <c r="W168" s="118"/>
      <c r="X168" s="186"/>
      <c r="Y168" s="186"/>
      <c r="Z168" s="187"/>
      <c r="AL168" s="87"/>
    </row>
    <row r="169" spans="17:38">
      <c r="Q169" s="93"/>
      <c r="R169" s="93"/>
      <c r="S169" s="93"/>
      <c r="T169" s="95"/>
      <c r="V169" s="118"/>
      <c r="W169" s="118"/>
      <c r="X169" s="186"/>
      <c r="Y169" s="186"/>
      <c r="Z169" s="187"/>
      <c r="AL169" s="87"/>
    </row>
    <row r="170" spans="17:38">
      <c r="Q170" s="93"/>
      <c r="R170" s="93"/>
      <c r="S170" s="93"/>
      <c r="T170" s="95"/>
      <c r="V170" s="118"/>
      <c r="W170" s="118"/>
      <c r="X170" s="186"/>
      <c r="Y170" s="186"/>
      <c r="Z170" s="187"/>
      <c r="AL170" s="87"/>
    </row>
    <row r="171" spans="17:38">
      <c r="Q171" s="93"/>
      <c r="R171" s="93"/>
      <c r="S171" s="93"/>
      <c r="T171" s="95"/>
      <c r="V171" s="118"/>
      <c r="W171" s="118"/>
      <c r="X171" s="186"/>
      <c r="Y171" s="186"/>
      <c r="Z171" s="187"/>
      <c r="AL171" s="87"/>
    </row>
    <row r="172" spans="17:38">
      <c r="Q172" s="93"/>
      <c r="R172" s="93"/>
      <c r="S172" s="93"/>
      <c r="T172" s="95"/>
      <c r="V172" s="118"/>
      <c r="W172" s="118"/>
      <c r="X172" s="186"/>
      <c r="Y172" s="186"/>
      <c r="Z172" s="187"/>
      <c r="AL172" s="87"/>
    </row>
    <row r="173" spans="17:38">
      <c r="Q173" s="93"/>
      <c r="R173" s="93"/>
      <c r="S173" s="93"/>
      <c r="T173" s="95"/>
      <c r="V173" s="118"/>
      <c r="W173" s="118"/>
      <c r="X173" s="186"/>
      <c r="Y173" s="186"/>
      <c r="Z173" s="187"/>
      <c r="AL173" s="87"/>
    </row>
    <row r="174" spans="17:38">
      <c r="Q174" s="93"/>
      <c r="R174" s="93"/>
      <c r="S174" s="93"/>
      <c r="T174" s="95"/>
      <c r="V174" s="118"/>
      <c r="W174" s="118"/>
      <c r="X174" s="186"/>
      <c r="Y174" s="186"/>
      <c r="Z174" s="187"/>
      <c r="AL174" s="87"/>
    </row>
    <row r="175" spans="17:38">
      <c r="Q175" s="93"/>
      <c r="R175" s="93"/>
      <c r="S175" s="93"/>
      <c r="T175" s="95"/>
      <c r="V175" s="118"/>
      <c r="W175" s="118"/>
      <c r="X175" s="186"/>
      <c r="Y175" s="186"/>
      <c r="Z175" s="187"/>
      <c r="AL175" s="87"/>
    </row>
    <row r="176" spans="17:38">
      <c r="Q176" s="93"/>
      <c r="R176" s="93"/>
      <c r="S176" s="93"/>
      <c r="T176" s="95"/>
      <c r="V176" s="118"/>
      <c r="W176" s="118"/>
      <c r="X176" s="186"/>
      <c r="Y176" s="186"/>
      <c r="Z176" s="187"/>
      <c r="AL176" s="87"/>
    </row>
    <row r="177" spans="17:38">
      <c r="Q177" s="93"/>
      <c r="R177" s="93"/>
      <c r="S177" s="93"/>
      <c r="T177" s="95"/>
      <c r="V177" s="118"/>
      <c r="W177" s="118"/>
      <c r="X177" s="186"/>
      <c r="Y177" s="186"/>
      <c r="Z177" s="187"/>
      <c r="AL177" s="87"/>
    </row>
    <row r="178" spans="17:38">
      <c r="Q178" s="93"/>
      <c r="R178" s="93"/>
      <c r="S178" s="93"/>
      <c r="T178" s="95"/>
      <c r="V178" s="118"/>
      <c r="W178" s="118"/>
      <c r="X178" s="186"/>
      <c r="Y178" s="186"/>
      <c r="Z178" s="187"/>
      <c r="AL178" s="87"/>
    </row>
    <row r="179" spans="17:38">
      <c r="Q179" s="93"/>
      <c r="R179" s="93"/>
      <c r="S179" s="93"/>
      <c r="T179" s="95"/>
      <c r="V179" s="118"/>
      <c r="W179" s="118"/>
      <c r="X179" s="186"/>
      <c r="Y179" s="186"/>
      <c r="Z179" s="187"/>
      <c r="AL179" s="87"/>
    </row>
    <row r="180" spans="17:38">
      <c r="Q180" s="93"/>
      <c r="R180" s="93"/>
      <c r="S180" s="93"/>
      <c r="T180" s="95"/>
      <c r="V180" s="118"/>
      <c r="W180" s="118"/>
      <c r="X180" s="186"/>
      <c r="Y180" s="186"/>
      <c r="Z180" s="187"/>
      <c r="AL180" s="87"/>
    </row>
    <row r="181" spans="17:38">
      <c r="Q181" s="93"/>
      <c r="R181" s="93"/>
      <c r="S181" s="93"/>
      <c r="T181" s="95"/>
      <c r="V181" s="118"/>
      <c r="W181" s="118"/>
      <c r="X181" s="186"/>
      <c r="Y181" s="186"/>
      <c r="Z181" s="187"/>
    </row>
    <row r="182" spans="17:38">
      <c r="Q182" s="93"/>
      <c r="R182" s="93"/>
      <c r="S182" s="93"/>
      <c r="T182" s="95"/>
      <c r="V182" s="118"/>
      <c r="W182" s="118"/>
      <c r="X182" s="186"/>
      <c r="Y182" s="186"/>
      <c r="Z182" s="187"/>
    </row>
    <row r="183" spans="17:38">
      <c r="Q183" s="93"/>
      <c r="R183" s="93"/>
      <c r="S183" s="93"/>
      <c r="T183" s="95"/>
      <c r="V183" s="118"/>
      <c r="W183" s="118"/>
      <c r="X183" s="186"/>
      <c r="Y183" s="186"/>
      <c r="Z183" s="187"/>
    </row>
    <row r="184" spans="17:38">
      <c r="Q184" s="93"/>
      <c r="R184" s="93"/>
      <c r="S184" s="93"/>
      <c r="T184" s="95"/>
      <c r="V184" s="118"/>
      <c r="W184" s="118"/>
      <c r="X184" s="186"/>
      <c r="Y184" s="186"/>
      <c r="Z184" s="187"/>
    </row>
    <row r="185" spans="17:38">
      <c r="Q185" s="93"/>
      <c r="R185" s="93"/>
      <c r="S185" s="93"/>
      <c r="T185" s="95"/>
      <c r="V185" s="118"/>
      <c r="W185" s="118"/>
      <c r="X185" s="186"/>
      <c r="Y185" s="186"/>
      <c r="Z185" s="187"/>
    </row>
    <row r="186" spans="17:38">
      <c r="Q186" s="93"/>
      <c r="R186" s="93"/>
      <c r="S186" s="93"/>
      <c r="T186" s="95"/>
      <c r="V186" s="118"/>
      <c r="W186" s="118"/>
      <c r="X186" s="186"/>
      <c r="Y186" s="186"/>
      <c r="Z186" s="187"/>
    </row>
    <row r="187" spans="17:38">
      <c r="Q187" s="93"/>
      <c r="R187" s="93"/>
      <c r="S187" s="93"/>
      <c r="T187" s="95"/>
      <c r="V187" s="118"/>
      <c r="W187" s="118"/>
      <c r="X187" s="186"/>
      <c r="Y187" s="186"/>
      <c r="Z187" s="187"/>
    </row>
    <row r="188" spans="17:38">
      <c r="Q188" s="93"/>
      <c r="R188" s="93"/>
      <c r="S188" s="93"/>
      <c r="T188" s="95"/>
      <c r="V188" s="118"/>
      <c r="W188" s="118"/>
      <c r="X188" s="186"/>
      <c r="Y188" s="186"/>
      <c r="Z188" s="187"/>
    </row>
    <row r="189" spans="17:38">
      <c r="Q189" s="93"/>
      <c r="R189" s="93"/>
      <c r="S189" s="93"/>
      <c r="T189" s="95"/>
      <c r="V189" s="118"/>
      <c r="W189" s="118"/>
      <c r="X189" s="186"/>
      <c r="Y189" s="186"/>
      <c r="Z189" s="187"/>
    </row>
    <row r="190" spans="17:38">
      <c r="Q190" s="93"/>
      <c r="R190" s="93"/>
      <c r="S190" s="93"/>
      <c r="T190" s="95"/>
      <c r="V190" s="118"/>
      <c r="W190" s="118"/>
      <c r="X190" s="186"/>
      <c r="Y190" s="186"/>
      <c r="Z190" s="187"/>
    </row>
    <row r="191" spans="17:38">
      <c r="Q191" s="93"/>
      <c r="R191" s="93"/>
      <c r="S191" s="93"/>
      <c r="T191" s="95"/>
      <c r="V191" s="118"/>
      <c r="W191" s="118"/>
      <c r="X191" s="186"/>
      <c r="Y191" s="186"/>
      <c r="Z191" s="187"/>
    </row>
    <row r="192" spans="17:38">
      <c r="Q192" s="93"/>
      <c r="R192" s="93"/>
      <c r="S192" s="93"/>
      <c r="T192" s="95"/>
      <c r="V192" s="118"/>
      <c r="W192" s="118"/>
      <c r="X192" s="186"/>
      <c r="Y192" s="186"/>
      <c r="Z192" s="187"/>
    </row>
    <row r="193" spans="17:26">
      <c r="Q193" s="93"/>
      <c r="R193" s="93"/>
      <c r="S193" s="93"/>
      <c r="T193" s="95"/>
      <c r="V193" s="118"/>
      <c r="W193" s="118"/>
      <c r="X193" s="186"/>
      <c r="Y193" s="186"/>
      <c r="Z193" s="187"/>
    </row>
    <row r="194" spans="17:26">
      <c r="Q194" s="93"/>
      <c r="R194" s="93"/>
      <c r="S194" s="93"/>
      <c r="T194" s="95"/>
      <c r="V194" s="118"/>
      <c r="W194" s="118"/>
      <c r="X194" s="186"/>
      <c r="Y194" s="186"/>
      <c r="Z194" s="187"/>
    </row>
    <row r="195" spans="17:26">
      <c r="Q195" s="93"/>
      <c r="R195" s="93"/>
      <c r="S195" s="93"/>
      <c r="T195" s="95"/>
      <c r="V195" s="118"/>
      <c r="W195" s="118"/>
      <c r="X195" s="186"/>
      <c r="Y195" s="186"/>
      <c r="Z195" s="187"/>
    </row>
    <row r="196" spans="17:26">
      <c r="Q196" s="93"/>
      <c r="R196" s="93"/>
      <c r="S196" s="93"/>
      <c r="T196" s="95"/>
      <c r="V196" s="118"/>
      <c r="W196" s="118"/>
      <c r="X196" s="186"/>
      <c r="Y196" s="186"/>
      <c r="Z196" s="187"/>
    </row>
    <row r="197" spans="17:26">
      <c r="Q197" s="93"/>
      <c r="R197" s="93"/>
      <c r="S197" s="93"/>
      <c r="T197" s="95"/>
      <c r="V197" s="118"/>
      <c r="W197" s="118"/>
      <c r="X197" s="186"/>
      <c r="Y197" s="186"/>
      <c r="Z197" s="187"/>
    </row>
    <row r="198" spans="17:26">
      <c r="Q198" s="93"/>
      <c r="R198" s="93"/>
      <c r="S198" s="93"/>
      <c r="T198" s="95"/>
      <c r="V198" s="118"/>
      <c r="W198" s="118"/>
      <c r="X198" s="186"/>
      <c r="Y198" s="186"/>
      <c r="Z198" s="187"/>
    </row>
    <row r="199" spans="17:26">
      <c r="Q199" s="93"/>
      <c r="R199" s="93"/>
      <c r="S199" s="93"/>
      <c r="T199" s="95"/>
      <c r="V199" s="118"/>
      <c r="W199" s="118"/>
      <c r="X199" s="186"/>
      <c r="Y199" s="186"/>
      <c r="Z199" s="187"/>
    </row>
    <row r="200" spans="17:26">
      <c r="Q200" s="93"/>
      <c r="R200" s="93"/>
      <c r="S200" s="93"/>
      <c r="V200" s="118"/>
      <c r="W200" s="118"/>
      <c r="X200" s="186"/>
      <c r="Y200" s="186"/>
      <c r="Z200" s="187"/>
    </row>
    <row r="201" spans="17:26">
      <c r="Q201" s="93"/>
      <c r="R201" s="93"/>
      <c r="S201" s="93"/>
      <c r="V201" s="118"/>
      <c r="W201" s="118"/>
      <c r="X201" s="186"/>
      <c r="Y201" s="186"/>
      <c r="Z201" s="187"/>
    </row>
    <row r="202" spans="17:26">
      <c r="Q202" s="93"/>
      <c r="R202" s="93"/>
      <c r="S202" s="93"/>
      <c r="V202" s="118"/>
      <c r="W202" s="118"/>
      <c r="X202" s="186"/>
      <c r="Y202" s="186"/>
      <c r="Z202" s="187"/>
    </row>
    <row r="203" spans="17:26">
      <c r="Q203" s="93"/>
      <c r="R203" s="93"/>
      <c r="S203" s="93"/>
      <c r="V203" s="118"/>
      <c r="W203" s="118"/>
      <c r="X203" s="186"/>
      <c r="Y203" s="186"/>
      <c r="Z203" s="187"/>
    </row>
    <row r="204" spans="17:26">
      <c r="Q204" s="93"/>
      <c r="R204" s="93"/>
      <c r="S204" s="93"/>
      <c r="V204" s="118"/>
      <c r="W204" s="118"/>
      <c r="X204" s="186"/>
      <c r="Y204" s="186"/>
      <c r="Z204" s="187"/>
    </row>
    <row r="205" spans="17:26">
      <c r="Q205" s="93"/>
      <c r="R205" s="93"/>
      <c r="S205" s="93"/>
      <c r="V205" s="118"/>
      <c r="W205" s="118"/>
      <c r="X205" s="186"/>
      <c r="Y205" s="186"/>
      <c r="Z205" s="187"/>
    </row>
    <row r="206" spans="17:26">
      <c r="Q206" s="93"/>
      <c r="R206" s="93"/>
      <c r="S206" s="93"/>
      <c r="V206" s="118"/>
      <c r="W206" s="118"/>
      <c r="X206" s="186"/>
      <c r="Y206" s="186"/>
      <c r="Z206" s="187"/>
    </row>
    <row r="207" spans="17:26">
      <c r="Q207" s="93"/>
      <c r="R207" s="93"/>
      <c r="S207" s="93"/>
      <c r="V207" s="118"/>
      <c r="W207" s="118"/>
      <c r="X207" s="186"/>
      <c r="Y207" s="186"/>
      <c r="Z207" s="187"/>
    </row>
    <row r="208" spans="17:26">
      <c r="Q208" s="93"/>
      <c r="R208" s="93"/>
      <c r="S208" s="93"/>
      <c r="V208" s="118"/>
      <c r="W208" s="118"/>
      <c r="X208" s="186"/>
      <c r="Y208" s="186"/>
      <c r="Z208" s="187"/>
    </row>
    <row r="209" spans="17:26">
      <c r="Q209" s="93"/>
      <c r="R209" s="93"/>
      <c r="S209" s="93"/>
      <c r="V209" s="118"/>
      <c r="W209" s="118"/>
      <c r="X209" s="186"/>
      <c r="Y209" s="186"/>
      <c r="Z209" s="187"/>
    </row>
    <row r="210" spans="17:26">
      <c r="Q210" s="93"/>
      <c r="R210" s="93"/>
      <c r="S210" s="93"/>
      <c r="V210" s="118"/>
      <c r="W210" s="118"/>
      <c r="X210" s="186"/>
      <c r="Y210" s="186"/>
      <c r="Z210" s="187"/>
    </row>
    <row r="211" spans="17:26">
      <c r="Q211" s="93"/>
      <c r="R211" s="93"/>
      <c r="S211" s="93"/>
      <c r="V211" s="118"/>
      <c r="W211" s="118"/>
      <c r="X211" s="186"/>
      <c r="Y211" s="186"/>
      <c r="Z211" s="187"/>
    </row>
    <row r="212" spans="17:26">
      <c r="Q212" s="93"/>
      <c r="R212" s="93"/>
      <c r="S212" s="93"/>
      <c r="V212" s="118"/>
      <c r="W212" s="118"/>
      <c r="X212" s="186"/>
      <c r="Y212" s="186"/>
      <c r="Z212" s="187"/>
    </row>
    <row r="213" spans="17:26">
      <c r="Q213" s="93"/>
      <c r="R213" s="93"/>
      <c r="S213" s="93"/>
      <c r="V213" s="118"/>
      <c r="W213" s="118"/>
      <c r="X213" s="186"/>
      <c r="Y213" s="186"/>
      <c r="Z213" s="187"/>
    </row>
    <row r="214" spans="17:26">
      <c r="Q214" s="93"/>
      <c r="R214" s="93"/>
      <c r="S214" s="93"/>
      <c r="V214" s="118"/>
      <c r="W214" s="118"/>
      <c r="X214" s="186"/>
      <c r="Y214" s="186"/>
      <c r="Z214" s="187"/>
    </row>
    <row r="215" spans="17:26">
      <c r="Q215" s="93"/>
      <c r="R215" s="93"/>
      <c r="S215" s="93"/>
      <c r="V215" s="118"/>
      <c r="W215" s="118"/>
      <c r="X215" s="186"/>
      <c r="Y215" s="186"/>
      <c r="Z215" s="187"/>
    </row>
    <row r="216" spans="17:26">
      <c r="Q216" s="93"/>
      <c r="R216" s="93"/>
      <c r="S216" s="93"/>
      <c r="V216" s="118"/>
      <c r="W216" s="118"/>
      <c r="X216" s="186"/>
      <c r="Y216" s="186"/>
      <c r="Z216" s="187"/>
    </row>
    <row r="217" spans="17:26">
      <c r="Q217" s="93"/>
      <c r="R217" s="93"/>
      <c r="S217" s="93"/>
      <c r="V217" s="118"/>
      <c r="W217" s="118"/>
      <c r="X217" s="186"/>
      <c r="Y217" s="186"/>
      <c r="Z217" s="187"/>
    </row>
    <row r="218" spans="17:26">
      <c r="Q218" s="93"/>
      <c r="R218" s="93"/>
      <c r="S218" s="93"/>
      <c r="V218" s="118"/>
      <c r="W218" s="118"/>
      <c r="X218" s="186"/>
      <c r="Y218" s="186"/>
      <c r="Z218" s="187"/>
    </row>
    <row r="219" spans="17:26">
      <c r="Q219" s="93"/>
      <c r="R219" s="93"/>
      <c r="S219" s="93"/>
      <c r="V219" s="118"/>
      <c r="W219" s="118"/>
      <c r="X219" s="186"/>
      <c r="Y219" s="186"/>
      <c r="Z219" s="187"/>
    </row>
    <row r="220" spans="17:26">
      <c r="Q220" s="93"/>
      <c r="R220" s="93"/>
      <c r="S220" s="93"/>
      <c r="V220" s="118"/>
      <c r="W220" s="118"/>
      <c r="X220" s="186"/>
      <c r="Y220" s="186"/>
      <c r="Z220" s="187"/>
    </row>
    <row r="221" spans="17:26">
      <c r="Q221" s="93"/>
      <c r="R221" s="93"/>
      <c r="S221" s="93"/>
      <c r="V221" s="118"/>
      <c r="W221" s="118"/>
      <c r="X221" s="186"/>
      <c r="Y221" s="186"/>
      <c r="Z221" s="187"/>
    </row>
    <row r="222" spans="17:26">
      <c r="Q222" s="93"/>
      <c r="R222" s="93"/>
      <c r="S222" s="93"/>
      <c r="V222" s="118"/>
      <c r="W222" s="118"/>
      <c r="X222" s="186"/>
      <c r="Y222" s="186"/>
      <c r="Z222" s="187"/>
    </row>
    <row r="223" spans="17:26">
      <c r="Q223" s="93"/>
      <c r="R223" s="93"/>
      <c r="S223" s="93"/>
      <c r="V223" s="118"/>
      <c r="W223" s="118"/>
      <c r="X223" s="186"/>
      <c r="Y223" s="186"/>
      <c r="Z223" s="187"/>
    </row>
    <row r="224" spans="17:26">
      <c r="Q224" s="93"/>
      <c r="R224" s="93"/>
      <c r="S224" s="93"/>
      <c r="V224" s="118"/>
      <c r="W224" s="118"/>
      <c r="X224" s="186"/>
      <c r="Y224" s="186"/>
      <c r="Z224" s="187"/>
    </row>
    <row r="225" spans="17:26">
      <c r="Q225" s="93"/>
      <c r="R225" s="93"/>
      <c r="S225" s="93"/>
      <c r="V225" s="118"/>
      <c r="W225" s="118"/>
      <c r="X225" s="186"/>
      <c r="Y225" s="186"/>
      <c r="Z225" s="187"/>
    </row>
    <row r="226" spans="17:26">
      <c r="Q226" s="93"/>
      <c r="R226" s="93"/>
      <c r="S226" s="93"/>
      <c r="V226" s="118"/>
      <c r="W226" s="118"/>
      <c r="X226" s="186"/>
      <c r="Y226" s="186"/>
      <c r="Z226" s="187"/>
    </row>
    <row r="227" spans="17:26">
      <c r="Q227" s="93"/>
      <c r="R227" s="93"/>
      <c r="S227" s="93"/>
      <c r="V227" s="118"/>
      <c r="W227" s="118"/>
      <c r="X227" s="186"/>
      <c r="Y227" s="186"/>
      <c r="Z227" s="187"/>
    </row>
    <row r="228" spans="17:26">
      <c r="Q228" s="93"/>
      <c r="R228" s="93"/>
      <c r="S228" s="93"/>
      <c r="V228" s="118"/>
      <c r="W228" s="118"/>
      <c r="X228" s="186"/>
      <c r="Y228" s="186"/>
      <c r="Z228" s="187"/>
    </row>
    <row r="229" spans="17:26">
      <c r="Q229" s="93"/>
      <c r="R229" s="93"/>
      <c r="S229" s="93"/>
      <c r="V229" s="118"/>
      <c r="W229" s="118"/>
      <c r="X229" s="186"/>
      <c r="Y229" s="186"/>
      <c r="Z229" s="187"/>
    </row>
    <row r="230" spans="17:26">
      <c r="Q230" s="93"/>
      <c r="R230" s="93"/>
      <c r="S230" s="93"/>
      <c r="V230" s="118"/>
      <c r="W230" s="118"/>
      <c r="X230" s="186"/>
      <c r="Y230" s="186"/>
      <c r="Z230" s="187"/>
    </row>
    <row r="231" spans="17:26">
      <c r="Q231" s="93"/>
      <c r="R231" s="93"/>
      <c r="S231" s="93"/>
      <c r="V231" s="118"/>
      <c r="W231" s="118"/>
      <c r="X231" s="186"/>
      <c r="Y231" s="186"/>
      <c r="Z231" s="187"/>
    </row>
    <row r="232" spans="17:26">
      <c r="Q232" s="93"/>
      <c r="R232" s="93"/>
      <c r="S232" s="93"/>
      <c r="V232" s="118"/>
      <c r="W232" s="118"/>
      <c r="X232" s="186"/>
      <c r="Y232" s="186"/>
      <c r="Z232" s="187"/>
    </row>
    <row r="233" spans="17:26">
      <c r="Q233" s="93"/>
      <c r="R233" s="93"/>
      <c r="S233" s="93"/>
      <c r="V233" s="118"/>
      <c r="W233" s="118"/>
      <c r="X233" s="186"/>
      <c r="Y233" s="186"/>
      <c r="Z233" s="187"/>
    </row>
    <row r="234" spans="17:26">
      <c r="Q234" s="93"/>
      <c r="R234" s="93"/>
      <c r="S234" s="93"/>
      <c r="V234" s="118"/>
      <c r="W234" s="118"/>
      <c r="X234" s="186"/>
      <c r="Y234" s="186"/>
      <c r="Z234" s="187"/>
    </row>
    <row r="235" spans="17:26">
      <c r="Q235" s="93"/>
      <c r="R235" s="93"/>
      <c r="S235" s="93"/>
      <c r="V235" s="118"/>
      <c r="W235" s="118"/>
      <c r="X235" s="186"/>
      <c r="Y235" s="186"/>
      <c r="Z235" s="187"/>
    </row>
    <row r="236" spans="17:26">
      <c r="Q236" s="93"/>
      <c r="R236" s="93"/>
      <c r="S236" s="93"/>
      <c r="V236" s="118"/>
      <c r="W236" s="118"/>
      <c r="X236" s="186"/>
      <c r="Y236" s="186"/>
      <c r="Z236" s="187"/>
    </row>
    <row r="237" spans="17:26">
      <c r="Q237" s="93"/>
      <c r="R237" s="93"/>
      <c r="S237" s="93"/>
      <c r="V237" s="118"/>
      <c r="W237" s="118"/>
      <c r="X237" s="186"/>
      <c r="Y237" s="186"/>
      <c r="Z237" s="187"/>
    </row>
    <row r="238" spans="17:26">
      <c r="Q238" s="93"/>
      <c r="R238" s="93"/>
      <c r="S238" s="93"/>
      <c r="V238" s="118"/>
      <c r="W238" s="118"/>
      <c r="X238" s="186"/>
      <c r="Y238" s="186"/>
      <c r="Z238" s="187"/>
    </row>
    <row r="239" spans="17:26">
      <c r="Q239" s="93"/>
      <c r="R239" s="93"/>
      <c r="S239" s="93"/>
      <c r="V239" s="118"/>
      <c r="W239" s="118"/>
      <c r="X239" s="186"/>
      <c r="Y239" s="186"/>
      <c r="Z239" s="187"/>
    </row>
    <row r="240" spans="17:26">
      <c r="Q240" s="93"/>
      <c r="R240" s="93"/>
      <c r="S240" s="93"/>
      <c r="V240" s="118"/>
      <c r="W240" s="118"/>
      <c r="X240" s="186"/>
      <c r="Y240" s="186"/>
      <c r="Z240" s="187"/>
    </row>
    <row r="241" spans="17:26">
      <c r="Q241" s="93"/>
      <c r="R241" s="93"/>
      <c r="S241" s="93"/>
      <c r="V241" s="118"/>
      <c r="W241" s="118"/>
      <c r="X241" s="186"/>
      <c r="Y241" s="186"/>
      <c r="Z241" s="187"/>
    </row>
    <row r="242" spans="17:26">
      <c r="Q242" s="93"/>
      <c r="R242" s="93"/>
      <c r="S242" s="93"/>
      <c r="V242" s="118"/>
      <c r="W242" s="118"/>
      <c r="X242" s="186"/>
      <c r="Y242" s="186"/>
      <c r="Z242" s="187"/>
    </row>
    <row r="243" spans="17:26">
      <c r="Q243" s="93"/>
      <c r="R243" s="93"/>
      <c r="S243" s="93"/>
      <c r="V243" s="118"/>
      <c r="W243" s="118"/>
      <c r="X243" s="186"/>
      <c r="Y243" s="186"/>
      <c r="Z243" s="187"/>
    </row>
    <row r="244" spans="17:26">
      <c r="Q244" s="93"/>
      <c r="R244" s="93"/>
      <c r="S244" s="93"/>
      <c r="V244" s="118"/>
      <c r="W244" s="118"/>
      <c r="X244" s="186"/>
      <c r="Y244" s="186"/>
      <c r="Z244" s="187"/>
    </row>
    <row r="245" spans="17:26">
      <c r="Q245" s="93"/>
      <c r="R245" s="93"/>
      <c r="S245" s="93"/>
      <c r="V245" s="118"/>
      <c r="W245" s="118"/>
      <c r="X245" s="186"/>
      <c r="Y245" s="186"/>
      <c r="Z245" s="187"/>
    </row>
    <row r="246" spans="17:26">
      <c r="Q246" s="93"/>
      <c r="R246" s="93"/>
      <c r="S246" s="93"/>
      <c r="V246" s="118"/>
      <c r="W246" s="118"/>
      <c r="X246" s="186"/>
      <c r="Y246" s="186"/>
      <c r="Z246" s="187"/>
    </row>
    <row r="247" spans="17:26">
      <c r="Q247" s="93"/>
      <c r="R247" s="93"/>
      <c r="S247" s="93"/>
      <c r="V247" s="118"/>
      <c r="W247" s="118"/>
      <c r="X247" s="186"/>
      <c r="Y247" s="186"/>
      <c r="Z247" s="187"/>
    </row>
    <row r="248" spans="17:26">
      <c r="Q248" s="93"/>
      <c r="R248" s="93"/>
      <c r="S248" s="93"/>
      <c r="V248" s="118"/>
      <c r="W248" s="118"/>
      <c r="X248" s="186"/>
      <c r="Y248" s="186"/>
      <c r="Z248" s="187"/>
    </row>
    <row r="249" spans="17:26">
      <c r="Q249" s="93"/>
      <c r="R249" s="93"/>
      <c r="S249" s="93"/>
      <c r="V249" s="118"/>
      <c r="W249" s="118"/>
      <c r="X249" s="186"/>
      <c r="Y249" s="186"/>
      <c r="Z249" s="187"/>
    </row>
    <row r="250" spans="17:26">
      <c r="Q250" s="93"/>
      <c r="R250" s="93"/>
      <c r="S250" s="93"/>
      <c r="V250" s="118"/>
      <c r="W250" s="118"/>
      <c r="X250" s="186"/>
      <c r="Y250" s="186"/>
      <c r="Z250" s="187"/>
    </row>
    <row r="251" spans="17:26">
      <c r="Q251" s="93"/>
      <c r="R251" s="93"/>
      <c r="S251" s="93"/>
      <c r="V251" s="118"/>
      <c r="W251" s="118"/>
      <c r="X251" s="186"/>
      <c r="Y251" s="186"/>
      <c r="Z251" s="187"/>
    </row>
    <row r="252" spans="17:26">
      <c r="Q252" s="93"/>
      <c r="R252" s="93"/>
      <c r="S252" s="93"/>
      <c r="V252" s="118"/>
      <c r="W252" s="118"/>
      <c r="X252" s="186"/>
      <c r="Y252" s="186"/>
      <c r="Z252" s="187"/>
    </row>
    <row r="253" spans="17:26">
      <c r="Q253" s="93"/>
      <c r="R253" s="93"/>
      <c r="S253" s="93"/>
      <c r="V253" s="118"/>
      <c r="W253" s="118"/>
      <c r="X253" s="186"/>
      <c r="Y253" s="186"/>
      <c r="Z253" s="187"/>
    </row>
    <row r="254" spans="17:26">
      <c r="Q254" s="93"/>
      <c r="R254" s="93"/>
      <c r="S254" s="93"/>
    </row>
    <row r="255" spans="17:26">
      <c r="Q255" s="93"/>
      <c r="R255" s="93"/>
      <c r="S255" s="93"/>
    </row>
    <row r="256" spans="17:26">
      <c r="Q256" s="93"/>
      <c r="R256" s="93"/>
      <c r="S256" s="93"/>
    </row>
    <row r="257" spans="17:19">
      <c r="Q257" s="93"/>
      <c r="R257" s="93"/>
      <c r="S257" s="93"/>
    </row>
    <row r="258" spans="17:19">
      <c r="Q258" s="93"/>
      <c r="R258" s="93"/>
      <c r="S258" s="93"/>
    </row>
    <row r="259" spans="17:19">
      <c r="Q259" s="93"/>
      <c r="R259" s="93"/>
      <c r="S259" s="93"/>
    </row>
    <row r="260" spans="17:19">
      <c r="Q260" s="93"/>
      <c r="R260" s="93"/>
      <c r="S260" s="93"/>
    </row>
    <row r="261" spans="17:19">
      <c r="Q261" s="93"/>
      <c r="R261" s="93"/>
      <c r="S261" s="93"/>
    </row>
    <row r="262" spans="17:19">
      <c r="Q262" s="93"/>
      <c r="R262" s="93"/>
      <c r="S262" s="93"/>
    </row>
    <row r="263" spans="17:19">
      <c r="Q263" s="93"/>
      <c r="R263" s="93"/>
      <c r="S263" s="93"/>
    </row>
    <row r="264" spans="17:19">
      <c r="Q264" s="187"/>
      <c r="R264" s="187"/>
      <c r="S264" s="93"/>
    </row>
    <row r="265" spans="17:19">
      <c r="Q265" s="187"/>
      <c r="R265" s="187"/>
      <c r="S265" s="93"/>
    </row>
    <row r="266" spans="17:19">
      <c r="Q266" s="187"/>
      <c r="R266" s="187"/>
      <c r="S266" s="93"/>
    </row>
    <row r="267" spans="17:19">
      <c r="Q267" s="187"/>
      <c r="R267" s="187"/>
      <c r="S267" s="93"/>
    </row>
    <row r="268" spans="17:19">
      <c r="Q268" s="187"/>
      <c r="R268" s="187"/>
      <c r="S268" s="93"/>
    </row>
    <row r="269" spans="17:19">
      <c r="Q269" s="187"/>
      <c r="R269" s="187"/>
      <c r="S269" s="93"/>
    </row>
    <row r="270" spans="17:19">
      <c r="Q270" s="187"/>
      <c r="R270" s="187"/>
      <c r="S270" s="93"/>
    </row>
    <row r="271" spans="17:19">
      <c r="Q271" s="187"/>
      <c r="R271" s="187"/>
      <c r="S271" s="93"/>
    </row>
    <row r="272" spans="17:19">
      <c r="Q272" s="187"/>
      <c r="R272" s="187"/>
      <c r="S272" s="93"/>
    </row>
    <row r="273" spans="17:19">
      <c r="Q273" s="187"/>
      <c r="R273" s="187"/>
      <c r="S273" s="93"/>
    </row>
    <row r="274" spans="17:19">
      <c r="Q274" s="187"/>
      <c r="R274" s="187"/>
      <c r="S274" s="93"/>
    </row>
    <row r="275" spans="17:19">
      <c r="Q275" s="187"/>
      <c r="R275" s="187"/>
      <c r="S275" s="93"/>
    </row>
    <row r="276" spans="17:19">
      <c r="Q276" s="187"/>
      <c r="R276" s="187"/>
      <c r="S276" s="93"/>
    </row>
    <row r="277" spans="17:19">
      <c r="Q277" s="187"/>
      <c r="R277" s="187"/>
      <c r="S277" s="93"/>
    </row>
    <row r="278" spans="17:19">
      <c r="Q278" s="187"/>
      <c r="R278" s="187"/>
      <c r="S278" s="93"/>
    </row>
    <row r="279" spans="17:19">
      <c r="Q279" s="187"/>
      <c r="R279" s="187"/>
      <c r="S279" s="93"/>
    </row>
    <row r="280" spans="17:19">
      <c r="Q280" s="187"/>
      <c r="R280" s="187"/>
      <c r="S280" s="93"/>
    </row>
    <row r="281" spans="17:19">
      <c r="Q281" s="187"/>
      <c r="R281" s="187"/>
      <c r="S281" s="93"/>
    </row>
    <row r="282" spans="17:19">
      <c r="Q282" s="187"/>
      <c r="R282" s="187"/>
      <c r="S282" s="93"/>
    </row>
    <row r="283" spans="17:19">
      <c r="Q283" s="187"/>
      <c r="R283" s="187"/>
      <c r="S283" s="187"/>
    </row>
    <row r="284" spans="17:19">
      <c r="Q284" s="187"/>
      <c r="R284" s="187"/>
      <c r="S284" s="187"/>
    </row>
    <row r="285" spans="17:19">
      <c r="Q285" s="187"/>
      <c r="R285" s="187"/>
      <c r="S285" s="187"/>
    </row>
    <row r="286" spans="17:19">
      <c r="Q286" s="187"/>
      <c r="R286" s="187"/>
      <c r="S286" s="187"/>
    </row>
    <row r="287" spans="17:19">
      <c r="Q287" s="187"/>
      <c r="R287" s="187"/>
      <c r="S287" s="187"/>
    </row>
    <row r="288" spans="17:19">
      <c r="Q288" s="187"/>
      <c r="R288" s="187"/>
      <c r="S288" s="187"/>
    </row>
    <row r="289" spans="17:19">
      <c r="Q289" s="187"/>
      <c r="R289" s="187"/>
      <c r="S289" s="187"/>
    </row>
    <row r="290" spans="17:19">
      <c r="Q290" s="187"/>
      <c r="R290" s="187"/>
      <c r="S290" s="187"/>
    </row>
    <row r="291" spans="17:19">
      <c r="Q291" s="187"/>
      <c r="R291" s="187"/>
      <c r="S291" s="187"/>
    </row>
    <row r="292" spans="17:19">
      <c r="Q292" s="187"/>
      <c r="R292" s="187"/>
      <c r="S292" s="187"/>
    </row>
    <row r="293" spans="17:19">
      <c r="Q293" s="187"/>
      <c r="R293" s="187"/>
      <c r="S293" s="187"/>
    </row>
    <row r="294" spans="17:19">
      <c r="Q294" s="187"/>
      <c r="R294" s="187"/>
      <c r="S294" s="187"/>
    </row>
    <row r="295" spans="17:19">
      <c r="Q295" s="187"/>
      <c r="R295" s="187"/>
      <c r="S295" s="187"/>
    </row>
    <row r="296" spans="17:19">
      <c r="Q296" s="187"/>
      <c r="R296" s="187"/>
      <c r="S296" s="187"/>
    </row>
    <row r="297" spans="17:19">
      <c r="Q297" s="187"/>
      <c r="R297" s="187"/>
      <c r="S297" s="187"/>
    </row>
    <row r="298" spans="17:19">
      <c r="Q298" s="187"/>
      <c r="R298" s="187"/>
      <c r="S298" s="187"/>
    </row>
    <row r="299" spans="17:19">
      <c r="Q299" s="187"/>
      <c r="R299" s="187"/>
      <c r="S299" s="187"/>
    </row>
    <row r="300" spans="17:19">
      <c r="S300" s="187"/>
    </row>
    <row r="301" spans="17:19">
      <c r="S301" s="187"/>
    </row>
    <row r="302" spans="17:19">
      <c r="S302" s="187"/>
    </row>
    <row r="303" spans="17:19">
      <c r="S303" s="187"/>
    </row>
    <row r="304" spans="17:19">
      <c r="S304" s="187"/>
    </row>
    <row r="305" spans="19:19">
      <c r="S305" s="187"/>
    </row>
    <row r="306" spans="19:19">
      <c r="S306" s="187"/>
    </row>
    <row r="307" spans="19:19">
      <c r="S307" s="187"/>
    </row>
    <row r="308" spans="19:19">
      <c r="S308" s="187"/>
    </row>
    <row r="309" spans="19:19">
      <c r="S309" s="187"/>
    </row>
    <row r="310" spans="19:19">
      <c r="S310" s="187"/>
    </row>
    <row r="311" spans="19:19">
      <c r="S311" s="187"/>
    </row>
    <row r="312" spans="19:19">
      <c r="S312" s="187"/>
    </row>
    <row r="313" spans="19:19">
      <c r="S313" s="187"/>
    </row>
    <row r="314" spans="19:19">
      <c r="S314" s="187"/>
    </row>
    <row r="315" spans="19:19">
      <c r="S315" s="187"/>
    </row>
    <row r="316" spans="19:19">
      <c r="S316" s="187"/>
    </row>
    <row r="317" spans="19:19">
      <c r="S317" s="187"/>
    </row>
    <row r="318" spans="19:19">
      <c r="S318" s="187"/>
    </row>
  </sheetData>
  <conditionalFormatting sqref="D35">
    <cfRule type="containsText" priority="14" operator="containsText" text="Monday">
      <formula>NOT(ISERROR(SEARCH("Monday",D35)))</formula>
    </cfRule>
  </conditionalFormatting>
  <conditionalFormatting sqref="D35">
    <cfRule type="containsText" priority="13" operator="containsText" text="Monday">
      <formula>NOT(ISERROR(SEARCH("Monday",D35)))</formula>
    </cfRule>
  </conditionalFormatting>
  <conditionalFormatting sqref="W105">
    <cfRule type="containsText" priority="10" operator="containsText" text="Monday">
      <formula>NOT(ISERROR(SEARCH("Monday",W105)))</formula>
    </cfRule>
  </conditionalFormatting>
  <conditionalFormatting sqref="D102">
    <cfRule type="containsText" priority="6" operator="containsText" text="Monday">
      <formula>NOT(ISERROR(SEARCH("Monday",D102)))</formula>
    </cfRule>
  </conditionalFormatting>
  <conditionalFormatting sqref="W37">
    <cfRule type="containsText" priority="2" operator="containsText" text="Monday">
      <formula>NOT(ISERROR(SEARCH("Monday",W37)))</formula>
    </cfRule>
  </conditionalFormatting>
  <conditionalFormatting sqref="W37">
    <cfRule type="containsText" priority="1" operator="containsText" text="Monday">
      <formula>NOT(ISERROR(SEARCH("Monday",W37)))</formula>
    </cfRule>
  </conditionalFormatting>
  <pageMargins left="0.23622047244094491" right="0.23622047244094491" top="0.15748031496062992" bottom="0.15748031496062992" header="0" footer="0"/>
  <pageSetup paperSize="9" scale="24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E4DF-996F-4E09-AABD-FAE75056596A}">
  <dimension ref="A1:BD87"/>
  <sheetViews>
    <sheetView topLeftCell="AQ1" workbookViewId="0">
      <selection activeCell="AQ9" sqref="AQ9"/>
    </sheetView>
  </sheetViews>
  <sheetFormatPr baseColWidth="10" defaultColWidth="9" defaultRowHeight="15"/>
  <cols>
    <col min="1" max="1" width="10.1640625" style="606" bestFit="1" customWidth="1"/>
    <col min="2" max="2" width="9.1640625" style="608" bestFit="1" customWidth="1"/>
    <col min="3" max="3" width="8.33203125" style="609" bestFit="1" customWidth="1"/>
    <col min="4" max="4" width="11.33203125" style="609" bestFit="1" customWidth="1"/>
    <col min="5" max="5" width="11.83203125" style="609" bestFit="1" customWidth="1"/>
    <col min="6" max="6" width="9.5" style="609" bestFit="1" customWidth="1"/>
    <col min="7" max="7" width="10.1640625" style="606" hidden="1" customWidth="1"/>
    <col min="8" max="8" width="10.33203125" style="606" hidden="1" customWidth="1"/>
    <col min="9" max="9" width="9.5" style="609" hidden="1" customWidth="1"/>
    <col min="10" max="10" width="10.1640625" style="606" bestFit="1" customWidth="1"/>
    <col min="11" max="11" width="9.6640625" style="606" bestFit="1" customWidth="1"/>
    <col min="12" max="12" width="8.83203125" style="609" bestFit="1" customWidth="1"/>
    <col min="13" max="13" width="12.83203125" style="606" bestFit="1" customWidth="1"/>
    <col min="14" max="14" width="9.6640625" style="606" bestFit="1" customWidth="1"/>
    <col min="15" max="15" width="8.33203125" style="609" bestFit="1" customWidth="1"/>
    <col min="16" max="16" width="10.1640625" style="606" bestFit="1" customWidth="1"/>
    <col min="17" max="17" width="9.5" style="606" bestFit="1" customWidth="1"/>
    <col min="18" max="18" width="9" style="609" bestFit="1" customWidth="1"/>
    <col min="19" max="20" width="10.1640625" style="606" bestFit="1" customWidth="1"/>
    <col min="21" max="21" width="12" style="609" bestFit="1" customWidth="1"/>
    <col min="22" max="22" width="10.33203125" style="606" bestFit="1" customWidth="1"/>
    <col min="23" max="23" width="9.5" style="606" bestFit="1" customWidth="1"/>
    <col min="24" max="24" width="9" style="609" bestFit="1" customWidth="1"/>
    <col min="25" max="25" width="10.1640625" style="606" bestFit="1" customWidth="1"/>
    <col min="26" max="26" width="16.33203125" style="606" bestFit="1" customWidth="1"/>
    <col min="27" max="27" width="14.33203125" style="609" bestFit="1" customWidth="1"/>
    <col min="28" max="28" width="10.1640625" style="606" hidden="1" customWidth="1"/>
    <col min="29" max="29" width="12.6640625" style="606" hidden="1" customWidth="1"/>
    <col min="30" max="30" width="18" style="609" hidden="1" customWidth="1"/>
    <col min="31" max="31" width="10.1640625" style="606" bestFit="1" customWidth="1"/>
    <col min="32" max="32" width="14.1640625" style="606" bestFit="1" customWidth="1"/>
    <col min="33" max="33" width="16" style="609" bestFit="1" customWidth="1"/>
    <col min="34" max="34" width="10.1640625" style="606" bestFit="1" customWidth="1"/>
    <col min="35" max="35" width="16.6640625" style="606" bestFit="1" customWidth="1"/>
    <col min="36" max="36" width="25.5" style="609" bestFit="1" customWidth="1"/>
    <col min="37" max="37" width="14" style="606" bestFit="1" customWidth="1"/>
    <col min="38" max="38" width="29.5" style="606" bestFit="1" customWidth="1"/>
    <col min="39" max="39" width="23.33203125" style="609" bestFit="1" customWidth="1"/>
    <col min="40" max="40" width="10.1640625" style="606" bestFit="1" customWidth="1"/>
    <col min="41" max="41" width="23.5" style="606" bestFit="1" customWidth="1"/>
    <col min="42" max="42" width="20.83203125" style="609" bestFit="1" customWidth="1"/>
    <col min="43" max="43" width="10.1640625" style="606" bestFit="1" customWidth="1"/>
    <col min="44" max="44" width="26.6640625" style="606" bestFit="1" customWidth="1"/>
    <col min="45" max="45" width="23" style="606" bestFit="1" customWidth="1"/>
    <col min="46" max="46" width="10" style="606" bestFit="1" customWidth="1"/>
    <col min="47" max="47" width="10.1640625" style="606" hidden="1" customWidth="1"/>
    <col min="48" max="48" width="20.83203125" style="606" hidden="1" customWidth="1"/>
    <col min="49" max="49" width="24.33203125" style="609" hidden="1" customWidth="1"/>
    <col min="50" max="52" width="24.33203125" style="609" customWidth="1"/>
    <col min="53" max="53" width="10.6640625" style="606" bestFit="1" customWidth="1"/>
    <col min="54" max="54" width="10.1640625" style="606" bestFit="1" customWidth="1"/>
    <col min="55" max="55" width="8" style="606" bestFit="1" customWidth="1"/>
    <col min="56" max="56" width="9.83203125" style="606" bestFit="1" customWidth="1"/>
    <col min="57" max="16384" width="9" style="606"/>
  </cols>
  <sheetData>
    <row r="1" spans="1:56" ht="19">
      <c r="A1" s="577" t="s">
        <v>229</v>
      </c>
      <c r="B1" s="582" t="s">
        <v>60</v>
      </c>
      <c r="C1" s="583" t="s">
        <v>144</v>
      </c>
      <c r="D1" s="701" t="s">
        <v>546</v>
      </c>
      <c r="E1" s="701" t="s">
        <v>552</v>
      </c>
      <c r="F1" s="701" t="s">
        <v>553</v>
      </c>
      <c r="G1" s="584" t="s">
        <v>2</v>
      </c>
      <c r="H1" s="584" t="s">
        <v>402</v>
      </c>
      <c r="I1" s="585" t="s">
        <v>403</v>
      </c>
      <c r="J1" s="586" t="s">
        <v>362</v>
      </c>
      <c r="K1" s="586" t="s">
        <v>406</v>
      </c>
      <c r="L1" s="587" t="s">
        <v>404</v>
      </c>
      <c r="M1" s="588" t="s">
        <v>40</v>
      </c>
      <c r="N1" s="589" t="s">
        <v>152</v>
      </c>
      <c r="O1" s="656" t="s">
        <v>153</v>
      </c>
      <c r="P1" s="129" t="s">
        <v>230</v>
      </c>
      <c r="Q1" s="129" t="s">
        <v>250</v>
      </c>
      <c r="R1" s="578" t="s">
        <v>251</v>
      </c>
      <c r="S1" s="590" t="s">
        <v>129</v>
      </c>
      <c r="T1" s="590" t="s">
        <v>154</v>
      </c>
      <c r="U1" s="591" t="s">
        <v>405</v>
      </c>
      <c r="V1" s="133" t="s">
        <v>241</v>
      </c>
      <c r="W1" s="133" t="s">
        <v>252</v>
      </c>
      <c r="X1" s="579" t="s">
        <v>253</v>
      </c>
      <c r="Y1" s="592" t="s">
        <v>87</v>
      </c>
      <c r="Z1" s="592" t="s">
        <v>155</v>
      </c>
      <c r="AA1" s="593" t="s">
        <v>156</v>
      </c>
      <c r="AB1" s="594" t="s">
        <v>145</v>
      </c>
      <c r="AC1" s="594" t="s">
        <v>157</v>
      </c>
      <c r="AD1" s="595" t="s">
        <v>158</v>
      </c>
      <c r="AE1" s="108" t="s">
        <v>225</v>
      </c>
      <c r="AF1" s="108" t="s">
        <v>254</v>
      </c>
      <c r="AG1" s="655" t="s">
        <v>255</v>
      </c>
      <c r="AH1" s="596" t="s">
        <v>114</v>
      </c>
      <c r="AI1" s="596" t="s">
        <v>159</v>
      </c>
      <c r="AJ1" s="597" t="s">
        <v>160</v>
      </c>
      <c r="AK1" s="598" t="s">
        <v>99</v>
      </c>
      <c r="AL1" s="598" t="s">
        <v>161</v>
      </c>
      <c r="AM1" s="599" t="s">
        <v>162</v>
      </c>
      <c r="AN1" s="600" t="s">
        <v>146</v>
      </c>
      <c r="AO1" s="600" t="s">
        <v>163</v>
      </c>
      <c r="AP1" s="657" t="s">
        <v>164</v>
      </c>
      <c r="AQ1" s="601" t="s">
        <v>149</v>
      </c>
      <c r="AR1" s="601" t="s">
        <v>165</v>
      </c>
      <c r="AS1" s="602" t="s">
        <v>166</v>
      </c>
      <c r="AT1" s="602" t="s">
        <v>150</v>
      </c>
      <c r="AU1" s="603" t="s">
        <v>112</v>
      </c>
      <c r="AV1" s="603" t="s">
        <v>167</v>
      </c>
      <c r="AW1" s="672" t="s">
        <v>168</v>
      </c>
      <c r="AX1" s="712" t="s">
        <v>606</v>
      </c>
      <c r="AY1" s="712" t="s">
        <v>607</v>
      </c>
      <c r="AZ1" s="712" t="s">
        <v>605</v>
      </c>
      <c r="BA1" s="604" t="s">
        <v>151</v>
      </c>
      <c r="BB1" s="604" t="s">
        <v>147</v>
      </c>
      <c r="BC1" s="604" t="s">
        <v>148</v>
      </c>
      <c r="BD1" s="605" t="s">
        <v>169</v>
      </c>
    </row>
    <row r="2" spans="1:56">
      <c r="A2" s="607">
        <v>43560</v>
      </c>
      <c r="B2" s="608">
        <v>11</v>
      </c>
      <c r="C2" s="609">
        <v>243.75</v>
      </c>
      <c r="G2" s="607">
        <v>43560</v>
      </c>
      <c r="H2" s="606">
        <v>9.5</v>
      </c>
      <c r="I2" s="609">
        <v>200</v>
      </c>
      <c r="J2" s="607">
        <v>43560</v>
      </c>
      <c r="K2" s="606">
        <v>4</v>
      </c>
      <c r="L2" s="609">
        <v>70.8</v>
      </c>
      <c r="M2" s="607">
        <v>43560</v>
      </c>
      <c r="N2" s="606">
        <v>22.75</v>
      </c>
      <c r="O2" s="609">
        <v>472.5</v>
      </c>
      <c r="P2" s="607">
        <v>43560</v>
      </c>
      <c r="Q2" s="606">
        <v>6</v>
      </c>
      <c r="R2" s="609">
        <v>106.2</v>
      </c>
      <c r="S2" s="607">
        <v>43560</v>
      </c>
      <c r="T2" s="606">
        <v>24</v>
      </c>
      <c r="U2" s="609">
        <v>495</v>
      </c>
      <c r="V2" s="607">
        <v>43560</v>
      </c>
      <c r="W2" s="606">
        <v>19.25</v>
      </c>
      <c r="X2" s="609">
        <v>370.63</v>
      </c>
      <c r="Y2" s="607">
        <v>43560</v>
      </c>
      <c r="Z2" s="606">
        <v>22.75</v>
      </c>
      <c r="AA2" s="609">
        <v>477.75</v>
      </c>
      <c r="AB2" s="607">
        <v>43560</v>
      </c>
      <c r="AC2" s="606">
        <v>8.25</v>
      </c>
      <c r="AD2" s="609">
        <v>71.28</v>
      </c>
      <c r="AE2" s="607">
        <v>43560</v>
      </c>
      <c r="AF2" s="606">
        <v>12</v>
      </c>
      <c r="AG2" s="609">
        <v>252.5</v>
      </c>
      <c r="AH2" s="607">
        <v>43560</v>
      </c>
      <c r="AI2" s="606">
        <v>20</v>
      </c>
      <c r="AJ2" s="609">
        <v>420</v>
      </c>
      <c r="AK2" s="607">
        <v>43560</v>
      </c>
      <c r="AL2" s="606">
        <v>27.5</v>
      </c>
      <c r="AM2" s="609">
        <v>587.5</v>
      </c>
      <c r="AN2" s="607">
        <v>43560</v>
      </c>
      <c r="AO2" s="606">
        <v>22</v>
      </c>
      <c r="AP2" s="609">
        <v>465</v>
      </c>
      <c r="AQ2" s="607">
        <v>43560</v>
      </c>
      <c r="AR2" s="606">
        <v>64</v>
      </c>
      <c r="AS2" s="606">
        <v>250</v>
      </c>
      <c r="AU2" s="607">
        <v>43560</v>
      </c>
      <c r="AV2" s="606">
        <v>2</v>
      </c>
      <c r="AW2" s="609">
        <v>40</v>
      </c>
      <c r="BD2" s="610">
        <f t="shared" ref="BD2:BD33" si="0">SUM(BC2,AW2,AS2,AP2,AM2,AJ2,AG2,AD2,AA2,X2,U2,R2,O2,L2,I2,C2)</f>
        <v>4522.91</v>
      </c>
    </row>
    <row r="3" spans="1:56">
      <c r="A3" s="607">
        <v>43567</v>
      </c>
      <c r="B3" s="608">
        <v>12</v>
      </c>
      <c r="C3" s="609">
        <v>258.75</v>
      </c>
      <c r="G3" s="607">
        <v>43567</v>
      </c>
      <c r="H3" s="606" t="s">
        <v>439</v>
      </c>
      <c r="I3" s="609">
        <v>0</v>
      </c>
      <c r="J3" s="607">
        <v>43567</v>
      </c>
      <c r="K3" s="606">
        <v>17.25</v>
      </c>
      <c r="L3" s="609">
        <v>305.33</v>
      </c>
      <c r="M3" s="607">
        <v>43567</v>
      </c>
      <c r="N3" s="606">
        <v>15.75</v>
      </c>
      <c r="O3" s="609">
        <v>349.75</v>
      </c>
      <c r="P3" s="607">
        <v>43567</v>
      </c>
      <c r="Q3" s="606">
        <v>8.5</v>
      </c>
      <c r="R3" s="609">
        <v>181.25</v>
      </c>
      <c r="S3" s="607">
        <v>43567</v>
      </c>
      <c r="T3" s="606">
        <v>26</v>
      </c>
      <c r="U3" s="609">
        <v>535</v>
      </c>
      <c r="V3" s="607">
        <v>43567</v>
      </c>
      <c r="W3" s="606">
        <v>19</v>
      </c>
      <c r="X3" s="609">
        <v>398.75</v>
      </c>
      <c r="Y3" s="607">
        <v>43567</v>
      </c>
      <c r="Z3" s="606">
        <v>24.75</v>
      </c>
      <c r="AA3" s="609">
        <v>527.75</v>
      </c>
      <c r="AB3" s="607">
        <v>43567</v>
      </c>
      <c r="AE3" s="607">
        <v>43567</v>
      </c>
      <c r="AF3" s="606">
        <v>15.5</v>
      </c>
      <c r="AG3" s="609">
        <v>310</v>
      </c>
      <c r="AH3" s="607">
        <v>43567</v>
      </c>
      <c r="AI3" s="606">
        <v>24</v>
      </c>
      <c r="AJ3" s="609">
        <v>516</v>
      </c>
      <c r="AK3" s="607">
        <v>43567</v>
      </c>
      <c r="AL3" s="606">
        <v>26.75</v>
      </c>
      <c r="AM3" s="609">
        <v>576.25</v>
      </c>
      <c r="AN3" s="607">
        <v>43567</v>
      </c>
      <c r="AO3" s="606">
        <v>20.5</v>
      </c>
      <c r="AP3" s="609">
        <v>388.5</v>
      </c>
      <c r="AQ3" s="607">
        <v>43567</v>
      </c>
      <c r="AR3" s="606">
        <v>59</v>
      </c>
      <c r="AS3" s="606">
        <v>250</v>
      </c>
      <c r="AU3" s="607">
        <v>43567</v>
      </c>
      <c r="BA3" s="607">
        <v>43567</v>
      </c>
      <c r="BD3" s="610">
        <f t="shared" si="0"/>
        <v>4597.33</v>
      </c>
    </row>
    <row r="4" spans="1:56">
      <c r="A4" s="607">
        <v>43575</v>
      </c>
      <c r="B4" s="608">
        <v>14</v>
      </c>
      <c r="C4" s="609">
        <v>317.5</v>
      </c>
      <c r="G4" s="607">
        <v>43575</v>
      </c>
      <c r="H4" s="606">
        <v>6.5</v>
      </c>
      <c r="I4" s="609">
        <v>144.5</v>
      </c>
      <c r="J4" s="607">
        <v>43575</v>
      </c>
      <c r="K4" s="606">
        <v>13.25</v>
      </c>
      <c r="L4" s="609">
        <v>272.5</v>
      </c>
      <c r="M4" s="607">
        <v>43575</v>
      </c>
      <c r="N4" s="606">
        <v>17.75</v>
      </c>
      <c r="O4" s="609">
        <v>386.75</v>
      </c>
      <c r="P4" s="607">
        <v>43575</v>
      </c>
      <c r="Q4" s="606" t="s">
        <v>483</v>
      </c>
      <c r="S4" s="607">
        <v>43575</v>
      </c>
      <c r="T4" s="606">
        <v>19.5</v>
      </c>
      <c r="U4" s="609">
        <v>405</v>
      </c>
      <c r="V4" s="607">
        <v>43575</v>
      </c>
      <c r="W4" s="606">
        <v>21.5</v>
      </c>
      <c r="X4" s="609">
        <v>430</v>
      </c>
      <c r="Y4" s="607">
        <v>43575</v>
      </c>
      <c r="Z4" s="606">
        <v>22.5</v>
      </c>
      <c r="AA4" s="609">
        <v>480.5</v>
      </c>
      <c r="AE4" s="607">
        <v>43575</v>
      </c>
      <c r="AF4" s="606">
        <v>13.5</v>
      </c>
      <c r="AG4" s="609">
        <v>270</v>
      </c>
      <c r="AH4" s="607">
        <v>43575</v>
      </c>
      <c r="AI4" s="606">
        <v>17.5</v>
      </c>
      <c r="AJ4" s="609">
        <v>376.25</v>
      </c>
      <c r="AK4" s="607">
        <v>43575</v>
      </c>
      <c r="AL4" s="606">
        <v>18</v>
      </c>
      <c r="AM4" s="609">
        <v>389.5</v>
      </c>
      <c r="AN4" s="607">
        <v>43575</v>
      </c>
      <c r="AO4" s="606">
        <v>20</v>
      </c>
      <c r="AP4" s="609">
        <v>543</v>
      </c>
      <c r="AQ4" s="607">
        <v>43575</v>
      </c>
      <c r="AR4" s="606">
        <v>48</v>
      </c>
      <c r="AS4" s="606">
        <v>250</v>
      </c>
      <c r="AU4" s="607">
        <v>43575</v>
      </c>
      <c r="AV4" s="606">
        <v>2</v>
      </c>
      <c r="AW4" s="609">
        <v>40</v>
      </c>
      <c r="BA4" s="607">
        <v>43575</v>
      </c>
      <c r="BD4" s="610">
        <f>SUM(BC4,AW4,AS4,AP4,AM4,AJ4,AG4,AD4,AA4,X4,U4,R4,O4,L4,I4,C4)</f>
        <v>4305.5</v>
      </c>
    </row>
    <row r="5" spans="1:56">
      <c r="A5" s="607">
        <v>43581</v>
      </c>
      <c r="B5" s="608">
        <v>12</v>
      </c>
      <c r="C5" s="609">
        <v>270</v>
      </c>
      <c r="G5" s="607">
        <v>43581</v>
      </c>
      <c r="H5" s="606">
        <v>4.5</v>
      </c>
      <c r="I5" s="609">
        <v>102.5</v>
      </c>
      <c r="J5" s="607">
        <v>43581</v>
      </c>
      <c r="K5" s="606">
        <v>12.75</v>
      </c>
      <c r="L5" s="609">
        <v>255</v>
      </c>
      <c r="M5" s="607">
        <v>43581</v>
      </c>
      <c r="N5" s="606">
        <v>12</v>
      </c>
      <c r="O5" s="609">
        <v>251.5</v>
      </c>
      <c r="P5" s="607">
        <v>43581</v>
      </c>
      <c r="Q5" s="606">
        <v>3</v>
      </c>
      <c r="R5" s="609">
        <v>60</v>
      </c>
      <c r="S5" s="607">
        <v>43581</v>
      </c>
      <c r="T5" s="606">
        <v>14</v>
      </c>
      <c r="U5" s="609">
        <v>295</v>
      </c>
      <c r="V5" s="607">
        <v>43581</v>
      </c>
      <c r="W5" s="606">
        <v>14.5</v>
      </c>
      <c r="X5" s="609">
        <v>290</v>
      </c>
      <c r="Y5" s="607">
        <v>43581</v>
      </c>
      <c r="Z5" s="606">
        <v>17.5</v>
      </c>
      <c r="AA5" s="609">
        <v>367</v>
      </c>
      <c r="AE5" s="607">
        <v>43581</v>
      </c>
      <c r="AF5" s="606">
        <v>6.5</v>
      </c>
      <c r="AG5" s="609">
        <v>130</v>
      </c>
      <c r="AH5" s="607">
        <v>43581</v>
      </c>
      <c r="AI5" s="606">
        <v>14</v>
      </c>
      <c r="AJ5" s="609">
        <v>301</v>
      </c>
      <c r="AK5" s="607">
        <v>43581</v>
      </c>
      <c r="AL5" s="606">
        <v>12.75</v>
      </c>
      <c r="AM5" s="609">
        <v>279.75</v>
      </c>
      <c r="AN5" s="607">
        <v>43581</v>
      </c>
      <c r="AO5" s="606">
        <v>11</v>
      </c>
      <c r="AP5" s="609">
        <v>253.5</v>
      </c>
      <c r="AQ5" s="607">
        <v>43581</v>
      </c>
      <c r="AR5" s="606">
        <v>51</v>
      </c>
      <c r="AS5" s="606">
        <v>250</v>
      </c>
      <c r="AU5" s="607">
        <v>43581</v>
      </c>
      <c r="BA5" s="607">
        <v>43581</v>
      </c>
      <c r="BD5" s="610">
        <f t="shared" si="0"/>
        <v>3105.25</v>
      </c>
    </row>
    <row r="6" spans="1:56">
      <c r="A6" s="702">
        <v>43588</v>
      </c>
      <c r="B6" s="608">
        <v>17.5</v>
      </c>
      <c r="C6" s="609">
        <v>392.5</v>
      </c>
      <c r="D6" s="702">
        <v>43588</v>
      </c>
      <c r="E6" s="609">
        <v>6.5</v>
      </c>
      <c r="F6" s="609">
        <v>115.05</v>
      </c>
      <c r="G6" s="702">
        <v>43588</v>
      </c>
      <c r="H6" s="606">
        <v>3</v>
      </c>
      <c r="I6" s="609">
        <v>60</v>
      </c>
      <c r="J6" s="702">
        <v>43588</v>
      </c>
      <c r="K6" s="606">
        <v>12.25</v>
      </c>
      <c r="L6" s="609">
        <v>260</v>
      </c>
      <c r="M6" s="702">
        <v>43588</v>
      </c>
      <c r="N6" s="606">
        <v>23.25</v>
      </c>
      <c r="O6" s="609">
        <v>502.25</v>
      </c>
      <c r="P6" s="702">
        <v>43588</v>
      </c>
      <c r="Q6" s="606">
        <v>12.25</v>
      </c>
      <c r="R6" s="609">
        <v>252.5</v>
      </c>
      <c r="S6" s="702">
        <v>43588</v>
      </c>
      <c r="T6" s="606">
        <v>20.5</v>
      </c>
      <c r="U6" s="609">
        <v>437.5</v>
      </c>
      <c r="V6" s="702">
        <v>43588</v>
      </c>
      <c r="W6" s="606">
        <v>16.75</v>
      </c>
      <c r="X6" s="609">
        <v>340</v>
      </c>
      <c r="Y6" s="702">
        <v>43588</v>
      </c>
      <c r="Z6" s="606">
        <v>23</v>
      </c>
      <c r="AA6" s="609">
        <v>499</v>
      </c>
      <c r="AE6" s="702">
        <v>43588</v>
      </c>
      <c r="AF6" s="606">
        <v>15.25</v>
      </c>
      <c r="AG6" s="609">
        <v>305</v>
      </c>
      <c r="AH6" s="702">
        <v>43588</v>
      </c>
      <c r="AI6" s="606">
        <v>19</v>
      </c>
      <c r="AJ6" s="609">
        <v>408.5</v>
      </c>
      <c r="AK6" s="702">
        <v>43588</v>
      </c>
      <c r="AL6" s="606">
        <v>7</v>
      </c>
      <c r="AM6" s="609">
        <v>149</v>
      </c>
      <c r="AN6" s="702">
        <v>43588</v>
      </c>
      <c r="AO6" s="606">
        <v>19.25</v>
      </c>
      <c r="AP6" s="609">
        <v>372.75</v>
      </c>
      <c r="AQ6" s="702">
        <v>43588</v>
      </c>
      <c r="AR6" s="606">
        <v>62</v>
      </c>
      <c r="AS6" s="606">
        <v>250</v>
      </c>
      <c r="BD6" s="610">
        <f t="shared" si="0"/>
        <v>4229</v>
      </c>
    </row>
    <row r="7" spans="1:56">
      <c r="A7" s="607">
        <v>43595</v>
      </c>
      <c r="B7" s="608">
        <v>18</v>
      </c>
      <c r="C7" s="609">
        <v>398.75</v>
      </c>
      <c r="D7" s="607">
        <v>43595</v>
      </c>
      <c r="E7" s="609">
        <v>11.75</v>
      </c>
      <c r="F7" s="609">
        <v>207.98</v>
      </c>
      <c r="G7" s="607">
        <v>43595</v>
      </c>
      <c r="J7" s="607">
        <v>43595</v>
      </c>
      <c r="K7" s="606">
        <v>17.5</v>
      </c>
      <c r="L7" s="609">
        <v>350</v>
      </c>
      <c r="M7" s="607">
        <v>43595</v>
      </c>
      <c r="N7" s="606">
        <v>21</v>
      </c>
      <c r="O7" s="609">
        <v>451</v>
      </c>
      <c r="P7" s="607">
        <v>43595</v>
      </c>
      <c r="Q7" s="606">
        <v>7.75</v>
      </c>
      <c r="R7" s="609">
        <v>173.75</v>
      </c>
      <c r="S7" s="607">
        <v>43595</v>
      </c>
      <c r="T7" s="606">
        <v>22.5</v>
      </c>
      <c r="U7" s="609">
        <v>465</v>
      </c>
      <c r="V7" s="607">
        <v>43595</v>
      </c>
      <c r="W7" s="606">
        <v>19</v>
      </c>
      <c r="X7" s="609">
        <v>380</v>
      </c>
      <c r="Y7" s="607">
        <v>43595</v>
      </c>
      <c r="Z7" s="606">
        <v>17</v>
      </c>
      <c r="AA7" s="609">
        <v>365</v>
      </c>
      <c r="AE7" s="607">
        <v>43595</v>
      </c>
      <c r="AF7" s="606">
        <v>15</v>
      </c>
      <c r="AG7" s="609">
        <v>317.5</v>
      </c>
      <c r="AH7" s="607">
        <v>43595</v>
      </c>
      <c r="AI7" s="606">
        <v>22</v>
      </c>
      <c r="AJ7" s="609">
        <v>473</v>
      </c>
      <c r="AK7" s="607">
        <v>43595</v>
      </c>
      <c r="AL7" s="606">
        <v>15</v>
      </c>
      <c r="AM7" s="609">
        <v>327</v>
      </c>
      <c r="AN7" s="607">
        <v>43595</v>
      </c>
      <c r="AO7" s="606">
        <v>17.5</v>
      </c>
      <c r="AP7" s="609">
        <v>318.5</v>
      </c>
      <c r="AQ7" s="607">
        <v>43595</v>
      </c>
      <c r="AR7" s="606">
        <v>60</v>
      </c>
      <c r="AS7" s="606">
        <v>250</v>
      </c>
      <c r="AX7" s="607">
        <v>43595</v>
      </c>
      <c r="AY7" s="609">
        <v>4</v>
      </c>
      <c r="AZ7" s="609">
        <v>96</v>
      </c>
      <c r="BA7" s="607">
        <v>43595</v>
      </c>
      <c r="BD7" s="610">
        <f>SUM(BC7,AW7,AS7,AP7,AM7,AJ7,AG7,AD7,AA7,X7,U7,R7,O7,L7,I7,C7,F7)</f>
        <v>4477.4799999999996</v>
      </c>
    </row>
    <row r="8" spans="1:56">
      <c r="A8" s="607">
        <v>43602</v>
      </c>
      <c r="B8" s="608">
        <v>10.5</v>
      </c>
      <c r="C8" s="609">
        <v>262.5</v>
      </c>
      <c r="D8" s="607">
        <v>43602</v>
      </c>
      <c r="E8" s="609">
        <v>13</v>
      </c>
      <c r="F8" s="609">
        <v>260</v>
      </c>
      <c r="J8" s="607">
        <v>43602</v>
      </c>
      <c r="K8" s="606">
        <v>19</v>
      </c>
      <c r="L8" s="609">
        <v>405</v>
      </c>
      <c r="M8" s="607">
        <v>43602</v>
      </c>
      <c r="N8" s="606">
        <v>16.5</v>
      </c>
      <c r="O8" s="609">
        <v>354.5</v>
      </c>
      <c r="P8" s="607">
        <v>43602</v>
      </c>
      <c r="Q8" s="606">
        <v>9.5</v>
      </c>
      <c r="R8" s="609">
        <v>190</v>
      </c>
      <c r="S8" s="607">
        <v>43602</v>
      </c>
      <c r="T8" s="606">
        <v>23</v>
      </c>
      <c r="U8" s="609">
        <v>475</v>
      </c>
      <c r="V8" s="607">
        <v>43602</v>
      </c>
      <c r="W8" s="606">
        <v>17</v>
      </c>
      <c r="X8" s="609">
        <v>350</v>
      </c>
      <c r="Y8" s="607">
        <v>43602</v>
      </c>
      <c r="Z8" s="606">
        <v>20</v>
      </c>
      <c r="AA8" s="609">
        <v>420</v>
      </c>
      <c r="AE8" s="607">
        <v>43602</v>
      </c>
      <c r="AF8" s="606">
        <v>9.5</v>
      </c>
      <c r="AG8" s="609">
        <v>190</v>
      </c>
      <c r="AH8" s="607">
        <v>43602</v>
      </c>
      <c r="AI8" s="606">
        <v>19</v>
      </c>
      <c r="AJ8" s="609">
        <v>408.5</v>
      </c>
      <c r="AK8" s="607">
        <v>43602</v>
      </c>
      <c r="AL8" s="606">
        <v>19.25</v>
      </c>
      <c r="AM8" s="609">
        <v>439.75</v>
      </c>
      <c r="AN8" s="607">
        <v>43602</v>
      </c>
      <c r="AO8" s="606">
        <v>19</v>
      </c>
      <c r="AP8" s="609">
        <v>448</v>
      </c>
      <c r="AQ8" s="607">
        <v>43602</v>
      </c>
      <c r="AR8" s="606">
        <v>52</v>
      </c>
      <c r="AS8" s="606">
        <v>250</v>
      </c>
      <c r="AX8" s="607">
        <v>43602</v>
      </c>
      <c r="AY8" s="609">
        <v>4</v>
      </c>
      <c r="AZ8" s="609">
        <v>92</v>
      </c>
      <c r="BD8" s="610">
        <f>SUM(BC8,AW8,AS8,AP8,AM8,AJ8,AG8,AD8,AA8,X8,U8,R8,O8,L8,I8,C8,F8,AZ8)</f>
        <v>4545.25</v>
      </c>
    </row>
    <row r="9" spans="1:56">
      <c r="A9" s="607">
        <v>43609</v>
      </c>
      <c r="B9" s="608">
        <v>16</v>
      </c>
      <c r="C9" s="609">
        <v>367.5</v>
      </c>
      <c r="D9" s="607">
        <v>43609</v>
      </c>
      <c r="E9" s="782"/>
      <c r="F9" s="782"/>
      <c r="J9" s="607">
        <v>43609</v>
      </c>
      <c r="K9" s="606">
        <v>18.75</v>
      </c>
      <c r="L9" s="609">
        <v>437.5</v>
      </c>
      <c r="M9" s="607">
        <v>43609</v>
      </c>
      <c r="N9" s="606">
        <v>20.5</v>
      </c>
      <c r="O9" s="609">
        <v>440.5</v>
      </c>
      <c r="P9" s="607">
        <v>43609</v>
      </c>
      <c r="Q9" s="606">
        <v>8.5</v>
      </c>
      <c r="R9" s="609">
        <v>177.5</v>
      </c>
      <c r="S9" s="607">
        <v>43609</v>
      </c>
      <c r="T9" s="606">
        <v>23</v>
      </c>
      <c r="U9" s="609">
        <v>475</v>
      </c>
      <c r="V9" s="607">
        <v>43609</v>
      </c>
      <c r="W9" s="606">
        <v>20.5</v>
      </c>
      <c r="X9" s="609">
        <v>410</v>
      </c>
      <c r="Y9" s="607">
        <v>43609</v>
      </c>
      <c r="Z9" s="606">
        <v>18.5</v>
      </c>
      <c r="AA9" s="609">
        <v>421</v>
      </c>
      <c r="AE9" s="607">
        <v>43609</v>
      </c>
      <c r="AF9" s="606">
        <v>14.5</v>
      </c>
      <c r="AG9" s="609">
        <v>305</v>
      </c>
      <c r="AH9" s="607">
        <v>43609</v>
      </c>
      <c r="AI9" s="606">
        <v>22</v>
      </c>
      <c r="AJ9" s="609">
        <v>473</v>
      </c>
      <c r="AK9" s="607">
        <v>43609</v>
      </c>
      <c r="AL9" s="606">
        <v>19.149999999999999</v>
      </c>
      <c r="AM9" s="609">
        <v>422.25</v>
      </c>
      <c r="AN9" s="607">
        <v>43609</v>
      </c>
      <c r="AO9" s="606">
        <v>21</v>
      </c>
      <c r="AP9" s="609">
        <v>495</v>
      </c>
      <c r="AQ9" s="607">
        <v>43609</v>
      </c>
      <c r="AR9" s="606">
        <v>24</v>
      </c>
      <c r="AS9" s="606">
        <v>250</v>
      </c>
      <c r="AX9" s="607">
        <v>43609</v>
      </c>
      <c r="AY9" s="609">
        <v>4</v>
      </c>
      <c r="AZ9" s="609">
        <v>92</v>
      </c>
      <c r="BA9" s="607">
        <v>43609</v>
      </c>
      <c r="BD9" s="610">
        <f>SUM(BC9,AW9,AS9,AP9,AM9,AJ9,AG9,AD9,AA9,X9,U9,R9,O9,L9,I9,C9,AZ9)</f>
        <v>4766.25</v>
      </c>
    </row>
    <row r="10" spans="1:56">
      <c r="BD10" s="610">
        <f t="shared" si="0"/>
        <v>0</v>
      </c>
    </row>
    <row r="11" spans="1:56">
      <c r="BD11" s="610">
        <f t="shared" si="0"/>
        <v>0</v>
      </c>
    </row>
    <row r="12" spans="1:56">
      <c r="BD12" s="610">
        <f t="shared" si="0"/>
        <v>0</v>
      </c>
    </row>
    <row r="13" spans="1:56">
      <c r="BD13" s="610">
        <f t="shared" si="0"/>
        <v>0</v>
      </c>
    </row>
    <row r="14" spans="1:56">
      <c r="BD14" s="610">
        <f t="shared" si="0"/>
        <v>0</v>
      </c>
    </row>
    <row r="15" spans="1:56">
      <c r="BD15" s="610">
        <f t="shared" si="0"/>
        <v>0</v>
      </c>
    </row>
    <row r="16" spans="1:56">
      <c r="BD16" s="610">
        <f t="shared" si="0"/>
        <v>0</v>
      </c>
    </row>
    <row r="17" spans="56:56">
      <c r="BD17" s="610">
        <f t="shared" si="0"/>
        <v>0</v>
      </c>
    </row>
    <row r="18" spans="56:56">
      <c r="BD18" s="610">
        <f t="shared" si="0"/>
        <v>0</v>
      </c>
    </row>
    <row r="19" spans="56:56">
      <c r="BD19" s="610">
        <f t="shared" si="0"/>
        <v>0</v>
      </c>
    </row>
    <row r="20" spans="56:56">
      <c r="BD20" s="610">
        <f t="shared" si="0"/>
        <v>0</v>
      </c>
    </row>
    <row r="21" spans="56:56">
      <c r="BD21" s="610">
        <f t="shared" si="0"/>
        <v>0</v>
      </c>
    </row>
    <row r="22" spans="56:56">
      <c r="BD22" s="610">
        <f t="shared" si="0"/>
        <v>0</v>
      </c>
    </row>
    <row r="23" spans="56:56">
      <c r="BD23" s="610">
        <f t="shared" si="0"/>
        <v>0</v>
      </c>
    </row>
    <row r="24" spans="56:56">
      <c r="BD24" s="610">
        <f t="shared" si="0"/>
        <v>0</v>
      </c>
    </row>
    <row r="25" spans="56:56">
      <c r="BD25" s="610">
        <f t="shared" si="0"/>
        <v>0</v>
      </c>
    </row>
    <row r="26" spans="56:56">
      <c r="BD26" s="610">
        <f t="shared" si="0"/>
        <v>0</v>
      </c>
    </row>
    <row r="27" spans="56:56">
      <c r="BD27" s="610">
        <f t="shared" si="0"/>
        <v>0</v>
      </c>
    </row>
    <row r="28" spans="56:56">
      <c r="BD28" s="610">
        <f t="shared" si="0"/>
        <v>0</v>
      </c>
    </row>
    <row r="29" spans="56:56">
      <c r="BD29" s="610">
        <f t="shared" si="0"/>
        <v>0</v>
      </c>
    </row>
    <row r="30" spans="56:56">
      <c r="BD30" s="610">
        <f t="shared" si="0"/>
        <v>0</v>
      </c>
    </row>
    <row r="31" spans="56:56">
      <c r="BD31" s="610">
        <f t="shared" si="0"/>
        <v>0</v>
      </c>
    </row>
    <row r="32" spans="56:56">
      <c r="BD32" s="610">
        <f t="shared" si="0"/>
        <v>0</v>
      </c>
    </row>
    <row r="33" spans="56:56">
      <c r="BD33" s="610">
        <f t="shared" si="0"/>
        <v>0</v>
      </c>
    </row>
    <row r="34" spans="56:56">
      <c r="BD34" s="610">
        <f t="shared" ref="BD34:BD65" si="1">SUM(BC34,AW34,AS34,AP34,AM34,AJ34,AG34,AD34,AA34,X34,U34,R34,O34,L34,I34,C34)</f>
        <v>0</v>
      </c>
    </row>
    <row r="35" spans="56:56">
      <c r="BD35" s="610">
        <f t="shared" si="1"/>
        <v>0</v>
      </c>
    </row>
    <row r="36" spans="56:56">
      <c r="BD36" s="610">
        <f t="shared" si="1"/>
        <v>0</v>
      </c>
    </row>
    <row r="37" spans="56:56">
      <c r="BD37" s="610">
        <f t="shared" si="1"/>
        <v>0</v>
      </c>
    </row>
    <row r="38" spans="56:56">
      <c r="BD38" s="610">
        <f t="shared" si="1"/>
        <v>0</v>
      </c>
    </row>
    <row r="39" spans="56:56">
      <c r="BD39" s="610">
        <f t="shared" si="1"/>
        <v>0</v>
      </c>
    </row>
    <row r="40" spans="56:56">
      <c r="BD40" s="610">
        <f t="shared" si="1"/>
        <v>0</v>
      </c>
    </row>
    <row r="41" spans="56:56">
      <c r="BD41" s="610">
        <f t="shared" si="1"/>
        <v>0</v>
      </c>
    </row>
    <row r="42" spans="56:56">
      <c r="BD42" s="610">
        <f t="shared" si="1"/>
        <v>0</v>
      </c>
    </row>
    <row r="43" spans="56:56">
      <c r="BD43" s="610">
        <f t="shared" si="1"/>
        <v>0</v>
      </c>
    </row>
    <row r="44" spans="56:56">
      <c r="BD44" s="610">
        <f t="shared" si="1"/>
        <v>0</v>
      </c>
    </row>
    <row r="45" spans="56:56">
      <c r="BD45" s="610">
        <f t="shared" si="1"/>
        <v>0</v>
      </c>
    </row>
    <row r="46" spans="56:56">
      <c r="BD46" s="610">
        <f t="shared" si="1"/>
        <v>0</v>
      </c>
    </row>
    <row r="47" spans="56:56">
      <c r="BD47" s="610">
        <f t="shared" si="1"/>
        <v>0</v>
      </c>
    </row>
    <row r="48" spans="56:56">
      <c r="BD48" s="610">
        <f t="shared" si="1"/>
        <v>0</v>
      </c>
    </row>
    <row r="49" spans="56:56">
      <c r="BD49" s="610">
        <f t="shared" si="1"/>
        <v>0</v>
      </c>
    </row>
    <row r="50" spans="56:56">
      <c r="BD50" s="610">
        <f t="shared" si="1"/>
        <v>0</v>
      </c>
    </row>
    <row r="51" spans="56:56">
      <c r="BD51" s="610">
        <f t="shared" si="1"/>
        <v>0</v>
      </c>
    </row>
    <row r="52" spans="56:56">
      <c r="BD52" s="610">
        <f t="shared" si="1"/>
        <v>0</v>
      </c>
    </row>
    <row r="53" spans="56:56">
      <c r="BD53" s="610">
        <f t="shared" si="1"/>
        <v>0</v>
      </c>
    </row>
    <row r="54" spans="56:56">
      <c r="BD54" s="610">
        <f t="shared" si="1"/>
        <v>0</v>
      </c>
    </row>
    <row r="55" spans="56:56">
      <c r="BD55" s="610">
        <f t="shared" si="1"/>
        <v>0</v>
      </c>
    </row>
    <row r="56" spans="56:56">
      <c r="BD56" s="610">
        <f t="shared" si="1"/>
        <v>0</v>
      </c>
    </row>
    <row r="57" spans="56:56">
      <c r="BD57" s="610">
        <f t="shared" si="1"/>
        <v>0</v>
      </c>
    </row>
    <row r="58" spans="56:56">
      <c r="BD58" s="610">
        <f t="shared" si="1"/>
        <v>0</v>
      </c>
    </row>
    <row r="59" spans="56:56">
      <c r="BD59" s="610">
        <f t="shared" si="1"/>
        <v>0</v>
      </c>
    </row>
    <row r="60" spans="56:56">
      <c r="BD60" s="610">
        <f t="shared" si="1"/>
        <v>0</v>
      </c>
    </row>
    <row r="61" spans="56:56">
      <c r="BD61" s="610">
        <f t="shared" si="1"/>
        <v>0</v>
      </c>
    </row>
    <row r="62" spans="56:56">
      <c r="BD62" s="610">
        <f t="shared" si="1"/>
        <v>0</v>
      </c>
    </row>
    <row r="63" spans="56:56">
      <c r="BD63" s="610">
        <f t="shared" si="1"/>
        <v>0</v>
      </c>
    </row>
    <row r="64" spans="56:56">
      <c r="BD64" s="610">
        <f t="shared" si="1"/>
        <v>0</v>
      </c>
    </row>
    <row r="65" spans="56:56">
      <c r="BD65" s="610">
        <f t="shared" si="1"/>
        <v>0</v>
      </c>
    </row>
    <row r="66" spans="56:56">
      <c r="BD66" s="610">
        <f t="shared" ref="BD66:BD87" si="2">SUM(BC66,AW66,AS66,AP66,AM66,AJ66,AG66,AD66,AA66,X66,U66,R66,O66,L66,I66,C66)</f>
        <v>0</v>
      </c>
    </row>
    <row r="67" spans="56:56">
      <c r="BD67" s="610">
        <f t="shared" si="2"/>
        <v>0</v>
      </c>
    </row>
    <row r="68" spans="56:56">
      <c r="BD68" s="610">
        <f t="shared" si="2"/>
        <v>0</v>
      </c>
    </row>
    <row r="69" spans="56:56">
      <c r="BD69" s="610">
        <f t="shared" si="2"/>
        <v>0</v>
      </c>
    </row>
    <row r="70" spans="56:56">
      <c r="BD70" s="610">
        <f t="shared" si="2"/>
        <v>0</v>
      </c>
    </row>
    <row r="71" spans="56:56">
      <c r="BD71" s="610">
        <f t="shared" si="2"/>
        <v>0</v>
      </c>
    </row>
    <row r="72" spans="56:56">
      <c r="BD72" s="610">
        <f t="shared" si="2"/>
        <v>0</v>
      </c>
    </row>
    <row r="73" spans="56:56">
      <c r="BD73" s="610">
        <f t="shared" si="2"/>
        <v>0</v>
      </c>
    </row>
    <row r="74" spans="56:56">
      <c r="BD74" s="610">
        <f t="shared" si="2"/>
        <v>0</v>
      </c>
    </row>
    <row r="75" spans="56:56">
      <c r="BD75" s="610">
        <f t="shared" si="2"/>
        <v>0</v>
      </c>
    </row>
    <row r="76" spans="56:56">
      <c r="BD76" s="610">
        <f t="shared" si="2"/>
        <v>0</v>
      </c>
    </row>
    <row r="77" spans="56:56">
      <c r="BD77" s="610">
        <f t="shared" si="2"/>
        <v>0</v>
      </c>
    </row>
    <row r="78" spans="56:56">
      <c r="BD78" s="610">
        <f t="shared" si="2"/>
        <v>0</v>
      </c>
    </row>
    <row r="79" spans="56:56">
      <c r="BD79" s="610">
        <f t="shared" si="2"/>
        <v>0</v>
      </c>
    </row>
    <row r="80" spans="56:56">
      <c r="BD80" s="610">
        <f t="shared" si="2"/>
        <v>0</v>
      </c>
    </row>
    <row r="81" spans="56:56">
      <c r="BD81" s="610">
        <f t="shared" si="2"/>
        <v>0</v>
      </c>
    </row>
    <row r="82" spans="56:56">
      <c r="BD82" s="610">
        <f t="shared" si="2"/>
        <v>0</v>
      </c>
    </row>
    <row r="83" spans="56:56">
      <c r="BD83" s="610">
        <f t="shared" si="2"/>
        <v>0</v>
      </c>
    </row>
    <row r="84" spans="56:56">
      <c r="BD84" s="610">
        <f t="shared" si="2"/>
        <v>0</v>
      </c>
    </row>
    <row r="85" spans="56:56">
      <c r="BD85" s="610">
        <f t="shared" si="2"/>
        <v>0</v>
      </c>
    </row>
    <row r="86" spans="56:56">
      <c r="BD86" s="610">
        <f t="shared" si="2"/>
        <v>0</v>
      </c>
    </row>
    <row r="87" spans="56:56">
      <c r="BD87" s="610">
        <f t="shared" si="2"/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F5B50-B17B-478D-B386-B881F5AB10F1}">
  <dimension ref="A1:U754"/>
  <sheetViews>
    <sheetView topLeftCell="F235" workbookViewId="0">
      <selection activeCell="J240" sqref="J240"/>
    </sheetView>
  </sheetViews>
  <sheetFormatPr baseColWidth="10" defaultColWidth="8.6640625" defaultRowHeight="19"/>
  <cols>
    <col min="1" max="1" width="6" style="251" bestFit="1" customWidth="1"/>
    <col min="2" max="2" width="19" style="254" bestFit="1" customWidth="1"/>
    <col min="3" max="3" width="39.5" style="260" bestFit="1" customWidth="1"/>
    <col min="4" max="4" width="18.6640625" style="265" bestFit="1" customWidth="1"/>
    <col min="5" max="5" width="13.83203125" style="261" bestFit="1" customWidth="1"/>
    <col min="6" max="6" width="11.6640625" style="254" bestFit="1" customWidth="1"/>
    <col min="7" max="7" width="9.83203125" style="254" bestFit="1" customWidth="1"/>
    <col min="8" max="8" width="13.5" style="254" bestFit="1" customWidth="1"/>
    <col min="9" max="9" width="17.1640625" style="254" bestFit="1" customWidth="1"/>
    <col min="10" max="10" width="11.33203125" style="254" bestFit="1" customWidth="1"/>
    <col min="11" max="11" width="24.33203125" style="254" bestFit="1" customWidth="1"/>
    <col min="12" max="12" width="13.83203125" style="254" bestFit="1" customWidth="1"/>
    <col min="13" max="13" width="28.5" style="254" bestFit="1" customWidth="1"/>
    <col min="14" max="15" width="12.6640625" style="254" bestFit="1" customWidth="1"/>
    <col min="16" max="16" width="11.33203125" style="254" bestFit="1" customWidth="1"/>
    <col min="17" max="17" width="12.6640625" style="254" bestFit="1" customWidth="1"/>
    <col min="18" max="18" width="10.1640625" style="254" bestFit="1" customWidth="1"/>
    <col min="19" max="19" width="19.33203125" style="254" bestFit="1" customWidth="1"/>
    <col min="20" max="20" width="12.6640625" style="254" bestFit="1" customWidth="1"/>
    <col min="21" max="21" width="8.6640625" style="254" bestFit="1" customWidth="1"/>
    <col min="22" max="16384" width="8.6640625" style="254"/>
  </cols>
  <sheetData>
    <row r="1" spans="2:19">
      <c r="B1" s="252" t="s">
        <v>174</v>
      </c>
      <c r="C1" s="253" t="s">
        <v>256</v>
      </c>
      <c r="D1" s="252" t="s">
        <v>257</v>
      </c>
      <c r="E1" s="252" t="s">
        <v>258</v>
      </c>
      <c r="F1" s="252" t="s">
        <v>257</v>
      </c>
      <c r="I1" s="255" t="s">
        <v>174</v>
      </c>
      <c r="J1" s="256" t="s">
        <v>256</v>
      </c>
      <c r="K1" s="256" t="s">
        <v>257</v>
      </c>
      <c r="L1" s="256" t="s">
        <v>259</v>
      </c>
      <c r="M1" s="256" t="s">
        <v>258</v>
      </c>
      <c r="N1" s="257" t="s">
        <v>257</v>
      </c>
      <c r="R1" s="225">
        <v>2.5</v>
      </c>
      <c r="S1" s="258" t="s">
        <v>14</v>
      </c>
    </row>
    <row r="2" spans="2:19">
      <c r="B2" s="259" t="s">
        <v>442</v>
      </c>
      <c r="D2" s="259"/>
      <c r="F2" s="265"/>
      <c r="G2" s="259"/>
      <c r="H2" s="262"/>
      <c r="I2" s="263" t="s">
        <v>13</v>
      </c>
      <c r="K2" s="262"/>
      <c r="L2" s="262"/>
      <c r="M2" s="264"/>
      <c r="N2" s="265"/>
    </row>
    <row r="3" spans="2:19">
      <c r="F3" s="265"/>
      <c r="G3" s="268"/>
      <c r="H3" s="269"/>
      <c r="I3" s="269"/>
      <c r="J3" s="270">
        <v>43518</v>
      </c>
      <c r="K3" s="271">
        <v>131.1</v>
      </c>
      <c r="L3" s="269"/>
      <c r="M3" s="272">
        <v>43546</v>
      </c>
      <c r="N3" s="265">
        <v>174.8</v>
      </c>
    </row>
    <row r="4" spans="2:19">
      <c r="C4" s="266">
        <v>43566</v>
      </c>
      <c r="D4" s="265">
        <v>100.63</v>
      </c>
      <c r="F4" s="265"/>
      <c r="G4" s="276"/>
      <c r="H4" s="2"/>
      <c r="I4" s="2"/>
      <c r="J4" s="277">
        <v>43511</v>
      </c>
      <c r="K4" s="278">
        <v>131.1</v>
      </c>
      <c r="L4" s="2"/>
      <c r="M4" s="272">
        <v>43546</v>
      </c>
      <c r="N4" s="265">
        <v>174.8</v>
      </c>
    </row>
    <row r="5" spans="2:19">
      <c r="C5" s="266">
        <v>43552</v>
      </c>
      <c r="D5" s="265">
        <v>80.5</v>
      </c>
      <c r="F5" s="265"/>
      <c r="G5" s="268"/>
      <c r="H5" s="2"/>
      <c r="I5" s="2"/>
      <c r="J5" s="277">
        <v>43525</v>
      </c>
      <c r="K5" s="280">
        <v>131.1</v>
      </c>
      <c r="L5" s="2"/>
      <c r="M5" s="272">
        <v>43546</v>
      </c>
      <c r="N5" s="265">
        <v>131</v>
      </c>
    </row>
    <row r="6" spans="2:19">
      <c r="C6" s="267">
        <v>43538</v>
      </c>
      <c r="D6" s="265">
        <v>80.5</v>
      </c>
      <c r="E6" s="267">
        <v>43552</v>
      </c>
      <c r="F6" s="265">
        <v>80.5</v>
      </c>
      <c r="G6" s="276"/>
      <c r="H6" s="2"/>
      <c r="I6" s="2"/>
      <c r="J6" s="270">
        <v>43532</v>
      </c>
      <c r="K6" s="265">
        <v>131.1</v>
      </c>
      <c r="L6" s="2"/>
      <c r="M6" s="272">
        <v>43546</v>
      </c>
      <c r="N6" s="265">
        <v>131</v>
      </c>
    </row>
    <row r="7" spans="2:19">
      <c r="C7" s="266">
        <v>43524</v>
      </c>
      <c r="D7" s="265">
        <v>80.5</v>
      </c>
      <c r="E7" s="267">
        <v>43552</v>
      </c>
      <c r="F7" s="265">
        <v>80.5</v>
      </c>
      <c r="G7" s="268"/>
      <c r="H7" s="2"/>
      <c r="I7" s="2"/>
      <c r="J7" s="270">
        <v>43539</v>
      </c>
      <c r="K7" s="278">
        <v>174.8</v>
      </c>
      <c r="L7" s="2"/>
      <c r="M7" s="272">
        <v>43516</v>
      </c>
      <c r="N7" s="265">
        <v>131</v>
      </c>
    </row>
    <row r="8" spans="2:19">
      <c r="C8" s="266">
        <v>43510</v>
      </c>
      <c r="D8" s="265">
        <v>80.5</v>
      </c>
      <c r="E8" s="267">
        <v>43538</v>
      </c>
      <c r="F8" s="265">
        <v>80.5</v>
      </c>
      <c r="G8" s="276"/>
      <c r="H8" s="2"/>
      <c r="I8" s="2"/>
      <c r="J8" s="270">
        <v>43546</v>
      </c>
      <c r="K8" s="278">
        <v>174.8</v>
      </c>
      <c r="L8" s="2"/>
      <c r="M8" s="272">
        <v>43509</v>
      </c>
      <c r="N8" s="265">
        <v>131</v>
      </c>
    </row>
    <row r="9" spans="2:19">
      <c r="E9" s="267">
        <v>43538</v>
      </c>
      <c r="F9" s="265">
        <v>80.5</v>
      </c>
      <c r="G9" s="268"/>
      <c r="H9" s="2"/>
      <c r="I9" s="2"/>
      <c r="K9" s="284"/>
      <c r="L9" s="2"/>
      <c r="M9" s="264"/>
      <c r="N9" s="265"/>
    </row>
    <row r="10" spans="2:19">
      <c r="E10" s="267">
        <v>43528</v>
      </c>
      <c r="F10" s="265">
        <v>80.5</v>
      </c>
      <c r="G10" s="276"/>
      <c r="H10" s="2"/>
      <c r="I10" s="2"/>
      <c r="K10" s="278">
        <f>SUM(K3:K9)</f>
        <v>874</v>
      </c>
      <c r="L10" s="286">
        <f>SUM(K10-N10)</f>
        <v>0.39999999999997726</v>
      </c>
      <c r="M10" s="264"/>
      <c r="N10" s="265">
        <f>SUM(N2:N9)</f>
        <v>873.6</v>
      </c>
    </row>
    <row r="11" spans="2:19">
      <c r="E11" s="267">
        <v>43521</v>
      </c>
      <c r="F11" s="265">
        <v>80.5</v>
      </c>
      <c r="G11" s="268"/>
      <c r="H11" s="288"/>
      <c r="I11" s="288"/>
      <c r="K11" s="289"/>
      <c r="L11" s="95"/>
      <c r="M11" s="264"/>
    </row>
    <row r="12" spans="2:19">
      <c r="E12" s="267">
        <v>43490</v>
      </c>
      <c r="F12" s="265">
        <v>239.5</v>
      </c>
      <c r="G12" s="276"/>
      <c r="H12" s="290"/>
      <c r="I12" s="290"/>
      <c r="K12" s="291"/>
      <c r="L12" s="290"/>
      <c r="M12" s="264"/>
    </row>
    <row r="13" spans="2:19">
      <c r="G13" s="268"/>
      <c r="K13" s="264"/>
      <c r="L13" s="264"/>
      <c r="M13" s="294"/>
    </row>
    <row r="14" spans="2:19">
      <c r="G14" s="276"/>
    </row>
    <row r="15" spans="2:19">
      <c r="G15" s="264"/>
    </row>
    <row r="17" spans="2:17" ht="21">
      <c r="D17" s="648">
        <f>SUM(D2:D16)</f>
        <v>422.63</v>
      </c>
      <c r="F17" s="647">
        <f>SUM(F2:F16)</f>
        <v>722.5</v>
      </c>
    </row>
    <row r="18" spans="2:17">
      <c r="B18" s="252" t="s">
        <v>174</v>
      </c>
      <c r="C18" s="253" t="s">
        <v>256</v>
      </c>
      <c r="D18" s="252" t="s">
        <v>257</v>
      </c>
      <c r="E18" s="252" t="s">
        <v>258</v>
      </c>
      <c r="F18" s="252" t="s">
        <v>257</v>
      </c>
      <c r="I18" s="255" t="s">
        <v>174</v>
      </c>
      <c r="J18" s="256" t="s">
        <v>256</v>
      </c>
      <c r="K18" s="256" t="s">
        <v>257</v>
      </c>
      <c r="L18" s="256" t="s">
        <v>259</v>
      </c>
      <c r="M18" s="256" t="s">
        <v>258</v>
      </c>
      <c r="N18" s="257" t="s">
        <v>257</v>
      </c>
      <c r="O18" s="296"/>
    </row>
    <row r="19" spans="2:17">
      <c r="B19" s="297" t="s">
        <v>22</v>
      </c>
      <c r="C19" s="297"/>
      <c r="D19" s="298"/>
      <c r="G19" s="297"/>
      <c r="I19" s="299" t="s">
        <v>260</v>
      </c>
      <c r="J19" s="299" t="s">
        <v>261</v>
      </c>
      <c r="K19" s="299" t="s">
        <v>262</v>
      </c>
      <c r="L19" s="300"/>
      <c r="M19" s="299"/>
      <c r="N19" s="301"/>
      <c r="O19" s="296"/>
    </row>
    <row r="20" spans="2:17">
      <c r="B20" s="297"/>
      <c r="C20" s="297"/>
      <c r="D20" s="298"/>
      <c r="G20" s="787"/>
      <c r="I20" s="299"/>
      <c r="J20" s="299"/>
      <c r="K20" s="299"/>
      <c r="L20" s="300"/>
      <c r="M20" s="299"/>
      <c r="N20" s="301"/>
      <c r="O20" s="296"/>
    </row>
    <row r="21" spans="2:17">
      <c r="B21" s="297"/>
      <c r="C21" s="297"/>
      <c r="D21" s="298"/>
      <c r="G21" s="787"/>
      <c r="I21" s="299"/>
      <c r="J21" s="786">
        <v>43616</v>
      </c>
      <c r="K21" s="346">
        <v>80.5</v>
      </c>
      <c r="L21" s="346">
        <v>10.5</v>
      </c>
      <c r="M21" s="299"/>
      <c r="N21" s="301"/>
      <c r="O21" s="296"/>
    </row>
    <row r="22" spans="2:17">
      <c r="B22" s="297"/>
      <c r="C22" s="97">
        <v>43614</v>
      </c>
      <c r="D22" s="298"/>
      <c r="G22" s="302"/>
      <c r="I22" s="299"/>
      <c r="J22" s="786">
        <v>43614</v>
      </c>
      <c r="K22" s="271">
        <v>40.25</v>
      </c>
      <c r="L22" s="278">
        <v>5.25</v>
      </c>
      <c r="M22" s="299"/>
      <c r="N22" s="301"/>
      <c r="O22" s="296"/>
    </row>
    <row r="23" spans="2:17">
      <c r="B23" s="297"/>
      <c r="C23" s="689">
        <v>43570</v>
      </c>
      <c r="D23" s="298">
        <v>100.63</v>
      </c>
      <c r="E23" s="307">
        <v>43584</v>
      </c>
      <c r="F23" s="254">
        <v>100.65</v>
      </c>
      <c r="G23" s="302"/>
      <c r="I23" s="299"/>
      <c r="J23" s="747">
        <v>43612</v>
      </c>
      <c r="K23" s="346">
        <v>80.5</v>
      </c>
      <c r="L23" s="346">
        <v>10.5</v>
      </c>
      <c r="M23" s="299"/>
      <c r="N23" s="301"/>
    </row>
    <row r="24" spans="2:17">
      <c r="B24" s="297"/>
      <c r="C24" s="688">
        <v>43563</v>
      </c>
      <c r="D24" s="298">
        <v>100.63</v>
      </c>
      <c r="E24" s="307">
        <v>43570</v>
      </c>
      <c r="F24" s="309">
        <v>100.63</v>
      </c>
      <c r="G24" s="302"/>
      <c r="I24" s="299"/>
      <c r="J24" s="308">
        <v>43609</v>
      </c>
      <c r="K24" s="346">
        <v>80.5</v>
      </c>
      <c r="L24" s="346">
        <v>10.5</v>
      </c>
      <c r="P24" s="303"/>
      <c r="Q24" s="304"/>
    </row>
    <row r="25" spans="2:17">
      <c r="B25" s="297"/>
      <c r="C25" s="688">
        <v>43556</v>
      </c>
      <c r="D25" s="298">
        <v>100.63</v>
      </c>
      <c r="E25" s="307">
        <v>43556</v>
      </c>
      <c r="F25" s="309">
        <v>100.63</v>
      </c>
      <c r="G25" s="302"/>
      <c r="I25" s="299"/>
      <c r="J25" s="308">
        <v>43607</v>
      </c>
      <c r="K25" s="271">
        <v>40.25</v>
      </c>
      <c r="L25" s="278">
        <v>5.25</v>
      </c>
      <c r="P25" s="304"/>
      <c r="Q25" s="305"/>
    </row>
    <row r="26" spans="2:17">
      <c r="B26" s="297"/>
      <c r="C26" s="306">
        <v>43549</v>
      </c>
      <c r="D26" s="298">
        <v>100.63</v>
      </c>
      <c r="E26" s="307">
        <v>43556</v>
      </c>
      <c r="F26" s="309">
        <v>100.63</v>
      </c>
      <c r="G26" s="302"/>
      <c r="I26" s="299"/>
      <c r="J26" s="308">
        <v>43605</v>
      </c>
      <c r="K26" s="346">
        <v>80.5</v>
      </c>
      <c r="L26" s="346">
        <v>10.5</v>
      </c>
      <c r="P26" s="303"/>
      <c r="Q26" s="304"/>
    </row>
    <row r="27" spans="2:17">
      <c r="B27" s="297" t="s">
        <v>263</v>
      </c>
      <c r="C27" s="306">
        <v>43542</v>
      </c>
      <c r="D27" s="298">
        <v>50.3</v>
      </c>
      <c r="G27" s="302"/>
      <c r="J27" s="308">
        <v>43602</v>
      </c>
      <c r="K27" s="346">
        <v>80.5</v>
      </c>
      <c r="L27" s="346">
        <v>10.5</v>
      </c>
      <c r="P27" s="303"/>
      <c r="Q27" s="304"/>
    </row>
    <row r="28" spans="2:17">
      <c r="B28" s="297" t="s">
        <v>263</v>
      </c>
      <c r="C28" s="306">
        <v>43535</v>
      </c>
      <c r="D28" s="298"/>
      <c r="E28" s="307">
        <v>43551</v>
      </c>
      <c r="F28" s="265">
        <v>50.8</v>
      </c>
      <c r="G28" s="302"/>
      <c r="J28" s="308">
        <v>43600</v>
      </c>
      <c r="K28" s="271">
        <v>40.25</v>
      </c>
      <c r="L28" s="278">
        <v>5.25</v>
      </c>
      <c r="P28" s="303"/>
      <c r="Q28" s="304"/>
    </row>
    <row r="29" spans="2:17">
      <c r="B29" s="297" t="s">
        <v>263</v>
      </c>
      <c r="C29" s="306">
        <v>43528</v>
      </c>
      <c r="D29" s="298"/>
      <c r="E29" s="267">
        <v>43518</v>
      </c>
      <c r="F29" s="265">
        <v>100.63</v>
      </c>
      <c r="G29" s="302"/>
      <c r="J29" s="308">
        <v>43598</v>
      </c>
      <c r="K29" s="346">
        <v>80.5</v>
      </c>
      <c r="L29" s="346">
        <v>10.5</v>
      </c>
    </row>
    <row r="30" spans="2:17">
      <c r="B30" s="297"/>
      <c r="C30" s="306">
        <v>43521</v>
      </c>
      <c r="D30" s="298"/>
      <c r="E30" s="267">
        <v>43511</v>
      </c>
      <c r="F30" s="254">
        <v>100.63</v>
      </c>
      <c r="G30" s="302"/>
      <c r="J30" s="227">
        <v>43595</v>
      </c>
      <c r="K30" s="346">
        <v>80.5</v>
      </c>
      <c r="L30" s="346">
        <v>10.5</v>
      </c>
      <c r="M30" s="329"/>
      <c r="N30" s="96"/>
      <c r="O30" s="308"/>
      <c r="P30" s="285"/>
    </row>
    <row r="31" spans="2:17">
      <c r="B31" s="297"/>
      <c r="C31" s="306">
        <v>43514</v>
      </c>
      <c r="D31" s="298">
        <v>100.63</v>
      </c>
      <c r="E31" s="272">
        <v>43510</v>
      </c>
      <c r="F31" s="309">
        <v>319.70999999999998</v>
      </c>
      <c r="G31" s="310"/>
      <c r="J31" s="227">
        <v>43593</v>
      </c>
      <c r="K31" s="271">
        <v>40.25</v>
      </c>
      <c r="L31" s="278">
        <v>5.25</v>
      </c>
      <c r="M31" s="329"/>
      <c r="N31" s="96"/>
      <c r="O31" s="308"/>
      <c r="P31" s="271"/>
    </row>
    <row r="32" spans="2:17">
      <c r="B32" s="297"/>
      <c r="C32" s="311">
        <v>43507</v>
      </c>
      <c r="D32" s="309">
        <v>100.63</v>
      </c>
      <c r="E32" s="272">
        <v>43504</v>
      </c>
      <c r="F32" s="309">
        <v>100.63</v>
      </c>
      <c r="G32" s="312"/>
      <c r="J32" s="227">
        <v>43591</v>
      </c>
      <c r="K32" s="346">
        <v>80.5</v>
      </c>
      <c r="L32" s="346">
        <v>10.5</v>
      </c>
      <c r="M32" s="329"/>
      <c r="N32" s="96"/>
      <c r="O32" s="308"/>
      <c r="P32" s="285"/>
    </row>
    <row r="33" spans="1:15">
      <c r="A33" s="251" t="s">
        <v>264</v>
      </c>
      <c r="B33" s="297"/>
      <c r="C33" s="311">
        <v>43500</v>
      </c>
      <c r="D33" s="298">
        <v>100.63</v>
      </c>
      <c r="G33" s="313"/>
      <c r="H33" s="251" t="s">
        <v>17</v>
      </c>
      <c r="J33" s="97">
        <v>43588</v>
      </c>
      <c r="K33" s="346">
        <v>80.5</v>
      </c>
      <c r="L33" s="346">
        <v>10.5</v>
      </c>
      <c r="M33" s="315"/>
      <c r="N33" s="315"/>
    </row>
    <row r="34" spans="1:15">
      <c r="B34" s="297"/>
      <c r="C34" s="314">
        <v>43493</v>
      </c>
      <c r="D34" s="298">
        <v>100.63</v>
      </c>
      <c r="E34" s="272">
        <v>43468</v>
      </c>
      <c r="F34" s="309">
        <v>87.5</v>
      </c>
      <c r="G34" s="312"/>
      <c r="J34" s="97">
        <v>43586</v>
      </c>
      <c r="K34" s="271">
        <v>40.25</v>
      </c>
      <c r="L34" s="278">
        <v>5.25</v>
      </c>
      <c r="M34" s="315"/>
      <c r="N34" s="315"/>
    </row>
    <row r="35" spans="1:15">
      <c r="B35" s="265" t="s">
        <v>266</v>
      </c>
      <c r="C35" s="260" t="s">
        <v>267</v>
      </c>
      <c r="D35" s="265">
        <v>150.94999999999999</v>
      </c>
      <c r="G35" s="313"/>
      <c r="J35" s="97">
        <v>43614</v>
      </c>
      <c r="K35" s="346">
        <v>80.5</v>
      </c>
      <c r="L35" s="346">
        <v>10.5</v>
      </c>
      <c r="M35" s="315"/>
      <c r="N35" s="315"/>
      <c r="O35" s="296"/>
    </row>
    <row r="36" spans="1:15">
      <c r="B36" s="297"/>
      <c r="C36" s="316">
        <v>43451</v>
      </c>
      <c r="D36" s="317">
        <v>87.5</v>
      </c>
      <c r="E36" s="272">
        <v>43448</v>
      </c>
      <c r="F36" s="309">
        <v>87.5</v>
      </c>
      <c r="G36" s="312"/>
      <c r="J36" s="97">
        <v>43581</v>
      </c>
      <c r="K36" s="346">
        <v>80.5</v>
      </c>
      <c r="L36" s="346">
        <v>10.5</v>
      </c>
      <c r="M36" s="315"/>
      <c r="N36" s="315"/>
      <c r="O36" s="318"/>
    </row>
    <row r="37" spans="1:15">
      <c r="B37" s="297"/>
      <c r="C37" s="316">
        <v>43445</v>
      </c>
      <c r="D37" s="317">
        <v>87.5</v>
      </c>
      <c r="E37" s="272">
        <v>43441</v>
      </c>
      <c r="F37" s="309">
        <v>87.5</v>
      </c>
      <c r="G37" s="313"/>
      <c r="J37" s="97">
        <v>43579</v>
      </c>
      <c r="K37" s="346">
        <v>80.5</v>
      </c>
      <c r="L37" s="346">
        <v>10.5</v>
      </c>
      <c r="M37" s="315"/>
      <c r="N37" s="315"/>
      <c r="O37" s="318"/>
    </row>
    <row r="38" spans="1:15">
      <c r="B38" s="297"/>
      <c r="C38" s="316">
        <v>43438</v>
      </c>
      <c r="D38" s="317">
        <v>87.5</v>
      </c>
      <c r="E38" s="272">
        <v>43434</v>
      </c>
      <c r="F38" s="309">
        <v>87.5</v>
      </c>
      <c r="G38" s="310"/>
      <c r="J38" s="308">
        <v>43572</v>
      </c>
      <c r="K38" s="346">
        <v>80.5</v>
      </c>
      <c r="L38" s="346">
        <v>10.5</v>
      </c>
      <c r="M38" s="315"/>
      <c r="N38" s="315"/>
      <c r="O38" s="318"/>
    </row>
    <row r="39" spans="1:15">
      <c r="B39" s="259"/>
      <c r="C39" s="316">
        <v>43431</v>
      </c>
      <c r="D39" s="317">
        <v>87.5</v>
      </c>
      <c r="E39" s="319">
        <v>43427</v>
      </c>
      <c r="F39" s="309">
        <v>87.5</v>
      </c>
      <c r="G39" s="320"/>
      <c r="I39" s="299"/>
      <c r="J39" s="308">
        <v>43570</v>
      </c>
      <c r="K39" s="346">
        <v>80.5</v>
      </c>
      <c r="L39" s="346">
        <v>10.5</v>
      </c>
      <c r="M39" s="315"/>
      <c r="N39" s="315"/>
      <c r="O39" s="318"/>
    </row>
    <row r="40" spans="1:15">
      <c r="B40" s="321"/>
      <c r="C40" s="316">
        <v>39771</v>
      </c>
      <c r="D40" s="317">
        <v>87.5</v>
      </c>
      <c r="E40" s="322">
        <v>43420</v>
      </c>
      <c r="F40" s="309">
        <v>87.5</v>
      </c>
      <c r="G40" s="268"/>
      <c r="I40" s="299"/>
      <c r="J40" s="308">
        <v>43567</v>
      </c>
      <c r="K40" s="285">
        <v>80.5</v>
      </c>
      <c r="L40" s="271">
        <v>10.5</v>
      </c>
      <c r="M40" s="315"/>
      <c r="N40" s="315"/>
      <c r="O40" s="318"/>
    </row>
    <row r="41" spans="1:15">
      <c r="B41" s="324"/>
      <c r="C41" s="316">
        <v>43416</v>
      </c>
      <c r="D41" s="317">
        <v>87.5</v>
      </c>
      <c r="E41" s="322">
        <v>43413</v>
      </c>
      <c r="F41" s="309">
        <v>87.5</v>
      </c>
      <c r="G41" s="268"/>
      <c r="I41" s="299"/>
      <c r="J41" s="308">
        <v>43565</v>
      </c>
      <c r="K41" s="271">
        <v>40.25</v>
      </c>
      <c r="L41" s="278">
        <v>5.25</v>
      </c>
      <c r="M41" s="315"/>
      <c r="N41" s="315"/>
      <c r="O41" s="296"/>
    </row>
    <row r="42" spans="1:15">
      <c r="B42" s="321"/>
      <c r="C42" s="316">
        <v>43409</v>
      </c>
      <c r="D42" s="317">
        <v>87.5</v>
      </c>
      <c r="E42" s="322">
        <v>43406</v>
      </c>
      <c r="F42" s="309">
        <v>87.5</v>
      </c>
      <c r="G42" s="268"/>
      <c r="I42" s="299"/>
      <c r="J42" s="308">
        <v>43563</v>
      </c>
      <c r="K42" s="285">
        <v>80.5</v>
      </c>
      <c r="L42" s="271">
        <v>10.5</v>
      </c>
      <c r="M42" s="315"/>
      <c r="N42" s="315"/>
      <c r="O42" s="296"/>
    </row>
    <row r="43" spans="1:15">
      <c r="A43" s="327"/>
      <c r="B43" s="324"/>
      <c r="C43" s="328">
        <v>43402</v>
      </c>
      <c r="D43" s="317">
        <v>87.5</v>
      </c>
      <c r="E43" s="322">
        <v>43399</v>
      </c>
      <c r="F43" s="309">
        <v>87.5</v>
      </c>
      <c r="G43" s="268"/>
      <c r="I43" s="299"/>
      <c r="J43" s="308">
        <v>43560</v>
      </c>
      <c r="K43" s="285">
        <v>80.5</v>
      </c>
      <c r="L43" s="271">
        <v>10.5</v>
      </c>
      <c r="M43" s="315"/>
      <c r="N43" s="315"/>
      <c r="O43" s="296"/>
    </row>
    <row r="44" spans="1:15">
      <c r="A44" s="327"/>
      <c r="B44" s="321"/>
      <c r="C44" s="328">
        <v>43396</v>
      </c>
      <c r="D44" s="317">
        <v>87.5</v>
      </c>
      <c r="E44" s="322">
        <v>43392</v>
      </c>
      <c r="F44" s="309">
        <v>87.5</v>
      </c>
      <c r="G44" s="268"/>
      <c r="I44" s="299"/>
      <c r="J44" s="315" t="s">
        <v>265</v>
      </c>
      <c r="K44" s="271">
        <v>40.25</v>
      </c>
      <c r="L44" s="278">
        <v>5.25</v>
      </c>
      <c r="M44" s="315"/>
      <c r="N44" s="315"/>
      <c r="O44" s="296"/>
    </row>
    <row r="45" spans="1:15">
      <c r="A45" s="327"/>
      <c r="B45" s="324"/>
      <c r="C45" s="328">
        <v>43388</v>
      </c>
      <c r="D45" s="317">
        <v>87.5</v>
      </c>
      <c r="E45" s="322">
        <v>43385</v>
      </c>
      <c r="F45" s="309">
        <v>87.5</v>
      </c>
      <c r="G45" s="268"/>
      <c r="I45" s="299"/>
      <c r="J45" s="227">
        <v>43556</v>
      </c>
      <c r="K45" s="285">
        <v>80.5</v>
      </c>
      <c r="L45" s="271">
        <v>10.5</v>
      </c>
      <c r="M45" s="329"/>
      <c r="N45" s="96"/>
      <c r="O45" s="296"/>
    </row>
    <row r="46" spans="1:15">
      <c r="A46" s="327"/>
      <c r="B46" s="332"/>
      <c r="C46" s="328">
        <v>43374</v>
      </c>
      <c r="D46" s="317">
        <v>87.5</v>
      </c>
      <c r="E46" s="333">
        <v>43371</v>
      </c>
      <c r="F46" s="309">
        <v>87.5</v>
      </c>
      <c r="G46" s="297"/>
      <c r="I46" s="299"/>
      <c r="J46" s="308">
        <v>43553</v>
      </c>
      <c r="K46" s="285">
        <v>80.5</v>
      </c>
      <c r="L46" s="271">
        <v>10.5</v>
      </c>
      <c r="M46" s="329"/>
      <c r="N46" s="96"/>
      <c r="O46" s="296"/>
    </row>
    <row r="47" spans="1:15">
      <c r="A47" s="327"/>
      <c r="B47" s="335"/>
      <c r="C47" s="328">
        <v>43367</v>
      </c>
      <c r="D47" s="317">
        <v>87.5</v>
      </c>
      <c r="E47" s="322">
        <v>43364</v>
      </c>
      <c r="F47" s="309">
        <v>87.5</v>
      </c>
      <c r="G47" s="335"/>
      <c r="I47" s="299"/>
      <c r="J47" s="308">
        <v>43551</v>
      </c>
      <c r="K47" s="271">
        <v>40.25</v>
      </c>
      <c r="L47" s="278">
        <v>5.25</v>
      </c>
      <c r="M47" s="329"/>
      <c r="N47" s="96"/>
      <c r="O47" s="296"/>
    </row>
    <row r="48" spans="1:15">
      <c r="A48" s="327"/>
      <c r="B48" s="335"/>
      <c r="C48" s="306">
        <v>43361</v>
      </c>
      <c r="D48" s="317">
        <v>87.5</v>
      </c>
      <c r="E48" s="322">
        <v>43357</v>
      </c>
      <c r="F48" s="309">
        <v>87.5</v>
      </c>
      <c r="G48" s="335"/>
      <c r="I48" s="299"/>
      <c r="J48" s="308">
        <v>43549</v>
      </c>
      <c r="K48" s="285">
        <v>80.5</v>
      </c>
      <c r="L48" s="271">
        <v>10.5</v>
      </c>
      <c r="M48" s="329"/>
      <c r="N48" s="96"/>
      <c r="O48" s="296"/>
    </row>
    <row r="49" spans="1:15">
      <c r="A49" s="327"/>
      <c r="B49" s="335"/>
      <c r="C49" s="314">
        <v>43353</v>
      </c>
      <c r="D49" s="317">
        <v>87.5</v>
      </c>
      <c r="E49" s="322">
        <v>43357</v>
      </c>
      <c r="F49" s="309">
        <v>70</v>
      </c>
      <c r="G49" s="335"/>
      <c r="I49" s="299" t="s">
        <v>268</v>
      </c>
      <c r="J49" s="308">
        <v>43546</v>
      </c>
      <c r="K49" s="285">
        <v>80.5</v>
      </c>
      <c r="L49" s="271">
        <v>10.5</v>
      </c>
      <c r="M49" s="329"/>
      <c r="N49" s="96"/>
      <c r="O49" s="296"/>
    </row>
    <row r="50" spans="1:15">
      <c r="A50" s="327"/>
      <c r="B50" s="335"/>
      <c r="C50" s="336">
        <v>43346</v>
      </c>
      <c r="D50" s="317">
        <v>87.5</v>
      </c>
      <c r="E50" s="322">
        <v>43350</v>
      </c>
      <c r="F50" s="309">
        <v>87.5</v>
      </c>
      <c r="G50" s="335"/>
      <c r="I50" s="334"/>
      <c r="J50" s="323">
        <v>43538</v>
      </c>
      <c r="K50" s="285">
        <v>80.5</v>
      </c>
      <c r="L50" s="271">
        <v>10.5</v>
      </c>
      <c r="M50" s="329"/>
      <c r="N50" s="96"/>
      <c r="O50" s="296"/>
    </row>
    <row r="51" spans="1:15">
      <c r="A51" s="327"/>
      <c r="B51" s="335"/>
      <c r="C51" s="328">
        <v>43339</v>
      </c>
      <c r="D51" s="317">
        <v>87.5</v>
      </c>
      <c r="E51" s="322">
        <v>43343</v>
      </c>
      <c r="F51" s="309">
        <v>87.5</v>
      </c>
      <c r="G51" s="335"/>
      <c r="I51" s="334"/>
      <c r="J51" s="325">
        <v>43532</v>
      </c>
      <c r="K51" s="285">
        <v>80.5</v>
      </c>
      <c r="L51" s="271">
        <v>10.5</v>
      </c>
      <c r="M51" s="329"/>
      <c r="N51" s="96"/>
      <c r="O51" s="296"/>
    </row>
    <row r="52" spans="1:15">
      <c r="A52" s="327"/>
      <c r="B52" s="335"/>
      <c r="C52" s="328">
        <v>43332</v>
      </c>
      <c r="D52" s="317">
        <v>87.5</v>
      </c>
      <c r="E52" s="322">
        <v>43336</v>
      </c>
      <c r="F52" s="309">
        <v>87.5</v>
      </c>
      <c r="G52" s="335"/>
      <c r="I52" s="334"/>
      <c r="J52" s="326">
        <v>43525</v>
      </c>
      <c r="K52" s="285">
        <v>80.5</v>
      </c>
      <c r="L52" s="271">
        <v>10.5</v>
      </c>
      <c r="M52" s="329"/>
      <c r="N52" s="96"/>
      <c r="O52" s="296"/>
    </row>
    <row r="53" spans="1:15">
      <c r="A53" s="327"/>
      <c r="B53" s="335"/>
      <c r="C53" s="328">
        <v>43325</v>
      </c>
      <c r="D53" s="317">
        <v>87.5</v>
      </c>
      <c r="E53" s="322">
        <v>43329</v>
      </c>
      <c r="F53" s="309">
        <v>87.5</v>
      </c>
      <c r="G53" s="282"/>
      <c r="I53" s="334"/>
      <c r="J53" s="227">
        <v>43523</v>
      </c>
      <c r="K53" s="271">
        <v>40.25</v>
      </c>
      <c r="L53" s="278">
        <v>5.25</v>
      </c>
      <c r="M53" s="329"/>
      <c r="N53" s="96"/>
      <c r="O53" s="296"/>
    </row>
    <row r="54" spans="1:15">
      <c r="A54" s="327"/>
      <c r="B54" s="335"/>
      <c r="C54" s="337">
        <v>43318</v>
      </c>
      <c r="D54" s="317">
        <v>87.5</v>
      </c>
      <c r="E54" s="282">
        <v>43322</v>
      </c>
      <c r="F54" s="309">
        <v>87.5</v>
      </c>
      <c r="G54" s="282"/>
      <c r="I54" s="334"/>
      <c r="J54" s="227">
        <v>43521</v>
      </c>
      <c r="K54" s="285">
        <v>80.5</v>
      </c>
      <c r="L54" s="271">
        <v>10.5</v>
      </c>
      <c r="M54" s="329"/>
      <c r="N54" s="96"/>
      <c r="O54" s="296"/>
    </row>
    <row r="55" spans="1:15">
      <c r="A55" s="327"/>
      <c r="B55" s="338"/>
      <c r="C55" s="337">
        <f>DATE(2018,7,30)</f>
        <v>43311</v>
      </c>
      <c r="D55" s="317">
        <v>87.5</v>
      </c>
      <c r="E55" s="339">
        <v>43304</v>
      </c>
      <c r="F55" s="298">
        <v>87.5</v>
      </c>
      <c r="G55" s="282"/>
      <c r="I55" s="334"/>
      <c r="J55" s="227">
        <v>43518</v>
      </c>
      <c r="K55" s="330"/>
      <c r="L55" s="330"/>
      <c r="M55" s="331"/>
      <c r="N55" s="704"/>
      <c r="O55" s="296"/>
    </row>
    <row r="56" spans="1:15">
      <c r="A56" s="327"/>
      <c r="B56" s="338"/>
      <c r="C56" s="328">
        <v>43304</v>
      </c>
      <c r="D56" s="317">
        <v>87.5</v>
      </c>
      <c r="E56" s="339">
        <v>43287</v>
      </c>
      <c r="F56" s="298">
        <v>87.5</v>
      </c>
      <c r="G56" s="282"/>
      <c r="I56" s="334"/>
      <c r="J56" s="227">
        <v>43516</v>
      </c>
      <c r="K56" s="271">
        <v>40.25</v>
      </c>
      <c r="L56" s="278">
        <v>5.25</v>
      </c>
      <c r="M56" s="331"/>
      <c r="N56" s="704"/>
      <c r="O56" s="296"/>
    </row>
    <row r="57" spans="1:15">
      <c r="A57" s="327"/>
      <c r="B57" s="297"/>
      <c r="C57" s="328">
        <v>43291</v>
      </c>
      <c r="D57" s="317">
        <v>87.5</v>
      </c>
      <c r="E57" s="339">
        <v>43279</v>
      </c>
      <c r="F57" s="298">
        <v>87.5</v>
      </c>
      <c r="G57" s="282"/>
      <c r="I57" s="334"/>
      <c r="J57" s="227">
        <v>43514</v>
      </c>
      <c r="K57" s="285">
        <v>80.5</v>
      </c>
      <c r="L57" s="271">
        <v>10.5</v>
      </c>
      <c r="M57" s="331"/>
      <c r="N57" s="704"/>
      <c r="O57" s="296"/>
    </row>
    <row r="58" spans="1:15">
      <c r="B58" s="338"/>
      <c r="C58" s="337">
        <v>43283</v>
      </c>
      <c r="D58" s="317">
        <v>87.5</v>
      </c>
      <c r="E58" s="339">
        <v>43279</v>
      </c>
      <c r="F58" s="298">
        <v>52.5</v>
      </c>
      <c r="G58" s="282"/>
      <c r="I58" s="334"/>
      <c r="J58" s="325">
        <v>43511</v>
      </c>
      <c r="K58" s="285">
        <v>80.5</v>
      </c>
      <c r="L58" s="271">
        <v>10.5</v>
      </c>
      <c r="M58" s="331"/>
      <c r="N58" s="704"/>
      <c r="O58" s="296"/>
    </row>
    <row r="59" spans="1:15">
      <c r="B59" s="297"/>
      <c r="C59" s="314">
        <v>43276</v>
      </c>
      <c r="D59" s="298">
        <v>90</v>
      </c>
      <c r="E59" s="339">
        <v>43272</v>
      </c>
      <c r="F59" s="298">
        <v>87.5</v>
      </c>
      <c r="G59" s="282"/>
      <c r="I59" s="334"/>
      <c r="J59" s="325">
        <v>43509</v>
      </c>
      <c r="K59" s="271">
        <v>40.25</v>
      </c>
      <c r="L59" s="278">
        <v>5.25</v>
      </c>
      <c r="M59" s="331"/>
      <c r="N59" s="704"/>
      <c r="O59" s="296"/>
    </row>
    <row r="60" spans="1:15">
      <c r="B60" s="338"/>
      <c r="C60" s="297"/>
      <c r="D60" s="298">
        <f>SUM(D19:D59)</f>
        <v>3108.79</v>
      </c>
      <c r="E60" s="340">
        <f>SUM(F60-D60)</f>
        <v>101.15000000000009</v>
      </c>
      <c r="F60" s="298">
        <f>SUM(F19:F59)</f>
        <v>3209.94</v>
      </c>
      <c r="G60" s="282"/>
      <c r="I60" s="334"/>
      <c r="J60" s="325">
        <v>43507</v>
      </c>
      <c r="K60" s="285">
        <v>80.5</v>
      </c>
      <c r="L60" s="271">
        <v>10.5</v>
      </c>
      <c r="M60" s="331"/>
      <c r="N60" s="704"/>
      <c r="O60" s="296"/>
    </row>
    <row r="61" spans="1:15">
      <c r="B61" s="338"/>
      <c r="C61" s="297"/>
      <c r="D61" s="298"/>
      <c r="E61" s="340"/>
      <c r="F61" s="298"/>
      <c r="G61" s="282"/>
      <c r="I61" s="334"/>
      <c r="J61" s="227">
        <v>43504</v>
      </c>
      <c r="K61" s="271">
        <v>80.5</v>
      </c>
      <c r="L61" s="271">
        <v>10.5</v>
      </c>
      <c r="M61" s="331"/>
      <c r="N61" s="315"/>
      <c r="O61" s="296"/>
    </row>
    <row r="62" spans="1:15">
      <c r="B62" s="252" t="s">
        <v>174</v>
      </c>
      <c r="C62" s="253" t="s">
        <v>256</v>
      </c>
      <c r="D62" s="252" t="s">
        <v>257</v>
      </c>
      <c r="E62" s="252" t="s">
        <v>258</v>
      </c>
      <c r="F62" s="252" t="s">
        <v>257</v>
      </c>
      <c r="G62" s="282"/>
      <c r="I62" s="334"/>
      <c r="J62" s="227">
        <v>43502</v>
      </c>
      <c r="K62" s="271">
        <v>40.25</v>
      </c>
      <c r="L62" s="278">
        <v>5.25</v>
      </c>
      <c r="M62" s="331"/>
      <c r="N62" s="315"/>
      <c r="O62" s="296"/>
    </row>
    <row r="63" spans="1:15">
      <c r="A63" s="251" t="s">
        <v>270</v>
      </c>
      <c r="B63" s="686" t="s">
        <v>538</v>
      </c>
      <c r="D63" s="685" t="s">
        <v>537</v>
      </c>
      <c r="G63" s="282"/>
      <c r="I63" s="299" t="s">
        <v>269</v>
      </c>
      <c r="J63" s="227">
        <v>43500</v>
      </c>
      <c r="K63" s="271">
        <v>80.5</v>
      </c>
      <c r="L63" s="271">
        <v>10.5</v>
      </c>
      <c r="M63" s="331"/>
      <c r="N63" s="315"/>
      <c r="O63" s="296"/>
    </row>
    <row r="64" spans="1:15">
      <c r="B64" s="338" t="s">
        <v>539</v>
      </c>
      <c r="G64" s="282"/>
      <c r="I64" s="334"/>
      <c r="J64" s="227">
        <v>43497</v>
      </c>
      <c r="K64" s="271">
        <v>80.5</v>
      </c>
      <c r="L64" s="271">
        <v>10.5</v>
      </c>
      <c r="M64" s="331"/>
      <c r="N64" s="315"/>
      <c r="O64" s="296"/>
    </row>
    <row r="65" spans="2:15">
      <c r="B65" s="338" t="s">
        <v>540</v>
      </c>
      <c r="G65" s="282"/>
      <c r="I65" s="296"/>
      <c r="J65" s="227">
        <v>43495</v>
      </c>
      <c r="K65" s="271">
        <v>40.25</v>
      </c>
      <c r="L65" s="278">
        <v>5.25</v>
      </c>
      <c r="M65" s="331"/>
      <c r="N65" s="315"/>
      <c r="O65" s="296"/>
    </row>
    <row r="66" spans="2:15">
      <c r="B66" s="338"/>
      <c r="G66" s="282"/>
      <c r="I66" s="296"/>
      <c r="J66" s="227">
        <v>43493</v>
      </c>
      <c r="K66" s="271">
        <v>80.5</v>
      </c>
      <c r="L66" s="271">
        <v>10.5</v>
      </c>
      <c r="M66" s="331"/>
      <c r="N66" s="331"/>
      <c r="O66" s="296"/>
    </row>
    <row r="67" spans="2:15">
      <c r="B67" s="338"/>
      <c r="G67" s="282"/>
      <c r="I67" s="296"/>
      <c r="J67" s="227">
        <v>43490</v>
      </c>
      <c r="K67" s="271">
        <v>80.5</v>
      </c>
      <c r="L67" s="271">
        <v>10.5</v>
      </c>
      <c r="M67" s="331"/>
      <c r="N67" s="331"/>
      <c r="O67" s="296"/>
    </row>
    <row r="68" spans="2:15">
      <c r="B68" s="338"/>
      <c r="C68" s="639">
        <v>43615</v>
      </c>
      <c r="D68" s="298">
        <v>138</v>
      </c>
      <c r="G68" s="282"/>
      <c r="I68" s="296"/>
      <c r="J68" s="227">
        <v>43488</v>
      </c>
      <c r="K68" s="271">
        <v>40.25</v>
      </c>
      <c r="L68" s="278">
        <v>5.25</v>
      </c>
      <c r="M68" s="331"/>
      <c r="N68" s="329"/>
      <c r="O68" s="296"/>
    </row>
    <row r="69" spans="2:15">
      <c r="B69" s="338"/>
      <c r="C69" s="639">
        <v>43608</v>
      </c>
      <c r="D69" s="298">
        <v>138</v>
      </c>
      <c r="G69" s="282"/>
      <c r="I69" s="296"/>
      <c r="J69" s="227">
        <v>43486</v>
      </c>
      <c r="K69" s="330"/>
      <c r="L69" s="330"/>
      <c r="M69" s="331"/>
      <c r="N69" s="329"/>
      <c r="O69" s="296"/>
    </row>
    <row r="70" spans="2:15">
      <c r="B70" s="338"/>
      <c r="C70" s="639">
        <v>43601</v>
      </c>
      <c r="D70" s="298">
        <v>138</v>
      </c>
      <c r="G70" s="282"/>
      <c r="I70" s="345"/>
      <c r="J70" s="227">
        <v>43483</v>
      </c>
      <c r="K70" s="271">
        <v>80.5</v>
      </c>
      <c r="L70" s="271">
        <v>10.5</v>
      </c>
      <c r="M70" s="331"/>
      <c r="N70" s="329"/>
      <c r="O70" s="296"/>
    </row>
    <row r="71" spans="2:15">
      <c r="B71" s="338"/>
      <c r="C71" s="639">
        <v>43594</v>
      </c>
      <c r="D71" s="298">
        <v>138</v>
      </c>
      <c r="G71" s="282"/>
      <c r="I71" s="345"/>
      <c r="J71" s="341">
        <v>43481</v>
      </c>
      <c r="K71" s="271">
        <v>40.25</v>
      </c>
      <c r="L71" s="278">
        <v>5.25</v>
      </c>
      <c r="M71" s="290"/>
      <c r="N71" s="342"/>
      <c r="O71" s="296"/>
    </row>
    <row r="72" spans="2:15">
      <c r="B72" s="338"/>
      <c r="C72" s="97">
        <v>43587</v>
      </c>
      <c r="D72" s="298">
        <v>138</v>
      </c>
      <c r="G72" s="282"/>
      <c r="I72" s="349"/>
      <c r="J72" s="308">
        <v>43479</v>
      </c>
      <c r="K72" s="271">
        <v>80.5</v>
      </c>
      <c r="L72" s="271">
        <v>10.5</v>
      </c>
      <c r="M72" s="290"/>
      <c r="N72" s="315"/>
      <c r="O72" s="296"/>
    </row>
    <row r="73" spans="2:15">
      <c r="B73" s="338"/>
      <c r="C73" s="97">
        <v>43581</v>
      </c>
      <c r="D73" s="298">
        <v>138</v>
      </c>
      <c r="G73" s="282"/>
      <c r="I73" s="349"/>
      <c r="J73" s="227">
        <v>43476</v>
      </c>
      <c r="K73" s="271">
        <v>80.5</v>
      </c>
      <c r="L73" s="271">
        <v>10.5</v>
      </c>
      <c r="M73" s="343"/>
      <c r="N73" s="315"/>
      <c r="O73" s="296"/>
    </row>
    <row r="74" spans="2:15">
      <c r="B74" s="338"/>
      <c r="C74" s="97">
        <v>43573</v>
      </c>
      <c r="D74" s="298">
        <v>138</v>
      </c>
      <c r="G74" s="282"/>
      <c r="I74" s="349"/>
      <c r="J74" s="227">
        <v>43474</v>
      </c>
      <c r="K74" s="271">
        <v>40.25</v>
      </c>
      <c r="L74" s="278">
        <v>5.25</v>
      </c>
      <c r="M74" s="343"/>
      <c r="N74" s="315"/>
      <c r="O74" s="296"/>
    </row>
    <row r="75" spans="2:15">
      <c r="B75" s="338"/>
      <c r="C75" s="639">
        <v>43566</v>
      </c>
      <c r="D75" s="298">
        <v>138</v>
      </c>
      <c r="G75" s="282"/>
      <c r="I75" s="349"/>
      <c r="J75" s="227">
        <v>43472</v>
      </c>
      <c r="K75" s="271">
        <v>80.5</v>
      </c>
      <c r="L75" s="271">
        <v>10.5</v>
      </c>
      <c r="M75" s="343"/>
      <c r="N75" s="315"/>
      <c r="O75" s="296"/>
    </row>
    <row r="76" spans="2:15">
      <c r="B76" s="338"/>
      <c r="C76" s="344">
        <v>43559</v>
      </c>
      <c r="D76" s="298">
        <v>138</v>
      </c>
      <c r="E76" s="340"/>
      <c r="F76" s="298"/>
      <c r="G76" s="282"/>
      <c r="I76" s="349"/>
      <c r="J76" s="227">
        <v>43465</v>
      </c>
      <c r="K76" s="346">
        <v>70</v>
      </c>
      <c r="L76" s="347"/>
      <c r="M76" s="343"/>
      <c r="N76" s="315"/>
      <c r="O76" s="296"/>
    </row>
    <row r="77" spans="2:15">
      <c r="B77" s="338"/>
      <c r="C77" s="344">
        <v>43552</v>
      </c>
      <c r="D77" s="298">
        <v>138</v>
      </c>
      <c r="E77" s="340"/>
      <c r="F77" s="298"/>
      <c r="G77" s="282"/>
      <c r="I77" s="334"/>
      <c r="J77" s="308">
        <v>43458</v>
      </c>
      <c r="K77" s="346">
        <v>70</v>
      </c>
      <c r="L77" s="347"/>
      <c r="M77" s="343"/>
      <c r="N77" s="315"/>
      <c r="O77" s="296"/>
    </row>
    <row r="78" spans="2:15">
      <c r="B78" s="338"/>
      <c r="C78" s="344">
        <v>43545</v>
      </c>
      <c r="D78" s="298">
        <v>138</v>
      </c>
      <c r="E78" s="348">
        <v>43591</v>
      </c>
      <c r="F78" s="298">
        <v>598</v>
      </c>
      <c r="G78" s="282"/>
      <c r="I78" s="334"/>
      <c r="J78" s="227">
        <v>43455</v>
      </c>
      <c r="K78" s="271">
        <v>70</v>
      </c>
      <c r="L78" s="271"/>
      <c r="M78" s="331"/>
      <c r="N78" s="315"/>
      <c r="O78" s="296"/>
    </row>
    <row r="79" spans="2:15">
      <c r="B79" s="338"/>
      <c r="C79" s="344">
        <v>43538</v>
      </c>
      <c r="D79" s="298">
        <v>138</v>
      </c>
      <c r="E79" s="348">
        <v>43563</v>
      </c>
      <c r="F79" s="298">
        <v>598</v>
      </c>
      <c r="G79" s="282"/>
      <c r="I79" s="334"/>
      <c r="J79" s="227">
        <v>43453</v>
      </c>
      <c r="K79" s="271">
        <v>35</v>
      </c>
      <c r="L79" s="271"/>
      <c r="M79" s="331"/>
      <c r="N79" s="315"/>
      <c r="O79" s="296"/>
    </row>
    <row r="80" spans="2:15">
      <c r="B80" s="338"/>
      <c r="C80" s="325">
        <v>43531</v>
      </c>
      <c r="D80" s="298">
        <v>138</v>
      </c>
      <c r="E80" s="348">
        <v>43530</v>
      </c>
      <c r="F80" s="298">
        <v>138</v>
      </c>
      <c r="G80" s="282"/>
      <c r="I80" s="334"/>
      <c r="J80" s="227">
        <v>43451</v>
      </c>
      <c r="K80" s="271">
        <v>70</v>
      </c>
      <c r="L80" s="271"/>
      <c r="M80" s="227">
        <v>43607</v>
      </c>
      <c r="N80" s="346">
        <v>403</v>
      </c>
      <c r="O80" s="296"/>
    </row>
    <row r="81" spans="1:15">
      <c r="B81" s="338"/>
      <c r="C81" s="325">
        <v>43524</v>
      </c>
      <c r="D81" s="298">
        <v>138</v>
      </c>
      <c r="E81" s="348">
        <v>43530</v>
      </c>
      <c r="F81" s="298">
        <v>598</v>
      </c>
      <c r="G81" s="282"/>
      <c r="I81" s="334"/>
      <c r="J81" s="227">
        <v>43448</v>
      </c>
      <c r="K81" s="346">
        <v>70</v>
      </c>
      <c r="L81" s="271"/>
      <c r="M81" s="227">
        <v>43594</v>
      </c>
      <c r="N81" s="346">
        <v>392.75</v>
      </c>
      <c r="O81" s="296"/>
    </row>
    <row r="82" spans="1:15">
      <c r="B82" s="338"/>
      <c r="C82" s="297"/>
      <c r="D82" s="298">
        <f>SUM(D63:D81)</f>
        <v>1932</v>
      </c>
      <c r="E82" s="350">
        <f>SUM(D82-F82)</f>
        <v>0</v>
      </c>
      <c r="F82" s="298">
        <f>SUM(F63:F81)</f>
        <v>1932</v>
      </c>
      <c r="G82" s="282"/>
      <c r="I82" s="334"/>
      <c r="J82" s="227">
        <v>43446</v>
      </c>
      <c r="K82" s="346">
        <v>70</v>
      </c>
      <c r="L82" s="271"/>
      <c r="M82" s="227">
        <v>43588</v>
      </c>
      <c r="N82" s="346">
        <v>362.5</v>
      </c>
      <c r="O82" s="296"/>
    </row>
    <row r="83" spans="1:15">
      <c r="B83" s="338"/>
      <c r="G83" s="282"/>
      <c r="I83" s="334"/>
      <c r="J83" s="227">
        <v>43444</v>
      </c>
      <c r="K83" s="346">
        <v>70</v>
      </c>
      <c r="L83" s="271"/>
      <c r="M83" s="227">
        <v>43565</v>
      </c>
      <c r="N83" s="346">
        <v>362.5</v>
      </c>
      <c r="O83" s="296"/>
    </row>
    <row r="84" spans="1:15">
      <c r="B84" s="338"/>
      <c r="G84" s="282"/>
      <c r="I84" s="334"/>
      <c r="J84" s="227">
        <v>43441</v>
      </c>
      <c r="K84" s="346">
        <v>275</v>
      </c>
      <c r="L84" s="271"/>
      <c r="M84" s="308">
        <v>43553</v>
      </c>
      <c r="N84" s="346">
        <v>402.5</v>
      </c>
      <c r="O84" s="296"/>
    </row>
    <row r="85" spans="1:15">
      <c r="B85" s="338"/>
      <c r="G85" s="282"/>
      <c r="I85" s="334"/>
      <c r="J85" s="227">
        <v>43439</v>
      </c>
      <c r="K85" s="346">
        <v>35</v>
      </c>
      <c r="L85" s="271"/>
      <c r="M85" s="227">
        <v>43542</v>
      </c>
      <c r="N85" s="347">
        <v>161</v>
      </c>
      <c r="O85" s="296"/>
    </row>
    <row r="86" spans="1:15">
      <c r="B86" s="338"/>
      <c r="G86" s="282"/>
      <c r="I86" s="334"/>
      <c r="J86" s="227">
        <v>43437</v>
      </c>
      <c r="K86" s="346">
        <v>70</v>
      </c>
      <c r="L86" s="271"/>
      <c r="M86" s="227">
        <v>43525</v>
      </c>
      <c r="N86" s="346">
        <v>201.25</v>
      </c>
      <c r="O86" s="296"/>
    </row>
    <row r="87" spans="1:15">
      <c r="G87" s="282"/>
      <c r="I87" s="334"/>
      <c r="J87" s="227">
        <v>43434</v>
      </c>
      <c r="K87" s="346">
        <v>70</v>
      </c>
      <c r="L87" s="271"/>
      <c r="M87" s="227">
        <v>43510</v>
      </c>
      <c r="N87" s="346">
        <v>360</v>
      </c>
      <c r="O87" s="296"/>
    </row>
    <row r="88" spans="1:15">
      <c r="B88" s="354"/>
      <c r="E88" s="355"/>
      <c r="G88" s="282"/>
      <c r="I88" s="334"/>
      <c r="J88" s="227">
        <v>43432</v>
      </c>
      <c r="K88" s="346">
        <v>35</v>
      </c>
      <c r="L88" s="271"/>
      <c r="M88" s="227">
        <v>43497</v>
      </c>
      <c r="N88" s="346">
        <v>402.5</v>
      </c>
      <c r="O88" s="296"/>
    </row>
    <row r="89" spans="1:15" ht="24">
      <c r="A89" s="356" t="s">
        <v>17</v>
      </c>
      <c r="B89" s="252" t="s">
        <v>174</v>
      </c>
      <c r="C89" s="253" t="s">
        <v>256</v>
      </c>
      <c r="D89" s="252" t="s">
        <v>257</v>
      </c>
      <c r="E89" s="252" t="s">
        <v>258</v>
      </c>
      <c r="F89" s="252" t="s">
        <v>257</v>
      </c>
      <c r="G89" s="282"/>
      <c r="I89" s="349" t="s">
        <v>271</v>
      </c>
      <c r="J89" s="227">
        <v>43430</v>
      </c>
      <c r="K89" s="346">
        <v>70</v>
      </c>
      <c r="L89" s="331"/>
      <c r="M89" s="227">
        <v>43482</v>
      </c>
      <c r="N89" s="351">
        <v>400</v>
      </c>
      <c r="O89" s="296"/>
    </row>
    <row r="90" spans="1:15">
      <c r="B90" s="354" t="s">
        <v>48</v>
      </c>
      <c r="C90" s="265"/>
      <c r="E90" s="267"/>
      <c r="F90" s="265"/>
      <c r="G90" s="282"/>
      <c r="I90" s="353"/>
      <c r="J90" s="308">
        <v>43427</v>
      </c>
      <c r="K90" s="346">
        <v>70</v>
      </c>
      <c r="L90" s="346"/>
      <c r="M90" s="308">
        <v>43472</v>
      </c>
      <c r="N90" s="346">
        <v>245</v>
      </c>
      <c r="O90" s="296"/>
    </row>
    <row r="91" spans="1:15">
      <c r="C91" s="265"/>
      <c r="E91" s="267">
        <v>43525</v>
      </c>
      <c r="F91" s="265">
        <v>80.5</v>
      </c>
      <c r="G91" s="282"/>
      <c r="I91" s="349"/>
      <c r="J91" s="308">
        <v>43425</v>
      </c>
      <c r="K91" s="346">
        <v>35</v>
      </c>
      <c r="L91" s="315"/>
      <c r="M91" s="308">
        <v>43453</v>
      </c>
      <c r="N91" s="346">
        <v>245</v>
      </c>
      <c r="O91" s="296"/>
    </row>
    <row r="92" spans="1:15">
      <c r="C92" s="277">
        <v>43529</v>
      </c>
      <c r="D92" s="265">
        <v>80.5</v>
      </c>
      <c r="E92" s="267">
        <v>43518</v>
      </c>
      <c r="F92" s="265">
        <v>80.5</v>
      </c>
      <c r="G92" s="282"/>
      <c r="I92" s="349"/>
      <c r="J92" s="308">
        <v>43423</v>
      </c>
      <c r="K92" s="346">
        <v>70</v>
      </c>
      <c r="L92" s="315"/>
      <c r="M92" s="352">
        <v>43452</v>
      </c>
      <c r="N92" s="346">
        <v>40</v>
      </c>
      <c r="O92" s="296"/>
    </row>
    <row r="93" spans="1:15">
      <c r="C93" s="277">
        <v>43515</v>
      </c>
      <c r="D93" s="265">
        <v>80.5</v>
      </c>
      <c r="E93" s="267">
        <v>43510</v>
      </c>
      <c r="F93" s="265">
        <v>80.5</v>
      </c>
      <c r="G93" s="282"/>
      <c r="I93" s="349"/>
      <c r="J93" s="308">
        <v>43420</v>
      </c>
      <c r="K93" s="346">
        <v>70</v>
      </c>
      <c r="L93" s="346"/>
      <c r="M93" s="308">
        <v>43440</v>
      </c>
      <c r="N93" s="346">
        <v>550</v>
      </c>
      <c r="O93" s="296"/>
    </row>
    <row r="94" spans="1:15">
      <c r="C94" s="311">
        <v>43501</v>
      </c>
      <c r="D94" s="265">
        <v>80.5</v>
      </c>
      <c r="E94" s="267">
        <v>43490</v>
      </c>
      <c r="F94" s="265">
        <v>230</v>
      </c>
      <c r="G94" s="282"/>
      <c r="I94" s="349"/>
      <c r="J94" s="308">
        <v>43418</v>
      </c>
      <c r="K94" s="346">
        <v>35</v>
      </c>
      <c r="L94" s="346"/>
      <c r="M94" s="308">
        <v>43427</v>
      </c>
      <c r="N94" s="346">
        <v>350</v>
      </c>
      <c r="O94" s="296"/>
    </row>
    <row r="95" spans="1:15">
      <c r="C95" s="266">
        <v>43490</v>
      </c>
      <c r="D95" s="265">
        <v>460</v>
      </c>
      <c r="E95" s="267">
        <v>43483</v>
      </c>
      <c r="F95" s="265">
        <v>230</v>
      </c>
      <c r="G95" s="282"/>
      <c r="I95" s="349"/>
      <c r="J95" s="308">
        <v>43416</v>
      </c>
      <c r="K95" s="346">
        <v>70</v>
      </c>
      <c r="L95" s="346"/>
      <c r="M95" s="308">
        <v>43411</v>
      </c>
      <c r="N95" s="346">
        <v>350</v>
      </c>
      <c r="O95" s="296"/>
    </row>
    <row r="96" spans="1:15">
      <c r="E96" s="357"/>
      <c r="F96" s="265"/>
      <c r="G96" s="282"/>
      <c r="I96" s="349"/>
      <c r="J96" s="325">
        <v>43413</v>
      </c>
      <c r="K96" s="346">
        <v>70</v>
      </c>
      <c r="L96" s="346"/>
      <c r="M96" s="308">
        <v>43399</v>
      </c>
      <c r="N96" s="346">
        <v>280</v>
      </c>
      <c r="O96" s="296"/>
    </row>
    <row r="97" spans="2:15">
      <c r="D97" s="265">
        <f>SUM(D90:D96)</f>
        <v>701.5</v>
      </c>
      <c r="E97" s="261">
        <f>SUM(D97-F97)</f>
        <v>0</v>
      </c>
      <c r="F97" s="358">
        <f>SUM(F90:F96)</f>
        <v>701.5</v>
      </c>
      <c r="G97" s="282"/>
      <c r="I97" s="349"/>
      <c r="J97" s="325">
        <v>43411</v>
      </c>
      <c r="K97" s="346">
        <v>35</v>
      </c>
      <c r="L97" s="346"/>
      <c r="M97" s="308">
        <v>43383</v>
      </c>
      <c r="N97" s="346">
        <v>350</v>
      </c>
      <c r="O97" s="296"/>
    </row>
    <row r="98" spans="2:15">
      <c r="B98" s="252" t="s">
        <v>174</v>
      </c>
      <c r="C98" s="253" t="s">
        <v>256</v>
      </c>
      <c r="D98" s="252" t="s">
        <v>257</v>
      </c>
      <c r="E98" s="252" t="s">
        <v>258</v>
      </c>
      <c r="F98" s="252" t="s">
        <v>257</v>
      </c>
      <c r="G98" s="282"/>
      <c r="I98" s="349"/>
      <c r="J98" s="325">
        <v>43409</v>
      </c>
      <c r="K98" s="346">
        <v>70</v>
      </c>
      <c r="L98" s="346"/>
      <c r="M98" s="308">
        <v>43381</v>
      </c>
      <c r="N98" s="346">
        <v>175</v>
      </c>
      <c r="O98" s="296"/>
    </row>
    <row r="99" spans="2:15">
      <c r="B99" s="254" t="s">
        <v>272</v>
      </c>
      <c r="G99" s="282"/>
      <c r="I99" s="349"/>
      <c r="J99" s="325">
        <v>43406</v>
      </c>
      <c r="K99" s="346">
        <v>70</v>
      </c>
      <c r="L99" s="346"/>
      <c r="M99" s="315"/>
      <c r="N99" s="346"/>
      <c r="O99" s="296"/>
    </row>
    <row r="100" spans="2:15">
      <c r="C100" s="266">
        <v>43552</v>
      </c>
      <c r="D100" s="265">
        <v>86.25</v>
      </c>
      <c r="G100" s="282"/>
      <c r="I100" s="349"/>
      <c r="J100" s="325">
        <v>43404</v>
      </c>
      <c r="K100" s="346">
        <v>35</v>
      </c>
      <c r="L100" s="346"/>
      <c r="M100" s="343"/>
      <c r="N100" s="315"/>
      <c r="O100" s="296"/>
    </row>
    <row r="101" spans="2:15">
      <c r="C101" s="266">
        <v>43545</v>
      </c>
      <c r="D101" s="265">
        <v>86.25</v>
      </c>
      <c r="G101" s="282"/>
      <c r="I101" s="349"/>
      <c r="J101" s="325">
        <v>43402</v>
      </c>
      <c r="K101" s="346">
        <v>70</v>
      </c>
      <c r="L101" s="346"/>
      <c r="M101" s="343"/>
      <c r="N101" s="315"/>
      <c r="O101" s="296"/>
    </row>
    <row r="102" spans="2:15">
      <c r="C102" s="311">
        <v>43538</v>
      </c>
      <c r="D102" s="265">
        <v>86.25</v>
      </c>
      <c r="E102" s="267">
        <v>43530</v>
      </c>
      <c r="F102" s="265">
        <v>172.5</v>
      </c>
      <c r="G102" s="282"/>
      <c r="I102" s="349"/>
      <c r="J102" s="325">
        <v>43399</v>
      </c>
      <c r="K102" s="346">
        <v>70</v>
      </c>
      <c r="L102" s="346"/>
      <c r="M102" s="343"/>
      <c r="N102" s="315"/>
      <c r="O102" s="296"/>
    </row>
    <row r="103" spans="2:15">
      <c r="C103" s="266">
        <v>43531</v>
      </c>
      <c r="D103" s="265">
        <v>86.25</v>
      </c>
      <c r="E103" s="267">
        <v>43530</v>
      </c>
      <c r="F103" s="265">
        <v>172.5</v>
      </c>
      <c r="G103" s="282"/>
      <c r="I103" s="349"/>
      <c r="J103" s="325">
        <v>43397</v>
      </c>
      <c r="K103" s="346">
        <v>35</v>
      </c>
      <c r="L103" s="346"/>
      <c r="M103" s="343"/>
      <c r="N103" s="315"/>
      <c r="O103" s="296"/>
    </row>
    <row r="104" spans="2:15">
      <c r="C104" s="266">
        <v>43524</v>
      </c>
      <c r="D104" s="265">
        <v>86.25</v>
      </c>
      <c r="E104" s="267">
        <v>43521</v>
      </c>
      <c r="F104" s="265">
        <v>258.75</v>
      </c>
      <c r="G104" s="282"/>
      <c r="I104" s="349"/>
      <c r="J104" s="325">
        <v>43392</v>
      </c>
      <c r="K104" s="346">
        <v>70</v>
      </c>
      <c r="L104" s="346"/>
      <c r="M104" s="343"/>
      <c r="N104" s="315"/>
    </row>
    <row r="105" spans="2:15">
      <c r="C105" s="266">
        <v>43517</v>
      </c>
      <c r="D105" s="265">
        <v>86.25</v>
      </c>
      <c r="F105" s="265"/>
      <c r="G105" s="282"/>
      <c r="I105" s="349"/>
      <c r="J105" s="325">
        <v>43390</v>
      </c>
      <c r="K105" s="346">
        <v>35</v>
      </c>
      <c r="L105" s="346"/>
      <c r="M105" s="315"/>
      <c r="N105" s="315"/>
    </row>
    <row r="106" spans="2:15">
      <c r="C106" s="266">
        <v>43510</v>
      </c>
      <c r="D106" s="265">
        <v>86.25</v>
      </c>
      <c r="F106" s="265"/>
      <c r="G106" s="282"/>
      <c r="I106" s="349"/>
      <c r="J106" s="325">
        <v>43388</v>
      </c>
      <c r="K106" s="346">
        <v>70</v>
      </c>
      <c r="L106" s="346"/>
      <c r="M106" s="315"/>
      <c r="N106" s="315"/>
    </row>
    <row r="107" spans="2:15">
      <c r="C107" s="266">
        <v>43503</v>
      </c>
      <c r="D107" s="265">
        <v>86.25</v>
      </c>
      <c r="F107" s="265"/>
      <c r="G107" s="282"/>
      <c r="I107" s="349"/>
      <c r="J107" s="325">
        <v>43385</v>
      </c>
      <c r="K107" s="346">
        <v>70</v>
      </c>
      <c r="L107" s="346"/>
      <c r="M107" s="315"/>
      <c r="N107" s="315"/>
    </row>
    <row r="108" spans="2:15">
      <c r="D108" s="265">
        <f>SUM(D100:D107)</f>
        <v>690</v>
      </c>
      <c r="E108" s="261">
        <f>SUM(D108-F108)</f>
        <v>86.25</v>
      </c>
      <c r="F108" s="265">
        <f>SUM(F100:F107)</f>
        <v>603.75</v>
      </c>
      <c r="G108" s="282"/>
      <c r="I108" s="349"/>
      <c r="J108" s="325">
        <v>43383</v>
      </c>
      <c r="K108" s="346">
        <v>35</v>
      </c>
      <c r="L108" s="346"/>
      <c r="M108" s="315"/>
      <c r="N108" s="315"/>
    </row>
    <row r="109" spans="2:15">
      <c r="G109" s="282"/>
      <c r="J109" s="325">
        <v>43381</v>
      </c>
      <c r="K109" s="346">
        <v>70</v>
      </c>
      <c r="L109" s="346"/>
      <c r="M109" s="315"/>
      <c r="N109" s="315"/>
    </row>
    <row r="110" spans="2:15">
      <c r="G110" s="282"/>
      <c r="J110" s="325">
        <v>43378</v>
      </c>
      <c r="K110" s="346">
        <v>70</v>
      </c>
      <c r="L110" s="346"/>
      <c r="M110" s="315"/>
      <c r="N110" s="315"/>
    </row>
    <row r="111" spans="2:15">
      <c r="G111" s="282"/>
      <c r="J111" s="325">
        <v>43376</v>
      </c>
      <c r="K111" s="346">
        <v>35</v>
      </c>
      <c r="L111" s="346"/>
      <c r="M111" s="315"/>
      <c r="N111" s="315"/>
    </row>
    <row r="112" spans="2:15">
      <c r="G112" s="282"/>
      <c r="J112" s="325">
        <v>43374</v>
      </c>
      <c r="K112" s="346">
        <v>70</v>
      </c>
      <c r="L112" s="346"/>
      <c r="M112" s="315"/>
      <c r="N112" s="315"/>
    </row>
    <row r="113" spans="1:14">
      <c r="G113" s="282"/>
      <c r="J113" s="315"/>
      <c r="K113" s="315"/>
      <c r="L113" s="315"/>
      <c r="M113" s="315"/>
      <c r="N113" s="315"/>
    </row>
    <row r="114" spans="1:14">
      <c r="G114" s="282"/>
      <c r="J114" s="359"/>
      <c r="K114" s="360">
        <f>SUM(K20:K112)</f>
        <v>6032.5</v>
      </c>
      <c r="L114" s="360"/>
      <c r="M114" s="361">
        <f>SUM(N114-K114)</f>
        <v>0.5</v>
      </c>
      <c r="N114" s="360">
        <f>SUM(N74:N98)</f>
        <v>6033</v>
      </c>
    </row>
    <row r="116" spans="1:14">
      <c r="G116" s="264"/>
    </row>
    <row r="117" spans="1:14">
      <c r="G117" s="264"/>
    </row>
    <row r="118" spans="1:14">
      <c r="G118" s="264"/>
    </row>
    <row r="119" spans="1:14">
      <c r="G119" s="264"/>
    </row>
    <row r="120" spans="1:14">
      <c r="G120" s="264"/>
    </row>
    <row r="121" spans="1:14">
      <c r="G121" s="264"/>
    </row>
    <row r="123" spans="1:14">
      <c r="A123" s="251" t="s">
        <v>273</v>
      </c>
      <c r="B123" s="252" t="s">
        <v>174</v>
      </c>
      <c r="C123" s="253" t="s">
        <v>256</v>
      </c>
      <c r="D123" s="252" t="s">
        <v>257</v>
      </c>
      <c r="E123" s="252" t="s">
        <v>258</v>
      </c>
      <c r="F123" s="252" t="s">
        <v>257</v>
      </c>
    </row>
    <row r="124" spans="1:14">
      <c r="B124" s="362"/>
      <c r="C124" s="363"/>
      <c r="D124" s="362"/>
      <c r="E124" s="362"/>
      <c r="F124" s="362"/>
    </row>
    <row r="125" spans="1:14">
      <c r="B125" s="362"/>
      <c r="C125" s="311">
        <v>43530</v>
      </c>
      <c r="D125" s="364">
        <v>86.25</v>
      </c>
      <c r="E125" s="365">
        <v>43525</v>
      </c>
      <c r="F125" s="364">
        <v>86.25</v>
      </c>
    </row>
    <row r="126" spans="1:14">
      <c r="B126" s="362"/>
      <c r="C126" s="311">
        <v>43523</v>
      </c>
      <c r="D126" s="364">
        <v>86.25</v>
      </c>
      <c r="E126" s="365">
        <v>43518</v>
      </c>
      <c r="F126" s="364">
        <v>86.25</v>
      </c>
    </row>
    <row r="127" spans="1:14">
      <c r="B127" s="366" t="s">
        <v>274</v>
      </c>
      <c r="C127" s="311">
        <v>43516</v>
      </c>
      <c r="D127" s="364">
        <v>86.25</v>
      </c>
      <c r="E127" s="365">
        <v>43511</v>
      </c>
      <c r="F127" s="364">
        <v>86.25</v>
      </c>
    </row>
    <row r="128" spans="1:14">
      <c r="B128" s="362"/>
      <c r="C128" s="311">
        <v>43509</v>
      </c>
      <c r="D128" s="364">
        <v>86.25</v>
      </c>
      <c r="E128" s="267">
        <v>43473</v>
      </c>
      <c r="F128" s="364">
        <v>86.25</v>
      </c>
    </row>
    <row r="129" spans="2:18">
      <c r="B129" s="362"/>
      <c r="C129" s="367">
        <v>43503</v>
      </c>
      <c r="D129" s="364">
        <v>86.25</v>
      </c>
      <c r="E129" s="267">
        <v>43466</v>
      </c>
      <c r="F129" s="364">
        <v>86.25</v>
      </c>
    </row>
    <row r="130" spans="2:18">
      <c r="B130" s="362"/>
      <c r="C130" s="314">
        <v>43495</v>
      </c>
      <c r="D130" s="364">
        <v>86.25</v>
      </c>
      <c r="E130" s="365">
        <v>43490</v>
      </c>
      <c r="F130" s="364">
        <v>86.25</v>
      </c>
    </row>
    <row r="131" spans="2:18">
      <c r="B131" s="362"/>
      <c r="C131" s="314">
        <v>43488</v>
      </c>
      <c r="D131" s="364">
        <v>86.25</v>
      </c>
      <c r="E131" s="365">
        <v>43483</v>
      </c>
      <c r="F131" s="364">
        <v>86.25</v>
      </c>
    </row>
    <row r="132" spans="2:18">
      <c r="B132" s="368"/>
      <c r="C132" s="314">
        <v>43481</v>
      </c>
      <c r="D132" s="364">
        <v>86.25</v>
      </c>
      <c r="E132" s="365">
        <v>43476</v>
      </c>
      <c r="F132" s="265">
        <v>87.5</v>
      </c>
    </row>
    <row r="133" spans="2:18">
      <c r="B133" s="368"/>
      <c r="C133" s="318">
        <v>43474</v>
      </c>
      <c r="D133" s="364">
        <v>86.25</v>
      </c>
      <c r="E133" s="365">
        <v>43469</v>
      </c>
      <c r="F133" s="265">
        <v>87.5</v>
      </c>
      <c r="O133" s="369" t="s">
        <v>256</v>
      </c>
      <c r="P133" s="369" t="s">
        <v>275</v>
      </c>
      <c r="Q133" s="369" t="s">
        <v>276</v>
      </c>
      <c r="R133" s="370" t="s">
        <v>257</v>
      </c>
    </row>
    <row r="134" spans="2:18">
      <c r="B134" s="368"/>
      <c r="C134" s="318">
        <v>43468</v>
      </c>
      <c r="D134" s="371">
        <v>87.5</v>
      </c>
      <c r="E134" s="365">
        <v>43462</v>
      </c>
      <c r="F134" s="265">
        <v>87.5</v>
      </c>
      <c r="O134" s="373">
        <v>43525</v>
      </c>
      <c r="P134" s="265">
        <v>82.8</v>
      </c>
      <c r="Q134" s="373">
        <v>43531</v>
      </c>
      <c r="R134" s="265">
        <v>82.8</v>
      </c>
    </row>
    <row r="135" spans="2:18">
      <c r="B135" s="368"/>
      <c r="C135" s="318">
        <v>43458</v>
      </c>
      <c r="D135" s="371">
        <v>87.5</v>
      </c>
      <c r="E135" s="365">
        <v>43455</v>
      </c>
      <c r="F135" s="265">
        <v>87.5</v>
      </c>
      <c r="H135" s="339"/>
      <c r="O135" s="373">
        <v>43532</v>
      </c>
      <c r="P135" s="265">
        <v>276</v>
      </c>
      <c r="Q135" s="373">
        <v>43536</v>
      </c>
      <c r="R135" s="265">
        <v>276</v>
      </c>
    </row>
    <row r="136" spans="2:18">
      <c r="B136" s="368"/>
      <c r="C136" s="376">
        <v>43453</v>
      </c>
      <c r="D136" s="371">
        <v>87.5</v>
      </c>
      <c r="E136" s="365">
        <v>43448</v>
      </c>
      <c r="F136" s="265">
        <v>87.5</v>
      </c>
      <c r="H136" s="339"/>
      <c r="O136" s="373">
        <v>43539</v>
      </c>
      <c r="P136" s="265">
        <v>103.5</v>
      </c>
      <c r="Q136" s="373">
        <v>43542</v>
      </c>
      <c r="R136" s="265">
        <v>103.5</v>
      </c>
    </row>
    <row r="137" spans="2:18">
      <c r="B137" s="368"/>
      <c r="C137" s="318">
        <v>43446</v>
      </c>
      <c r="D137" s="371">
        <v>87.5</v>
      </c>
      <c r="E137" s="365">
        <v>43441</v>
      </c>
      <c r="F137" s="265">
        <v>87.5</v>
      </c>
      <c r="H137" s="369" t="s">
        <v>174</v>
      </c>
      <c r="I137" s="369" t="s">
        <v>256</v>
      </c>
      <c r="J137" s="369" t="s">
        <v>275</v>
      </c>
      <c r="K137" s="369" t="s">
        <v>276</v>
      </c>
      <c r="L137" s="370" t="s">
        <v>257</v>
      </c>
      <c r="N137" s="369" t="s">
        <v>174</v>
      </c>
      <c r="O137" s="373">
        <v>43546</v>
      </c>
      <c r="P137" s="265">
        <v>103.5</v>
      </c>
      <c r="R137" s="265"/>
    </row>
    <row r="138" spans="2:18">
      <c r="B138" s="368"/>
      <c r="C138" s="314">
        <v>43439</v>
      </c>
      <c r="D138" s="371">
        <v>87.5</v>
      </c>
      <c r="E138" s="365">
        <v>43434</v>
      </c>
      <c r="F138" s="265">
        <v>87.5</v>
      </c>
      <c r="H138" s="339" t="s">
        <v>277</v>
      </c>
      <c r="I138" s="365"/>
      <c r="J138" s="364"/>
      <c r="K138" s="372">
        <v>43461</v>
      </c>
      <c r="L138" s="261">
        <v>70</v>
      </c>
      <c r="N138" s="254" t="s">
        <v>278</v>
      </c>
      <c r="P138" s="265"/>
    </row>
    <row r="139" spans="2:18">
      <c r="B139" s="368"/>
      <c r="C139" s="314">
        <v>43432</v>
      </c>
      <c r="D139" s="371">
        <v>87.5</v>
      </c>
      <c r="E139" s="365">
        <v>43427</v>
      </c>
      <c r="F139" s="265">
        <v>87.5</v>
      </c>
      <c r="H139" s="264"/>
      <c r="I139" s="365"/>
      <c r="J139" s="364"/>
      <c r="K139" s="374"/>
      <c r="L139" s="375"/>
      <c r="P139" s="265"/>
    </row>
    <row r="140" spans="2:18">
      <c r="B140" s="368"/>
      <c r="C140" s="314">
        <v>43425</v>
      </c>
      <c r="D140" s="371">
        <v>87.5</v>
      </c>
      <c r="E140" s="365">
        <v>43420</v>
      </c>
      <c r="F140" s="265">
        <v>87.5</v>
      </c>
      <c r="I140" s="365"/>
      <c r="J140" s="364"/>
      <c r="K140" s="374"/>
      <c r="L140" s="375"/>
      <c r="P140" s="265"/>
    </row>
    <row r="141" spans="2:18">
      <c r="B141" s="368"/>
      <c r="C141" s="314">
        <v>43418</v>
      </c>
      <c r="D141" s="371">
        <v>87.5</v>
      </c>
      <c r="E141" s="365">
        <v>43413</v>
      </c>
      <c r="F141" s="265">
        <v>87.5</v>
      </c>
      <c r="I141" s="365"/>
      <c r="J141" s="364"/>
      <c r="K141" s="377"/>
      <c r="L141" s="375"/>
      <c r="P141" s="265"/>
    </row>
    <row r="142" spans="2:18">
      <c r="B142" s="368"/>
      <c r="C142" s="314">
        <v>43413</v>
      </c>
      <c r="D142" s="371">
        <v>87.5</v>
      </c>
      <c r="E142" s="267">
        <v>43406</v>
      </c>
      <c r="F142" s="265">
        <v>87.5</v>
      </c>
      <c r="I142" s="368"/>
      <c r="J142" s="364"/>
      <c r="K142" s="298"/>
      <c r="L142" s="264"/>
      <c r="P142" s="265"/>
    </row>
    <row r="143" spans="2:18">
      <c r="B143" s="362"/>
      <c r="C143" s="328">
        <v>43404</v>
      </c>
      <c r="D143" s="371">
        <v>87.5</v>
      </c>
      <c r="E143" s="354">
        <v>43399</v>
      </c>
      <c r="F143" s="265">
        <v>87.5</v>
      </c>
      <c r="I143" s="264"/>
      <c r="J143" s="364">
        <f>SUM(J138:J142)</f>
        <v>0</v>
      </c>
      <c r="K143" s="298">
        <f>SUM(L143-J143)</f>
        <v>70</v>
      </c>
      <c r="L143" s="294">
        <f>SUM(L138:L142)</f>
        <v>70</v>
      </c>
    </row>
    <row r="144" spans="2:18">
      <c r="B144" s="362"/>
      <c r="C144" s="328">
        <v>43397</v>
      </c>
      <c r="D144" s="371">
        <v>87.5</v>
      </c>
      <c r="E144" s="354">
        <v>43392</v>
      </c>
      <c r="F144" s="265">
        <v>87.5</v>
      </c>
    </row>
    <row r="145" spans="1:7">
      <c r="B145" s="366" t="s">
        <v>274</v>
      </c>
      <c r="C145" s="328">
        <v>43390</v>
      </c>
      <c r="D145" s="371">
        <v>87.5</v>
      </c>
      <c r="E145" s="354">
        <v>43385</v>
      </c>
      <c r="F145" s="265">
        <v>87.5</v>
      </c>
    </row>
    <row r="146" spans="1:7">
      <c r="C146" s="328">
        <v>43383</v>
      </c>
      <c r="D146" s="371">
        <v>87.5</v>
      </c>
      <c r="E146" s="354">
        <v>43378</v>
      </c>
      <c r="F146" s="265">
        <v>87.5</v>
      </c>
    </row>
    <row r="147" spans="1:7">
      <c r="C147" s="328">
        <v>43376</v>
      </c>
      <c r="D147" s="371">
        <v>87.5</v>
      </c>
      <c r="E147" s="354">
        <v>43371</v>
      </c>
      <c r="F147" s="265">
        <v>105</v>
      </c>
    </row>
    <row r="148" spans="1:7">
      <c r="C148" s="328">
        <v>43369</v>
      </c>
      <c r="D148" s="371">
        <v>87.5</v>
      </c>
      <c r="E148" s="354">
        <v>43364</v>
      </c>
      <c r="F148" s="265">
        <v>70</v>
      </c>
    </row>
    <row r="149" spans="1:7">
      <c r="C149" s="306">
        <v>43362</v>
      </c>
      <c r="D149" s="378">
        <v>70</v>
      </c>
      <c r="E149" s="354">
        <v>43357</v>
      </c>
      <c r="F149" s="265">
        <v>70</v>
      </c>
    </row>
    <row r="150" spans="1:7">
      <c r="C150" s="314">
        <v>43355</v>
      </c>
      <c r="D150" s="378">
        <v>70</v>
      </c>
      <c r="E150" s="354">
        <v>43350</v>
      </c>
      <c r="F150" s="265">
        <v>70</v>
      </c>
    </row>
    <row r="151" spans="1:7">
      <c r="C151" s="336">
        <v>43348</v>
      </c>
      <c r="D151" s="378">
        <v>70</v>
      </c>
      <c r="E151" s="354">
        <v>43343</v>
      </c>
      <c r="F151" s="265">
        <v>70</v>
      </c>
    </row>
    <row r="152" spans="1:7">
      <c r="C152" s="328">
        <v>43341</v>
      </c>
      <c r="D152" s="378">
        <v>70</v>
      </c>
      <c r="E152" s="354">
        <v>43340</v>
      </c>
      <c r="F152" s="265">
        <v>70</v>
      </c>
    </row>
    <row r="153" spans="1:7">
      <c r="C153" s="379"/>
      <c r="D153" s="354"/>
      <c r="E153" s="265"/>
      <c r="F153" s="261"/>
    </row>
    <row r="154" spans="1:7">
      <c r="C154" s="380"/>
      <c r="D154" s="381">
        <f>SUM(D124:D153)</f>
        <v>2368.75</v>
      </c>
      <c r="E154" s="378">
        <f>SUM(F154-D154)</f>
        <v>2.5</v>
      </c>
      <c r="F154" s="265">
        <f>SUM(F125:F152)</f>
        <v>2371.25</v>
      </c>
    </row>
    <row r="155" spans="1:7">
      <c r="C155" s="380"/>
      <c r="D155" s="381"/>
      <c r="E155" s="378"/>
      <c r="F155" s="378"/>
    </row>
    <row r="156" spans="1:7">
      <c r="A156" s="251" t="s">
        <v>279</v>
      </c>
      <c r="B156" s="252" t="s">
        <v>174</v>
      </c>
      <c r="C156" s="253" t="s">
        <v>256</v>
      </c>
      <c r="D156" s="252" t="s">
        <v>257</v>
      </c>
      <c r="E156" s="252" t="s">
        <v>60</v>
      </c>
      <c r="F156" s="252" t="s">
        <v>258</v>
      </c>
      <c r="G156" s="252" t="s">
        <v>257</v>
      </c>
    </row>
    <row r="157" spans="1:7">
      <c r="B157" s="339" t="s">
        <v>115</v>
      </c>
      <c r="C157" s="380"/>
      <c r="D157" s="254"/>
      <c r="E157" s="254"/>
      <c r="F157" s="373">
        <v>43448</v>
      </c>
      <c r="G157" s="371">
        <v>70</v>
      </c>
    </row>
    <row r="158" spans="1:7">
      <c r="C158" s="380"/>
      <c r="D158" s="254"/>
      <c r="E158" s="254"/>
      <c r="F158" s="373">
        <v>43441</v>
      </c>
      <c r="G158" s="371">
        <v>70</v>
      </c>
    </row>
    <row r="159" spans="1:7">
      <c r="B159" s="354"/>
      <c r="C159" s="336">
        <v>43451</v>
      </c>
      <c r="D159" s="378">
        <v>70</v>
      </c>
      <c r="E159" s="254"/>
      <c r="F159" s="373">
        <v>43437</v>
      </c>
      <c r="G159" s="371">
        <v>26.25</v>
      </c>
    </row>
    <row r="160" spans="1:7">
      <c r="B160" s="354"/>
      <c r="C160" s="336">
        <v>43079</v>
      </c>
      <c r="D160" s="378">
        <v>70</v>
      </c>
      <c r="E160" s="254"/>
      <c r="F160" s="373">
        <v>43434</v>
      </c>
      <c r="G160" s="378">
        <v>70</v>
      </c>
    </row>
    <row r="161" spans="2:13">
      <c r="B161" s="354"/>
      <c r="C161" s="336">
        <v>43437</v>
      </c>
      <c r="D161" s="378">
        <v>70</v>
      </c>
      <c r="E161" s="254"/>
      <c r="F161" s="307">
        <v>43427</v>
      </c>
      <c r="G161" s="378">
        <v>70</v>
      </c>
    </row>
    <row r="162" spans="2:13">
      <c r="B162" s="354"/>
      <c r="C162" s="316">
        <v>43430</v>
      </c>
      <c r="D162" s="378">
        <v>70</v>
      </c>
      <c r="E162" s="254">
        <v>2</v>
      </c>
      <c r="F162" s="354">
        <v>43420</v>
      </c>
      <c r="G162" s="378">
        <v>70</v>
      </c>
    </row>
    <row r="163" spans="2:13">
      <c r="B163" s="354"/>
      <c r="C163" s="328">
        <v>39771</v>
      </c>
      <c r="D163" s="378">
        <v>70</v>
      </c>
      <c r="E163" s="382">
        <v>2</v>
      </c>
      <c r="F163" s="354">
        <v>43413</v>
      </c>
      <c r="G163" s="378">
        <v>70</v>
      </c>
    </row>
    <row r="164" spans="2:13">
      <c r="B164" s="354" t="s">
        <v>280</v>
      </c>
      <c r="C164" s="328">
        <v>43416</v>
      </c>
      <c r="D164" s="378">
        <v>35</v>
      </c>
      <c r="E164" s="382">
        <v>2.5</v>
      </c>
      <c r="F164" s="354">
        <v>43406</v>
      </c>
      <c r="G164" s="378">
        <v>87.5</v>
      </c>
    </row>
    <row r="165" spans="2:13">
      <c r="B165" s="354"/>
      <c r="C165" s="328">
        <v>43409</v>
      </c>
      <c r="D165" s="378">
        <v>87.5</v>
      </c>
      <c r="E165" s="382">
        <v>2.5</v>
      </c>
      <c r="F165" s="354">
        <v>43399</v>
      </c>
      <c r="G165" s="378">
        <v>35</v>
      </c>
    </row>
    <row r="166" spans="2:13">
      <c r="B166" s="354"/>
      <c r="C166" s="328">
        <v>43402</v>
      </c>
      <c r="D166" s="378">
        <v>87.5</v>
      </c>
      <c r="E166" s="382">
        <v>2.5</v>
      </c>
      <c r="F166" s="354">
        <v>43392</v>
      </c>
      <c r="G166" s="378">
        <v>52.5</v>
      </c>
    </row>
    <row r="167" spans="2:13">
      <c r="B167" s="354"/>
      <c r="C167" s="328">
        <v>43388</v>
      </c>
      <c r="D167" s="378">
        <v>52.5</v>
      </c>
      <c r="E167" s="254">
        <v>1.5</v>
      </c>
      <c r="F167" s="354">
        <v>43385</v>
      </c>
      <c r="G167" s="378">
        <v>52.5</v>
      </c>
    </row>
    <row r="168" spans="2:13">
      <c r="B168" s="354"/>
      <c r="C168" s="328">
        <v>43381</v>
      </c>
      <c r="D168" s="378">
        <v>52.5</v>
      </c>
      <c r="E168" s="254">
        <v>1.5</v>
      </c>
      <c r="F168" s="354">
        <v>43378</v>
      </c>
      <c r="G168" s="378">
        <v>52.5</v>
      </c>
    </row>
    <row r="169" spans="2:13">
      <c r="B169" s="354"/>
      <c r="C169" s="328">
        <v>43374</v>
      </c>
      <c r="D169" s="378">
        <v>52.5</v>
      </c>
      <c r="E169" s="254">
        <v>1.5</v>
      </c>
      <c r="F169" s="354">
        <v>43371</v>
      </c>
      <c r="G169" s="378">
        <v>52.5</v>
      </c>
    </row>
    <row r="170" spans="2:13">
      <c r="B170" s="354"/>
      <c r="C170" s="328">
        <v>43367</v>
      </c>
      <c r="D170" s="378">
        <v>52.5</v>
      </c>
      <c r="E170" s="254">
        <v>1.5</v>
      </c>
      <c r="F170" s="354">
        <v>43364</v>
      </c>
      <c r="G170" s="378">
        <v>52.5</v>
      </c>
    </row>
    <row r="171" spans="2:13">
      <c r="B171" s="354"/>
      <c r="C171" s="314">
        <v>43360</v>
      </c>
      <c r="D171" s="378">
        <v>52.5</v>
      </c>
      <c r="E171" s="254">
        <v>1.5</v>
      </c>
      <c r="F171" s="354">
        <v>43357</v>
      </c>
      <c r="G171" s="378">
        <v>52.5</v>
      </c>
    </row>
    <row r="172" spans="2:13">
      <c r="B172" s="354"/>
      <c r="C172" s="314">
        <v>43353</v>
      </c>
      <c r="D172" s="378">
        <v>87.5</v>
      </c>
      <c r="E172" s="382">
        <v>2.5</v>
      </c>
      <c r="F172" s="354">
        <v>43350</v>
      </c>
      <c r="G172" s="355">
        <v>87.5</v>
      </c>
    </row>
    <row r="173" spans="2:13">
      <c r="B173" s="354"/>
      <c r="C173" s="383">
        <v>43346</v>
      </c>
      <c r="D173" s="378">
        <v>87.5</v>
      </c>
      <c r="E173" s="382">
        <v>2.5</v>
      </c>
      <c r="F173" s="354">
        <v>43343</v>
      </c>
      <c r="G173" s="355">
        <v>87.5</v>
      </c>
    </row>
    <row r="174" spans="2:13">
      <c r="B174" s="354" t="s">
        <v>280</v>
      </c>
      <c r="C174" s="328">
        <v>43339</v>
      </c>
      <c r="D174" s="378">
        <v>35</v>
      </c>
      <c r="E174" s="382">
        <v>2.5</v>
      </c>
      <c r="F174" s="354">
        <v>43336</v>
      </c>
      <c r="G174" s="355">
        <v>87.5</v>
      </c>
    </row>
    <row r="175" spans="2:13">
      <c r="B175" s="354"/>
      <c r="C175" s="337">
        <v>43332</v>
      </c>
      <c r="D175" s="378">
        <v>87.5</v>
      </c>
      <c r="E175" s="382">
        <v>2.5</v>
      </c>
      <c r="F175" s="354">
        <v>43329</v>
      </c>
      <c r="G175" s="355">
        <v>87.5</v>
      </c>
    </row>
    <row r="176" spans="2:13">
      <c r="B176" s="354"/>
      <c r="C176" s="328">
        <v>43325</v>
      </c>
      <c r="D176" s="378">
        <v>87.5</v>
      </c>
      <c r="E176" s="382">
        <v>2.5</v>
      </c>
      <c r="F176" s="354">
        <v>43322</v>
      </c>
      <c r="G176" s="355">
        <v>87.5</v>
      </c>
      <c r="K176" s="381"/>
      <c r="L176" s="378"/>
      <c r="M176" s="378"/>
    </row>
    <row r="177" spans="2:13">
      <c r="B177" s="354"/>
      <c r="C177" s="384">
        <f>DATE(2018,8,6)</f>
        <v>43318</v>
      </c>
      <c r="D177" s="378">
        <v>87.5</v>
      </c>
      <c r="E177" s="382">
        <v>2.5</v>
      </c>
      <c r="F177" s="354">
        <v>43315</v>
      </c>
      <c r="G177" s="355">
        <v>87.5</v>
      </c>
      <c r="K177" s="381"/>
      <c r="L177" s="378"/>
      <c r="M177" s="378"/>
    </row>
    <row r="178" spans="2:13">
      <c r="B178" s="354"/>
      <c r="C178" s="384">
        <f>DATE(2018,7,30)</f>
        <v>43311</v>
      </c>
      <c r="D178" s="378">
        <v>87.5</v>
      </c>
      <c r="E178" s="382">
        <v>2.5</v>
      </c>
      <c r="F178" s="354">
        <v>43308</v>
      </c>
      <c r="G178" s="355">
        <v>87.5</v>
      </c>
      <c r="K178" s="381"/>
      <c r="L178" s="378"/>
      <c r="M178" s="378"/>
    </row>
    <row r="179" spans="2:13">
      <c r="B179" s="354"/>
      <c r="C179" s="328">
        <v>43305</v>
      </c>
      <c r="D179" s="378">
        <v>87.5</v>
      </c>
      <c r="E179" s="382">
        <v>2.5</v>
      </c>
      <c r="F179" s="354">
        <v>43301</v>
      </c>
      <c r="G179" s="355">
        <v>87.5</v>
      </c>
      <c r="K179" s="381"/>
      <c r="L179" s="378"/>
      <c r="M179" s="378"/>
    </row>
    <row r="180" spans="2:13">
      <c r="B180" s="354"/>
      <c r="C180" s="328">
        <v>43297</v>
      </c>
      <c r="D180" s="378">
        <v>87.5</v>
      </c>
      <c r="E180" s="382">
        <v>2.5</v>
      </c>
      <c r="F180" s="354">
        <v>43294</v>
      </c>
      <c r="G180" s="355">
        <v>87.5</v>
      </c>
      <c r="K180" s="381"/>
      <c r="L180" s="378"/>
      <c r="M180" s="378"/>
    </row>
    <row r="181" spans="2:13">
      <c r="B181" s="354"/>
      <c r="C181" s="337">
        <v>43290</v>
      </c>
      <c r="D181" s="378">
        <v>87.5</v>
      </c>
      <c r="E181" s="382">
        <v>2.5</v>
      </c>
      <c r="F181" s="354">
        <v>43287</v>
      </c>
      <c r="G181" s="355">
        <v>87.5</v>
      </c>
    </row>
    <row r="182" spans="2:13">
      <c r="B182" s="354"/>
      <c r="C182" s="337">
        <v>43283</v>
      </c>
      <c r="D182" s="378">
        <v>87.5</v>
      </c>
      <c r="E182" s="382">
        <v>2.5</v>
      </c>
      <c r="F182" s="354">
        <v>43280</v>
      </c>
      <c r="G182" s="355">
        <v>17.5</v>
      </c>
      <c r="I182" s="354"/>
    </row>
    <row r="183" spans="2:13">
      <c r="B183" s="354"/>
      <c r="C183" s="314">
        <v>43276</v>
      </c>
      <c r="D183" s="378">
        <v>87.5</v>
      </c>
      <c r="E183" s="382">
        <v>2.5</v>
      </c>
      <c r="F183" s="354">
        <v>43280</v>
      </c>
      <c r="G183" s="378">
        <v>70</v>
      </c>
      <c r="I183" s="354">
        <v>43550</v>
      </c>
      <c r="J183" s="354">
        <v>43550</v>
      </c>
      <c r="K183" s="254" t="s">
        <v>531</v>
      </c>
      <c r="M183" s="378">
        <v>103.5</v>
      </c>
    </row>
    <row r="184" spans="2:13">
      <c r="B184" s="354"/>
      <c r="C184" s="314">
        <v>43269</v>
      </c>
      <c r="D184" s="378">
        <v>87.5</v>
      </c>
      <c r="E184" s="382">
        <v>2.5</v>
      </c>
      <c r="F184" s="354">
        <v>43266</v>
      </c>
      <c r="G184" s="378">
        <v>87.5</v>
      </c>
      <c r="I184" s="354">
        <v>43546</v>
      </c>
    </row>
    <row r="185" spans="2:13">
      <c r="B185" s="354"/>
      <c r="C185" s="336">
        <v>43262</v>
      </c>
      <c r="D185" s="385">
        <v>96.25</v>
      </c>
      <c r="E185" s="264">
        <v>2.75</v>
      </c>
      <c r="F185" s="354">
        <v>43252</v>
      </c>
      <c r="G185" s="378">
        <v>87.5</v>
      </c>
      <c r="J185" s="354">
        <v>43546</v>
      </c>
      <c r="K185" s="254" t="s">
        <v>531</v>
      </c>
      <c r="M185" s="378">
        <v>103.5</v>
      </c>
    </row>
    <row r="186" spans="2:13">
      <c r="B186" s="354"/>
      <c r="C186" s="380"/>
      <c r="D186" s="378">
        <f>SUM(D157:D185)</f>
        <v>2003.75</v>
      </c>
      <c r="E186" s="378">
        <f>SUM(G186-D186)</f>
        <v>17.5</v>
      </c>
      <c r="F186" s="261"/>
      <c r="G186" s="371">
        <f>SUM(G157:G185)</f>
        <v>2021.25</v>
      </c>
      <c r="I186" s="354">
        <v>43542</v>
      </c>
    </row>
    <row r="187" spans="2:13">
      <c r="C187" s="380"/>
      <c r="D187" s="254"/>
      <c r="E187" s="381"/>
      <c r="F187" s="378"/>
      <c r="I187" s="354"/>
      <c r="J187" s="354"/>
      <c r="M187" s="378"/>
    </row>
    <row r="188" spans="2:13">
      <c r="B188" s="369" t="s">
        <v>174</v>
      </c>
      <c r="C188" s="386" t="s">
        <v>256</v>
      </c>
      <c r="D188" s="369" t="s">
        <v>256</v>
      </c>
      <c r="E188" s="370" t="s">
        <v>258</v>
      </c>
      <c r="F188" s="387" t="s">
        <v>257</v>
      </c>
      <c r="I188" s="354"/>
    </row>
    <row r="189" spans="2:13">
      <c r="B189" s="254" t="s">
        <v>281</v>
      </c>
      <c r="J189" s="354">
        <v>43536</v>
      </c>
      <c r="K189" s="254" t="s">
        <v>531</v>
      </c>
      <c r="M189" s="378">
        <v>103.5</v>
      </c>
    </row>
    <row r="190" spans="2:13">
      <c r="I190" s="354">
        <v>43532</v>
      </c>
    </row>
    <row r="191" spans="2:13">
      <c r="J191" s="354">
        <v>43532</v>
      </c>
      <c r="K191" s="254" t="s">
        <v>531</v>
      </c>
      <c r="M191" s="378">
        <v>103.5</v>
      </c>
    </row>
    <row r="192" spans="2:13">
      <c r="E192" s="267">
        <v>43529</v>
      </c>
      <c r="F192" s="265">
        <v>87.5</v>
      </c>
      <c r="I192" s="354"/>
    </row>
    <row r="193" spans="1:13">
      <c r="C193" s="311">
        <v>43532</v>
      </c>
      <c r="D193" s="381">
        <v>100.63</v>
      </c>
      <c r="E193" s="373">
        <v>43522</v>
      </c>
      <c r="F193" s="265">
        <v>87.5</v>
      </c>
      <c r="I193" s="354"/>
      <c r="J193" s="354"/>
      <c r="M193" s="378"/>
    </row>
    <row r="194" spans="1:13">
      <c r="C194" s="336">
        <v>43518</v>
      </c>
      <c r="D194" s="381">
        <v>100.63</v>
      </c>
      <c r="E194" s="267">
        <v>43515</v>
      </c>
      <c r="F194" s="265">
        <v>87.5</v>
      </c>
      <c r="I194" s="354">
        <v>43524</v>
      </c>
    </row>
    <row r="195" spans="1:13">
      <c r="C195" s="328">
        <v>43504</v>
      </c>
      <c r="D195" s="381">
        <v>100.63</v>
      </c>
      <c r="E195" s="354">
        <v>43508</v>
      </c>
      <c r="F195" s="265">
        <v>87.5</v>
      </c>
      <c r="I195" s="354">
        <v>43524</v>
      </c>
      <c r="M195" s="378">
        <v>103.5</v>
      </c>
    </row>
    <row r="196" spans="1:13">
      <c r="C196" s="314">
        <v>43490</v>
      </c>
      <c r="D196" s="381">
        <v>100.63</v>
      </c>
      <c r="E196" s="354">
        <v>43501</v>
      </c>
      <c r="F196" s="265">
        <v>87.5</v>
      </c>
      <c r="I196" s="354"/>
    </row>
    <row r="197" spans="1:13">
      <c r="C197" s="314">
        <v>43476</v>
      </c>
      <c r="D197" s="381">
        <v>100.63</v>
      </c>
      <c r="E197" s="354">
        <v>43494</v>
      </c>
      <c r="F197" s="265">
        <v>87.5</v>
      </c>
      <c r="I197" s="354"/>
      <c r="J197" s="354"/>
      <c r="M197" s="378"/>
    </row>
    <row r="198" spans="1:13">
      <c r="C198" s="316">
        <v>43455</v>
      </c>
      <c r="D198" s="378">
        <v>87.5</v>
      </c>
      <c r="E198" s="354">
        <v>43482</v>
      </c>
      <c r="F198" s="265">
        <v>100.63</v>
      </c>
    </row>
    <row r="199" spans="1:13">
      <c r="C199" s="316">
        <v>43448</v>
      </c>
      <c r="D199" s="378">
        <v>87.5</v>
      </c>
      <c r="E199" s="354">
        <v>43452</v>
      </c>
      <c r="F199" s="265">
        <v>87.5</v>
      </c>
    </row>
    <row r="200" spans="1:13">
      <c r="A200" s="388"/>
      <c r="C200" s="316">
        <v>43441</v>
      </c>
      <c r="D200" s="378">
        <v>87.5</v>
      </c>
      <c r="E200" s="354">
        <v>43445</v>
      </c>
      <c r="F200" s="265">
        <v>87.5</v>
      </c>
    </row>
    <row r="201" spans="1:13">
      <c r="A201" s="389"/>
      <c r="C201" s="380"/>
      <c r="D201" s="381">
        <f>SUM(D190:D200)</f>
        <v>765.65</v>
      </c>
      <c r="E201" s="378">
        <f>SUM(F201-D201)</f>
        <v>34.980000000000018</v>
      </c>
      <c r="F201" s="265">
        <f>SUM(F189:F200)</f>
        <v>800.63</v>
      </c>
    </row>
    <row r="202" spans="1:13">
      <c r="C202" s="380"/>
      <c r="D202" s="381"/>
      <c r="E202" s="378"/>
      <c r="F202" s="378"/>
    </row>
    <row r="203" spans="1:13">
      <c r="C203" s="380"/>
      <c r="D203" s="381"/>
      <c r="E203" s="378"/>
      <c r="F203" s="378"/>
    </row>
    <row r="204" spans="1:13">
      <c r="C204" s="380"/>
      <c r="D204" s="381"/>
      <c r="E204" s="378"/>
      <c r="F204" s="378"/>
    </row>
    <row r="205" spans="1:13">
      <c r="C205" s="380"/>
      <c r="D205" s="381"/>
      <c r="E205" s="378"/>
      <c r="F205" s="378"/>
    </row>
    <row r="206" spans="1:13">
      <c r="C206" s="380"/>
      <c r="D206" s="381"/>
      <c r="E206" s="378"/>
      <c r="F206" s="378"/>
    </row>
    <row r="208" spans="1:13">
      <c r="A208" s="251" t="s">
        <v>20</v>
      </c>
      <c r="B208" s="369" t="s">
        <v>174</v>
      </c>
      <c r="C208" s="386" t="s">
        <v>256</v>
      </c>
      <c r="D208" s="369" t="s">
        <v>256</v>
      </c>
      <c r="E208" s="370" t="s">
        <v>258</v>
      </c>
      <c r="F208" s="369" t="s">
        <v>257</v>
      </c>
      <c r="G208" s="252" t="s">
        <v>257</v>
      </c>
    </row>
    <row r="209" spans="1:21">
      <c r="B209" s="390" t="s">
        <v>283</v>
      </c>
      <c r="C209" s="391" t="s">
        <v>3</v>
      </c>
      <c r="D209" s="365">
        <v>43132</v>
      </c>
      <c r="E209" s="267">
        <v>43144</v>
      </c>
      <c r="F209" s="357">
        <v>60</v>
      </c>
      <c r="I209" s="369" t="s">
        <v>174</v>
      </c>
      <c r="J209" s="386" t="s">
        <v>256</v>
      </c>
      <c r="K209" s="369" t="s">
        <v>256</v>
      </c>
      <c r="L209" s="370" t="s">
        <v>258</v>
      </c>
      <c r="M209" s="369" t="s">
        <v>257</v>
      </c>
      <c r="N209" s="252" t="s">
        <v>257</v>
      </c>
    </row>
    <row r="210" spans="1:21">
      <c r="B210" s="392"/>
      <c r="C210" s="391" t="s">
        <v>24</v>
      </c>
      <c r="D210" s="393">
        <v>43144</v>
      </c>
      <c r="E210" s="394">
        <v>43150</v>
      </c>
      <c r="F210" s="357">
        <v>60</v>
      </c>
      <c r="G210" s="254">
        <v>76.45</v>
      </c>
      <c r="I210" s="354" t="s">
        <v>45</v>
      </c>
    </row>
    <row r="211" spans="1:21">
      <c r="B211" s="392"/>
      <c r="C211" s="391" t="s">
        <v>24</v>
      </c>
      <c r="D211" s="393">
        <v>43158</v>
      </c>
      <c r="E211" s="394">
        <v>43164</v>
      </c>
      <c r="F211" s="357">
        <v>60</v>
      </c>
      <c r="G211" s="265">
        <v>44.85</v>
      </c>
      <c r="I211" s="354">
        <v>43503</v>
      </c>
      <c r="J211" s="354">
        <v>43503</v>
      </c>
      <c r="K211" s="254" t="s">
        <v>282</v>
      </c>
      <c r="M211" s="378">
        <v>80.5</v>
      </c>
      <c r="O211" s="378"/>
    </row>
    <row r="212" spans="1:21">
      <c r="B212" s="368"/>
      <c r="C212" s="395" t="s">
        <v>24</v>
      </c>
      <c r="D212" s="365">
        <v>43165</v>
      </c>
      <c r="E212" s="396">
        <v>43167</v>
      </c>
      <c r="F212" s="357">
        <v>60</v>
      </c>
      <c r="G212" s="265">
        <v>120.75</v>
      </c>
      <c r="I212" s="354">
        <v>43488</v>
      </c>
    </row>
    <row r="213" spans="1:21">
      <c r="B213" s="368"/>
      <c r="C213" s="395" t="s">
        <v>24</v>
      </c>
      <c r="D213" s="365">
        <v>43172</v>
      </c>
      <c r="E213" s="267">
        <v>43179</v>
      </c>
      <c r="F213" s="357">
        <v>60</v>
      </c>
      <c r="G213" s="264"/>
      <c r="I213" s="354">
        <v>43488</v>
      </c>
      <c r="J213" s="354">
        <v>43488</v>
      </c>
      <c r="K213" s="254" t="s">
        <v>282</v>
      </c>
      <c r="M213" s="378">
        <v>80.5</v>
      </c>
      <c r="O213" s="378"/>
    </row>
    <row r="214" spans="1:21">
      <c r="B214" s="368"/>
      <c r="C214" s="395" t="s">
        <v>24</v>
      </c>
      <c r="D214" s="397">
        <v>43179</v>
      </c>
      <c r="E214" s="265"/>
      <c r="G214" s="264"/>
      <c r="I214" s="354">
        <v>43474</v>
      </c>
    </row>
    <row r="215" spans="1:21">
      <c r="G215" s="294">
        <f>SUM(G210:G212)</f>
        <v>242.05</v>
      </c>
      <c r="I215" s="354">
        <v>43474</v>
      </c>
      <c r="J215" s="354">
        <v>43474</v>
      </c>
      <c r="K215" s="254" t="s">
        <v>282</v>
      </c>
      <c r="M215" s="378">
        <v>80.5</v>
      </c>
      <c r="O215" s="378"/>
    </row>
    <row r="216" spans="1:21">
      <c r="I216" s="354">
        <v>43458</v>
      </c>
      <c r="L216" s="354"/>
    </row>
    <row r="217" spans="1:21">
      <c r="B217" s="369" t="s">
        <v>174</v>
      </c>
      <c r="C217" s="386" t="s">
        <v>256</v>
      </c>
      <c r="D217" s="369" t="s">
        <v>256</v>
      </c>
      <c r="E217" s="370" t="s">
        <v>258</v>
      </c>
      <c r="F217" s="369" t="s">
        <v>257</v>
      </c>
      <c r="G217" s="252" t="s">
        <v>257</v>
      </c>
      <c r="I217" s="354">
        <v>43458</v>
      </c>
      <c r="J217" s="354">
        <v>43458</v>
      </c>
      <c r="K217" s="254" t="s">
        <v>282</v>
      </c>
      <c r="M217" s="378">
        <v>70</v>
      </c>
      <c r="O217" s="378"/>
    </row>
    <row r="218" spans="1:21">
      <c r="A218" s="251" t="s">
        <v>532</v>
      </c>
      <c r="B218" s="735" t="s">
        <v>533</v>
      </c>
      <c r="C218" s="736"/>
      <c r="D218" s="737"/>
      <c r="E218" s="738"/>
      <c r="F218" s="735"/>
      <c r="G218" s="735"/>
      <c r="I218" s="354">
        <v>43446</v>
      </c>
      <c r="K218" s="354"/>
      <c r="L218" s="354"/>
      <c r="M218" s="378"/>
    </row>
    <row r="219" spans="1:21">
      <c r="B219" s="735"/>
      <c r="C219" s="739">
        <v>43650</v>
      </c>
      <c r="D219" s="740">
        <v>103.5</v>
      </c>
      <c r="E219" s="738">
        <v>43592</v>
      </c>
      <c r="F219" s="737">
        <v>103.5</v>
      </c>
      <c r="G219" s="735"/>
      <c r="I219" s="354">
        <v>43446</v>
      </c>
      <c r="J219" s="354">
        <v>43446</v>
      </c>
      <c r="K219" s="254" t="s">
        <v>282</v>
      </c>
      <c r="M219" s="378">
        <v>70</v>
      </c>
      <c r="O219" s="378"/>
      <c r="U219" s="378"/>
    </row>
    <row r="220" spans="1:21">
      <c r="B220" s="735"/>
      <c r="C220" s="749">
        <v>43634</v>
      </c>
      <c r="D220" s="740">
        <v>103.5</v>
      </c>
      <c r="E220" s="738">
        <v>43588</v>
      </c>
      <c r="F220" s="737">
        <v>103.5</v>
      </c>
      <c r="G220" s="735"/>
      <c r="I220" s="354">
        <v>43432</v>
      </c>
      <c r="K220" s="354"/>
      <c r="L220" s="354"/>
      <c r="M220" s="378"/>
      <c r="Q220" s="354"/>
    </row>
    <row r="221" spans="1:21">
      <c r="B221" s="735"/>
      <c r="C221" s="739">
        <v>43620</v>
      </c>
      <c r="D221" s="740">
        <v>103.5</v>
      </c>
      <c r="E221" s="738">
        <v>43578</v>
      </c>
      <c r="F221" s="740">
        <v>103.5</v>
      </c>
      <c r="G221" s="737" t="s">
        <v>347</v>
      </c>
      <c r="I221" s="354">
        <v>43432</v>
      </c>
      <c r="J221" s="354">
        <v>43432</v>
      </c>
      <c r="K221" s="254" t="s">
        <v>282</v>
      </c>
      <c r="M221" s="378">
        <v>70</v>
      </c>
      <c r="O221" s="378"/>
      <c r="Q221" s="354"/>
      <c r="R221" s="354"/>
      <c r="U221" s="378"/>
    </row>
    <row r="222" spans="1:21">
      <c r="B222" s="735"/>
      <c r="C222" s="745">
        <v>43606</v>
      </c>
      <c r="D222" s="740">
        <v>103.5</v>
      </c>
      <c r="E222" s="738">
        <v>43578</v>
      </c>
      <c r="F222" s="740">
        <v>103.5</v>
      </c>
      <c r="G222" s="735"/>
      <c r="K222" s="354"/>
      <c r="L222" s="354"/>
      <c r="M222" s="378"/>
      <c r="Q222" s="354"/>
    </row>
    <row r="223" spans="1:21">
      <c r="A223" s="398"/>
      <c r="B223" s="735"/>
      <c r="C223" s="745">
        <v>43592</v>
      </c>
      <c r="D223" s="740">
        <v>103.5</v>
      </c>
      <c r="E223" s="738">
        <v>43564</v>
      </c>
      <c r="F223" s="740">
        <v>103.5</v>
      </c>
      <c r="G223" s="735"/>
      <c r="Q223" s="354"/>
      <c r="R223" s="354"/>
      <c r="U223" s="378"/>
    </row>
    <row r="224" spans="1:21">
      <c r="B224" s="735"/>
      <c r="C224" s="745">
        <v>43578</v>
      </c>
      <c r="D224" s="740">
        <v>103.5</v>
      </c>
      <c r="E224" s="738">
        <v>43560</v>
      </c>
      <c r="F224" s="740">
        <v>103.5</v>
      </c>
      <c r="G224" s="735"/>
      <c r="H224" s="733"/>
      <c r="I224" s="734"/>
      <c r="K224" s="354"/>
      <c r="L224" s="354"/>
      <c r="M224" s="378"/>
      <c r="P224" s="354"/>
      <c r="Q224" s="399"/>
    </row>
    <row r="225" spans="1:21">
      <c r="B225" s="735"/>
      <c r="C225" s="746">
        <v>43564</v>
      </c>
      <c r="D225" s="740">
        <v>103.5</v>
      </c>
      <c r="E225" s="741">
        <v>43550</v>
      </c>
      <c r="F225" s="740">
        <v>103.5</v>
      </c>
      <c r="G225" s="735"/>
      <c r="H225" s="733"/>
      <c r="I225" s="734"/>
      <c r="Q225" s="354"/>
      <c r="R225" s="354"/>
      <c r="U225" s="378"/>
    </row>
    <row r="226" spans="1:21">
      <c r="B226" s="735"/>
      <c r="C226" s="747">
        <v>43550</v>
      </c>
      <c r="D226" s="740">
        <v>103.5</v>
      </c>
      <c r="E226" s="741">
        <v>43546</v>
      </c>
      <c r="F226" s="740">
        <v>103.5</v>
      </c>
      <c r="G226" s="735"/>
      <c r="H226" s="733"/>
      <c r="I226" s="734"/>
      <c r="K226" s="354"/>
      <c r="L226" s="354"/>
      <c r="M226" s="378"/>
      <c r="Q226" s="354"/>
    </row>
    <row r="227" spans="1:21">
      <c r="B227" s="735"/>
      <c r="C227" s="748">
        <v>43536</v>
      </c>
      <c r="D227" s="740">
        <v>103.5</v>
      </c>
      <c r="E227" s="741">
        <v>43536</v>
      </c>
      <c r="F227" s="740">
        <v>103.5</v>
      </c>
      <c r="G227" s="735"/>
      <c r="H227" s="731"/>
      <c r="I227" s="732"/>
      <c r="Q227" s="354"/>
      <c r="R227" s="354"/>
      <c r="U227" s="378"/>
    </row>
    <row r="228" spans="1:21">
      <c r="B228" s="735"/>
      <c r="C228" s="748">
        <v>43522</v>
      </c>
      <c r="D228" s="740">
        <v>103.5</v>
      </c>
      <c r="E228" s="741">
        <v>43532</v>
      </c>
      <c r="F228" s="740">
        <v>103.5</v>
      </c>
      <c r="G228" s="735"/>
      <c r="H228" s="731"/>
      <c r="I228" s="732"/>
      <c r="Q228" s="354"/>
    </row>
    <row r="229" spans="1:21">
      <c r="B229" s="735"/>
      <c r="C229" s="748">
        <v>43508</v>
      </c>
      <c r="D229" s="740">
        <v>103.5</v>
      </c>
      <c r="E229" s="741">
        <v>43524</v>
      </c>
      <c r="F229" s="740">
        <v>103.5</v>
      </c>
      <c r="G229" s="735"/>
      <c r="Q229" s="354"/>
      <c r="R229" s="354"/>
      <c r="U229" s="378"/>
    </row>
    <row r="230" spans="1:21">
      <c r="B230" s="735"/>
      <c r="C230" s="747">
        <v>43494</v>
      </c>
      <c r="D230" s="740">
        <v>103.5</v>
      </c>
      <c r="E230" s="741">
        <v>43510</v>
      </c>
      <c r="F230" s="740">
        <v>103.5</v>
      </c>
      <c r="G230" s="735"/>
      <c r="Q230" s="354"/>
    </row>
    <row r="231" spans="1:21">
      <c r="A231" s="398"/>
      <c r="B231" s="735"/>
      <c r="C231" s="747">
        <v>43480</v>
      </c>
      <c r="D231" s="740">
        <v>103.5</v>
      </c>
      <c r="E231" s="741">
        <v>43476</v>
      </c>
      <c r="F231" s="740">
        <v>103.5</v>
      </c>
      <c r="G231" s="735"/>
      <c r="M231" s="362"/>
      <c r="N231" s="264"/>
      <c r="Q231" s="354"/>
      <c r="R231" s="354"/>
      <c r="U231" s="378"/>
    </row>
    <row r="232" spans="1:21">
      <c r="A232" s="398"/>
      <c r="B232" s="735"/>
      <c r="C232" s="736"/>
      <c r="D232" s="742">
        <f>SUM(D218:D231)</f>
        <v>1345.5</v>
      </c>
      <c r="E232" s="743">
        <f>SUM(D232-F232)</f>
        <v>0</v>
      </c>
      <c r="F232" s="744">
        <f>SUM(F219:F231)</f>
        <v>1345.5</v>
      </c>
      <c r="G232" s="735"/>
      <c r="M232" s="375"/>
      <c r="N232" s="264"/>
      <c r="Q232" s="354"/>
    </row>
    <row r="233" spans="1:21">
      <c r="A233" s="251" t="s">
        <v>284</v>
      </c>
      <c r="B233" s="369" t="s">
        <v>174</v>
      </c>
      <c r="C233" s="386" t="s">
        <v>256</v>
      </c>
      <c r="D233" s="369" t="s">
        <v>275</v>
      </c>
      <c r="E233" s="369" t="s">
        <v>276</v>
      </c>
      <c r="F233" s="370" t="s">
        <v>257</v>
      </c>
      <c r="M233" s="375"/>
      <c r="N233" s="264"/>
      <c r="Q233" s="354"/>
      <c r="R233" s="354"/>
      <c r="U233" s="378"/>
    </row>
    <row r="234" spans="1:21">
      <c r="A234" s="398"/>
      <c r="B234" s="339" t="s">
        <v>78</v>
      </c>
      <c r="M234" s="375"/>
      <c r="N234" s="264"/>
      <c r="O234" s="369" t="s">
        <v>276</v>
      </c>
      <c r="Q234" s="354"/>
    </row>
    <row r="235" spans="1:21">
      <c r="A235" s="398"/>
      <c r="B235" s="339"/>
      <c r="C235" s="266">
        <v>43518</v>
      </c>
      <c r="D235" s="265" t="s">
        <v>268</v>
      </c>
      <c r="E235" s="307">
        <v>43516</v>
      </c>
      <c r="F235" s="265">
        <v>80.5</v>
      </c>
      <c r="M235" s="375"/>
      <c r="N235" s="264"/>
      <c r="Q235" s="354"/>
      <c r="R235" s="354"/>
      <c r="U235" s="378"/>
    </row>
    <row r="236" spans="1:21">
      <c r="A236" s="398"/>
      <c r="B236" s="339"/>
      <c r="I236" s="264"/>
      <c r="J236" s="264"/>
      <c r="K236" s="264"/>
      <c r="L236" s="264"/>
      <c r="M236" s="375"/>
      <c r="N236" s="264"/>
    </row>
    <row r="237" spans="1:21">
      <c r="A237" s="398"/>
      <c r="B237" s="339"/>
      <c r="C237" s="328">
        <v>43511</v>
      </c>
      <c r="D237" s="364">
        <v>80.5</v>
      </c>
      <c r="I237" s="234"/>
      <c r="J237" s="234"/>
      <c r="K237" s="234"/>
      <c r="L237" s="234"/>
      <c r="M237" s="234"/>
      <c r="N237" s="234"/>
    </row>
    <row r="238" spans="1:21">
      <c r="A238" s="398"/>
      <c r="B238" s="339"/>
      <c r="C238" s="328">
        <v>43504</v>
      </c>
      <c r="D238" s="364">
        <v>80.5</v>
      </c>
      <c r="E238" s="401">
        <v>43504</v>
      </c>
      <c r="F238" s="357">
        <v>80.5</v>
      </c>
      <c r="I238" s="369" t="s">
        <v>174</v>
      </c>
      <c r="J238" s="386" t="s">
        <v>256</v>
      </c>
      <c r="K238" s="369" t="s">
        <v>275</v>
      </c>
      <c r="L238" s="369" t="s">
        <v>276</v>
      </c>
      <c r="M238" s="370" t="s">
        <v>257</v>
      </c>
      <c r="N238" s="370" t="s">
        <v>257</v>
      </c>
      <c r="Q238" s="354"/>
      <c r="R238" s="354"/>
      <c r="U238" s="378"/>
    </row>
    <row r="239" spans="1:21">
      <c r="A239" s="398"/>
      <c r="B239" s="339"/>
      <c r="C239" s="314">
        <v>43497</v>
      </c>
      <c r="D239" s="364">
        <v>80.5</v>
      </c>
      <c r="E239" s="314">
        <v>43497</v>
      </c>
      <c r="F239" s="357">
        <v>80.5</v>
      </c>
      <c r="I239" s="400" t="s">
        <v>109</v>
      </c>
      <c r="O239" s="402"/>
      <c r="Q239" s="354"/>
    </row>
    <row r="240" spans="1:21">
      <c r="A240" s="398"/>
      <c r="B240" s="339"/>
      <c r="C240" s="314">
        <v>43490</v>
      </c>
      <c r="D240" s="364">
        <v>80.5</v>
      </c>
      <c r="E240" s="401">
        <v>43493</v>
      </c>
      <c r="F240" s="357">
        <v>31.5</v>
      </c>
      <c r="I240" s="321"/>
      <c r="L240" s="373">
        <v>43605</v>
      </c>
      <c r="M240" s="265">
        <v>103.5</v>
      </c>
      <c r="O240" s="402"/>
      <c r="Q240" s="354"/>
      <c r="R240" s="354"/>
      <c r="U240" s="378"/>
    </row>
    <row r="241" spans="1:21">
      <c r="A241" s="398"/>
      <c r="B241" s="339"/>
      <c r="E241" s="401">
        <v>43489</v>
      </c>
      <c r="F241" s="357">
        <v>70</v>
      </c>
      <c r="I241" s="324"/>
      <c r="J241" s="373">
        <v>43601</v>
      </c>
      <c r="K241" s="265">
        <v>103.5</v>
      </c>
      <c r="L241" s="373">
        <v>43591</v>
      </c>
      <c r="M241" s="265">
        <v>103.5</v>
      </c>
      <c r="O241" s="402"/>
      <c r="Q241" s="354"/>
    </row>
    <row r="242" spans="1:21">
      <c r="A242" s="398"/>
      <c r="B242" s="339"/>
      <c r="C242" s="314">
        <v>43483</v>
      </c>
      <c r="D242" s="364">
        <v>80.5</v>
      </c>
      <c r="E242" s="401">
        <v>43483</v>
      </c>
      <c r="F242" s="357">
        <v>70</v>
      </c>
      <c r="J242" s="373">
        <v>43594</v>
      </c>
      <c r="K242" s="265">
        <v>155.25</v>
      </c>
      <c r="L242" s="373">
        <v>43578</v>
      </c>
      <c r="M242" s="265">
        <v>103.5</v>
      </c>
      <c r="N242" s="265"/>
      <c r="O242" s="405"/>
      <c r="Q242" s="354"/>
      <c r="R242" s="354"/>
      <c r="U242" s="378"/>
    </row>
    <row r="243" spans="1:21">
      <c r="A243" s="398"/>
      <c r="B243" s="339"/>
      <c r="C243" s="314">
        <v>43476</v>
      </c>
      <c r="D243" s="364">
        <v>80.5</v>
      </c>
      <c r="E243" s="372">
        <v>43476</v>
      </c>
      <c r="F243" s="357">
        <v>70</v>
      </c>
      <c r="I243" s="400"/>
      <c r="J243" s="316">
        <v>43587</v>
      </c>
      <c r="K243" s="265">
        <v>103.5</v>
      </c>
      <c r="L243" s="373">
        <v>43563</v>
      </c>
      <c r="M243" s="265">
        <v>103.5</v>
      </c>
      <c r="O243" s="405"/>
      <c r="Q243" s="354"/>
    </row>
    <row r="244" spans="1:21">
      <c r="A244" s="398"/>
      <c r="B244" s="339"/>
      <c r="C244" s="314"/>
      <c r="D244" s="364">
        <f>SUM(D234:D243)</f>
        <v>483</v>
      </c>
      <c r="E244" s="265"/>
      <c r="F244" s="261">
        <f>SUM(F234:F243)</f>
        <v>483</v>
      </c>
      <c r="I244" s="403"/>
      <c r="J244" s="373">
        <v>43582</v>
      </c>
      <c r="K244" s="265">
        <v>103.5</v>
      </c>
      <c r="L244" s="373">
        <v>43549</v>
      </c>
      <c r="M244" s="265">
        <v>103.5</v>
      </c>
      <c r="Q244" s="354"/>
      <c r="R244" s="354"/>
      <c r="U244" s="378"/>
    </row>
    <row r="245" spans="1:21">
      <c r="A245" s="398"/>
      <c r="B245" s="339"/>
      <c r="C245" s="314"/>
      <c r="D245" s="364"/>
      <c r="E245" s="265"/>
      <c r="F245" s="261"/>
      <c r="J245" s="373">
        <v>43573</v>
      </c>
      <c r="K245" s="265">
        <v>103.5</v>
      </c>
      <c r="L245" s="373">
        <v>43535</v>
      </c>
      <c r="M245" s="265">
        <v>103.5</v>
      </c>
      <c r="Q245" s="354"/>
    </row>
    <row r="246" spans="1:21">
      <c r="B246" s="264"/>
      <c r="C246" s="297"/>
      <c r="D246" s="364"/>
      <c r="E246" s="408"/>
      <c r="F246" s="375"/>
      <c r="J246" s="373">
        <v>43566</v>
      </c>
      <c r="K246" s="265">
        <v>103.5</v>
      </c>
      <c r="L246" s="404">
        <v>43521</v>
      </c>
      <c r="M246" s="309">
        <v>103.5</v>
      </c>
      <c r="Q246" s="354"/>
      <c r="R246" s="354"/>
      <c r="U246" s="378"/>
    </row>
    <row r="247" spans="1:21">
      <c r="I247" s="403"/>
      <c r="J247" s="373">
        <v>43194</v>
      </c>
      <c r="K247" s="265">
        <v>103.5</v>
      </c>
      <c r="L247" s="404">
        <v>43511</v>
      </c>
      <c r="M247" s="309">
        <v>90</v>
      </c>
      <c r="N247" s="406"/>
    </row>
    <row r="248" spans="1:21">
      <c r="I248" s="403"/>
      <c r="J248" s="373">
        <v>43552</v>
      </c>
      <c r="K248" s="265">
        <v>103.5</v>
      </c>
      <c r="L248" s="373">
        <v>43507</v>
      </c>
      <c r="M248" s="298">
        <v>103.5</v>
      </c>
      <c r="N248" s="406"/>
    </row>
    <row r="249" spans="1:21">
      <c r="B249" s="369" t="s">
        <v>174</v>
      </c>
      <c r="C249" s="386" t="s">
        <v>256</v>
      </c>
      <c r="D249" s="369" t="s">
        <v>275</v>
      </c>
      <c r="E249" s="369" t="s">
        <v>276</v>
      </c>
      <c r="F249" s="370" t="s">
        <v>257</v>
      </c>
      <c r="I249" s="403"/>
      <c r="J249" s="227">
        <v>43546</v>
      </c>
      <c r="K249" s="271">
        <v>218.5</v>
      </c>
      <c r="L249" s="365">
        <v>43497</v>
      </c>
      <c r="M249" s="265">
        <v>90</v>
      </c>
      <c r="N249" s="407"/>
    </row>
    <row r="250" spans="1:21">
      <c r="B250" s="414"/>
      <c r="C250" s="760"/>
      <c r="D250" s="414"/>
      <c r="E250" s="414"/>
      <c r="F250" s="680"/>
      <c r="I250" s="403"/>
      <c r="J250" s="227">
        <v>43538</v>
      </c>
      <c r="K250" s="271">
        <v>103.5</v>
      </c>
      <c r="L250" s="373">
        <v>43493</v>
      </c>
      <c r="M250" s="265">
        <v>103.5</v>
      </c>
      <c r="N250" s="407"/>
    </row>
    <row r="251" spans="1:21">
      <c r="B251" s="414"/>
      <c r="C251" s="760"/>
      <c r="D251" s="414"/>
      <c r="E251" s="414"/>
      <c r="F251" s="680"/>
      <c r="I251" s="403"/>
      <c r="J251" s="325">
        <v>43510</v>
      </c>
      <c r="K251" s="96">
        <v>103.5</v>
      </c>
      <c r="L251" s="373">
        <v>43483</v>
      </c>
      <c r="M251" s="265">
        <v>90</v>
      </c>
      <c r="N251" s="407"/>
    </row>
    <row r="252" spans="1:21">
      <c r="B252" s="414"/>
      <c r="C252" s="760"/>
      <c r="D252" s="414"/>
      <c r="E252" s="414"/>
      <c r="F252" s="680"/>
      <c r="I252" s="403"/>
      <c r="J252" s="325">
        <v>43500</v>
      </c>
      <c r="K252" s="96">
        <v>103.5</v>
      </c>
      <c r="L252" s="404">
        <v>43479</v>
      </c>
      <c r="M252" s="309">
        <v>103.5</v>
      </c>
      <c r="N252" s="412"/>
    </row>
    <row r="253" spans="1:21">
      <c r="B253" s="414"/>
      <c r="C253" s="760"/>
      <c r="D253" s="414"/>
      <c r="E253" s="414"/>
      <c r="F253" s="680"/>
      <c r="I253" s="400"/>
      <c r="J253" s="409">
        <v>43482</v>
      </c>
      <c r="K253" s="96">
        <v>103.5</v>
      </c>
      <c r="L253" s="365">
        <v>43469</v>
      </c>
      <c r="M253" s="265">
        <v>90</v>
      </c>
      <c r="N253" s="413"/>
    </row>
    <row r="254" spans="1:21">
      <c r="B254" s="414"/>
      <c r="C254" s="316">
        <v>43612</v>
      </c>
      <c r="D254" s="265">
        <v>69</v>
      </c>
      <c r="E254" s="414"/>
      <c r="F254" s="680"/>
      <c r="I254" s="400"/>
      <c r="J254" s="410">
        <v>43473</v>
      </c>
      <c r="K254" s="96">
        <v>103.5</v>
      </c>
      <c r="L254" s="411">
        <v>43465</v>
      </c>
      <c r="M254" s="283">
        <v>90</v>
      </c>
      <c r="N254" s="412"/>
    </row>
    <row r="255" spans="1:21">
      <c r="B255" s="414"/>
      <c r="C255" s="316">
        <v>43605</v>
      </c>
      <c r="D255" s="265">
        <v>69</v>
      </c>
      <c r="E255" s="414"/>
      <c r="F255" s="680"/>
      <c r="I255" s="400"/>
      <c r="J255" s="410">
        <v>43454</v>
      </c>
      <c r="K255" s="96">
        <v>90</v>
      </c>
      <c r="L255" s="411">
        <v>43455</v>
      </c>
      <c r="M255" s="283">
        <v>90</v>
      </c>
      <c r="N255" s="413"/>
    </row>
    <row r="256" spans="1:21">
      <c r="B256" s="414"/>
      <c r="C256" s="316">
        <v>43598</v>
      </c>
      <c r="D256" s="265">
        <v>69</v>
      </c>
      <c r="E256" s="414"/>
      <c r="F256" s="680"/>
      <c r="I256" s="400"/>
      <c r="J256" s="410">
        <v>43440</v>
      </c>
      <c r="K256" s="96">
        <v>90</v>
      </c>
      <c r="L256" s="411">
        <v>43451</v>
      </c>
      <c r="M256" s="283">
        <v>90</v>
      </c>
      <c r="N256" s="412"/>
      <c r="Q256" s="369" t="s">
        <v>174</v>
      </c>
      <c r="R256" s="386" t="s">
        <v>256</v>
      </c>
      <c r="S256" s="369" t="s">
        <v>275</v>
      </c>
      <c r="T256" s="369" t="s">
        <v>276</v>
      </c>
      <c r="U256" s="370" t="s">
        <v>257</v>
      </c>
    </row>
    <row r="257" spans="2:21">
      <c r="B257" s="414"/>
      <c r="C257" s="316">
        <v>43591</v>
      </c>
      <c r="D257" s="265">
        <v>69</v>
      </c>
      <c r="E257" s="414"/>
      <c r="F257" s="680"/>
      <c r="I257" s="400"/>
      <c r="L257" s="411">
        <v>43441</v>
      </c>
      <c r="M257" s="283">
        <v>90</v>
      </c>
      <c r="N257" s="413"/>
      <c r="Q257" s="254" t="s">
        <v>285</v>
      </c>
      <c r="R257" s="420">
        <v>43509</v>
      </c>
      <c r="S257" s="254">
        <v>90</v>
      </c>
      <c r="T257" s="354">
        <v>43495</v>
      </c>
      <c r="U257" s="378">
        <v>90</v>
      </c>
    </row>
    <row r="258" spans="2:21">
      <c r="B258" s="414"/>
      <c r="C258" s="316">
        <v>43584</v>
      </c>
      <c r="D258" s="265">
        <v>69</v>
      </c>
      <c r="E258" s="414"/>
      <c r="F258" s="680"/>
      <c r="I258" s="400"/>
      <c r="J258" s="416"/>
      <c r="L258" s="411">
        <v>43437</v>
      </c>
      <c r="M258" s="283">
        <v>90</v>
      </c>
      <c r="N258" s="413"/>
      <c r="Q258" s="354"/>
      <c r="R258" s="421">
        <v>43489</v>
      </c>
      <c r="S258" s="254">
        <v>90</v>
      </c>
      <c r="T258" s="354">
        <v>43481</v>
      </c>
      <c r="U258" s="378">
        <v>90</v>
      </c>
    </row>
    <row r="259" spans="2:21">
      <c r="B259" s="414"/>
      <c r="C259" s="316">
        <v>43570</v>
      </c>
      <c r="D259" s="265">
        <v>69</v>
      </c>
      <c r="E259" s="392"/>
      <c r="F259" s="415"/>
      <c r="I259" s="400"/>
      <c r="J259" s="400"/>
      <c r="K259" s="417">
        <f>SUM(K239:K257)</f>
        <v>1899.25</v>
      </c>
      <c r="L259" s="418">
        <f>SUM(K259-M259)</f>
        <v>0</v>
      </c>
      <c r="M259" s="418">
        <f>SUM(M239:M258)</f>
        <v>1845</v>
      </c>
      <c r="N259" s="413"/>
      <c r="R259" s="422">
        <v>43454</v>
      </c>
      <c r="S259" s="254">
        <v>90</v>
      </c>
      <c r="T259" s="354">
        <v>43468</v>
      </c>
      <c r="U259" s="378">
        <v>90</v>
      </c>
    </row>
    <row r="260" spans="2:21">
      <c r="B260" s="414"/>
      <c r="C260" s="316">
        <v>43563</v>
      </c>
      <c r="D260" s="265">
        <v>69</v>
      </c>
      <c r="E260" s="392"/>
      <c r="F260" s="415"/>
      <c r="N260" s="419"/>
      <c r="Q260" s="354"/>
      <c r="R260" s="292">
        <v>43439</v>
      </c>
      <c r="S260" s="254">
        <v>90</v>
      </c>
      <c r="T260" s="354">
        <v>43453</v>
      </c>
      <c r="U260" s="378">
        <v>90</v>
      </c>
    </row>
    <row r="261" spans="2:21">
      <c r="B261" s="414"/>
      <c r="C261" s="316">
        <v>43556</v>
      </c>
      <c r="D261" s="265">
        <v>69</v>
      </c>
      <c r="E261" s="392"/>
      <c r="F261" s="415"/>
      <c r="I261" s="310"/>
      <c r="J261" s="310"/>
      <c r="K261" s="310"/>
      <c r="L261" s="310"/>
      <c r="M261" s="310"/>
      <c r="N261" s="310"/>
      <c r="R261" s="402">
        <v>43425</v>
      </c>
      <c r="S261" s="254">
        <v>90</v>
      </c>
      <c r="T261" s="354">
        <v>43439</v>
      </c>
      <c r="U261" s="378">
        <v>90</v>
      </c>
    </row>
    <row r="262" spans="2:21">
      <c r="B262" s="414"/>
      <c r="C262" s="316">
        <v>43549</v>
      </c>
      <c r="D262" s="265">
        <v>69</v>
      </c>
      <c r="E262" s="393">
        <v>43600</v>
      </c>
      <c r="F262" s="415">
        <v>217</v>
      </c>
      <c r="K262" s="721"/>
      <c r="L262" s="722"/>
      <c r="N262" s="722"/>
      <c r="Q262" s="354"/>
      <c r="S262" s="254">
        <v>90</v>
      </c>
      <c r="T262" s="354">
        <v>43425</v>
      </c>
      <c r="U262" s="378">
        <v>90</v>
      </c>
    </row>
    <row r="263" spans="2:21">
      <c r="B263" s="414"/>
      <c r="C263" s="316">
        <v>43542</v>
      </c>
      <c r="D263" s="265">
        <v>69</v>
      </c>
      <c r="E263" s="393">
        <v>43584</v>
      </c>
      <c r="F263" s="415">
        <v>138</v>
      </c>
      <c r="K263" s="725"/>
      <c r="L263" s="726"/>
      <c r="M263" s="726"/>
      <c r="N263" s="726"/>
      <c r="R263" s="354"/>
      <c r="S263" s="254">
        <f>SUM(S257:S262)</f>
        <v>540</v>
      </c>
      <c r="U263" s="378">
        <f>SUM(U257:U262)</f>
        <v>540</v>
      </c>
    </row>
    <row r="264" spans="2:21">
      <c r="B264" s="414"/>
      <c r="C264" s="316">
        <v>43535</v>
      </c>
      <c r="D264" s="265">
        <v>69</v>
      </c>
      <c r="E264" s="393">
        <v>43563</v>
      </c>
      <c r="F264" s="415">
        <v>138</v>
      </c>
      <c r="K264" s="728"/>
      <c r="L264" s="729"/>
      <c r="M264" s="730"/>
      <c r="N264" s="729"/>
    </row>
    <row r="265" spans="2:21">
      <c r="C265" s="316">
        <v>43528</v>
      </c>
      <c r="D265" s="265">
        <v>69</v>
      </c>
      <c r="E265" s="267">
        <v>43550</v>
      </c>
      <c r="F265" s="415">
        <v>138</v>
      </c>
      <c r="K265" s="725"/>
      <c r="L265" s="726"/>
      <c r="M265" s="726"/>
      <c r="N265" s="726"/>
      <c r="Q265" s="354"/>
      <c r="R265" s="354"/>
    </row>
    <row r="266" spans="2:21">
      <c r="C266" s="311">
        <v>43521</v>
      </c>
      <c r="D266" s="265">
        <v>69</v>
      </c>
      <c r="E266" s="267">
        <v>43535</v>
      </c>
      <c r="F266" s="265">
        <v>138</v>
      </c>
      <c r="K266" s="728"/>
      <c r="L266" s="729"/>
      <c r="M266" s="730"/>
      <c r="N266" s="729"/>
    </row>
    <row r="267" spans="2:21">
      <c r="B267" s="254" t="s">
        <v>88</v>
      </c>
      <c r="C267" s="311">
        <v>43500</v>
      </c>
      <c r="D267" s="265">
        <v>69</v>
      </c>
      <c r="E267" s="267">
        <v>43530</v>
      </c>
      <c r="F267" s="265">
        <v>138</v>
      </c>
      <c r="I267" s="723"/>
      <c r="J267" s="724"/>
      <c r="K267" s="725"/>
      <c r="L267" s="726"/>
      <c r="M267" s="726"/>
      <c r="N267" s="726"/>
    </row>
    <row r="268" spans="2:21">
      <c r="C268" s="318">
        <v>43493</v>
      </c>
      <c r="D268" s="265">
        <v>69</v>
      </c>
      <c r="E268" s="267">
        <v>43514</v>
      </c>
      <c r="F268" s="265">
        <v>238.63</v>
      </c>
      <c r="J268" s="727"/>
      <c r="K268" s="728"/>
      <c r="L268" s="729"/>
      <c r="N268" s="729"/>
    </row>
    <row r="269" spans="2:21">
      <c r="B269" s="354"/>
      <c r="C269" s="314">
        <v>43479</v>
      </c>
      <c r="D269" s="265">
        <v>100.63</v>
      </c>
      <c r="E269" s="372">
        <v>43482</v>
      </c>
      <c r="F269" s="357">
        <v>100.63</v>
      </c>
      <c r="I269" s="723"/>
      <c r="J269" s="724"/>
      <c r="K269" s="725"/>
      <c r="L269" s="726"/>
      <c r="M269" s="726"/>
      <c r="N269" s="726"/>
    </row>
    <row r="270" spans="2:21">
      <c r="B270" s="354"/>
      <c r="C270" s="314">
        <v>43473</v>
      </c>
      <c r="D270" s="265">
        <v>100.63</v>
      </c>
      <c r="J270" s="727"/>
      <c r="K270" s="728"/>
      <c r="L270" s="729"/>
      <c r="N270" s="310"/>
    </row>
    <row r="271" spans="2:21">
      <c r="B271" s="354"/>
      <c r="C271" s="314">
        <v>43465</v>
      </c>
      <c r="D271" s="265">
        <v>87.5</v>
      </c>
    </row>
    <row r="272" spans="2:21">
      <c r="B272" s="354"/>
      <c r="C272" s="376">
        <v>43458</v>
      </c>
      <c r="D272" s="265">
        <v>87.5</v>
      </c>
      <c r="E272" s="265"/>
    </row>
    <row r="273" spans="1:14">
      <c r="B273" s="354"/>
      <c r="C273" s="376">
        <v>43451</v>
      </c>
      <c r="D273" s="265">
        <v>87.5</v>
      </c>
      <c r="E273" s="354">
        <v>43461</v>
      </c>
      <c r="F273" s="357">
        <v>175</v>
      </c>
      <c r="I273" s="354"/>
      <c r="J273" s="354"/>
      <c r="M273" s="378"/>
    </row>
    <row r="274" spans="1:14">
      <c r="B274" s="354"/>
      <c r="C274" s="376">
        <v>43444</v>
      </c>
      <c r="D274" s="265">
        <v>87.5</v>
      </c>
      <c r="I274" s="354"/>
    </row>
    <row r="275" spans="1:14" s="264" customFormat="1">
      <c r="A275" s="251"/>
      <c r="B275" s="354"/>
      <c r="C275" s="376">
        <v>43437</v>
      </c>
      <c r="D275" s="265">
        <v>87.5</v>
      </c>
      <c r="E275" s="354">
        <v>43446</v>
      </c>
      <c r="F275" s="357">
        <v>175</v>
      </c>
      <c r="I275" s="354"/>
      <c r="J275" s="354"/>
      <c r="K275" s="254"/>
      <c r="L275" s="254"/>
      <c r="M275" s="378"/>
      <c r="N275" s="254"/>
    </row>
    <row r="276" spans="1:14" s="264" customFormat="1" ht="15">
      <c r="B276" s="254"/>
      <c r="C276" s="376">
        <v>43430</v>
      </c>
      <c r="D276" s="265">
        <v>87.5</v>
      </c>
      <c r="E276" s="372">
        <v>43440</v>
      </c>
      <c r="F276" s="357">
        <v>87.5</v>
      </c>
      <c r="G276" s="354"/>
      <c r="I276" s="354"/>
      <c r="J276" s="254"/>
      <c r="K276" s="254"/>
      <c r="L276" s="254"/>
      <c r="M276" s="254"/>
      <c r="N276" s="254"/>
    </row>
    <row r="277" spans="1:14" s="264" customFormat="1">
      <c r="A277" s="251"/>
      <c r="B277" s="414"/>
      <c r="C277" s="376">
        <v>39771</v>
      </c>
      <c r="D277" s="265">
        <v>87.5</v>
      </c>
      <c r="E277" s="372">
        <v>43431</v>
      </c>
      <c r="F277" s="357">
        <v>87.5</v>
      </c>
      <c r="G277" s="354"/>
      <c r="H277" s="355"/>
      <c r="I277" s="354"/>
      <c r="J277" s="354"/>
      <c r="K277" s="254"/>
      <c r="L277" s="254"/>
      <c r="M277" s="378"/>
      <c r="N277" s="254"/>
    </row>
    <row r="278" spans="1:14" s="264" customFormat="1">
      <c r="A278" s="251"/>
      <c r="B278" s="414"/>
      <c r="C278" s="376">
        <v>43416</v>
      </c>
      <c r="D278" s="265">
        <v>87.5</v>
      </c>
      <c r="E278" s="372">
        <v>43424</v>
      </c>
      <c r="F278" s="357">
        <v>87.5</v>
      </c>
      <c r="H278" s="355"/>
      <c r="I278" s="354"/>
      <c r="J278" s="254"/>
      <c r="K278" s="254"/>
      <c r="L278" s="254"/>
      <c r="M278" s="254"/>
      <c r="N278" s="254"/>
    </row>
    <row r="279" spans="1:14" s="264" customFormat="1">
      <c r="A279" s="251"/>
      <c r="B279" s="414"/>
      <c r="C279" s="376">
        <v>43409</v>
      </c>
      <c r="D279" s="265">
        <v>87.5</v>
      </c>
      <c r="E279" s="372">
        <v>43416</v>
      </c>
      <c r="F279" s="357">
        <v>87.5</v>
      </c>
      <c r="G279" s="354"/>
      <c r="I279" s="354"/>
      <c r="J279" s="354"/>
      <c r="K279" s="254"/>
      <c r="L279" s="254"/>
      <c r="M279" s="378"/>
      <c r="N279" s="254"/>
    </row>
    <row r="280" spans="1:14" s="264" customFormat="1">
      <c r="A280" s="251"/>
      <c r="B280" s="414"/>
      <c r="C280" s="423">
        <v>43402</v>
      </c>
      <c r="D280" s="265">
        <v>87.5</v>
      </c>
      <c r="E280" s="372">
        <v>43411</v>
      </c>
      <c r="F280" s="357">
        <v>87.5</v>
      </c>
      <c r="G280" s="354"/>
      <c r="H280" s="355"/>
      <c r="I280" s="354"/>
      <c r="J280" s="254"/>
      <c r="K280" s="254"/>
      <c r="L280" s="254"/>
      <c r="M280" s="254"/>
      <c r="N280" s="254"/>
    </row>
    <row r="281" spans="1:14" s="264" customFormat="1" ht="15">
      <c r="B281" s="414"/>
      <c r="C281" s="423">
        <v>43388</v>
      </c>
      <c r="D281" s="265">
        <v>87.5</v>
      </c>
      <c r="E281" s="373">
        <v>43402</v>
      </c>
      <c r="F281" s="357">
        <v>87.5</v>
      </c>
      <c r="G281" s="265"/>
      <c r="H281" s="355"/>
      <c r="I281" s="354"/>
      <c r="J281" s="354"/>
      <c r="K281" s="254"/>
      <c r="L281" s="254"/>
      <c r="M281" s="378"/>
      <c r="N281" s="254"/>
    </row>
    <row r="282" spans="1:14" s="264" customFormat="1">
      <c r="A282" s="251"/>
      <c r="B282" s="414"/>
      <c r="C282" s="423">
        <v>43381</v>
      </c>
      <c r="D282" s="265">
        <v>87.5</v>
      </c>
      <c r="E282" s="272">
        <v>43385</v>
      </c>
      <c r="F282" s="357">
        <v>175</v>
      </c>
      <c r="G282" s="354"/>
      <c r="H282" s="261"/>
      <c r="I282" s="354"/>
      <c r="J282" s="354"/>
      <c r="K282" s="254"/>
      <c r="L282" s="254"/>
      <c r="M282" s="375"/>
      <c r="N282" s="254"/>
    </row>
    <row r="283" spans="1:14" s="264" customFormat="1">
      <c r="A283" s="251"/>
      <c r="B283" s="414"/>
      <c r="C283" s="423">
        <v>43374</v>
      </c>
      <c r="D283" s="265">
        <v>87.5</v>
      </c>
      <c r="E283" s="272">
        <v>43374</v>
      </c>
      <c r="F283" s="357">
        <v>87.5</v>
      </c>
      <c r="G283" s="431"/>
      <c r="H283" s="355"/>
      <c r="I283" s="354"/>
      <c r="J283" s="354"/>
      <c r="K283" s="254"/>
      <c r="L283" s="254"/>
      <c r="M283" s="375"/>
      <c r="N283" s="254"/>
    </row>
    <row r="284" spans="1:14" s="264" customFormat="1">
      <c r="A284" s="251"/>
      <c r="C284" s="424"/>
      <c r="D284" s="425">
        <f>SUM(D251:D283)</f>
        <v>2373.7600000000002</v>
      </c>
      <c r="E284" s="426">
        <f>+SUM(D284-F284)</f>
        <v>-10</v>
      </c>
      <c r="F284" s="358">
        <f>SUM(F262:F283)</f>
        <v>2383.7600000000002</v>
      </c>
      <c r="G284" s="272"/>
      <c r="H284" s="375"/>
      <c r="I284" s="354"/>
      <c r="J284" s="354"/>
      <c r="K284" s="254"/>
      <c r="L284" s="254"/>
      <c r="M284" s="375"/>
      <c r="N284" s="254"/>
    </row>
    <row r="285" spans="1:14" s="264" customFormat="1">
      <c r="A285" s="251"/>
      <c r="B285" s="369" t="s">
        <v>174</v>
      </c>
      <c r="C285" s="386" t="s">
        <v>256</v>
      </c>
      <c r="D285" s="369" t="s">
        <v>275</v>
      </c>
      <c r="E285" s="369" t="s">
        <v>276</v>
      </c>
      <c r="F285" s="370" t="s">
        <v>257</v>
      </c>
      <c r="H285" s="375"/>
      <c r="I285" s="354"/>
      <c r="J285" s="354"/>
      <c r="K285" s="254"/>
      <c r="L285" s="254"/>
      <c r="M285" s="375"/>
      <c r="N285" s="254"/>
    </row>
    <row r="286" spans="1:14" s="264" customFormat="1">
      <c r="A286" s="251"/>
      <c r="B286" s="427" t="s">
        <v>286</v>
      </c>
      <c r="C286" s="328"/>
      <c r="D286" s="364"/>
      <c r="E286" s="428"/>
      <c r="G286" s="378"/>
      <c r="H286" s="375"/>
      <c r="I286" s="354"/>
      <c r="K286" s="254"/>
      <c r="L286" s="254"/>
      <c r="N286" s="254"/>
    </row>
    <row r="287" spans="1:14">
      <c r="C287" s="423">
        <v>43495</v>
      </c>
      <c r="D287" s="429">
        <v>103.49999999999999</v>
      </c>
      <c r="E287" s="427">
        <v>43481</v>
      </c>
      <c r="F287" s="375">
        <v>90</v>
      </c>
      <c r="G287" s="264"/>
      <c r="H287" s="378"/>
      <c r="I287" s="354"/>
      <c r="J287" s="354"/>
      <c r="M287" s="375"/>
    </row>
    <row r="288" spans="1:14">
      <c r="C288" s="423">
        <v>43489</v>
      </c>
      <c r="D288" s="364">
        <v>103.49999999999999</v>
      </c>
      <c r="E288" s="427">
        <v>43468</v>
      </c>
      <c r="F288" s="375">
        <v>90</v>
      </c>
      <c r="G288" s="264"/>
      <c r="I288" s="339"/>
      <c r="J288" s="339"/>
      <c r="K288" s="264"/>
      <c r="L288" s="264"/>
      <c r="M288" s="375"/>
    </row>
    <row r="289" spans="1:19">
      <c r="B289" s="427"/>
      <c r="C289" s="376">
        <v>43454</v>
      </c>
      <c r="D289" s="429">
        <v>90</v>
      </c>
      <c r="E289" s="339">
        <v>43453</v>
      </c>
      <c r="F289" s="375">
        <v>90</v>
      </c>
      <c r="G289" s="264"/>
      <c r="I289" s="339"/>
      <c r="J289" s="339"/>
      <c r="K289" s="264"/>
      <c r="L289" s="264"/>
      <c r="M289" s="375"/>
    </row>
    <row r="290" spans="1:19">
      <c r="C290" s="376">
        <v>43439</v>
      </c>
      <c r="D290" s="294">
        <v>90</v>
      </c>
      <c r="E290" s="354">
        <v>43439</v>
      </c>
      <c r="F290" s="375">
        <v>90</v>
      </c>
      <c r="G290" s="355"/>
      <c r="I290" s="339"/>
      <c r="J290" s="339"/>
      <c r="K290" s="264"/>
      <c r="L290" s="264"/>
      <c r="M290" s="375"/>
      <c r="Q290" s="265"/>
      <c r="R290" s="265"/>
      <c r="S290" s="355"/>
    </row>
    <row r="291" spans="1:19">
      <c r="B291" s="339"/>
      <c r="C291" s="338"/>
      <c r="D291" s="264"/>
      <c r="E291" s="264"/>
      <c r="F291" s="375"/>
      <c r="G291" s="355"/>
      <c r="I291" s="339"/>
      <c r="J291" s="264"/>
      <c r="K291" s="264"/>
      <c r="L291" s="264"/>
      <c r="O291" s="354"/>
      <c r="Q291" s="265"/>
      <c r="R291" s="265"/>
    </row>
    <row r="292" spans="1:19" s="264" customFormat="1">
      <c r="A292" s="251" t="s">
        <v>287</v>
      </c>
      <c r="B292" s="254"/>
      <c r="C292" s="380"/>
      <c r="D292" s="358">
        <f>SUM(D287:D291)</f>
        <v>387</v>
      </c>
      <c r="E292" s="378">
        <f>SUM(F292-D292)</f>
        <v>-27</v>
      </c>
      <c r="F292" s="378">
        <f>SUM(F287:F291)</f>
        <v>360</v>
      </c>
      <c r="I292" s="354"/>
      <c r="J292" s="354"/>
      <c r="K292" s="254"/>
      <c r="M292" s="378"/>
      <c r="N292" s="254"/>
    </row>
    <row r="293" spans="1:19" s="264" customFormat="1">
      <c r="A293" s="432"/>
      <c r="B293" s="254"/>
      <c r="C293" s="260"/>
      <c r="D293" s="265"/>
      <c r="E293" s="261"/>
      <c r="F293" s="430"/>
      <c r="I293" s="354"/>
      <c r="J293" s="254"/>
      <c r="K293" s="254"/>
      <c r="M293" s="254"/>
      <c r="N293" s="254"/>
    </row>
    <row r="294" spans="1:19" s="264" customFormat="1">
      <c r="A294" s="432"/>
      <c r="B294" s="252" t="s">
        <v>174</v>
      </c>
      <c r="C294" s="253" t="s">
        <v>256</v>
      </c>
      <c r="D294" s="252" t="s">
        <v>257</v>
      </c>
      <c r="E294" s="252"/>
      <c r="F294" s="252" t="s">
        <v>258</v>
      </c>
      <c r="I294" s="377"/>
      <c r="J294" s="377"/>
      <c r="K294" s="339"/>
      <c r="M294" s="378"/>
    </row>
    <row r="295" spans="1:19" s="264" customFormat="1">
      <c r="A295" s="432"/>
      <c r="B295" s="254" t="s">
        <v>49</v>
      </c>
      <c r="C295" s="380"/>
      <c r="D295" s="254"/>
      <c r="E295" s="254"/>
      <c r="F295" s="254"/>
      <c r="I295" s="339"/>
      <c r="M295" s="254"/>
    </row>
    <row r="296" spans="1:19" s="264" customFormat="1">
      <c r="A296" s="432"/>
      <c r="B296" s="254"/>
      <c r="C296" s="380"/>
      <c r="D296" s="254"/>
      <c r="E296" s="354">
        <v>43503</v>
      </c>
      <c r="F296" s="355">
        <v>80.5</v>
      </c>
      <c r="I296" s="339"/>
      <c r="J296" s="339"/>
      <c r="M296" s="378"/>
    </row>
    <row r="297" spans="1:19">
      <c r="C297" s="336">
        <v>43453</v>
      </c>
      <c r="D297" s="265">
        <v>55.2</v>
      </c>
      <c r="E297" s="254"/>
      <c r="F297" s="373">
        <v>43438</v>
      </c>
      <c r="I297" s="339"/>
      <c r="J297" s="339"/>
      <c r="K297" s="264"/>
      <c r="L297" s="264"/>
      <c r="M297" s="378"/>
      <c r="N297" s="264"/>
    </row>
    <row r="298" spans="1:19">
      <c r="B298" s="264"/>
      <c r="C298" s="336">
        <v>43439</v>
      </c>
      <c r="D298" s="265">
        <v>86.25</v>
      </c>
      <c r="E298" s="254"/>
      <c r="F298" s="373">
        <v>43425</v>
      </c>
      <c r="I298" s="339"/>
      <c r="J298" s="339"/>
      <c r="K298" s="264"/>
      <c r="L298" s="264"/>
      <c r="M298" s="378"/>
      <c r="N298" s="264"/>
    </row>
    <row r="299" spans="1:19">
      <c r="B299" s="264"/>
      <c r="C299" s="336">
        <v>43425</v>
      </c>
      <c r="D299" s="265">
        <v>100.6</v>
      </c>
      <c r="E299" s="264"/>
      <c r="F299" s="264"/>
      <c r="I299" s="339"/>
      <c r="J299" s="339"/>
      <c r="K299" s="264"/>
      <c r="L299" s="264"/>
      <c r="M299" s="378"/>
      <c r="N299" s="264"/>
    </row>
    <row r="300" spans="1:19">
      <c r="B300" s="264"/>
      <c r="C300" s="297"/>
      <c r="D300" s="264"/>
      <c r="E300" s="264"/>
      <c r="F300" s="264"/>
      <c r="I300" s="354"/>
      <c r="J300" s="354"/>
      <c r="M300" s="435"/>
    </row>
    <row r="301" spans="1:19">
      <c r="B301" s="264"/>
      <c r="C301" s="297"/>
      <c r="D301" s="294">
        <f>SUM(D297:D299)</f>
        <v>242.04999999999998</v>
      </c>
      <c r="E301" s="298">
        <f>+SUM(G215-D301)</f>
        <v>2.8421709430404007E-14</v>
      </c>
      <c r="F301" s="264"/>
      <c r="I301" s="354"/>
      <c r="J301" s="354"/>
      <c r="M301" s="436"/>
    </row>
    <row r="302" spans="1:19">
      <c r="B302" s="369" t="s">
        <v>174</v>
      </c>
      <c r="C302" s="386" t="s">
        <v>256</v>
      </c>
      <c r="D302" s="369" t="s">
        <v>275</v>
      </c>
      <c r="E302" s="369" t="s">
        <v>276</v>
      </c>
      <c r="F302" s="370" t="s">
        <v>257</v>
      </c>
      <c r="I302" s="354"/>
      <c r="J302" s="354"/>
      <c r="M302" s="436"/>
    </row>
    <row r="303" spans="1:19">
      <c r="C303" s="311">
        <v>43500</v>
      </c>
      <c r="D303" s="433">
        <v>80.5</v>
      </c>
      <c r="E303" s="272">
        <v>43503</v>
      </c>
      <c r="F303" s="298">
        <v>80.5</v>
      </c>
      <c r="I303" s="354"/>
      <c r="J303" s="354"/>
      <c r="M303" s="378"/>
    </row>
    <row r="304" spans="1:19">
      <c r="B304" s="354" t="s">
        <v>288</v>
      </c>
      <c r="C304" s="314">
        <v>43488</v>
      </c>
      <c r="D304" s="434">
        <v>149.5</v>
      </c>
      <c r="E304" s="272">
        <v>43489</v>
      </c>
      <c r="F304" s="298">
        <v>161</v>
      </c>
      <c r="I304" s="354"/>
    </row>
    <row r="305" spans="1:18">
      <c r="B305" s="354"/>
      <c r="C305" s="314">
        <v>43474</v>
      </c>
      <c r="D305" s="265">
        <v>80.5</v>
      </c>
      <c r="E305" s="272">
        <v>43476</v>
      </c>
      <c r="F305" s="298">
        <v>80.5</v>
      </c>
      <c r="I305" s="339"/>
      <c r="J305" s="339"/>
      <c r="K305" s="264"/>
      <c r="L305" s="264"/>
      <c r="M305" s="375"/>
      <c r="N305" s="264"/>
    </row>
    <row r="306" spans="1:18" s="264" customFormat="1">
      <c r="A306" s="251"/>
      <c r="B306" s="354"/>
      <c r="C306" s="376">
        <v>43458</v>
      </c>
      <c r="D306" s="265">
        <v>70</v>
      </c>
      <c r="E306" s="272">
        <v>43461</v>
      </c>
      <c r="F306" s="298">
        <v>70</v>
      </c>
      <c r="G306" s="254"/>
      <c r="I306" s="339"/>
    </row>
    <row r="307" spans="1:18" s="264" customFormat="1">
      <c r="A307" s="251"/>
      <c r="B307" s="354"/>
      <c r="C307" s="336">
        <v>43446</v>
      </c>
      <c r="D307" s="265">
        <v>70</v>
      </c>
      <c r="E307" s="354">
        <v>43447</v>
      </c>
      <c r="F307" s="261">
        <v>70</v>
      </c>
      <c r="G307" s="254"/>
      <c r="I307" s="339"/>
      <c r="J307" s="339"/>
      <c r="M307" s="375"/>
    </row>
    <row r="308" spans="1:18" s="264" customFormat="1">
      <c r="A308" s="251"/>
      <c r="B308" s="354"/>
      <c r="C308" s="376">
        <v>43432</v>
      </c>
      <c r="D308" s="265">
        <v>70</v>
      </c>
      <c r="E308" s="272">
        <v>43433</v>
      </c>
      <c r="F308" s="261">
        <v>70</v>
      </c>
      <c r="G308" s="254"/>
      <c r="I308" s="339"/>
    </row>
    <row r="309" spans="1:18" s="264" customFormat="1">
      <c r="A309" s="251"/>
      <c r="B309" s="354"/>
      <c r="C309" s="376">
        <v>43418</v>
      </c>
      <c r="D309" s="265">
        <v>70</v>
      </c>
      <c r="E309" s="272">
        <v>43419</v>
      </c>
      <c r="F309" s="261">
        <v>70</v>
      </c>
      <c r="I309" s="339"/>
      <c r="J309" s="339"/>
      <c r="M309" s="375"/>
      <c r="O309" s="254"/>
    </row>
    <row r="310" spans="1:18" s="264" customFormat="1">
      <c r="A310" s="251"/>
      <c r="B310" s="254"/>
      <c r="C310" s="423">
        <v>43376</v>
      </c>
      <c r="D310" s="309">
        <v>70</v>
      </c>
      <c r="E310" s="272">
        <v>43405</v>
      </c>
      <c r="F310" s="298">
        <v>70</v>
      </c>
      <c r="I310" s="354"/>
      <c r="J310" s="254"/>
      <c r="K310" s="254"/>
      <c r="L310" s="254"/>
      <c r="N310" s="254"/>
      <c r="O310" s="254"/>
    </row>
    <row r="311" spans="1:18">
      <c r="A311" s="251" t="s">
        <v>6</v>
      </c>
      <c r="B311" s="362"/>
      <c r="C311" s="423">
        <v>43390</v>
      </c>
      <c r="D311" s="309">
        <v>70</v>
      </c>
      <c r="E311" s="272">
        <v>43391</v>
      </c>
      <c r="F311" s="298">
        <v>70</v>
      </c>
      <c r="I311" s="354"/>
      <c r="J311" s="354"/>
      <c r="M311" s="375"/>
      <c r="Q311" s="265"/>
      <c r="R311" s="265"/>
    </row>
    <row r="312" spans="1:18">
      <c r="B312" s="282"/>
      <c r="C312" s="423">
        <v>43404</v>
      </c>
      <c r="D312" s="309">
        <v>70</v>
      </c>
      <c r="E312" s="307">
        <v>43377</v>
      </c>
      <c r="F312" s="265">
        <v>70</v>
      </c>
      <c r="M312" s="264"/>
      <c r="Q312" s="265"/>
      <c r="R312" s="265"/>
    </row>
    <row r="313" spans="1:18">
      <c r="B313" s="282"/>
      <c r="C313" s="318">
        <v>43354</v>
      </c>
      <c r="D313" s="309">
        <v>70</v>
      </c>
      <c r="E313" s="307">
        <v>43363</v>
      </c>
      <c r="F313" s="265">
        <v>70</v>
      </c>
      <c r="M313" s="264"/>
      <c r="Q313" s="265"/>
      <c r="R313" s="265"/>
    </row>
    <row r="314" spans="1:18">
      <c r="B314" s="282"/>
      <c r="C314" s="437">
        <v>43362</v>
      </c>
      <c r="D314" s="309">
        <v>70</v>
      </c>
      <c r="E314" s="373">
        <v>43353</v>
      </c>
      <c r="F314" s="261">
        <v>70</v>
      </c>
      <c r="M314" s="264"/>
      <c r="Q314" s="265"/>
      <c r="R314" s="265"/>
    </row>
    <row r="315" spans="1:18">
      <c r="C315" s="423">
        <v>43334</v>
      </c>
      <c r="D315" s="265">
        <v>70</v>
      </c>
      <c r="E315" s="307">
        <v>43339</v>
      </c>
      <c r="F315" s="265">
        <v>70</v>
      </c>
      <c r="M315" s="264"/>
      <c r="Q315" s="265"/>
      <c r="R315" s="265"/>
    </row>
    <row r="316" spans="1:18">
      <c r="C316" s="438">
        <v>43318</v>
      </c>
      <c r="D316" s="439">
        <v>210</v>
      </c>
      <c r="E316" s="372">
        <v>43321</v>
      </c>
      <c r="F316" s="265">
        <v>280</v>
      </c>
      <c r="M316" s="264"/>
      <c r="Q316" s="265"/>
      <c r="R316" s="265"/>
    </row>
    <row r="317" spans="1:18">
      <c r="C317" s="438"/>
      <c r="D317" s="440">
        <f>SUM(D303:D316)</f>
        <v>1220.5</v>
      </c>
      <c r="E317" s="265"/>
      <c r="F317" s="265">
        <f>SUM(F303:F316)</f>
        <v>1302</v>
      </c>
      <c r="I317" s="354"/>
      <c r="J317" s="354"/>
      <c r="M317" s="375"/>
      <c r="Q317" s="265"/>
      <c r="R317" s="265"/>
    </row>
    <row r="318" spans="1:18">
      <c r="C318" s="380"/>
      <c r="D318" s="441"/>
      <c r="E318" s="441"/>
      <c r="F318" s="375"/>
      <c r="I318" s="354"/>
      <c r="M318" s="264"/>
      <c r="Q318" s="265"/>
      <c r="R318" s="265"/>
    </row>
    <row r="319" spans="1:18">
      <c r="B319" s="264"/>
      <c r="C319" s="264"/>
      <c r="D319" s="264"/>
      <c r="E319" s="264"/>
      <c r="F319" s="264"/>
      <c r="I319" s="339"/>
      <c r="J319" s="339"/>
      <c r="K319" s="264"/>
      <c r="L319" s="264"/>
      <c r="M319" s="375"/>
      <c r="Q319" s="265"/>
      <c r="R319" s="265"/>
    </row>
    <row r="320" spans="1:18">
      <c r="B320" s="264"/>
      <c r="C320" s="264"/>
      <c r="D320" s="264"/>
      <c r="E320" s="264"/>
      <c r="F320" s="264"/>
      <c r="I320" s="339"/>
      <c r="J320" s="264"/>
      <c r="K320" s="264"/>
      <c r="L320" s="264"/>
      <c r="M320" s="264"/>
      <c r="Q320" s="265"/>
      <c r="R320" s="265"/>
    </row>
    <row r="321" spans="2:18">
      <c r="B321" s="369" t="s">
        <v>256</v>
      </c>
      <c r="C321" s="386" t="s">
        <v>289</v>
      </c>
      <c r="D321" s="386"/>
      <c r="E321" s="369" t="s">
        <v>276</v>
      </c>
      <c r="F321" s="370" t="s">
        <v>257</v>
      </c>
      <c r="I321" s="339"/>
      <c r="J321" s="339"/>
      <c r="K321" s="264"/>
      <c r="L321" s="264"/>
      <c r="M321" s="375"/>
      <c r="Q321" s="265"/>
      <c r="R321" s="265"/>
    </row>
    <row r="322" spans="2:18">
      <c r="B322" s="442" t="s">
        <v>290</v>
      </c>
      <c r="C322" s="254"/>
      <c r="D322" s="254"/>
      <c r="E322" s="254"/>
      <c r="I322" s="339"/>
      <c r="J322" s="264"/>
      <c r="K322" s="264"/>
      <c r="L322" s="264"/>
      <c r="M322" s="264"/>
      <c r="Q322" s="265"/>
      <c r="R322" s="265"/>
    </row>
    <row r="323" spans="2:18">
      <c r="B323" s="354"/>
      <c r="C323" s="443"/>
      <c r="D323" s="254"/>
      <c r="E323" s="254"/>
      <c r="I323" s="339"/>
      <c r="J323" s="339"/>
      <c r="K323" s="264"/>
      <c r="L323" s="264"/>
      <c r="M323" s="375"/>
      <c r="Q323" s="265"/>
      <c r="R323" s="265"/>
    </row>
    <row r="324" spans="2:18">
      <c r="B324" s="328">
        <v>43511</v>
      </c>
      <c r="C324" s="444">
        <v>82.5</v>
      </c>
      <c r="D324" s="254"/>
      <c r="E324" s="354">
        <v>43509</v>
      </c>
      <c r="F324" s="378">
        <v>94.88</v>
      </c>
      <c r="I324" s="354"/>
      <c r="Q324" s="265"/>
      <c r="R324" s="265"/>
    </row>
    <row r="325" spans="2:18">
      <c r="B325" s="328">
        <v>43504</v>
      </c>
      <c r="C325" s="444">
        <v>82.5</v>
      </c>
      <c r="D325" s="254"/>
      <c r="E325" s="354">
        <v>43503</v>
      </c>
      <c r="F325" s="378">
        <v>94.88</v>
      </c>
      <c r="I325" s="354"/>
      <c r="J325" s="354"/>
      <c r="M325" s="378"/>
      <c r="Q325" s="265"/>
      <c r="R325" s="265"/>
    </row>
    <row r="326" spans="2:18">
      <c r="B326" s="314">
        <v>43497</v>
      </c>
      <c r="C326" s="444">
        <v>82.5</v>
      </c>
      <c r="D326" s="254"/>
      <c r="E326" s="354">
        <v>43495</v>
      </c>
      <c r="F326" s="378">
        <v>94.88</v>
      </c>
      <c r="I326" s="354"/>
      <c r="Q326" s="265"/>
      <c r="R326" s="265"/>
    </row>
    <row r="327" spans="2:18">
      <c r="B327" s="314">
        <v>43490</v>
      </c>
      <c r="C327" s="444">
        <v>82.5</v>
      </c>
      <c r="D327" s="254"/>
      <c r="E327" s="354">
        <v>43488</v>
      </c>
      <c r="F327" s="378">
        <v>94.88</v>
      </c>
      <c r="I327" s="354"/>
      <c r="J327" s="354"/>
      <c r="M327" s="378"/>
      <c r="Q327" s="265"/>
      <c r="R327" s="265"/>
    </row>
    <row r="328" spans="2:18">
      <c r="B328" s="314">
        <v>43469</v>
      </c>
      <c r="C328" s="444">
        <v>82.5</v>
      </c>
      <c r="D328" s="254"/>
      <c r="E328" s="354">
        <v>43468</v>
      </c>
      <c r="F328" s="378">
        <v>82.5</v>
      </c>
      <c r="I328" s="354"/>
      <c r="N328" s="378"/>
      <c r="Q328" s="265"/>
      <c r="R328" s="265"/>
    </row>
    <row r="329" spans="2:18">
      <c r="B329" s="316">
        <v>43462</v>
      </c>
      <c r="C329" s="444">
        <v>82.5</v>
      </c>
      <c r="D329" s="254"/>
      <c r="E329" s="354">
        <v>43461</v>
      </c>
      <c r="F329" s="378">
        <v>82.5</v>
      </c>
      <c r="I329" s="354"/>
      <c r="J329" s="354"/>
      <c r="M329" s="378"/>
      <c r="Q329" s="265"/>
      <c r="R329" s="265"/>
    </row>
    <row r="330" spans="2:18">
      <c r="B330" s="316">
        <v>43455</v>
      </c>
      <c r="C330" s="444">
        <v>82.5</v>
      </c>
      <c r="D330" s="254"/>
      <c r="E330" s="354">
        <v>43453</v>
      </c>
      <c r="F330" s="378">
        <v>82.5</v>
      </c>
      <c r="I330" s="354"/>
      <c r="Q330" s="265"/>
      <c r="R330" s="265"/>
    </row>
    <row r="331" spans="2:18">
      <c r="B331" s="316">
        <v>43448</v>
      </c>
      <c r="C331" s="444">
        <v>82.5</v>
      </c>
      <c r="D331" s="254"/>
      <c r="E331" s="354">
        <v>43446</v>
      </c>
      <c r="F331" s="378">
        <v>82.5</v>
      </c>
      <c r="I331" s="354"/>
      <c r="J331" s="354"/>
      <c r="M331" s="378"/>
      <c r="Q331" s="265"/>
      <c r="R331" s="265"/>
    </row>
    <row r="332" spans="2:18">
      <c r="B332" s="316">
        <v>43441</v>
      </c>
      <c r="C332" s="444">
        <v>82.5</v>
      </c>
      <c r="D332" s="254"/>
      <c r="E332" s="354">
        <v>43439</v>
      </c>
      <c r="F332" s="378">
        <v>82.5</v>
      </c>
      <c r="Q332" s="265"/>
      <c r="R332" s="265"/>
    </row>
    <row r="333" spans="2:18">
      <c r="B333" s="316">
        <v>43434</v>
      </c>
      <c r="C333" s="444">
        <v>82.5</v>
      </c>
      <c r="D333" s="254"/>
      <c r="E333" s="354">
        <v>43432</v>
      </c>
      <c r="F333" s="378">
        <v>82.5</v>
      </c>
      <c r="O333" s="261"/>
      <c r="Q333" s="265"/>
      <c r="R333" s="265"/>
    </row>
    <row r="334" spans="2:18">
      <c r="B334" s="316">
        <v>39774</v>
      </c>
      <c r="C334" s="444">
        <v>82.5</v>
      </c>
      <c r="D334" s="254"/>
      <c r="E334" s="354">
        <v>43425</v>
      </c>
      <c r="F334" s="378">
        <v>82.5</v>
      </c>
      <c r="Q334" s="265"/>
      <c r="R334" s="265"/>
    </row>
    <row r="335" spans="2:18">
      <c r="B335" s="316">
        <v>43419</v>
      </c>
      <c r="C335" s="444">
        <v>82.5</v>
      </c>
      <c r="D335" s="254"/>
      <c r="E335" s="354">
        <v>43418</v>
      </c>
      <c r="F335" s="378">
        <v>90</v>
      </c>
      <c r="Q335" s="265"/>
      <c r="R335" s="265"/>
    </row>
    <row r="336" spans="2:18">
      <c r="B336" s="316">
        <v>43412</v>
      </c>
      <c r="C336" s="444">
        <v>90</v>
      </c>
      <c r="D336" s="254"/>
      <c r="E336" s="354">
        <v>43411</v>
      </c>
      <c r="F336" s="378">
        <v>90</v>
      </c>
      <c r="Q336" s="265"/>
      <c r="R336" s="265"/>
    </row>
    <row r="337" spans="2:18">
      <c r="B337" s="328">
        <v>43405</v>
      </c>
      <c r="C337" s="444">
        <v>90</v>
      </c>
      <c r="D337" s="254"/>
      <c r="E337" s="354">
        <v>43404</v>
      </c>
      <c r="F337" s="378">
        <v>90</v>
      </c>
      <c r="Q337" s="265"/>
      <c r="R337" s="265"/>
    </row>
    <row r="338" spans="2:18">
      <c r="B338" s="328">
        <v>43398</v>
      </c>
      <c r="C338" s="444">
        <v>90</v>
      </c>
      <c r="D338" s="254"/>
      <c r="E338" s="354">
        <v>43397</v>
      </c>
      <c r="F338" s="378">
        <v>90</v>
      </c>
      <c r="N338" s="378"/>
      <c r="Q338" s="265"/>
      <c r="R338" s="265"/>
    </row>
    <row r="339" spans="2:18">
      <c r="B339" s="328">
        <v>43391</v>
      </c>
      <c r="C339" s="444">
        <v>90</v>
      </c>
      <c r="D339" s="254"/>
      <c r="E339" s="354">
        <v>43390</v>
      </c>
      <c r="F339" s="378">
        <v>90</v>
      </c>
      <c r="Q339" s="265"/>
      <c r="R339" s="265"/>
    </row>
    <row r="340" spans="2:18">
      <c r="B340" s="328">
        <v>43384</v>
      </c>
      <c r="C340" s="444">
        <v>90</v>
      </c>
      <c r="D340" s="254"/>
      <c r="E340" s="354">
        <v>43383</v>
      </c>
      <c r="F340" s="378">
        <v>90</v>
      </c>
      <c r="Q340" s="265"/>
      <c r="R340" s="265"/>
    </row>
    <row r="341" spans="2:18">
      <c r="B341" s="328">
        <v>43377</v>
      </c>
      <c r="C341" s="444">
        <v>90</v>
      </c>
      <c r="D341" s="254"/>
      <c r="E341" s="354">
        <v>43376</v>
      </c>
      <c r="F341" s="378">
        <v>90</v>
      </c>
      <c r="Q341" s="265"/>
      <c r="R341" s="265"/>
    </row>
    <row r="342" spans="2:18">
      <c r="B342" s="328">
        <v>43370</v>
      </c>
      <c r="C342" s="444">
        <v>90</v>
      </c>
      <c r="D342" s="254"/>
      <c r="E342" s="354">
        <v>43369</v>
      </c>
      <c r="F342" s="378">
        <v>90</v>
      </c>
      <c r="G342" s="264"/>
      <c r="Q342" s="265"/>
      <c r="R342" s="265"/>
    </row>
    <row r="343" spans="2:18">
      <c r="B343" s="314">
        <v>43363</v>
      </c>
      <c r="C343" s="444">
        <v>90</v>
      </c>
      <c r="D343" s="254"/>
      <c r="E343" s="354">
        <v>43362</v>
      </c>
      <c r="F343" s="378">
        <v>90</v>
      </c>
      <c r="G343" s="264"/>
      <c r="Q343" s="265"/>
      <c r="R343" s="265"/>
    </row>
    <row r="344" spans="2:18">
      <c r="B344" s="314">
        <v>43356</v>
      </c>
      <c r="C344" s="444">
        <v>90</v>
      </c>
      <c r="D344" s="254"/>
      <c r="E344" s="354">
        <v>43355</v>
      </c>
      <c r="F344" s="378">
        <v>90</v>
      </c>
      <c r="G344" s="264"/>
      <c r="Q344" s="265"/>
      <c r="R344" s="265"/>
    </row>
    <row r="345" spans="2:18">
      <c r="B345" s="336">
        <v>43349</v>
      </c>
      <c r="C345" s="444">
        <v>90</v>
      </c>
      <c r="D345" s="254"/>
      <c r="E345" s="354">
        <v>43348</v>
      </c>
      <c r="F345" s="378">
        <v>90</v>
      </c>
      <c r="G345" s="264"/>
      <c r="Q345" s="265"/>
      <c r="R345" s="265"/>
    </row>
    <row r="346" spans="2:18">
      <c r="B346" s="445" t="s">
        <v>291</v>
      </c>
      <c r="C346" s="444">
        <v>90</v>
      </c>
      <c r="D346" s="254"/>
      <c r="E346" s="354">
        <v>43341</v>
      </c>
      <c r="F346" s="378">
        <v>90</v>
      </c>
      <c r="G346" s="264"/>
      <c r="Q346" s="265"/>
      <c r="R346" s="265"/>
    </row>
    <row r="347" spans="2:18">
      <c r="B347" s="328">
        <v>43335</v>
      </c>
      <c r="C347" s="444">
        <v>90</v>
      </c>
      <c r="D347" s="254"/>
      <c r="E347" s="354">
        <v>43334</v>
      </c>
      <c r="F347" s="378">
        <v>90</v>
      </c>
      <c r="G347" s="264"/>
      <c r="Q347" s="265"/>
      <c r="R347" s="265"/>
    </row>
    <row r="348" spans="2:18">
      <c r="B348" s="328">
        <v>43328</v>
      </c>
      <c r="C348" s="444">
        <v>90</v>
      </c>
      <c r="D348" s="254"/>
      <c r="E348" s="354">
        <v>43327</v>
      </c>
      <c r="F348" s="378">
        <v>90</v>
      </c>
      <c r="G348" s="264"/>
      <c r="Q348" s="265"/>
      <c r="R348" s="265"/>
    </row>
    <row r="349" spans="2:18">
      <c r="B349" s="328">
        <v>43321</v>
      </c>
      <c r="C349" s="444">
        <v>90</v>
      </c>
      <c r="D349" s="254"/>
      <c r="E349" s="354">
        <v>43320</v>
      </c>
      <c r="F349" s="378">
        <v>90</v>
      </c>
      <c r="G349" s="264"/>
      <c r="O349" s="378">
        <v>63.3</v>
      </c>
      <c r="Q349" s="265"/>
      <c r="R349" s="265"/>
    </row>
    <row r="350" spans="2:18">
      <c r="B350" s="328">
        <v>43314</v>
      </c>
      <c r="C350" s="444">
        <v>90</v>
      </c>
      <c r="D350" s="254"/>
      <c r="E350" s="354">
        <v>43313</v>
      </c>
      <c r="F350" s="378">
        <v>90</v>
      </c>
      <c r="G350" s="264"/>
      <c r="Q350" s="265"/>
      <c r="R350" s="265"/>
    </row>
    <row r="351" spans="2:18">
      <c r="B351" s="328">
        <v>43307</v>
      </c>
      <c r="C351" s="444">
        <v>90</v>
      </c>
      <c r="D351" s="254"/>
      <c r="E351" s="354">
        <v>43306</v>
      </c>
      <c r="F351" s="378">
        <v>90</v>
      </c>
      <c r="G351" s="264"/>
      <c r="K351" s="378">
        <v>51.4</v>
      </c>
      <c r="O351" s="378">
        <v>55.7</v>
      </c>
      <c r="Q351" s="265"/>
      <c r="R351" s="265"/>
    </row>
    <row r="352" spans="2:18">
      <c r="B352" s="328">
        <v>43300</v>
      </c>
      <c r="C352" s="444">
        <v>90</v>
      </c>
      <c r="D352" s="254"/>
      <c r="E352" s="354">
        <v>43299</v>
      </c>
      <c r="F352" s="378">
        <v>90</v>
      </c>
      <c r="G352" s="264"/>
      <c r="K352" s="354">
        <v>43468</v>
      </c>
      <c r="Q352" s="265"/>
      <c r="R352" s="265"/>
    </row>
    <row r="353" spans="2:18">
      <c r="B353" s="328">
        <v>43293</v>
      </c>
      <c r="C353" s="444">
        <v>90</v>
      </c>
      <c r="D353" s="254"/>
      <c r="E353" s="354">
        <v>43292</v>
      </c>
      <c r="F353" s="378">
        <v>90</v>
      </c>
      <c r="G353" s="264"/>
      <c r="K353" s="354">
        <v>43468</v>
      </c>
      <c r="L353" s="354">
        <v>43468</v>
      </c>
      <c r="M353" s="254" t="s">
        <v>293</v>
      </c>
      <c r="N353" s="354"/>
      <c r="O353" s="378">
        <v>60</v>
      </c>
      <c r="Q353" s="265"/>
      <c r="R353" s="265"/>
    </row>
    <row r="354" spans="2:18">
      <c r="C354" s="444">
        <f>SUM(C324:C353)</f>
        <v>2610</v>
      </c>
      <c r="D354" s="254"/>
      <c r="E354" s="254"/>
      <c r="F354" s="378">
        <f>SUM(F324:F353)</f>
        <v>2667.02</v>
      </c>
      <c r="G354" s="264"/>
      <c r="K354" s="354">
        <v>43444</v>
      </c>
      <c r="Q354" s="265"/>
      <c r="R354" s="265"/>
    </row>
    <row r="355" spans="2:18">
      <c r="C355" s="444"/>
      <c r="D355" s="254"/>
      <c r="E355" s="254"/>
      <c r="F355" s="378"/>
      <c r="G355" s="264"/>
      <c r="K355" s="354">
        <v>43444</v>
      </c>
      <c r="L355" s="354">
        <v>43444</v>
      </c>
      <c r="M355" s="254" t="s">
        <v>293</v>
      </c>
      <c r="N355" s="354"/>
      <c r="O355" s="378">
        <v>60</v>
      </c>
      <c r="Q355" s="265"/>
      <c r="R355" s="265"/>
    </row>
    <row r="356" spans="2:18">
      <c r="B356" s="369" t="s">
        <v>174</v>
      </c>
      <c r="C356" s="386" t="s">
        <v>256</v>
      </c>
      <c r="D356" s="369" t="s">
        <v>275</v>
      </c>
      <c r="E356" s="369" t="s">
        <v>276</v>
      </c>
      <c r="F356" s="370" t="s">
        <v>257</v>
      </c>
      <c r="G356" s="264"/>
      <c r="K356" s="354">
        <v>43430</v>
      </c>
      <c r="Q356" s="265"/>
      <c r="R356" s="265"/>
    </row>
    <row r="357" spans="2:18">
      <c r="B357" s="254" t="s">
        <v>292</v>
      </c>
      <c r="G357" s="264"/>
      <c r="K357" s="354">
        <v>43430</v>
      </c>
      <c r="L357" s="354">
        <v>43430</v>
      </c>
      <c r="M357" s="254" t="s">
        <v>293</v>
      </c>
      <c r="O357" s="378">
        <v>60</v>
      </c>
      <c r="Q357" s="265"/>
      <c r="R357" s="265"/>
    </row>
    <row r="358" spans="2:18">
      <c r="C358" s="311">
        <v>43507</v>
      </c>
      <c r="D358" s="378">
        <v>105</v>
      </c>
      <c r="E358" s="354">
        <v>43509</v>
      </c>
      <c r="F358" s="378">
        <v>105</v>
      </c>
      <c r="G358" s="264"/>
      <c r="K358" s="354">
        <v>43416</v>
      </c>
      <c r="Q358" s="265"/>
      <c r="R358" s="265"/>
    </row>
    <row r="359" spans="2:18">
      <c r="C359" s="311">
        <v>43500</v>
      </c>
      <c r="D359" s="378">
        <v>105</v>
      </c>
      <c r="E359" s="354">
        <v>43501</v>
      </c>
      <c r="F359" s="378">
        <v>105</v>
      </c>
      <c r="G359" s="264"/>
      <c r="K359" s="354">
        <v>43416</v>
      </c>
      <c r="L359" s="354">
        <v>43416</v>
      </c>
      <c r="M359" s="254" t="s">
        <v>293</v>
      </c>
      <c r="O359" s="378">
        <v>67.760000000000005</v>
      </c>
      <c r="Q359" s="265"/>
      <c r="R359" s="265"/>
    </row>
    <row r="360" spans="2:18">
      <c r="C360" s="314">
        <v>43493</v>
      </c>
      <c r="D360" s="378">
        <v>105</v>
      </c>
      <c r="E360" s="354">
        <v>43490</v>
      </c>
      <c r="F360" s="378">
        <v>210</v>
      </c>
      <c r="G360" s="264"/>
      <c r="K360" s="354">
        <v>43402</v>
      </c>
      <c r="Q360" s="265"/>
      <c r="R360" s="265"/>
    </row>
    <row r="361" spans="2:18">
      <c r="C361" s="314">
        <v>43487</v>
      </c>
      <c r="D361" s="378">
        <v>105</v>
      </c>
      <c r="E361" s="354">
        <v>43486</v>
      </c>
      <c r="F361" s="378">
        <v>130.5</v>
      </c>
      <c r="G361" s="264"/>
      <c r="K361" s="354">
        <v>43402</v>
      </c>
      <c r="L361" s="354">
        <v>43402</v>
      </c>
      <c r="M361" s="254" t="s">
        <v>293</v>
      </c>
      <c r="O361" s="378">
        <v>60</v>
      </c>
      <c r="Q361" s="265"/>
      <c r="R361" s="265"/>
    </row>
    <row r="362" spans="2:18">
      <c r="C362" s="314">
        <v>43480</v>
      </c>
      <c r="D362" s="378">
        <v>105</v>
      </c>
      <c r="G362" s="264"/>
      <c r="K362" s="354">
        <v>43396</v>
      </c>
      <c r="Q362" s="265"/>
      <c r="R362" s="265"/>
    </row>
    <row r="363" spans="2:18">
      <c r="C363" s="314">
        <v>43469</v>
      </c>
      <c r="D363" s="378">
        <v>105</v>
      </c>
      <c r="E363" s="354">
        <v>43472</v>
      </c>
      <c r="F363" s="378">
        <v>105</v>
      </c>
      <c r="G363" s="264"/>
      <c r="K363" s="354">
        <v>43396</v>
      </c>
      <c r="L363" s="354">
        <v>43396</v>
      </c>
      <c r="M363" s="254" t="s">
        <v>293</v>
      </c>
      <c r="O363" s="378">
        <v>67</v>
      </c>
      <c r="Q363" s="265"/>
      <c r="R363" s="265"/>
    </row>
    <row r="364" spans="2:18">
      <c r="C364" s="376">
        <v>43458</v>
      </c>
      <c r="D364" s="378">
        <v>105</v>
      </c>
      <c r="E364" s="354">
        <v>43461</v>
      </c>
      <c r="F364" s="378">
        <v>105</v>
      </c>
      <c r="G364" s="264"/>
      <c r="K364" s="354">
        <v>43382</v>
      </c>
      <c r="Q364" s="265"/>
      <c r="R364" s="265"/>
    </row>
    <row r="365" spans="2:18">
      <c r="C365" s="376">
        <v>43451</v>
      </c>
      <c r="D365" s="378">
        <v>105</v>
      </c>
      <c r="E365" s="354">
        <v>43452</v>
      </c>
      <c r="F365" s="378">
        <v>105</v>
      </c>
      <c r="G365" s="264"/>
      <c r="K365" s="354">
        <v>43382</v>
      </c>
      <c r="L365" s="354">
        <v>43382</v>
      </c>
      <c r="M365" s="254" t="s">
        <v>293</v>
      </c>
      <c r="O365" s="378">
        <v>60</v>
      </c>
      <c r="Q365" s="265"/>
      <c r="R365" s="265"/>
    </row>
    <row r="366" spans="2:18">
      <c r="C366" s="376">
        <v>43444</v>
      </c>
      <c r="D366" s="378">
        <v>105</v>
      </c>
      <c r="E366" s="354">
        <v>43446</v>
      </c>
      <c r="F366" s="378">
        <v>105</v>
      </c>
      <c r="G366" s="264"/>
      <c r="K366" s="354">
        <v>43367</v>
      </c>
      <c r="Q366" s="265"/>
      <c r="R366" s="265"/>
    </row>
    <row r="367" spans="2:18">
      <c r="C367" s="376">
        <v>43437</v>
      </c>
      <c r="D367" s="378">
        <v>105</v>
      </c>
      <c r="E367" s="354">
        <v>43440</v>
      </c>
      <c r="F367" s="378">
        <v>105</v>
      </c>
      <c r="G367" s="264"/>
      <c r="K367" s="354">
        <v>43367</v>
      </c>
      <c r="L367" s="354">
        <v>43367</v>
      </c>
      <c r="M367" s="254" t="s">
        <v>293</v>
      </c>
      <c r="O367" s="378">
        <v>60</v>
      </c>
      <c r="Q367" s="265"/>
      <c r="R367" s="265"/>
    </row>
    <row r="368" spans="2:18">
      <c r="B368" s="354"/>
      <c r="C368" s="446">
        <v>43430</v>
      </c>
      <c r="D368" s="378">
        <v>105</v>
      </c>
      <c r="E368" s="354">
        <v>43430</v>
      </c>
      <c r="F368" s="378">
        <v>105</v>
      </c>
      <c r="G368" s="264"/>
      <c r="K368" s="354">
        <v>43311</v>
      </c>
      <c r="Q368" s="265"/>
      <c r="R368" s="265"/>
    </row>
    <row r="369" spans="1:19">
      <c r="C369" s="446">
        <v>39771</v>
      </c>
      <c r="D369" s="378">
        <v>105</v>
      </c>
      <c r="E369" s="354">
        <v>43424</v>
      </c>
      <c r="F369" s="378">
        <v>105</v>
      </c>
      <c r="G369" s="264"/>
      <c r="K369" s="354">
        <v>43311</v>
      </c>
      <c r="L369" s="354">
        <v>43311</v>
      </c>
      <c r="M369" s="254" t="s">
        <v>293</v>
      </c>
      <c r="O369" s="378">
        <v>15.02</v>
      </c>
      <c r="Q369" s="265"/>
      <c r="R369" s="265"/>
    </row>
    <row r="370" spans="1:19">
      <c r="B370" s="354"/>
      <c r="C370" s="446">
        <v>43416</v>
      </c>
      <c r="D370" s="378">
        <v>105</v>
      </c>
      <c r="E370" s="354">
        <v>43416</v>
      </c>
      <c r="F370" s="378">
        <v>105</v>
      </c>
      <c r="G370" s="264"/>
      <c r="K370" s="354">
        <v>43290</v>
      </c>
      <c r="Q370" s="265"/>
      <c r="R370" s="265"/>
    </row>
    <row r="371" spans="1:19">
      <c r="B371" s="354"/>
      <c r="C371" s="446">
        <v>43409</v>
      </c>
      <c r="D371" s="378">
        <v>105</v>
      </c>
      <c r="E371" s="354">
        <v>43409</v>
      </c>
      <c r="F371" s="378">
        <v>210</v>
      </c>
      <c r="G371" s="264"/>
      <c r="K371" s="354">
        <v>43290</v>
      </c>
      <c r="L371" s="354">
        <v>43290</v>
      </c>
      <c r="M371" s="254" t="s">
        <v>293</v>
      </c>
      <c r="O371" s="378">
        <v>80</v>
      </c>
      <c r="Q371" s="265"/>
      <c r="R371" s="265"/>
    </row>
    <row r="372" spans="1:19">
      <c r="D372" s="436">
        <f>SUM(D358:D371)</f>
        <v>1470</v>
      </c>
      <c r="F372" s="378">
        <f>SUM(F358:F371)</f>
        <v>1600.5</v>
      </c>
      <c r="G372" s="264"/>
      <c r="K372" s="354">
        <v>43256</v>
      </c>
      <c r="O372" s="264"/>
      <c r="Q372" s="265"/>
      <c r="R372" s="265"/>
    </row>
    <row r="373" spans="1:19">
      <c r="B373" s="252" t="s">
        <v>174</v>
      </c>
      <c r="C373" s="253" t="s">
        <v>256</v>
      </c>
      <c r="D373" s="252" t="s">
        <v>257</v>
      </c>
      <c r="E373" s="252" t="s">
        <v>258</v>
      </c>
      <c r="F373" s="252" t="s">
        <v>257</v>
      </c>
      <c r="G373" s="264"/>
      <c r="K373" s="354">
        <v>43256</v>
      </c>
      <c r="L373" s="354">
        <v>43256</v>
      </c>
      <c r="M373" s="254" t="s">
        <v>293</v>
      </c>
      <c r="O373" s="375">
        <v>50</v>
      </c>
      <c r="Q373" s="265"/>
      <c r="R373" s="265"/>
    </row>
    <row r="374" spans="1:19">
      <c r="B374" s="254" t="s">
        <v>294</v>
      </c>
      <c r="C374" s="297"/>
      <c r="D374" s="264"/>
      <c r="E374" s="264"/>
      <c r="F374" s="375"/>
      <c r="G374" s="264"/>
      <c r="K374" s="354">
        <v>43152</v>
      </c>
      <c r="Q374" s="265"/>
      <c r="R374" s="265"/>
    </row>
    <row r="375" spans="1:19">
      <c r="B375" s="264"/>
      <c r="C375" s="328">
        <v>43328</v>
      </c>
      <c r="D375" s="375">
        <v>105</v>
      </c>
      <c r="E375" s="354">
        <v>43320</v>
      </c>
      <c r="F375" s="375">
        <v>105</v>
      </c>
      <c r="G375" s="264"/>
      <c r="K375" s="354">
        <v>43152</v>
      </c>
      <c r="L375" s="354">
        <v>43152</v>
      </c>
      <c r="M375" s="254" t="s">
        <v>295</v>
      </c>
      <c r="O375" s="378">
        <v>100</v>
      </c>
      <c r="Q375" s="265"/>
      <c r="R375" s="265"/>
    </row>
    <row r="376" spans="1:19">
      <c r="B376" s="264"/>
      <c r="C376" s="384">
        <v>43314</v>
      </c>
      <c r="D376" s="375">
        <v>105</v>
      </c>
      <c r="E376" s="354">
        <v>43306</v>
      </c>
      <c r="F376" s="375">
        <v>105</v>
      </c>
      <c r="G376" s="264"/>
      <c r="K376" s="354">
        <v>43145</v>
      </c>
      <c r="L376" s="354"/>
      <c r="M376" s="354"/>
      <c r="Q376" s="265"/>
      <c r="R376" s="265"/>
    </row>
    <row r="377" spans="1:19">
      <c r="A377" s="251" t="s">
        <v>296</v>
      </c>
      <c r="B377" s="264"/>
      <c r="C377" s="328">
        <v>43300</v>
      </c>
      <c r="D377" s="375">
        <v>105</v>
      </c>
      <c r="E377" s="354">
        <v>43299</v>
      </c>
      <c r="F377" s="375">
        <v>105</v>
      </c>
      <c r="K377" s="354">
        <v>43145</v>
      </c>
      <c r="L377" s="354">
        <v>43145</v>
      </c>
      <c r="M377" s="254" t="s">
        <v>295</v>
      </c>
      <c r="O377" s="378">
        <v>80</v>
      </c>
      <c r="R377" s="265"/>
      <c r="S377" s="261"/>
    </row>
    <row r="378" spans="1:19">
      <c r="B378" s="264"/>
      <c r="C378" s="328">
        <v>43286</v>
      </c>
      <c r="D378" s="375">
        <v>105</v>
      </c>
      <c r="E378" s="354">
        <v>43287</v>
      </c>
      <c r="F378" s="375">
        <v>105</v>
      </c>
      <c r="K378" s="354">
        <v>43138</v>
      </c>
      <c r="L378" s="354"/>
      <c r="M378" s="354"/>
      <c r="Q378" s="265"/>
      <c r="R378" s="265"/>
      <c r="S378" s="355"/>
    </row>
    <row r="379" spans="1:19">
      <c r="B379" s="264"/>
      <c r="C379" s="306">
        <v>43272</v>
      </c>
      <c r="D379" s="375">
        <v>105</v>
      </c>
      <c r="E379" s="354">
        <v>43273</v>
      </c>
      <c r="F379" s="375">
        <v>105</v>
      </c>
      <c r="K379" s="354">
        <v>43138</v>
      </c>
      <c r="L379" s="354">
        <v>43138</v>
      </c>
      <c r="M379" s="254" t="s">
        <v>295</v>
      </c>
      <c r="O379" s="378">
        <v>50</v>
      </c>
      <c r="Q379" s="265"/>
      <c r="R379" s="265"/>
      <c r="S379" s="355"/>
    </row>
    <row r="380" spans="1:19">
      <c r="B380" s="264"/>
      <c r="C380" s="314">
        <v>43258</v>
      </c>
      <c r="D380" s="375">
        <v>105</v>
      </c>
      <c r="E380" s="354">
        <v>43259</v>
      </c>
      <c r="F380" s="375">
        <v>105</v>
      </c>
      <c r="K380" s="354">
        <v>43132</v>
      </c>
      <c r="L380" s="354"/>
      <c r="M380" s="354"/>
      <c r="O380" s="378">
        <f>SUM(O349:O379)</f>
        <v>988.78</v>
      </c>
      <c r="Q380" s="265"/>
      <c r="R380" s="265"/>
      <c r="S380" s="355"/>
    </row>
    <row r="381" spans="1:19">
      <c r="C381" s="328">
        <v>43244</v>
      </c>
      <c r="D381" s="375">
        <v>105</v>
      </c>
      <c r="E381" s="354">
        <v>43245</v>
      </c>
      <c r="F381" s="375">
        <v>105</v>
      </c>
      <c r="H381" s="354"/>
      <c r="K381" s="354">
        <v>43132</v>
      </c>
      <c r="L381" s="354">
        <v>43132</v>
      </c>
      <c r="M381" s="254" t="s">
        <v>295</v>
      </c>
      <c r="Q381" s="265"/>
      <c r="R381" s="265"/>
      <c r="S381" s="355"/>
    </row>
    <row r="382" spans="1:19">
      <c r="C382" s="328">
        <v>43230</v>
      </c>
      <c r="D382" s="375">
        <v>105</v>
      </c>
      <c r="E382" s="354">
        <v>43231</v>
      </c>
      <c r="F382" s="375">
        <v>105</v>
      </c>
      <c r="K382" s="354">
        <v>43129</v>
      </c>
      <c r="L382" s="354"/>
      <c r="M382" s="354"/>
      <c r="Q382" s="265"/>
      <c r="R382" s="265"/>
      <c r="S382" s="355"/>
    </row>
    <row r="383" spans="1:19">
      <c r="C383" s="314">
        <v>43216</v>
      </c>
      <c r="D383" s="375">
        <v>105</v>
      </c>
      <c r="E383" s="354">
        <v>43217</v>
      </c>
      <c r="F383" s="375">
        <v>105</v>
      </c>
      <c r="H383" s="354"/>
      <c r="K383" s="354">
        <v>43129</v>
      </c>
      <c r="L383" s="354">
        <v>43129</v>
      </c>
      <c r="M383" s="354" t="s">
        <v>295</v>
      </c>
      <c r="Q383" s="265"/>
      <c r="R383" s="265"/>
      <c r="S383" s="355"/>
    </row>
    <row r="384" spans="1:19">
      <c r="C384" s="314">
        <v>43202</v>
      </c>
      <c r="D384" s="375">
        <v>105</v>
      </c>
      <c r="E384" s="354">
        <v>43203</v>
      </c>
      <c r="F384" s="375">
        <v>105</v>
      </c>
      <c r="H384" s="354"/>
      <c r="L384" s="354"/>
      <c r="M384" s="354"/>
      <c r="Q384" s="265"/>
      <c r="R384" s="265"/>
      <c r="S384" s="261"/>
    </row>
    <row r="385" spans="1:19">
      <c r="C385" s="380"/>
      <c r="D385" s="378">
        <f>SUM(D375:D384)</f>
        <v>1050</v>
      </c>
      <c r="E385" s="254"/>
      <c r="F385" s="378">
        <f>SUM(F375:F384)</f>
        <v>1050</v>
      </c>
      <c r="G385" s="315"/>
      <c r="Q385" s="265"/>
      <c r="R385" s="265"/>
      <c r="S385" s="355"/>
    </row>
    <row r="386" spans="1:19">
      <c r="C386" s="380"/>
      <c r="D386" s="378"/>
      <c r="E386" s="254"/>
      <c r="F386" s="378"/>
      <c r="Q386" s="265"/>
      <c r="R386" s="265"/>
      <c r="S386" s="261"/>
    </row>
    <row r="387" spans="1:19">
      <c r="B387" s="252" t="s">
        <v>174</v>
      </c>
      <c r="C387" s="253" t="s">
        <v>256</v>
      </c>
      <c r="D387" s="252" t="s">
        <v>257</v>
      </c>
      <c r="E387" s="252" t="s">
        <v>258</v>
      </c>
      <c r="F387" s="252" t="s">
        <v>257</v>
      </c>
      <c r="Q387" s="265"/>
      <c r="R387" s="265"/>
      <c r="S387" s="355"/>
    </row>
    <row r="388" spans="1:19">
      <c r="B388" s="362"/>
      <c r="C388" s="363"/>
      <c r="D388" s="362"/>
      <c r="E388" s="362"/>
      <c r="F388" s="362"/>
      <c r="Q388" s="265"/>
      <c r="R388" s="265"/>
      <c r="S388" s="355"/>
    </row>
    <row r="389" spans="1:19">
      <c r="B389" s="362"/>
      <c r="C389" s="363"/>
      <c r="D389" s="362"/>
      <c r="E389" s="362"/>
      <c r="F389" s="362"/>
      <c r="Q389" s="265"/>
      <c r="R389" s="265"/>
      <c r="S389" s="355"/>
    </row>
    <row r="390" spans="1:19">
      <c r="B390" s="362"/>
      <c r="C390" s="363"/>
      <c r="D390" s="362"/>
      <c r="E390" s="362"/>
      <c r="F390" s="362"/>
      <c r="Q390" s="265"/>
      <c r="R390" s="265"/>
      <c r="S390" s="355"/>
    </row>
    <row r="391" spans="1:19">
      <c r="B391" s="362"/>
      <c r="C391" s="363"/>
      <c r="D391" s="362"/>
      <c r="E391" s="362"/>
      <c r="F391" s="362"/>
      <c r="Q391" s="265"/>
      <c r="R391" s="265"/>
      <c r="S391" s="355"/>
    </row>
    <row r="392" spans="1:19">
      <c r="B392" s="362"/>
      <c r="C392" s="314">
        <v>43615</v>
      </c>
      <c r="D392" s="364">
        <v>80.5</v>
      </c>
      <c r="E392" s="362"/>
      <c r="F392" s="362"/>
      <c r="Q392" s="265"/>
      <c r="R392" s="265"/>
      <c r="S392" s="355"/>
    </row>
    <row r="393" spans="1:19">
      <c r="B393" s="362"/>
      <c r="C393" s="314">
        <v>43608</v>
      </c>
      <c r="D393" s="364">
        <v>80.5</v>
      </c>
      <c r="E393" s="362"/>
      <c r="F393" s="362"/>
      <c r="Q393" s="265"/>
      <c r="R393" s="265"/>
      <c r="S393" s="355"/>
    </row>
    <row r="394" spans="1:19">
      <c r="C394" s="266">
        <v>43601</v>
      </c>
      <c r="D394" s="364">
        <v>80.5</v>
      </c>
      <c r="Q394" s="265"/>
      <c r="R394" s="265"/>
      <c r="S394" s="355"/>
    </row>
    <row r="395" spans="1:19">
      <c r="C395" s="266">
        <v>43594</v>
      </c>
      <c r="D395" s="364">
        <v>80.5</v>
      </c>
      <c r="Q395" s="265"/>
      <c r="R395" s="265"/>
      <c r="S395" s="355"/>
    </row>
    <row r="396" spans="1:19">
      <c r="B396" s="362"/>
      <c r="C396" s="316">
        <v>43587</v>
      </c>
      <c r="D396" s="364">
        <v>80.5</v>
      </c>
      <c r="E396" s="362"/>
      <c r="F396" s="362"/>
      <c r="R396" s="265"/>
      <c r="S396" s="355"/>
    </row>
    <row r="397" spans="1:19" s="264" customFormat="1">
      <c r="A397" s="251"/>
      <c r="B397" s="362"/>
      <c r="C397" s="314">
        <v>43581</v>
      </c>
      <c r="D397" s="364">
        <v>80.5</v>
      </c>
      <c r="E397" s="362"/>
      <c r="F397" s="362"/>
      <c r="G397" s="254"/>
      <c r="I397" s="254"/>
      <c r="J397" s="254"/>
      <c r="K397" s="254"/>
      <c r="L397" s="254"/>
      <c r="M397" s="254"/>
      <c r="N397" s="254"/>
      <c r="O397" s="254"/>
      <c r="R397" s="298"/>
      <c r="S397" s="447"/>
    </row>
    <row r="398" spans="1:19" s="264" customFormat="1">
      <c r="A398" s="251" t="s">
        <v>297</v>
      </c>
      <c r="B398" s="362"/>
      <c r="C398" s="314">
        <v>43573</v>
      </c>
      <c r="D398" s="364">
        <v>80.5</v>
      </c>
      <c r="E398" s="362"/>
      <c r="F398" s="362"/>
      <c r="G398" s="254"/>
      <c r="I398" s="254"/>
      <c r="J398" s="254"/>
      <c r="K398" s="254"/>
      <c r="L398" s="254"/>
      <c r="M398" s="254"/>
      <c r="N398" s="254"/>
      <c r="O398" s="254"/>
      <c r="R398" s="298"/>
      <c r="S398" s="447"/>
    </row>
    <row r="399" spans="1:19">
      <c r="B399" s="362"/>
      <c r="C399" s="314">
        <v>43566</v>
      </c>
      <c r="D399" s="265">
        <v>80.5</v>
      </c>
      <c r="E399" s="362"/>
      <c r="F399" s="677"/>
      <c r="R399" s="265"/>
      <c r="S399" s="355"/>
    </row>
    <row r="400" spans="1:19">
      <c r="B400" s="362"/>
      <c r="C400" s="314">
        <v>43559</v>
      </c>
      <c r="D400" s="265">
        <v>80.5</v>
      </c>
      <c r="E400" s="365">
        <v>43604</v>
      </c>
      <c r="F400" s="364">
        <v>161</v>
      </c>
      <c r="R400" s="265"/>
      <c r="S400" s="355"/>
    </row>
    <row r="401" spans="1:19">
      <c r="B401" s="254" t="s">
        <v>141</v>
      </c>
      <c r="C401" s="266">
        <v>43552</v>
      </c>
      <c r="D401" s="265">
        <v>80.5</v>
      </c>
      <c r="E401" s="267">
        <v>43594</v>
      </c>
      <c r="F401" s="265">
        <v>161</v>
      </c>
      <c r="R401" s="265"/>
      <c r="S401" s="355"/>
    </row>
    <row r="402" spans="1:19">
      <c r="C402" s="266">
        <v>43545</v>
      </c>
      <c r="D402" s="265">
        <v>80.5</v>
      </c>
      <c r="E402" s="267">
        <v>43581</v>
      </c>
      <c r="F402" s="265">
        <v>161</v>
      </c>
      <c r="G402" s="264"/>
    </row>
    <row r="403" spans="1:19">
      <c r="C403" s="266">
        <v>43538</v>
      </c>
      <c r="D403" s="265">
        <v>80.5</v>
      </c>
      <c r="E403" s="267">
        <v>43567</v>
      </c>
      <c r="F403" s="265">
        <v>165</v>
      </c>
      <c r="G403" s="264"/>
    </row>
    <row r="404" spans="1:19">
      <c r="C404" s="266">
        <v>43531</v>
      </c>
      <c r="D404" s="265">
        <v>80.5</v>
      </c>
      <c r="E404" s="267">
        <v>43553</v>
      </c>
      <c r="F404" s="265">
        <v>160</v>
      </c>
      <c r="I404" s="354"/>
      <c r="J404" s="354"/>
      <c r="M404" s="378"/>
    </row>
    <row r="405" spans="1:19">
      <c r="C405" s="311">
        <v>43524</v>
      </c>
      <c r="D405" s="260">
        <v>80.5</v>
      </c>
      <c r="E405" s="267">
        <v>43542</v>
      </c>
      <c r="F405" s="265">
        <v>160</v>
      </c>
      <c r="I405" s="354"/>
    </row>
    <row r="406" spans="1:19">
      <c r="C406" s="311">
        <v>43517</v>
      </c>
      <c r="D406" s="260">
        <v>80.5</v>
      </c>
      <c r="E406" s="267">
        <v>43524</v>
      </c>
      <c r="F406" s="357">
        <v>160</v>
      </c>
      <c r="I406" s="354"/>
      <c r="J406" s="354"/>
      <c r="M406" s="378"/>
    </row>
    <row r="407" spans="1:19">
      <c r="C407" s="311">
        <v>43510</v>
      </c>
      <c r="D407" s="260">
        <v>80.5</v>
      </c>
      <c r="E407" s="267">
        <v>43510</v>
      </c>
      <c r="F407" s="357">
        <v>160</v>
      </c>
      <c r="I407" s="354"/>
    </row>
    <row r="408" spans="1:19">
      <c r="C408" s="311">
        <v>43502</v>
      </c>
      <c r="D408" s="260">
        <v>80.5</v>
      </c>
      <c r="E408" s="357"/>
      <c r="F408" s="357"/>
      <c r="I408" s="354"/>
      <c r="J408" s="354"/>
      <c r="M408" s="378"/>
    </row>
    <row r="409" spans="1:19">
      <c r="C409" s="367">
        <v>43496</v>
      </c>
      <c r="D409" s="260">
        <v>80.5</v>
      </c>
      <c r="E409" s="678">
        <v>43496</v>
      </c>
      <c r="F409" s="357">
        <v>160</v>
      </c>
      <c r="I409" s="354"/>
    </row>
    <row r="410" spans="1:19">
      <c r="C410" s="367">
        <v>43489</v>
      </c>
      <c r="D410" s="260">
        <v>80.5</v>
      </c>
      <c r="E410" s="357"/>
      <c r="F410" s="357"/>
      <c r="I410" s="339"/>
      <c r="J410" s="339"/>
      <c r="K410" s="264"/>
      <c r="L410" s="264"/>
      <c r="M410" s="375"/>
      <c r="N410" s="264"/>
    </row>
    <row r="411" spans="1:19" s="264" customFormat="1">
      <c r="A411" s="432"/>
      <c r="B411" s="254"/>
      <c r="C411" s="367">
        <v>43482</v>
      </c>
      <c r="D411" s="260">
        <v>80.5</v>
      </c>
      <c r="E411" s="678">
        <v>43482</v>
      </c>
      <c r="F411" s="357">
        <v>160</v>
      </c>
      <c r="G411" s="368"/>
      <c r="I411" s="339"/>
    </row>
    <row r="412" spans="1:19" s="264" customFormat="1">
      <c r="A412" s="432"/>
      <c r="B412" s="254"/>
      <c r="C412" s="380"/>
      <c r="D412" s="358">
        <f>SUM(D390:D411)</f>
        <v>1610</v>
      </c>
      <c r="E412" s="683">
        <f>SUM(D412-F412)</f>
        <v>2</v>
      </c>
      <c r="F412" s="357">
        <f>SUM(F395:F411)</f>
        <v>1608</v>
      </c>
      <c r="I412" s="254"/>
      <c r="J412" s="354"/>
      <c r="K412" s="254"/>
      <c r="L412" s="254"/>
      <c r="M412" s="254"/>
      <c r="N412" s="254"/>
    </row>
    <row r="413" spans="1:19" s="264" customFormat="1">
      <c r="A413" s="432"/>
      <c r="B413" s="369" t="s">
        <v>174</v>
      </c>
      <c r="C413" s="386" t="s">
        <v>256</v>
      </c>
      <c r="D413" s="369" t="s">
        <v>275</v>
      </c>
      <c r="E413" s="369" t="s">
        <v>276</v>
      </c>
      <c r="F413" s="370" t="s">
        <v>257</v>
      </c>
      <c r="I413" s="354"/>
      <c r="J413" s="254"/>
      <c r="K413" s="254"/>
      <c r="L413" s="254"/>
      <c r="M413" s="254"/>
      <c r="N413" s="254"/>
    </row>
    <row r="414" spans="1:19" s="264" customFormat="1">
      <c r="A414" s="432"/>
      <c r="B414" s="339" t="s">
        <v>298</v>
      </c>
      <c r="C414" s="314"/>
      <c r="D414" s="265"/>
      <c r="E414" s="261"/>
      <c r="F414" s="254"/>
      <c r="I414" s="354"/>
      <c r="J414" s="354"/>
      <c r="K414" s="254"/>
      <c r="L414" s="254"/>
      <c r="M414" s="254"/>
      <c r="N414" s="254"/>
    </row>
    <row r="415" spans="1:19" s="264" customFormat="1">
      <c r="A415" s="432"/>
      <c r="B415" s="339"/>
      <c r="C415" s="314">
        <v>43496</v>
      </c>
      <c r="D415" s="378">
        <v>80.5</v>
      </c>
      <c r="E415" s="354">
        <v>43496</v>
      </c>
      <c r="F415" s="378">
        <v>80.5</v>
      </c>
      <c r="I415" s="339"/>
      <c r="J415" s="339"/>
    </row>
    <row r="416" spans="1:19" s="264" customFormat="1">
      <c r="A416" s="432"/>
      <c r="B416" s="339"/>
      <c r="C416" s="314">
        <v>43489</v>
      </c>
      <c r="D416" s="378">
        <v>80.5</v>
      </c>
      <c r="E416" s="354">
        <v>43490</v>
      </c>
      <c r="F416" s="378">
        <v>31.5</v>
      </c>
      <c r="I416" s="339"/>
      <c r="J416" s="339"/>
    </row>
    <row r="417" spans="1:14" s="264" customFormat="1">
      <c r="A417" s="432"/>
      <c r="C417" s="314">
        <v>43482</v>
      </c>
      <c r="D417" s="378">
        <v>80.5</v>
      </c>
      <c r="E417" s="354">
        <v>43489</v>
      </c>
      <c r="F417" s="375">
        <v>70</v>
      </c>
      <c r="I417" s="339"/>
      <c r="J417" s="339"/>
    </row>
    <row r="418" spans="1:14" s="264" customFormat="1">
      <c r="A418" s="432"/>
      <c r="C418" s="314">
        <v>43475</v>
      </c>
      <c r="D418" s="375">
        <v>80.5</v>
      </c>
      <c r="E418" s="354">
        <v>43468</v>
      </c>
      <c r="F418" s="375">
        <v>70</v>
      </c>
      <c r="I418" s="339"/>
      <c r="J418" s="339"/>
    </row>
    <row r="419" spans="1:14" s="264" customFormat="1">
      <c r="A419" s="432"/>
      <c r="C419" s="260"/>
      <c r="D419" s="265"/>
      <c r="E419" s="261"/>
      <c r="F419" s="254"/>
      <c r="G419" s="252" t="s">
        <v>257</v>
      </c>
      <c r="I419" s="339"/>
      <c r="J419" s="339"/>
    </row>
    <row r="420" spans="1:14">
      <c r="E420" s="354">
        <v>43461</v>
      </c>
      <c r="F420" s="378">
        <v>70</v>
      </c>
      <c r="G420" s="368"/>
      <c r="I420" s="339"/>
      <c r="J420" s="339"/>
      <c r="K420" s="264"/>
      <c r="L420" s="264"/>
      <c r="M420" s="264"/>
      <c r="N420" s="264"/>
    </row>
    <row r="421" spans="1:14">
      <c r="C421" s="266">
        <v>43454</v>
      </c>
      <c r="D421" s="375">
        <v>70</v>
      </c>
      <c r="E421" s="354">
        <v>43454</v>
      </c>
      <c r="F421" s="378">
        <v>70</v>
      </c>
      <c r="G421" s="368"/>
      <c r="I421" s="339"/>
      <c r="J421" s="339"/>
      <c r="K421" s="264"/>
      <c r="L421" s="264"/>
      <c r="M421" s="264"/>
      <c r="N421" s="264"/>
    </row>
    <row r="422" spans="1:14">
      <c r="G422" s="368"/>
      <c r="I422" s="339"/>
      <c r="J422" s="339"/>
      <c r="K422" s="264"/>
      <c r="L422" s="264"/>
      <c r="M422" s="264"/>
      <c r="N422" s="264"/>
    </row>
    <row r="423" spans="1:14">
      <c r="D423" s="448">
        <f>SUM(D415:D421)</f>
        <v>392</v>
      </c>
      <c r="E423" s="449">
        <f>SUM(D423-F423)</f>
        <v>0</v>
      </c>
      <c r="F423" s="450">
        <f>SUM(F415:F421)</f>
        <v>392</v>
      </c>
      <c r="G423" s="368"/>
      <c r="I423" s="339"/>
      <c r="J423" s="339"/>
      <c r="K423" s="264"/>
      <c r="L423" s="264"/>
      <c r="M423" s="264"/>
      <c r="N423" s="264"/>
    </row>
    <row r="424" spans="1:14">
      <c r="C424" s="254"/>
      <c r="D424" s="254"/>
      <c r="E424" s="254"/>
      <c r="G424" s="368"/>
    </row>
    <row r="425" spans="1:14">
      <c r="B425" s="252" t="s">
        <v>174</v>
      </c>
      <c r="C425" s="252" t="s">
        <v>256</v>
      </c>
      <c r="D425" s="252" t="s">
        <v>257</v>
      </c>
      <c r="E425" s="252" t="s">
        <v>299</v>
      </c>
      <c r="F425" s="252" t="s">
        <v>258</v>
      </c>
      <c r="G425" s="368"/>
    </row>
    <row r="426" spans="1:14">
      <c r="B426" s="362"/>
      <c r="C426" s="421">
        <v>43607</v>
      </c>
      <c r="D426" s="364">
        <v>86.25</v>
      </c>
      <c r="E426" s="451">
        <v>11.25</v>
      </c>
      <c r="F426" s="362"/>
      <c r="G426" s="368"/>
    </row>
    <row r="427" spans="1:14">
      <c r="B427" s="362"/>
      <c r="C427" s="97">
        <v>43602</v>
      </c>
      <c r="D427" s="364">
        <v>86.25</v>
      </c>
      <c r="E427" s="451">
        <v>11.25</v>
      </c>
      <c r="F427" s="362"/>
      <c r="G427" s="368"/>
    </row>
    <row r="428" spans="1:14">
      <c r="B428" s="362"/>
      <c r="C428" s="97">
        <v>43595</v>
      </c>
      <c r="D428" s="364">
        <v>86.25</v>
      </c>
      <c r="E428" s="451">
        <v>11.25</v>
      </c>
      <c r="F428" s="362"/>
      <c r="G428" s="453"/>
    </row>
    <row r="429" spans="1:14">
      <c r="B429" s="362"/>
      <c r="C429" s="421">
        <v>43588</v>
      </c>
      <c r="D429" s="364">
        <v>86.25</v>
      </c>
      <c r="E429" s="451">
        <v>11.25</v>
      </c>
      <c r="F429" s="362"/>
      <c r="G429" s="264"/>
    </row>
    <row r="430" spans="1:14">
      <c r="B430" s="362"/>
      <c r="C430" s="421">
        <v>43581</v>
      </c>
      <c r="D430" s="364">
        <v>86.25</v>
      </c>
      <c r="E430" s="451">
        <v>11.25</v>
      </c>
      <c r="F430" s="362"/>
      <c r="G430" s="298">
        <v>345</v>
      </c>
    </row>
    <row r="431" spans="1:14">
      <c r="B431" s="362"/>
      <c r="C431" s="421">
        <v>43573</v>
      </c>
      <c r="D431" s="364">
        <v>86.25</v>
      </c>
      <c r="E431" s="451">
        <v>11.25</v>
      </c>
      <c r="F431" s="368"/>
      <c r="G431" s="298">
        <v>345</v>
      </c>
    </row>
    <row r="432" spans="1:14">
      <c r="B432" s="362"/>
      <c r="C432" s="421">
        <v>43567</v>
      </c>
      <c r="D432" s="364">
        <v>86.25</v>
      </c>
      <c r="E432" s="451">
        <v>11.25</v>
      </c>
      <c r="F432" s="368"/>
      <c r="G432" s="453">
        <v>161.25</v>
      </c>
    </row>
    <row r="433" spans="2:16">
      <c r="B433" s="362"/>
      <c r="C433" s="421">
        <v>43560</v>
      </c>
      <c r="D433" s="364">
        <v>86.25</v>
      </c>
      <c r="E433" s="451">
        <v>11.25</v>
      </c>
      <c r="F433" s="368"/>
      <c r="G433" s="453">
        <v>247.5</v>
      </c>
    </row>
    <row r="434" spans="2:16">
      <c r="B434" s="362"/>
      <c r="C434" s="421">
        <v>43188</v>
      </c>
      <c r="D434" s="364">
        <v>86.25</v>
      </c>
      <c r="E434" s="451">
        <v>11.25</v>
      </c>
      <c r="F434" s="368"/>
      <c r="G434" s="453">
        <v>598</v>
      </c>
      <c r="H434" s="458"/>
      <c r="O434" s="459"/>
      <c r="P434" s="362"/>
    </row>
    <row r="435" spans="2:16">
      <c r="B435" s="368"/>
      <c r="C435" s="421">
        <v>43546</v>
      </c>
      <c r="D435" s="364">
        <v>86.25</v>
      </c>
      <c r="E435" s="451">
        <v>11.25</v>
      </c>
      <c r="F435" s="368"/>
      <c r="G435" s="453">
        <v>345</v>
      </c>
      <c r="H435" s="458"/>
      <c r="O435" s="443"/>
    </row>
    <row r="436" spans="2:16">
      <c r="B436" s="368"/>
      <c r="C436" s="421">
        <v>43539</v>
      </c>
      <c r="D436" s="364">
        <v>86.25</v>
      </c>
      <c r="E436" s="451">
        <v>11.25</v>
      </c>
      <c r="F436" s="421">
        <v>43499</v>
      </c>
      <c r="G436" s="453">
        <v>45</v>
      </c>
      <c r="H436" s="458"/>
      <c r="O436" s="443"/>
    </row>
    <row r="437" spans="2:16">
      <c r="B437" s="452" t="s">
        <v>77</v>
      </c>
      <c r="C437" s="402">
        <v>43532</v>
      </c>
      <c r="D437" s="453">
        <v>86.25</v>
      </c>
      <c r="E437" s="451">
        <v>11.25</v>
      </c>
      <c r="F437" s="402">
        <v>43559</v>
      </c>
      <c r="G437" s="453">
        <v>375</v>
      </c>
      <c r="H437" s="458"/>
      <c r="O437" s="443"/>
    </row>
    <row r="438" spans="2:16">
      <c r="B438" s="452"/>
      <c r="C438" s="402">
        <v>43529</v>
      </c>
      <c r="D438" s="453">
        <v>86.25</v>
      </c>
      <c r="E438" s="451">
        <v>11.25</v>
      </c>
      <c r="F438" s="402">
        <v>43549</v>
      </c>
      <c r="G438" s="453">
        <v>375</v>
      </c>
      <c r="H438" s="458"/>
      <c r="O438" s="443"/>
    </row>
    <row r="439" spans="2:16">
      <c r="B439" s="452" t="s">
        <v>300</v>
      </c>
      <c r="C439" s="420">
        <v>43521</v>
      </c>
      <c r="D439" s="453">
        <v>86.25</v>
      </c>
      <c r="E439" s="451">
        <v>11.25</v>
      </c>
      <c r="F439" s="402">
        <v>43536</v>
      </c>
      <c r="G439" s="453">
        <v>300</v>
      </c>
      <c r="H439" s="458"/>
      <c r="I439" s="252" t="s">
        <v>174</v>
      </c>
      <c r="J439" s="252" t="s">
        <v>256</v>
      </c>
      <c r="K439" s="252" t="s">
        <v>257</v>
      </c>
      <c r="L439" s="252" t="s">
        <v>299</v>
      </c>
      <c r="M439" s="252" t="s">
        <v>258</v>
      </c>
      <c r="N439" s="252" t="s">
        <v>257</v>
      </c>
      <c r="O439" s="443"/>
    </row>
    <row r="440" spans="2:16">
      <c r="B440" s="452"/>
      <c r="C440" s="420">
        <v>43514</v>
      </c>
      <c r="D440" s="454">
        <v>598</v>
      </c>
      <c r="E440" s="455">
        <v>78</v>
      </c>
      <c r="F440" s="402">
        <v>43521</v>
      </c>
      <c r="G440" s="453">
        <v>300</v>
      </c>
      <c r="H440" s="458"/>
      <c r="O440" s="443"/>
    </row>
    <row r="441" spans="2:16">
      <c r="B441" s="452"/>
      <c r="C441" s="420">
        <v>43511</v>
      </c>
      <c r="D441" s="453" t="s">
        <v>301</v>
      </c>
      <c r="E441" s="452"/>
      <c r="F441" s="402">
        <v>43497</v>
      </c>
      <c r="G441" s="453">
        <v>300</v>
      </c>
      <c r="H441" s="458"/>
      <c r="O441" s="443"/>
    </row>
    <row r="442" spans="2:16">
      <c r="B442" s="452"/>
      <c r="C442" s="456">
        <v>43504</v>
      </c>
      <c r="D442" s="453">
        <v>86.25</v>
      </c>
      <c r="E442" s="451">
        <v>11.25</v>
      </c>
      <c r="F442" s="402">
        <v>43480</v>
      </c>
      <c r="G442" s="453">
        <v>225</v>
      </c>
      <c r="H442" s="458"/>
      <c r="O442" s="443"/>
    </row>
    <row r="443" spans="2:16">
      <c r="B443" s="452"/>
      <c r="C443" s="456">
        <v>43497</v>
      </c>
      <c r="D443" s="453">
        <v>86.25</v>
      </c>
      <c r="E443" s="451">
        <v>11.25</v>
      </c>
      <c r="F443" s="402">
        <v>43820</v>
      </c>
      <c r="H443" s="458"/>
      <c r="O443" s="443"/>
    </row>
    <row r="444" spans="2:16">
      <c r="B444" s="452"/>
      <c r="C444" s="456">
        <v>43490</v>
      </c>
      <c r="D444" s="453">
        <v>86.25</v>
      </c>
      <c r="E444" s="451">
        <v>11.25</v>
      </c>
      <c r="F444" s="402">
        <v>43771</v>
      </c>
      <c r="H444" s="458"/>
      <c r="O444" s="443"/>
    </row>
    <row r="445" spans="2:16">
      <c r="B445" s="452"/>
      <c r="C445" s="456">
        <v>43483</v>
      </c>
      <c r="D445" s="453">
        <v>86.25</v>
      </c>
      <c r="E445" s="451">
        <v>11.25</v>
      </c>
      <c r="F445" s="402">
        <v>43363</v>
      </c>
      <c r="H445" s="458"/>
      <c r="O445" s="443"/>
    </row>
    <row r="446" spans="2:16">
      <c r="B446" s="452"/>
      <c r="C446" s="456">
        <v>43476</v>
      </c>
      <c r="D446" s="453">
        <v>86.25</v>
      </c>
      <c r="E446" s="451">
        <v>11.25</v>
      </c>
      <c r="F446" s="402">
        <v>43349</v>
      </c>
      <c r="H446" s="458"/>
      <c r="O446" s="443"/>
    </row>
    <row r="447" spans="2:16">
      <c r="B447" s="452"/>
      <c r="C447" s="402">
        <v>43469</v>
      </c>
      <c r="D447" s="457">
        <v>75</v>
      </c>
      <c r="E447" s="452"/>
      <c r="F447" s="402">
        <v>43315</v>
      </c>
      <c r="H447" s="458"/>
      <c r="O447" s="443"/>
    </row>
    <row r="448" spans="2:16">
      <c r="B448" s="452"/>
      <c r="C448" s="402">
        <v>43455</v>
      </c>
      <c r="D448" s="457">
        <v>75</v>
      </c>
      <c r="E448" s="452"/>
      <c r="F448" s="402">
        <v>43297</v>
      </c>
      <c r="H448" s="458"/>
      <c r="O448" s="443"/>
    </row>
    <row r="449" spans="1:15">
      <c r="B449" s="452"/>
      <c r="C449" s="402">
        <v>43448</v>
      </c>
      <c r="D449" s="457">
        <v>75</v>
      </c>
      <c r="E449" s="452"/>
      <c r="F449" s="452"/>
      <c r="G449" s="452"/>
      <c r="H449" s="458"/>
      <c r="O449" s="443"/>
    </row>
    <row r="450" spans="1:15">
      <c r="B450" s="452"/>
      <c r="C450" s="402">
        <v>43441</v>
      </c>
      <c r="D450" s="457">
        <v>75</v>
      </c>
      <c r="E450" s="452"/>
      <c r="F450" s="452"/>
      <c r="G450" s="452"/>
      <c r="H450" s="458"/>
      <c r="O450" s="443"/>
    </row>
    <row r="451" spans="1:15">
      <c r="A451" s="432"/>
      <c r="B451" s="452"/>
      <c r="C451" s="402">
        <v>43434</v>
      </c>
      <c r="D451" s="457">
        <v>75</v>
      </c>
      <c r="E451" s="452"/>
      <c r="F451" s="452"/>
      <c r="G451" s="452"/>
      <c r="H451" s="458"/>
      <c r="O451" s="443"/>
    </row>
    <row r="452" spans="1:15">
      <c r="A452" s="432"/>
      <c r="B452" s="452"/>
      <c r="C452" s="402">
        <v>43427</v>
      </c>
      <c r="D452" s="457">
        <v>75</v>
      </c>
      <c r="E452" s="452"/>
      <c r="F452" s="452"/>
      <c r="G452" s="452"/>
      <c r="H452" s="458"/>
      <c r="O452" s="443"/>
    </row>
    <row r="453" spans="1:15">
      <c r="A453" s="327"/>
      <c r="B453" s="452"/>
      <c r="C453" s="402">
        <v>43420</v>
      </c>
      <c r="D453" s="457">
        <v>75</v>
      </c>
      <c r="E453" s="452"/>
      <c r="F453" s="452"/>
      <c r="G453" s="452"/>
      <c r="H453" s="458"/>
      <c r="O453" s="443"/>
    </row>
    <row r="454" spans="1:15">
      <c r="A454" s="251" t="s">
        <v>305</v>
      </c>
      <c r="B454" s="452"/>
      <c r="C454" s="402">
        <v>43413</v>
      </c>
      <c r="D454" s="457">
        <v>75</v>
      </c>
      <c r="E454" s="452"/>
      <c r="F454" s="452"/>
      <c r="G454" s="452"/>
      <c r="H454" s="458"/>
      <c r="O454" s="444"/>
    </row>
    <row r="455" spans="1:15">
      <c r="A455" s="463"/>
      <c r="B455" s="452"/>
      <c r="C455" s="402">
        <v>43406</v>
      </c>
      <c r="D455" s="457">
        <v>75</v>
      </c>
      <c r="E455" s="452"/>
      <c r="F455" s="452"/>
      <c r="G455" s="452"/>
      <c r="H455" s="458"/>
      <c r="O455" s="443"/>
    </row>
    <row r="456" spans="1:15">
      <c r="A456" s="464"/>
      <c r="B456" s="452"/>
      <c r="C456" s="402">
        <v>43399</v>
      </c>
      <c r="D456" s="457">
        <v>75</v>
      </c>
      <c r="E456" s="452"/>
      <c r="F456" s="452"/>
      <c r="G456" s="452"/>
      <c r="H456" s="458"/>
      <c r="O456" s="443"/>
    </row>
    <row r="457" spans="1:15">
      <c r="A457" s="432"/>
      <c r="B457" s="452"/>
      <c r="C457" s="452" t="s">
        <v>302</v>
      </c>
      <c r="D457" s="457">
        <v>75</v>
      </c>
      <c r="E457" s="452"/>
      <c r="F457" s="452"/>
      <c r="G457" s="452"/>
      <c r="H457" s="465"/>
      <c r="O457" s="443"/>
    </row>
    <row r="458" spans="1:15">
      <c r="B458" s="452"/>
      <c r="C458" s="402">
        <v>43385</v>
      </c>
      <c r="D458" s="457">
        <v>75</v>
      </c>
      <c r="E458" s="452"/>
      <c r="F458" s="452"/>
      <c r="G458" s="452"/>
      <c r="H458" s="458"/>
      <c r="O458" s="443"/>
    </row>
    <row r="459" spans="1:15">
      <c r="A459" s="432"/>
      <c r="B459" s="452"/>
      <c r="C459" s="452" t="s">
        <v>303</v>
      </c>
      <c r="D459" s="457">
        <v>75</v>
      </c>
      <c r="E459" s="452"/>
      <c r="F459" s="452"/>
      <c r="G459" s="452"/>
      <c r="H459" s="458"/>
      <c r="O459" s="443"/>
    </row>
    <row r="460" spans="1:15">
      <c r="A460" s="432"/>
      <c r="B460" s="452"/>
      <c r="C460" s="402">
        <v>43371</v>
      </c>
      <c r="D460" s="457">
        <v>75</v>
      </c>
      <c r="E460" s="452"/>
      <c r="F460" s="452"/>
      <c r="G460" s="452"/>
      <c r="H460" s="458"/>
      <c r="O460" s="443"/>
    </row>
    <row r="461" spans="1:15">
      <c r="A461" s="432"/>
      <c r="B461" s="452"/>
      <c r="C461" s="402">
        <v>43355</v>
      </c>
      <c r="D461" s="457">
        <v>75</v>
      </c>
      <c r="E461" s="452"/>
      <c r="F461" s="452"/>
      <c r="G461" s="452"/>
      <c r="H461" s="458"/>
      <c r="O461" s="443"/>
    </row>
    <row r="462" spans="1:15">
      <c r="B462" s="452"/>
      <c r="C462" s="402">
        <v>43350</v>
      </c>
      <c r="D462" s="457">
        <v>75</v>
      </c>
      <c r="E462" s="452"/>
      <c r="F462" s="452"/>
      <c r="H462" s="458"/>
      <c r="O462" s="443"/>
    </row>
    <row r="463" spans="1:15">
      <c r="A463" s="432"/>
      <c r="B463" s="452"/>
      <c r="C463" s="402">
        <v>43343</v>
      </c>
      <c r="D463" s="457">
        <v>75</v>
      </c>
      <c r="E463" s="452"/>
      <c r="F463" s="452"/>
      <c r="G463" s="264"/>
      <c r="H463" s="458"/>
      <c r="O463" s="443"/>
    </row>
    <row r="464" spans="1:15">
      <c r="A464" s="432"/>
      <c r="B464" s="452"/>
      <c r="C464" s="402">
        <v>43336</v>
      </c>
      <c r="D464" s="457">
        <v>75</v>
      </c>
      <c r="E464" s="452"/>
      <c r="F464" s="452"/>
      <c r="H464" s="458"/>
      <c r="O464" s="443"/>
    </row>
    <row r="465" spans="2:17">
      <c r="B465" s="452"/>
      <c r="C465" s="452" t="s">
        <v>304</v>
      </c>
      <c r="D465" s="457">
        <v>75</v>
      </c>
      <c r="E465" s="452"/>
      <c r="F465" s="452"/>
      <c r="G465" s="453">
        <f>SUM(G430:G463)</f>
        <v>3961.75</v>
      </c>
      <c r="H465" s="458"/>
      <c r="O465" s="443"/>
    </row>
    <row r="466" spans="2:17">
      <c r="B466" s="452"/>
      <c r="C466" s="402">
        <v>43322</v>
      </c>
      <c r="D466" s="457">
        <v>75</v>
      </c>
      <c r="E466" s="452"/>
      <c r="F466" s="452"/>
      <c r="G466" s="354"/>
      <c r="H466" s="458"/>
      <c r="O466" s="443"/>
    </row>
    <row r="467" spans="2:17">
      <c r="B467" s="452"/>
      <c r="C467" s="402">
        <v>43315</v>
      </c>
      <c r="D467" s="457">
        <v>75</v>
      </c>
      <c r="E467" s="452"/>
      <c r="F467" s="452"/>
      <c r="G467" s="354"/>
      <c r="H467" s="458"/>
      <c r="O467" s="443"/>
    </row>
    <row r="468" spans="2:17">
      <c r="B468" s="452"/>
      <c r="C468" s="402">
        <v>43308</v>
      </c>
      <c r="D468" s="457">
        <v>75</v>
      </c>
      <c r="E468" s="452"/>
      <c r="F468" s="452"/>
      <c r="H468" s="458"/>
      <c r="O468" s="443"/>
    </row>
    <row r="469" spans="2:17">
      <c r="B469" s="452"/>
      <c r="C469" s="402">
        <v>43301</v>
      </c>
      <c r="D469" s="457">
        <v>75</v>
      </c>
      <c r="E469" s="452"/>
      <c r="F469" s="452"/>
      <c r="H469" s="458"/>
      <c r="O469" s="443"/>
    </row>
    <row r="470" spans="2:17">
      <c r="B470" s="452"/>
      <c r="C470" s="452"/>
      <c r="D470" s="452"/>
      <c r="E470" s="452"/>
      <c r="F470" s="452"/>
      <c r="H470" s="458"/>
      <c r="O470" s="443"/>
    </row>
    <row r="471" spans="2:17">
      <c r="B471" s="452"/>
      <c r="C471" s="452"/>
      <c r="D471" s="453">
        <f>SUM(D426:D469)</f>
        <v>3961.75</v>
      </c>
      <c r="E471" s="460">
        <f>SUM(G465-D471)</f>
        <v>0</v>
      </c>
      <c r="F471" s="452"/>
      <c r="H471" s="458"/>
      <c r="O471" s="443"/>
    </row>
    <row r="472" spans="2:17">
      <c r="B472" s="264"/>
      <c r="C472" s="395"/>
      <c r="D472" s="364"/>
      <c r="E472" s="461"/>
      <c r="F472" s="462"/>
      <c r="H472" s="458"/>
      <c r="O472" s="443"/>
    </row>
    <row r="473" spans="2:17">
      <c r="H473" s="458"/>
      <c r="O473" s="443"/>
    </row>
    <row r="474" spans="2:17">
      <c r="B474" s="369" t="s">
        <v>256</v>
      </c>
      <c r="C474" s="386" t="s">
        <v>289</v>
      </c>
      <c r="D474" s="369" t="s">
        <v>276</v>
      </c>
      <c r="E474" s="369"/>
      <c r="F474" s="370" t="s">
        <v>257</v>
      </c>
      <c r="H474" s="458"/>
      <c r="O474" s="443"/>
    </row>
    <row r="475" spans="2:17">
      <c r="B475" s="254" t="s">
        <v>122</v>
      </c>
      <c r="D475" s="254"/>
      <c r="E475" s="254"/>
      <c r="F475" s="265"/>
      <c r="H475" s="458"/>
      <c r="O475" s="443"/>
    </row>
    <row r="476" spans="2:17">
      <c r="D476" s="254"/>
      <c r="E476" s="254"/>
      <c r="F476" s="265"/>
      <c r="H476" s="458"/>
      <c r="O476" s="443"/>
    </row>
    <row r="477" spans="2:17">
      <c r="B477" s="311">
        <v>43509</v>
      </c>
      <c r="C477" s="260">
        <v>103.5</v>
      </c>
      <c r="D477" s="373">
        <v>43509</v>
      </c>
      <c r="E477" s="254"/>
      <c r="F477" s="265">
        <v>103.5</v>
      </c>
      <c r="H477" s="458"/>
      <c r="I477" s="452"/>
      <c r="O477" s="443"/>
    </row>
    <row r="478" spans="2:17">
      <c r="B478" s="466">
        <v>43495</v>
      </c>
      <c r="C478" s="260">
        <v>103</v>
      </c>
      <c r="D478" s="354">
        <v>43495</v>
      </c>
      <c r="F478" s="261">
        <v>43.5</v>
      </c>
      <c r="H478" s="458"/>
      <c r="I478" s="452"/>
      <c r="J478" s="452"/>
      <c r="K478" s="452"/>
      <c r="L478" s="452"/>
      <c r="M478" s="452"/>
      <c r="N478" s="452"/>
      <c r="O478" s="443"/>
    </row>
    <row r="479" spans="2:17">
      <c r="B479" s="423">
        <v>43479</v>
      </c>
      <c r="C479" s="260">
        <v>69</v>
      </c>
      <c r="D479" s="399">
        <v>43480</v>
      </c>
      <c r="E479" s="254"/>
      <c r="F479" s="265">
        <v>60</v>
      </c>
      <c r="H479" s="458"/>
      <c r="I479" s="452"/>
      <c r="J479" s="452"/>
      <c r="K479" s="452"/>
      <c r="L479" s="452"/>
      <c r="M479" s="452"/>
      <c r="N479" s="452"/>
      <c r="O479" s="443"/>
    </row>
    <row r="480" spans="2:17">
      <c r="B480" s="423">
        <v>43472</v>
      </c>
      <c r="C480" s="260">
        <v>69</v>
      </c>
      <c r="D480" s="399">
        <v>43479</v>
      </c>
      <c r="E480" s="254"/>
      <c r="F480" s="265">
        <v>69</v>
      </c>
      <c r="G480" s="354"/>
      <c r="H480" s="458"/>
      <c r="I480" s="452"/>
      <c r="J480" s="452"/>
      <c r="K480" s="452"/>
      <c r="L480" s="452"/>
      <c r="M480" s="452"/>
      <c r="N480" s="452"/>
      <c r="O480" s="443"/>
      <c r="Q480" s="473"/>
    </row>
    <row r="481" spans="1:17">
      <c r="B481" s="376">
        <v>43451</v>
      </c>
      <c r="C481" s="260">
        <v>200</v>
      </c>
      <c r="D481" s="399">
        <v>43472</v>
      </c>
      <c r="E481" s="254"/>
      <c r="F481" s="265">
        <v>69</v>
      </c>
      <c r="G481" s="354"/>
      <c r="H481" s="458"/>
      <c r="I481" s="452"/>
      <c r="J481" s="452"/>
      <c r="K481" s="452"/>
      <c r="L481" s="452"/>
      <c r="M481" s="452"/>
      <c r="N481" s="452"/>
      <c r="Q481" s="473"/>
    </row>
    <row r="482" spans="1:17">
      <c r="B482" s="373">
        <v>43444</v>
      </c>
      <c r="C482" s="260">
        <v>60</v>
      </c>
      <c r="D482" s="372">
        <v>43445</v>
      </c>
      <c r="F482" s="254">
        <v>60</v>
      </c>
      <c r="G482" s="354"/>
      <c r="H482" s="458"/>
      <c r="I482" s="452"/>
      <c r="J482" s="452"/>
      <c r="K482" s="452"/>
      <c r="L482" s="452"/>
      <c r="M482" s="452"/>
      <c r="N482" s="452"/>
      <c r="P482" s="378"/>
      <c r="Q482" s="473"/>
    </row>
    <row r="483" spans="1:17">
      <c r="B483" s="466">
        <v>43437</v>
      </c>
      <c r="C483" s="260">
        <v>60</v>
      </c>
      <c r="D483" s="373">
        <v>43448</v>
      </c>
      <c r="E483" s="254"/>
      <c r="F483" s="265">
        <v>200</v>
      </c>
      <c r="G483" s="354"/>
      <c r="H483" s="458"/>
      <c r="I483" s="452"/>
      <c r="J483" s="452"/>
      <c r="K483" s="452"/>
      <c r="L483" s="452"/>
      <c r="M483" s="452"/>
      <c r="N483" s="452"/>
      <c r="Q483" s="473"/>
    </row>
    <row r="484" spans="1:17">
      <c r="C484" s="260">
        <f>SUM(C476:C483)</f>
        <v>664.5</v>
      </c>
      <c r="D484" s="354">
        <v>43438</v>
      </c>
      <c r="E484" s="254"/>
      <c r="F484" s="265">
        <v>60</v>
      </c>
      <c r="G484" s="354"/>
      <c r="H484" s="458"/>
      <c r="I484" s="452"/>
      <c r="J484" s="452"/>
      <c r="K484" s="452"/>
      <c r="L484" s="452"/>
      <c r="M484" s="452"/>
      <c r="N484" s="452"/>
      <c r="P484" s="378"/>
      <c r="Q484" s="473"/>
    </row>
    <row r="485" spans="1:17">
      <c r="D485" s="378"/>
      <c r="E485" s="254"/>
      <c r="F485" s="265">
        <f>SUM(F477:F484)</f>
        <v>665</v>
      </c>
      <c r="G485" s="354"/>
      <c r="H485" s="458"/>
      <c r="I485" s="452"/>
      <c r="J485" s="452"/>
      <c r="K485" s="452"/>
      <c r="L485" s="452"/>
      <c r="M485" s="452"/>
      <c r="N485" s="452"/>
      <c r="Q485" s="473"/>
    </row>
    <row r="486" spans="1:17">
      <c r="B486" s="327"/>
      <c r="C486" s="379"/>
      <c r="E486" s="265"/>
      <c r="F486" s="355"/>
      <c r="G486" s="354"/>
      <c r="H486" s="458"/>
      <c r="I486" s="452"/>
      <c r="J486" s="452"/>
      <c r="P486" s="378"/>
      <c r="Q486" s="473"/>
    </row>
    <row r="487" spans="1:17">
      <c r="B487" s="369" t="s">
        <v>256</v>
      </c>
      <c r="C487" s="386" t="s">
        <v>289</v>
      </c>
      <c r="D487" s="369" t="s">
        <v>276</v>
      </c>
      <c r="E487" s="369"/>
      <c r="F487" s="370" t="s">
        <v>257</v>
      </c>
      <c r="G487" s="354"/>
      <c r="H487" s="458"/>
      <c r="I487" s="452"/>
      <c r="J487" s="452"/>
      <c r="K487" s="452"/>
      <c r="L487" s="452"/>
      <c r="M487" s="452"/>
      <c r="N487" s="452"/>
      <c r="P487" s="378"/>
      <c r="Q487" s="473"/>
    </row>
    <row r="488" spans="1:17">
      <c r="A488" s="327"/>
      <c r="B488" s="254" t="s">
        <v>306</v>
      </c>
      <c r="G488" s="354"/>
      <c r="H488" s="458"/>
      <c r="P488" s="378"/>
      <c r="Q488" s="473"/>
    </row>
    <row r="489" spans="1:17">
      <c r="A489" s="327"/>
      <c r="B489" s="325">
        <v>43504</v>
      </c>
      <c r="C489" s="260" t="s">
        <v>307</v>
      </c>
      <c r="G489" s="354"/>
      <c r="H489" s="458"/>
      <c r="P489" s="378"/>
      <c r="Q489" s="473"/>
    </row>
    <row r="490" spans="1:17">
      <c r="A490" s="327"/>
      <c r="B490" s="405">
        <v>43488</v>
      </c>
      <c r="C490" s="467">
        <v>80.5</v>
      </c>
      <c r="D490" s="468">
        <v>43503</v>
      </c>
      <c r="F490" s="378">
        <v>80.5</v>
      </c>
      <c r="H490" s="458"/>
      <c r="P490" s="378"/>
      <c r="Q490" s="473"/>
    </row>
    <row r="491" spans="1:17">
      <c r="A491" s="327"/>
      <c r="B491" s="405">
        <v>43474</v>
      </c>
      <c r="C491" s="260" t="s">
        <v>308</v>
      </c>
      <c r="D491" s="468">
        <v>43481</v>
      </c>
      <c r="F491" s="378">
        <v>87.5</v>
      </c>
      <c r="H491" s="458"/>
      <c r="P491" s="378"/>
      <c r="Q491" s="473"/>
    </row>
    <row r="492" spans="1:17">
      <c r="A492" s="327"/>
      <c r="B492" s="292">
        <v>43453</v>
      </c>
      <c r="C492" s="260">
        <v>87.5</v>
      </c>
      <c r="D492" s="468">
        <v>43453</v>
      </c>
      <c r="F492" s="378">
        <v>87.5</v>
      </c>
      <c r="H492" s="458"/>
      <c r="P492" s="378"/>
      <c r="Q492" s="473"/>
    </row>
    <row r="493" spans="1:17">
      <c r="B493" s="292">
        <v>43446</v>
      </c>
      <c r="C493" s="260">
        <v>87.5</v>
      </c>
      <c r="D493" s="468">
        <v>43446</v>
      </c>
      <c r="F493" s="378">
        <v>87.5</v>
      </c>
      <c r="H493" s="458"/>
      <c r="P493" s="378"/>
      <c r="Q493" s="473"/>
    </row>
    <row r="494" spans="1:17">
      <c r="B494" s="292">
        <v>43439</v>
      </c>
      <c r="C494" s="260">
        <v>87.5</v>
      </c>
      <c r="D494" s="468">
        <v>43439</v>
      </c>
      <c r="F494" s="378">
        <v>87.5</v>
      </c>
      <c r="H494" s="458"/>
      <c r="P494" s="378"/>
      <c r="Q494" s="473"/>
    </row>
    <row r="495" spans="1:17">
      <c r="B495" s="354"/>
      <c r="C495" s="260">
        <f>SUM(C489:C494)</f>
        <v>343</v>
      </c>
      <c r="D495" s="469">
        <f ca="1">SUM(D495-F495)</f>
        <v>0</v>
      </c>
      <c r="F495" s="378">
        <f>SUM(F490:F494)</f>
        <v>430.5</v>
      </c>
      <c r="P495" s="378"/>
      <c r="Q495" s="473"/>
    </row>
    <row r="496" spans="1:17">
      <c r="B496" s="470"/>
      <c r="D496" s="471">
        <v>87.5</v>
      </c>
      <c r="E496" s="354"/>
      <c r="F496" s="378"/>
      <c r="P496" s="378"/>
      <c r="Q496" s="473"/>
    </row>
    <row r="497" spans="2:17">
      <c r="B497" s="472"/>
      <c r="D497" s="260"/>
      <c r="E497" s="354"/>
      <c r="P497" s="378"/>
      <c r="Q497" s="473"/>
    </row>
    <row r="498" spans="2:17">
      <c r="B498" s="470"/>
      <c r="E498" s="354"/>
      <c r="F498" s="378"/>
      <c r="P498" s="378"/>
    </row>
    <row r="499" spans="2:17">
      <c r="B499" s="470"/>
      <c r="D499" s="354"/>
      <c r="E499" s="354"/>
    </row>
    <row r="500" spans="2:17">
      <c r="B500" s="470"/>
      <c r="C500" s="469"/>
      <c r="D500" s="354"/>
      <c r="E500" s="354"/>
      <c r="F500" s="378"/>
      <c r="P500" s="378"/>
    </row>
    <row r="501" spans="2:17">
      <c r="B501" s="369" t="s">
        <v>256</v>
      </c>
      <c r="C501" s="386" t="s">
        <v>289</v>
      </c>
      <c r="D501" s="369" t="s">
        <v>276</v>
      </c>
      <c r="E501" s="369"/>
      <c r="F501" s="370" t="s">
        <v>257</v>
      </c>
      <c r="H501" s="354"/>
    </row>
    <row r="502" spans="2:17">
      <c r="B502" s="472" t="s">
        <v>534</v>
      </c>
      <c r="C502" s="380"/>
      <c r="H502" s="354"/>
      <c r="P502" s="378"/>
    </row>
    <row r="503" spans="2:17">
      <c r="B503" s="472"/>
      <c r="D503" s="354">
        <v>43585</v>
      </c>
      <c r="E503" s="354"/>
      <c r="F503" s="378">
        <v>100.63</v>
      </c>
      <c r="H503" s="354"/>
    </row>
    <row r="504" spans="2:17">
      <c r="B504" s="474"/>
      <c r="C504" s="380"/>
      <c r="D504" s="354">
        <v>43578</v>
      </c>
      <c r="E504" s="354"/>
      <c r="F504" s="378">
        <v>100.63</v>
      </c>
      <c r="P504" s="378"/>
    </row>
    <row r="505" spans="2:17">
      <c r="C505" s="475"/>
      <c r="D505" s="354">
        <v>43571</v>
      </c>
      <c r="E505" s="354"/>
      <c r="F505" s="378">
        <v>100.63</v>
      </c>
      <c r="P505" s="378"/>
    </row>
    <row r="506" spans="2:17">
      <c r="C506" s="380"/>
      <c r="D506" s="373">
        <v>43564</v>
      </c>
      <c r="E506" s="254"/>
      <c r="F506" s="378">
        <v>100.63</v>
      </c>
      <c r="P506" s="378"/>
    </row>
    <row r="507" spans="2:17">
      <c r="B507" s="339"/>
      <c r="C507" s="297"/>
      <c r="D507" s="397">
        <v>43557</v>
      </c>
      <c r="E507" s="476"/>
      <c r="F507" s="378">
        <v>100.63</v>
      </c>
    </row>
    <row r="508" spans="2:17">
      <c r="B508" s="339"/>
      <c r="C508" s="297"/>
      <c r="D508" s="339"/>
      <c r="E508" s="375"/>
      <c r="F508" s="264"/>
    </row>
    <row r="509" spans="2:17">
      <c r="B509" s="339"/>
      <c r="C509" s="297"/>
      <c r="D509" s="339"/>
      <c r="E509" s="375"/>
      <c r="F509" s="264"/>
    </row>
    <row r="510" spans="2:17">
      <c r="B510" s="339"/>
      <c r="C510" s="297"/>
      <c r="D510" s="264"/>
      <c r="E510" s="375"/>
      <c r="F510" s="264"/>
    </row>
    <row r="511" spans="2:17">
      <c r="B511" s="339"/>
      <c r="C511" s="297"/>
      <c r="D511" s="264"/>
      <c r="E511" s="375"/>
      <c r="F511" s="264"/>
    </row>
    <row r="512" spans="2:17">
      <c r="B512" s="264"/>
      <c r="C512" s="297"/>
      <c r="D512" s="264"/>
      <c r="E512" s="264"/>
      <c r="H512" s="378"/>
    </row>
    <row r="513" spans="2:8">
      <c r="B513" s="264"/>
      <c r="C513" s="297"/>
      <c r="D513" s="264"/>
      <c r="E513" s="264"/>
    </row>
    <row r="514" spans="2:8">
      <c r="C514" s="254"/>
      <c r="D514" s="254"/>
      <c r="E514" s="254"/>
      <c r="H514" s="378"/>
    </row>
    <row r="515" spans="2:8">
      <c r="C515" s="254"/>
      <c r="D515" s="254"/>
      <c r="E515" s="254"/>
    </row>
    <row r="516" spans="2:8">
      <c r="C516" s="254"/>
      <c r="D516" s="254"/>
      <c r="E516" s="254"/>
      <c r="H516" s="378"/>
    </row>
    <row r="517" spans="2:8">
      <c r="C517" s="254"/>
      <c r="D517" s="254"/>
      <c r="E517" s="254"/>
    </row>
    <row r="518" spans="2:8">
      <c r="C518" s="254"/>
      <c r="D518" s="254"/>
      <c r="E518" s="254"/>
      <c r="H518" s="378"/>
    </row>
    <row r="519" spans="2:8">
      <c r="C519" s="254"/>
      <c r="D519" s="254"/>
      <c r="E519" s="254"/>
    </row>
    <row r="520" spans="2:8">
      <c r="C520" s="254"/>
      <c r="D520" s="254"/>
      <c r="E520" s="254"/>
      <c r="H520" s="378"/>
    </row>
    <row r="521" spans="2:8">
      <c r="C521" s="254"/>
      <c r="D521" s="254"/>
      <c r="E521" s="254"/>
      <c r="H521" s="354"/>
    </row>
    <row r="522" spans="2:8">
      <c r="H522" s="354"/>
    </row>
    <row r="523" spans="2:8">
      <c r="H523" s="378"/>
    </row>
    <row r="524" spans="2:8">
      <c r="H524" s="354"/>
    </row>
    <row r="525" spans="2:8">
      <c r="H525" s="378"/>
    </row>
    <row r="530" spans="1:15">
      <c r="H530" s="378"/>
    </row>
    <row r="532" spans="1:15">
      <c r="H532" s="378"/>
    </row>
    <row r="534" spans="1:15">
      <c r="H534" s="378"/>
    </row>
    <row r="536" spans="1:15">
      <c r="H536" s="378"/>
    </row>
    <row r="537" spans="1:15">
      <c r="G537" s="264"/>
    </row>
    <row r="538" spans="1:15">
      <c r="A538" s="327"/>
      <c r="H538" s="378"/>
    </row>
    <row r="539" spans="1:15">
      <c r="H539" s="458"/>
    </row>
    <row r="540" spans="1:15">
      <c r="H540" s="465"/>
      <c r="O540" s="370" t="s">
        <v>257</v>
      </c>
    </row>
    <row r="541" spans="1:15">
      <c r="B541" s="354"/>
      <c r="C541" s="468"/>
      <c r="F541" s="378"/>
      <c r="H541" s="465"/>
      <c r="O541" s="265"/>
    </row>
    <row r="542" spans="1:15">
      <c r="H542" s="458"/>
      <c r="O542" s="265"/>
    </row>
    <row r="543" spans="1:15">
      <c r="B543" s="354"/>
      <c r="C543" s="468"/>
      <c r="F543" s="378"/>
      <c r="H543" s="458"/>
      <c r="O543" s="265"/>
    </row>
    <row r="544" spans="1:15">
      <c r="H544" s="458"/>
      <c r="K544" s="369" t="s">
        <v>174</v>
      </c>
      <c r="L544" s="386" t="s">
        <v>256</v>
      </c>
      <c r="M544" s="369" t="s">
        <v>275</v>
      </c>
      <c r="N544" s="369" t="s">
        <v>276</v>
      </c>
      <c r="O544" s="265"/>
    </row>
    <row r="545" spans="1:15">
      <c r="A545" s="478" t="s">
        <v>310</v>
      </c>
      <c r="B545" s="354"/>
      <c r="C545" s="468"/>
      <c r="F545" s="378"/>
      <c r="H545" s="458"/>
      <c r="K545" s="2" t="s">
        <v>134</v>
      </c>
      <c r="M545" s="265"/>
      <c r="N545" s="477"/>
      <c r="O545" s="265"/>
    </row>
    <row r="546" spans="1:15">
      <c r="H546" s="458"/>
      <c r="M546" s="265"/>
      <c r="N546" s="477"/>
      <c r="O546" s="265"/>
    </row>
    <row r="547" spans="1:15">
      <c r="B547" s="354"/>
      <c r="C547" s="468"/>
      <c r="H547" s="458"/>
      <c r="M547" s="265"/>
      <c r="N547" s="477"/>
      <c r="O547" s="265">
        <v>277.7</v>
      </c>
    </row>
    <row r="548" spans="1:15">
      <c r="B548" s="354"/>
      <c r="C548" s="468"/>
      <c r="H548" s="354"/>
      <c r="M548" s="265"/>
      <c r="N548" s="477"/>
      <c r="O548" s="265">
        <v>181.1</v>
      </c>
    </row>
    <row r="549" spans="1:15">
      <c r="G549" s="354"/>
      <c r="H549" s="354"/>
      <c r="M549" s="265"/>
      <c r="N549" s="477"/>
      <c r="O549" s="358">
        <f>SUM(O541:O548)</f>
        <v>458.79999999999995</v>
      </c>
    </row>
    <row r="550" spans="1:15">
      <c r="B550" s="354"/>
      <c r="C550" s="468"/>
      <c r="G550" s="354"/>
      <c r="H550" s="354"/>
      <c r="L550" s="373">
        <v>43546</v>
      </c>
      <c r="M550" s="265">
        <v>131.1</v>
      </c>
      <c r="N550" s="477"/>
    </row>
    <row r="551" spans="1:15">
      <c r="A551" s="327"/>
      <c r="B551" s="354"/>
      <c r="G551" s="354"/>
      <c r="L551" s="373">
        <v>43539</v>
      </c>
      <c r="M551" s="265">
        <v>131.1</v>
      </c>
      <c r="N551" s="477">
        <v>43544</v>
      </c>
    </row>
    <row r="552" spans="1:15">
      <c r="A552" s="327"/>
      <c r="C552" s="468"/>
      <c r="L552" s="311">
        <v>43532</v>
      </c>
      <c r="M552" s="265">
        <v>196.65</v>
      </c>
      <c r="N552" s="479">
        <v>43536</v>
      </c>
    </row>
    <row r="553" spans="1:15">
      <c r="A553" s="327"/>
      <c r="B553" s="354"/>
      <c r="M553" s="358">
        <f>SUM(M545:M552)</f>
        <v>458.85</v>
      </c>
    </row>
    <row r="554" spans="1:15">
      <c r="A554" s="327"/>
      <c r="C554" s="468"/>
      <c r="I554" s="354"/>
    </row>
    <row r="555" spans="1:15">
      <c r="A555" s="327"/>
      <c r="B555" s="354"/>
      <c r="I555" s="354"/>
      <c r="J555" s="354"/>
      <c r="M555" s="378"/>
    </row>
    <row r="556" spans="1:15">
      <c r="A556" s="327"/>
      <c r="C556" s="468"/>
      <c r="I556" s="354"/>
      <c r="J556" s="354"/>
    </row>
    <row r="557" spans="1:15">
      <c r="A557" s="327"/>
      <c r="I557" s="354"/>
      <c r="J557" s="354"/>
      <c r="M557" s="378"/>
    </row>
    <row r="558" spans="1:15">
      <c r="A558" s="327"/>
      <c r="B558" s="354"/>
      <c r="C558" s="468"/>
      <c r="I558" s="354"/>
    </row>
    <row r="559" spans="1:15">
      <c r="A559" s="327"/>
      <c r="B559" s="369" t="s">
        <v>174</v>
      </c>
      <c r="C559" s="386" t="s">
        <v>256</v>
      </c>
      <c r="D559" s="369" t="s">
        <v>275</v>
      </c>
      <c r="E559" s="369" t="s">
        <v>276</v>
      </c>
      <c r="F559" s="370" t="s">
        <v>257</v>
      </c>
      <c r="I559" s="354"/>
      <c r="J559" s="354"/>
      <c r="M559" s="378"/>
    </row>
    <row r="560" spans="1:15">
      <c r="A560" s="327"/>
      <c r="B560" s="339" t="s">
        <v>309</v>
      </c>
      <c r="C560" s="314"/>
      <c r="D560" s="364"/>
      <c r="E560" s="372">
        <v>43093</v>
      </c>
      <c r="F560" s="261">
        <v>75</v>
      </c>
      <c r="I560" s="354"/>
    </row>
    <row r="561" spans="1:13">
      <c r="A561" s="327"/>
      <c r="B561" s="339"/>
      <c r="C561" s="314"/>
      <c r="D561" s="364"/>
      <c r="E561" s="374">
        <v>43465</v>
      </c>
      <c r="F561" s="375">
        <v>75</v>
      </c>
      <c r="I561" s="354"/>
      <c r="J561" s="354"/>
      <c r="M561" s="378"/>
    </row>
    <row r="562" spans="1:13">
      <c r="A562" s="327"/>
      <c r="B562" s="339"/>
      <c r="C562" s="314"/>
      <c r="D562" s="364"/>
      <c r="E562" s="374"/>
      <c r="F562" s="375"/>
      <c r="I562" s="354"/>
    </row>
    <row r="563" spans="1:13">
      <c r="A563" s="327"/>
      <c r="B563" s="264"/>
      <c r="C563" s="314"/>
      <c r="D563" s="364"/>
      <c r="E563" s="377"/>
      <c r="F563" s="375"/>
      <c r="I563" s="354"/>
      <c r="J563" s="354"/>
      <c r="M563" s="378"/>
    </row>
    <row r="564" spans="1:13">
      <c r="A564" s="327"/>
      <c r="B564" s="264"/>
      <c r="C564" s="395"/>
      <c r="D564" s="364"/>
      <c r="E564" s="298"/>
      <c r="F564" s="264"/>
      <c r="I564" s="354"/>
    </row>
    <row r="565" spans="1:13">
      <c r="B565" s="264"/>
      <c r="C565" s="297"/>
      <c r="D565" s="364">
        <f>SUM(D560:D564)</f>
        <v>0</v>
      </c>
      <c r="E565" s="298">
        <f>SUM(F565-D565)</f>
        <v>150</v>
      </c>
      <c r="F565" s="294">
        <f>SUM(F560:F564)</f>
        <v>150</v>
      </c>
      <c r="I565" s="354"/>
      <c r="J565" s="354"/>
      <c r="M565" s="378"/>
    </row>
    <row r="566" spans="1:13">
      <c r="I566" s="354"/>
    </row>
    <row r="567" spans="1:13">
      <c r="B567" s="327"/>
      <c r="C567" s="380"/>
      <c r="E567" s="265"/>
      <c r="F567" s="261"/>
      <c r="I567" s="354"/>
      <c r="J567" s="354"/>
      <c r="M567" s="378"/>
    </row>
    <row r="568" spans="1:13">
      <c r="I568" s="354"/>
    </row>
    <row r="569" spans="1:13">
      <c r="B569" s="369" t="s">
        <v>174</v>
      </c>
      <c r="C569" s="386" t="s">
        <v>256</v>
      </c>
      <c r="D569" s="369" t="s">
        <v>275</v>
      </c>
      <c r="E569" s="369" t="s">
        <v>276</v>
      </c>
      <c r="F569" s="370" t="s">
        <v>257</v>
      </c>
      <c r="I569" s="354"/>
      <c r="J569" s="354"/>
      <c r="M569" s="378"/>
    </row>
    <row r="570" spans="1:13">
      <c r="B570" s="254" t="s">
        <v>591</v>
      </c>
      <c r="C570" s="266">
        <v>43594</v>
      </c>
      <c r="D570" s="265">
        <v>173.08</v>
      </c>
      <c r="E570" s="267">
        <v>43594</v>
      </c>
      <c r="F570" s="254">
        <v>321.43</v>
      </c>
      <c r="I570" s="354"/>
    </row>
    <row r="571" spans="1:13">
      <c r="E571" s="357"/>
      <c r="I571" s="354"/>
      <c r="J571" s="354"/>
      <c r="M571" s="378"/>
    </row>
    <row r="572" spans="1:13">
      <c r="A572" s="327"/>
      <c r="E572" s="357"/>
      <c r="I572" s="354"/>
    </row>
    <row r="573" spans="1:13">
      <c r="A573" s="327"/>
      <c r="D573" s="265">
        <f>SUM(D570:D572)</f>
        <v>173.08</v>
      </c>
      <c r="E573" s="357">
        <f>SUM(D573-F573)</f>
        <v>-148.35</v>
      </c>
      <c r="F573" s="254">
        <f>SUM(F570:F572)</f>
        <v>321.43</v>
      </c>
      <c r="I573" s="354"/>
      <c r="J573" s="354"/>
      <c r="M573" s="378"/>
    </row>
    <row r="574" spans="1:13">
      <c r="A574" s="327"/>
      <c r="I574" s="354"/>
    </row>
    <row r="575" spans="1:13">
      <c r="A575" s="327"/>
      <c r="I575" s="354"/>
      <c r="J575" s="354"/>
      <c r="M575" s="378"/>
    </row>
    <row r="576" spans="1:13">
      <c r="A576" s="327"/>
      <c r="I576" s="354"/>
    </row>
    <row r="577" spans="1:13">
      <c r="A577" s="327"/>
      <c r="I577" s="354"/>
      <c r="J577" s="354"/>
      <c r="M577" s="378"/>
    </row>
    <row r="578" spans="1:13">
      <c r="A578" s="327"/>
      <c r="I578" s="354"/>
    </row>
    <row r="579" spans="1:13">
      <c r="A579" s="327"/>
      <c r="I579" s="354"/>
      <c r="J579" s="354"/>
      <c r="M579" s="378"/>
    </row>
    <row r="580" spans="1:13">
      <c r="A580" s="327"/>
      <c r="I580" s="354"/>
    </row>
    <row r="581" spans="1:13">
      <c r="A581" s="327"/>
      <c r="I581" s="354"/>
      <c r="J581" s="354"/>
      <c r="M581" s="378"/>
    </row>
    <row r="582" spans="1:13">
      <c r="A582" s="327"/>
      <c r="I582" s="354"/>
    </row>
    <row r="583" spans="1:13">
      <c r="A583" s="327"/>
      <c r="I583" s="354"/>
      <c r="J583" s="354"/>
      <c r="M583" s="378"/>
    </row>
    <row r="584" spans="1:13">
      <c r="A584" s="327"/>
      <c r="I584" s="354"/>
    </row>
    <row r="585" spans="1:13">
      <c r="A585" s="327"/>
      <c r="I585" s="354"/>
      <c r="J585" s="354"/>
      <c r="M585" s="378"/>
    </row>
    <row r="586" spans="1:13">
      <c r="A586" s="327"/>
      <c r="I586" s="354"/>
    </row>
    <row r="587" spans="1:13">
      <c r="A587" s="327"/>
      <c r="I587" s="354"/>
      <c r="J587" s="354"/>
      <c r="M587" s="378"/>
    </row>
    <row r="588" spans="1:13">
      <c r="A588" s="327"/>
      <c r="I588" s="354"/>
    </row>
    <row r="589" spans="1:13">
      <c r="A589" s="327"/>
      <c r="I589" s="354"/>
      <c r="J589" s="354"/>
      <c r="M589" s="378"/>
    </row>
    <row r="590" spans="1:13">
      <c r="A590" s="327"/>
      <c r="I590" s="354"/>
    </row>
    <row r="591" spans="1:13">
      <c r="A591" s="327"/>
      <c r="I591" s="354"/>
      <c r="J591" s="354"/>
      <c r="M591" s="378"/>
    </row>
    <row r="592" spans="1:13">
      <c r="A592" s="327"/>
      <c r="I592" s="354"/>
    </row>
    <row r="593" spans="1:18">
      <c r="A593" s="327"/>
      <c r="B593" s="354"/>
      <c r="E593" s="355"/>
      <c r="I593" s="354"/>
      <c r="J593" s="354"/>
      <c r="M593" s="378"/>
    </row>
    <row r="594" spans="1:18">
      <c r="A594" s="327"/>
      <c r="I594" s="354"/>
    </row>
    <row r="595" spans="1:18">
      <c r="A595" s="327"/>
      <c r="B595" s="354"/>
      <c r="E595" s="355"/>
      <c r="I595" s="354"/>
      <c r="J595" s="354"/>
      <c r="M595" s="378"/>
    </row>
    <row r="596" spans="1:18">
      <c r="A596" s="327"/>
      <c r="I596" s="354"/>
    </row>
    <row r="597" spans="1:18">
      <c r="A597" s="327"/>
      <c r="B597" s="354"/>
      <c r="E597" s="355"/>
      <c r="I597" s="354"/>
      <c r="J597" s="354"/>
      <c r="M597" s="378"/>
    </row>
    <row r="598" spans="1:18">
      <c r="A598" s="327"/>
      <c r="I598" s="354"/>
    </row>
    <row r="599" spans="1:18">
      <c r="A599" s="327"/>
      <c r="B599" s="354"/>
      <c r="E599" s="355"/>
      <c r="I599" s="354"/>
      <c r="J599" s="354"/>
      <c r="M599" s="378"/>
    </row>
    <row r="600" spans="1:18">
      <c r="A600" s="327"/>
      <c r="I600" s="354"/>
    </row>
    <row r="601" spans="1:18">
      <c r="A601" s="269"/>
      <c r="B601" s="354"/>
      <c r="E601" s="355"/>
      <c r="I601" s="354"/>
      <c r="J601" s="354"/>
      <c r="M601" s="378"/>
      <c r="O601" s="264"/>
      <c r="P601" s="264"/>
      <c r="Q601" s="264"/>
      <c r="R601" s="264"/>
    </row>
    <row r="602" spans="1:18">
      <c r="A602" s="327"/>
      <c r="H602" s="467"/>
      <c r="I602" s="354"/>
      <c r="O602" s="481"/>
      <c r="P602" s="482"/>
      <c r="Q602" s="269"/>
      <c r="R602" s="269"/>
    </row>
    <row r="603" spans="1:18">
      <c r="A603" s="327"/>
      <c r="B603" s="354"/>
      <c r="E603" s="355"/>
      <c r="I603" s="354"/>
      <c r="J603" s="354"/>
      <c r="M603" s="378"/>
      <c r="O603" s="264"/>
      <c r="P603" s="264"/>
      <c r="Q603" s="264"/>
      <c r="R603" s="264"/>
    </row>
    <row r="604" spans="1:18">
      <c r="A604" s="327"/>
      <c r="I604" s="354"/>
    </row>
    <row r="605" spans="1:18">
      <c r="A605" s="327"/>
      <c r="B605" s="354"/>
      <c r="E605" s="355"/>
      <c r="G605" s="480"/>
      <c r="I605" s="354"/>
      <c r="J605" s="354"/>
      <c r="M605" s="378"/>
    </row>
    <row r="606" spans="1:18">
      <c r="A606" s="327"/>
      <c r="I606" s="354"/>
    </row>
    <row r="607" spans="1:18">
      <c r="I607" s="354"/>
      <c r="J607" s="354"/>
      <c r="M607" s="378"/>
    </row>
    <row r="608" spans="1:18">
      <c r="I608" s="354"/>
    </row>
    <row r="609" spans="1:14">
      <c r="I609" s="354"/>
      <c r="J609" s="354"/>
      <c r="M609" s="378"/>
    </row>
    <row r="613" spans="1:14">
      <c r="B613" s="354"/>
      <c r="E613" s="355"/>
    </row>
    <row r="615" spans="1:14">
      <c r="B615" s="354"/>
      <c r="E615" s="355"/>
    </row>
    <row r="616" spans="1:14">
      <c r="I616" s="483"/>
      <c r="J616" s="481"/>
      <c r="K616" s="481"/>
      <c r="L616" s="481"/>
      <c r="M616" s="484"/>
      <c r="N616" s="264"/>
    </row>
    <row r="617" spans="1:14">
      <c r="A617" s="327"/>
      <c r="B617" s="354"/>
      <c r="E617" s="355"/>
      <c r="I617" s="264"/>
      <c r="J617" s="264"/>
      <c r="K617" s="264"/>
      <c r="L617" s="264"/>
      <c r="M617" s="264"/>
      <c r="N617" s="481"/>
    </row>
    <row r="618" spans="1:14">
      <c r="A618" s="327"/>
      <c r="I618" s="264"/>
      <c r="J618" s="264"/>
      <c r="K618" s="264"/>
      <c r="L618" s="264"/>
      <c r="M618" s="264"/>
      <c r="N618" s="264"/>
    </row>
    <row r="619" spans="1:14">
      <c r="A619" s="327"/>
      <c r="B619" s="354"/>
      <c r="E619" s="355"/>
    </row>
    <row r="620" spans="1:14">
      <c r="A620" s="327"/>
    </row>
    <row r="621" spans="1:14">
      <c r="A621" s="327"/>
      <c r="B621" s="354"/>
      <c r="E621" s="355"/>
    </row>
    <row r="622" spans="1:14">
      <c r="A622" s="327"/>
    </row>
    <row r="623" spans="1:14">
      <c r="A623" s="327"/>
      <c r="B623" s="354"/>
      <c r="E623" s="355"/>
    </row>
    <row r="624" spans="1:14">
      <c r="A624" s="327"/>
    </row>
    <row r="625" spans="1:7">
      <c r="A625" s="327"/>
      <c r="C625" s="380"/>
      <c r="D625" s="254"/>
    </row>
    <row r="626" spans="1:7">
      <c r="A626" s="327"/>
      <c r="C626" s="380"/>
      <c r="D626" s="254"/>
      <c r="G626" s="264"/>
    </row>
    <row r="627" spans="1:7">
      <c r="A627" s="327"/>
      <c r="C627" s="380"/>
      <c r="D627" s="254"/>
      <c r="G627" s="264"/>
    </row>
    <row r="628" spans="1:7">
      <c r="A628" s="327"/>
      <c r="B628" s="354"/>
      <c r="C628" s="380"/>
      <c r="D628" s="254"/>
      <c r="E628" s="355"/>
      <c r="G628" s="264"/>
    </row>
    <row r="629" spans="1:7">
      <c r="A629" s="327"/>
      <c r="G629" s="264"/>
    </row>
    <row r="630" spans="1:7">
      <c r="A630" s="327"/>
      <c r="B630" s="354"/>
      <c r="E630" s="355"/>
      <c r="G630" s="264"/>
    </row>
    <row r="631" spans="1:7">
      <c r="A631" s="327"/>
      <c r="G631" s="264"/>
    </row>
    <row r="632" spans="1:7">
      <c r="A632" s="327"/>
      <c r="B632" s="354"/>
      <c r="E632" s="355"/>
      <c r="G632" s="264"/>
    </row>
    <row r="633" spans="1:7">
      <c r="A633" s="327"/>
    </row>
    <row r="634" spans="1:7">
      <c r="A634" s="327"/>
      <c r="B634" s="354"/>
      <c r="E634" s="355"/>
    </row>
    <row r="635" spans="1:7">
      <c r="A635" s="327"/>
    </row>
    <row r="636" spans="1:7">
      <c r="A636" s="327"/>
      <c r="B636" s="354"/>
      <c r="E636" s="355"/>
    </row>
    <row r="637" spans="1:7">
      <c r="A637" s="327"/>
    </row>
    <row r="638" spans="1:7">
      <c r="A638" s="327"/>
      <c r="B638" s="354"/>
      <c r="E638" s="355"/>
    </row>
    <row r="639" spans="1:7">
      <c r="A639" s="327"/>
    </row>
    <row r="640" spans="1:7">
      <c r="A640" s="327"/>
    </row>
    <row r="641" spans="1:6">
      <c r="A641" s="327"/>
    </row>
    <row r="642" spans="1:6">
      <c r="A642" s="327"/>
      <c r="B642" s="269"/>
      <c r="C642" s="485"/>
      <c r="D642" s="269"/>
      <c r="E642" s="269"/>
      <c r="F642" s="486"/>
    </row>
    <row r="643" spans="1:6">
      <c r="A643" s="327"/>
    </row>
    <row r="644" spans="1:6">
      <c r="A644" s="327"/>
    </row>
    <row r="645" spans="1:6">
      <c r="A645" s="327"/>
    </row>
    <row r="646" spans="1:6">
      <c r="A646" s="327"/>
    </row>
    <row r="662" spans="2:6">
      <c r="B662" s="264"/>
      <c r="C662" s="297"/>
      <c r="D662" s="264"/>
      <c r="E662" s="264"/>
      <c r="F662" s="264"/>
    </row>
    <row r="663" spans="2:6">
      <c r="C663" s="380"/>
      <c r="D663" s="254"/>
      <c r="E663" s="254"/>
    </row>
    <row r="664" spans="2:6">
      <c r="C664" s="380"/>
      <c r="D664" s="254"/>
      <c r="E664" s="254"/>
    </row>
    <row r="665" spans="2:6">
      <c r="C665" s="380"/>
      <c r="D665" s="254"/>
      <c r="E665" s="254"/>
    </row>
    <row r="666" spans="2:6">
      <c r="C666" s="380"/>
      <c r="D666" s="254"/>
      <c r="E666" s="254"/>
    </row>
    <row r="667" spans="2:6">
      <c r="C667" s="380"/>
      <c r="D667" s="254"/>
      <c r="E667" s="254"/>
    </row>
    <row r="668" spans="2:6">
      <c r="C668" s="380"/>
      <c r="D668" s="254"/>
      <c r="E668" s="254"/>
    </row>
    <row r="669" spans="2:6">
      <c r="C669" s="380"/>
      <c r="D669" s="254"/>
      <c r="E669" s="254"/>
    </row>
    <row r="670" spans="2:6">
      <c r="C670" s="380"/>
      <c r="D670" s="254"/>
      <c r="E670" s="254"/>
    </row>
    <row r="671" spans="2:6">
      <c r="C671" s="380"/>
      <c r="D671" s="254"/>
      <c r="E671" s="254"/>
    </row>
    <row r="672" spans="2:6">
      <c r="C672" s="380"/>
      <c r="D672" s="254"/>
      <c r="E672" s="254"/>
    </row>
    <row r="673" spans="2:5">
      <c r="C673" s="380"/>
      <c r="D673" s="254"/>
      <c r="E673" s="254"/>
    </row>
    <row r="674" spans="2:5">
      <c r="C674" s="380"/>
      <c r="D674" s="254"/>
      <c r="E674" s="254"/>
    </row>
    <row r="675" spans="2:5">
      <c r="C675" s="380"/>
      <c r="D675" s="254"/>
      <c r="E675" s="254"/>
    </row>
    <row r="676" spans="2:5">
      <c r="C676" s="380"/>
      <c r="D676" s="254"/>
      <c r="E676" s="254"/>
    </row>
    <row r="677" spans="2:5">
      <c r="C677" s="380"/>
      <c r="D677" s="254"/>
      <c r="E677" s="254"/>
    </row>
    <row r="678" spans="2:5">
      <c r="C678" s="380"/>
      <c r="D678" s="254"/>
      <c r="E678" s="254"/>
    </row>
    <row r="679" spans="2:5">
      <c r="C679" s="380"/>
      <c r="D679" s="254"/>
      <c r="E679" s="254"/>
    </row>
    <row r="680" spans="2:5">
      <c r="C680" s="380"/>
      <c r="D680" s="254"/>
      <c r="E680" s="254"/>
    </row>
    <row r="681" spans="2:5">
      <c r="C681" s="380"/>
      <c r="D681" s="254"/>
      <c r="E681" s="254"/>
    </row>
    <row r="682" spans="2:5">
      <c r="C682" s="380"/>
      <c r="D682" s="254"/>
      <c r="E682" s="254"/>
    </row>
    <row r="683" spans="2:5">
      <c r="C683" s="380"/>
      <c r="D683" s="254"/>
      <c r="E683" s="254"/>
    </row>
    <row r="684" spans="2:5">
      <c r="C684" s="380"/>
      <c r="D684" s="254"/>
      <c r="E684" s="254"/>
    </row>
    <row r="685" spans="2:5">
      <c r="B685" s="430"/>
      <c r="C685" s="380"/>
      <c r="D685" s="254"/>
      <c r="E685" s="254"/>
    </row>
    <row r="686" spans="2:5">
      <c r="C686" s="380"/>
      <c r="D686" s="254"/>
      <c r="E686" s="254"/>
    </row>
    <row r="687" spans="2:5">
      <c r="C687" s="380"/>
      <c r="D687" s="254"/>
      <c r="E687" s="254"/>
    </row>
    <row r="688" spans="2:5">
      <c r="C688" s="380"/>
      <c r="D688" s="254"/>
      <c r="E688" s="254"/>
    </row>
    <row r="689" spans="3:5">
      <c r="C689" s="380"/>
      <c r="D689" s="254"/>
      <c r="E689" s="254"/>
    </row>
    <row r="690" spans="3:5">
      <c r="C690" s="380"/>
      <c r="D690" s="254"/>
      <c r="E690" s="254"/>
    </row>
    <row r="691" spans="3:5">
      <c r="C691" s="380"/>
      <c r="D691" s="254"/>
      <c r="E691" s="254"/>
    </row>
    <row r="692" spans="3:5">
      <c r="C692" s="380"/>
      <c r="D692" s="254"/>
      <c r="E692" s="254"/>
    </row>
    <row r="693" spans="3:5">
      <c r="C693" s="380"/>
      <c r="D693" s="254"/>
      <c r="E693" s="254"/>
    </row>
    <row r="694" spans="3:5">
      <c r="C694" s="380"/>
      <c r="D694" s="254"/>
      <c r="E694" s="254"/>
    </row>
    <row r="695" spans="3:5">
      <c r="C695" s="380"/>
      <c r="D695" s="254"/>
      <c r="E695" s="254"/>
    </row>
    <row r="696" spans="3:5">
      <c r="C696" s="380"/>
      <c r="D696" s="254"/>
      <c r="E696" s="254"/>
    </row>
    <row r="697" spans="3:5">
      <c r="C697" s="380"/>
      <c r="D697" s="254"/>
      <c r="E697" s="254"/>
    </row>
    <row r="698" spans="3:5">
      <c r="C698" s="380"/>
      <c r="D698" s="254"/>
      <c r="E698" s="254"/>
    </row>
    <row r="699" spans="3:5">
      <c r="C699" s="380"/>
      <c r="D699" s="254"/>
      <c r="E699" s="254"/>
    </row>
    <row r="700" spans="3:5">
      <c r="C700" s="380"/>
      <c r="D700" s="254"/>
      <c r="E700" s="254"/>
    </row>
    <row r="701" spans="3:5">
      <c r="C701" s="380"/>
      <c r="D701" s="254"/>
      <c r="E701" s="254"/>
    </row>
    <row r="702" spans="3:5">
      <c r="C702" s="380"/>
      <c r="D702" s="254"/>
      <c r="E702" s="254"/>
    </row>
    <row r="703" spans="3:5">
      <c r="C703" s="380"/>
      <c r="D703" s="254"/>
      <c r="E703" s="254"/>
    </row>
    <row r="704" spans="3:5">
      <c r="C704" s="380"/>
      <c r="D704" s="254"/>
      <c r="E704" s="254"/>
    </row>
    <row r="705" spans="3:5">
      <c r="C705" s="380"/>
      <c r="D705" s="378"/>
      <c r="E705" s="378"/>
    </row>
    <row r="706" spans="3:5">
      <c r="C706" s="380"/>
      <c r="D706" s="254"/>
      <c r="E706" s="254"/>
    </row>
    <row r="727" spans="7:7">
      <c r="G727" s="265">
        <v>185</v>
      </c>
    </row>
    <row r="728" spans="7:7">
      <c r="G728" s="265">
        <v>80.5</v>
      </c>
    </row>
    <row r="729" spans="7:7">
      <c r="G729" s="265">
        <v>80.5</v>
      </c>
    </row>
    <row r="730" spans="7:7">
      <c r="G730" s="265">
        <v>80.5</v>
      </c>
    </row>
    <row r="731" spans="7:7">
      <c r="G731" s="283">
        <v>80.5</v>
      </c>
    </row>
    <row r="732" spans="7:7">
      <c r="G732" s="283">
        <v>92</v>
      </c>
    </row>
    <row r="733" spans="7:7">
      <c r="G733" s="283">
        <v>138</v>
      </c>
    </row>
    <row r="734" spans="7:7">
      <c r="G734" s="283">
        <v>138</v>
      </c>
    </row>
    <row r="736" spans="7:7">
      <c r="G736" s="283">
        <v>91</v>
      </c>
    </row>
    <row r="737" spans="2:7">
      <c r="G737" s="283">
        <v>115</v>
      </c>
    </row>
    <row r="738" spans="2:7" ht="24">
      <c r="C738" s="644" t="s">
        <v>440</v>
      </c>
      <c r="D738" s="645" t="s">
        <v>441</v>
      </c>
      <c r="E738" s="646"/>
      <c r="G738" s="283">
        <v>115</v>
      </c>
    </row>
    <row r="740" spans="2:7">
      <c r="B740" s="251" t="s">
        <v>133</v>
      </c>
      <c r="C740" s="380"/>
      <c r="D740" s="254"/>
      <c r="E740" s="254"/>
      <c r="G740" s="265">
        <f>SUM(G727:G738)</f>
        <v>1196</v>
      </c>
    </row>
    <row r="741" spans="2:7">
      <c r="B741" s="251"/>
      <c r="C741" s="254"/>
      <c r="D741" s="266">
        <v>43552</v>
      </c>
      <c r="E741" s="265">
        <v>80.5</v>
      </c>
      <c r="F741" s="267">
        <v>43551</v>
      </c>
    </row>
    <row r="742" spans="2:7">
      <c r="B742" s="251"/>
      <c r="C742" s="273"/>
      <c r="D742" s="274">
        <v>43545</v>
      </c>
      <c r="E742" s="265">
        <v>80.5</v>
      </c>
      <c r="F742" s="275">
        <v>43549</v>
      </c>
    </row>
    <row r="743" spans="2:7">
      <c r="B743" s="251"/>
      <c r="C743" s="254"/>
      <c r="D743" s="279">
        <v>43538</v>
      </c>
      <c r="E743" s="265">
        <v>80.5</v>
      </c>
      <c r="F743" s="267">
        <v>43542</v>
      </c>
    </row>
    <row r="744" spans="2:7">
      <c r="B744" s="251"/>
      <c r="C744" s="273"/>
      <c r="D744" s="281">
        <v>43532</v>
      </c>
      <c r="E744" s="265">
        <v>80.5</v>
      </c>
      <c r="F744" s="267">
        <v>43535</v>
      </c>
    </row>
    <row r="745" spans="2:7">
      <c r="B745" s="251"/>
      <c r="C745" s="254"/>
      <c r="D745" s="281">
        <v>43525</v>
      </c>
      <c r="E745" s="265">
        <v>80.5</v>
      </c>
      <c r="F745" s="282">
        <v>43528</v>
      </c>
    </row>
    <row r="746" spans="2:7">
      <c r="B746" s="251"/>
      <c r="C746" s="273"/>
      <c r="D746" s="281">
        <v>43517</v>
      </c>
      <c r="E746" s="265">
        <v>80.5</v>
      </c>
      <c r="F746" s="282">
        <v>43514</v>
      </c>
    </row>
    <row r="747" spans="2:7">
      <c r="B747" s="251"/>
      <c r="C747" s="254"/>
      <c r="D747" s="281">
        <v>43511</v>
      </c>
      <c r="E747" s="265">
        <v>92</v>
      </c>
      <c r="F747" s="282">
        <v>43507</v>
      </c>
    </row>
    <row r="748" spans="2:7">
      <c r="B748" s="251"/>
      <c r="C748" s="273"/>
      <c r="D748" s="281">
        <v>43503</v>
      </c>
      <c r="E748" s="285">
        <v>87.399999999999991</v>
      </c>
      <c r="F748" s="282">
        <v>43500</v>
      </c>
    </row>
    <row r="749" spans="2:7">
      <c r="B749" s="251"/>
      <c r="C749" s="254"/>
      <c r="D749" s="287">
        <v>43496</v>
      </c>
      <c r="E749" s="265">
        <v>131.1</v>
      </c>
      <c r="F749" s="268"/>
    </row>
    <row r="750" spans="2:7">
      <c r="B750" s="251"/>
      <c r="C750" s="273"/>
      <c r="D750" s="287">
        <v>43489</v>
      </c>
      <c r="E750" s="265">
        <v>92</v>
      </c>
      <c r="F750" s="282">
        <v>43490</v>
      </c>
    </row>
    <row r="751" spans="2:7">
      <c r="B751" s="251"/>
      <c r="C751" s="254"/>
      <c r="D751" s="292">
        <v>43447</v>
      </c>
      <c r="E751" s="293">
        <v>230</v>
      </c>
      <c r="F751" s="282">
        <v>43444</v>
      </c>
    </row>
    <row r="752" spans="2:7">
      <c r="B752" s="251"/>
      <c r="C752" s="273"/>
      <c r="D752" s="260"/>
      <c r="E752" s="295"/>
      <c r="F752" s="282">
        <v>43447</v>
      </c>
    </row>
    <row r="753" spans="2:6">
      <c r="B753" s="251"/>
      <c r="C753" s="254"/>
      <c r="D753" s="282"/>
      <c r="E753" s="265"/>
      <c r="F753" s="268"/>
    </row>
    <row r="754" spans="2:6">
      <c r="C754" s="254"/>
      <c r="D754" s="260"/>
      <c r="E754" s="265">
        <f>SUM(D2:D14)</f>
        <v>422.63</v>
      </c>
      <c r="F754" s="261">
        <f>SUM(E754-G740)</f>
        <v>-773.37</v>
      </c>
    </row>
  </sheetData>
  <conditionalFormatting sqref="C25">
    <cfRule type="containsText" priority="3" operator="containsText" text="Monday">
      <formula>NOT(ISERROR(SEARCH("Monday",C25)))</formula>
    </cfRule>
  </conditionalFormatting>
  <conditionalFormatting sqref="C24">
    <cfRule type="containsText" priority="2" operator="containsText" text="Monday">
      <formula>NOT(ISERROR(SEARCH("Monday",C24)))</formula>
    </cfRule>
  </conditionalFormatting>
  <conditionalFormatting sqref="C225">
    <cfRule type="containsText" priority="1" operator="containsText" text="Monday">
      <formula>NOT(ISERROR(SEARCH("Monday",C225)))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541B-08F8-4174-8277-04B789ACD076}">
  <dimension ref="A1:X96"/>
  <sheetViews>
    <sheetView workbookViewId="0">
      <selection sqref="A1:XFD1048576"/>
    </sheetView>
  </sheetViews>
  <sheetFormatPr baseColWidth="10" defaultColWidth="8.83203125" defaultRowHeight="15"/>
  <cols>
    <col min="1" max="1" width="12.1640625" bestFit="1" customWidth="1"/>
    <col min="2" max="2" width="6.6640625" bestFit="1" customWidth="1"/>
    <col min="3" max="3" width="7.6640625" bestFit="1" customWidth="1"/>
    <col min="4" max="4" width="10.1640625" bestFit="1" customWidth="1"/>
    <col min="5" max="5" width="8.5" bestFit="1" customWidth="1"/>
    <col min="6" max="6" width="5.33203125" bestFit="1" customWidth="1"/>
    <col min="9" max="9" width="12.1640625" bestFit="1" customWidth="1"/>
    <col min="12" max="12" width="10.1640625" bestFit="1" customWidth="1"/>
    <col min="15" max="15" width="9.5" bestFit="1" customWidth="1"/>
    <col min="17" max="17" width="12.1640625" bestFit="1" customWidth="1"/>
  </cols>
  <sheetData>
    <row r="1" spans="1:23">
      <c r="A1" s="487" t="s">
        <v>311</v>
      </c>
      <c r="B1" s="487" t="s">
        <v>312</v>
      </c>
      <c r="C1" s="487" t="s">
        <v>313</v>
      </c>
      <c r="D1" s="487" t="s">
        <v>314</v>
      </c>
      <c r="E1" s="487" t="s">
        <v>315</v>
      </c>
      <c r="F1" s="487" t="s">
        <v>316</v>
      </c>
      <c r="G1" s="487" t="s">
        <v>62</v>
      </c>
      <c r="H1" s="487"/>
      <c r="I1" s="488" t="s">
        <v>311</v>
      </c>
      <c r="J1" s="488" t="s">
        <v>312</v>
      </c>
      <c r="K1" s="488" t="s">
        <v>313</v>
      </c>
      <c r="L1" s="488" t="s">
        <v>314</v>
      </c>
      <c r="M1" s="488" t="s">
        <v>315</v>
      </c>
      <c r="N1" s="488" t="s">
        <v>316</v>
      </c>
      <c r="O1" s="488" t="s">
        <v>62</v>
      </c>
      <c r="P1" s="488"/>
      <c r="Q1" s="488" t="s">
        <v>311</v>
      </c>
      <c r="R1" s="488" t="s">
        <v>312</v>
      </c>
      <c r="S1" s="488" t="s">
        <v>313</v>
      </c>
      <c r="T1" s="488" t="s">
        <v>314</v>
      </c>
      <c r="U1" s="488" t="s">
        <v>315</v>
      </c>
      <c r="V1" s="488" t="s">
        <v>316</v>
      </c>
      <c r="W1" s="488" t="s">
        <v>62</v>
      </c>
    </row>
    <row r="2" spans="1:23">
      <c r="A2" s="487"/>
      <c r="B2" s="489" t="s">
        <v>317</v>
      </c>
      <c r="C2" s="487"/>
      <c r="D2" s="490"/>
      <c r="E2" s="487"/>
      <c r="F2" s="487"/>
      <c r="G2" s="487"/>
      <c r="H2" s="487"/>
      <c r="I2" s="488"/>
      <c r="J2" s="491" t="s">
        <v>318</v>
      </c>
      <c r="K2" s="8"/>
      <c r="L2" s="8"/>
      <c r="M2" s="8"/>
      <c r="N2" s="8"/>
      <c r="O2" s="8"/>
      <c r="P2" s="8"/>
      <c r="Q2" s="488"/>
      <c r="R2" s="491" t="s">
        <v>319</v>
      </c>
      <c r="S2" s="8"/>
      <c r="T2" s="8"/>
      <c r="U2" s="8"/>
      <c r="V2" s="8"/>
      <c r="W2" s="8"/>
    </row>
    <row r="3" spans="1:23">
      <c r="A3" s="487" t="s">
        <v>320</v>
      </c>
      <c r="B3" s="487"/>
      <c r="C3" s="487">
        <v>1</v>
      </c>
      <c r="D3" s="490">
        <v>43441</v>
      </c>
      <c r="E3" s="487"/>
      <c r="F3" s="487"/>
      <c r="G3" s="487" t="s">
        <v>321</v>
      </c>
      <c r="H3" s="487"/>
      <c r="I3" s="488" t="s">
        <v>320</v>
      </c>
      <c r="J3" s="492"/>
      <c r="K3" s="492">
        <v>1</v>
      </c>
      <c r="L3" s="493">
        <v>43434</v>
      </c>
      <c r="M3" s="492"/>
      <c r="N3" s="492"/>
      <c r="O3" s="492" t="s">
        <v>322</v>
      </c>
      <c r="P3" s="8"/>
      <c r="Q3" s="488" t="s">
        <v>320</v>
      </c>
      <c r="R3" s="494"/>
      <c r="S3" s="494"/>
      <c r="T3" s="495"/>
      <c r="U3" s="494"/>
      <c r="V3" s="494"/>
      <c r="W3" s="494"/>
    </row>
    <row r="4" spans="1:23">
      <c r="A4" s="487" t="s">
        <v>323</v>
      </c>
      <c r="B4" s="487"/>
      <c r="C4" s="487">
        <v>1</v>
      </c>
      <c r="D4" s="490">
        <v>43441</v>
      </c>
      <c r="E4" s="487"/>
      <c r="F4" s="487"/>
      <c r="G4" s="487"/>
      <c r="H4" s="487"/>
      <c r="I4" s="488" t="s">
        <v>323</v>
      </c>
      <c r="J4" s="492"/>
      <c r="K4" s="492">
        <v>1</v>
      </c>
      <c r="L4" s="493">
        <v>43465</v>
      </c>
      <c r="M4" s="492"/>
      <c r="N4" s="492"/>
      <c r="O4" s="492"/>
      <c r="P4" s="8"/>
      <c r="Q4" s="488" t="s">
        <v>323</v>
      </c>
      <c r="R4" s="494"/>
      <c r="S4" s="494"/>
      <c r="T4" s="495"/>
      <c r="U4" s="494"/>
      <c r="V4" s="494"/>
      <c r="W4" s="494"/>
    </row>
    <row r="5" spans="1:23">
      <c r="A5" s="487" t="s">
        <v>324</v>
      </c>
      <c r="B5" s="487"/>
      <c r="C5" s="487">
        <v>1</v>
      </c>
      <c r="D5" s="490">
        <v>43441</v>
      </c>
      <c r="E5" s="487"/>
      <c r="F5" s="487"/>
      <c r="G5" s="487"/>
      <c r="H5" s="487"/>
      <c r="I5" s="488" t="s">
        <v>324</v>
      </c>
      <c r="J5" s="492"/>
      <c r="K5" s="492">
        <v>1</v>
      </c>
      <c r="L5" s="493">
        <v>43434</v>
      </c>
      <c r="M5" s="492"/>
      <c r="N5" s="492"/>
      <c r="O5" s="492"/>
      <c r="P5" s="8"/>
      <c r="Q5" s="488" t="s">
        <v>324</v>
      </c>
      <c r="R5" s="494"/>
      <c r="S5" s="494"/>
      <c r="T5" s="495"/>
      <c r="U5" s="494"/>
      <c r="V5" s="494"/>
      <c r="W5" s="494"/>
    </row>
    <row r="6" spans="1:23">
      <c r="A6" s="487" t="s">
        <v>325</v>
      </c>
      <c r="B6" s="487"/>
      <c r="C6" s="487">
        <v>1</v>
      </c>
      <c r="D6" s="490">
        <v>43441</v>
      </c>
      <c r="E6" s="487"/>
      <c r="F6" s="487"/>
      <c r="G6" s="487"/>
      <c r="H6" s="487"/>
      <c r="I6" s="488" t="s">
        <v>325</v>
      </c>
      <c r="J6" s="492"/>
      <c r="K6" s="492">
        <v>1</v>
      </c>
      <c r="L6" s="493">
        <v>43434</v>
      </c>
      <c r="M6" s="492"/>
      <c r="N6" s="492"/>
      <c r="O6" s="492"/>
      <c r="P6" s="8"/>
      <c r="Q6" s="488" t="s">
        <v>325</v>
      </c>
      <c r="R6" s="494"/>
      <c r="S6" s="494"/>
      <c r="T6" s="495"/>
      <c r="U6" s="494"/>
      <c r="V6" s="494"/>
      <c r="W6" s="494"/>
    </row>
    <row r="7" spans="1:23">
      <c r="A7" s="487" t="s">
        <v>326</v>
      </c>
      <c r="B7" s="487"/>
      <c r="C7" s="487">
        <v>1</v>
      </c>
      <c r="D7" s="490">
        <v>43441</v>
      </c>
      <c r="E7" s="487"/>
      <c r="F7" s="487"/>
      <c r="G7" s="487"/>
      <c r="H7" s="487"/>
      <c r="I7" s="488" t="s">
        <v>326</v>
      </c>
      <c r="J7" s="492"/>
      <c r="K7" s="492">
        <v>1</v>
      </c>
      <c r="L7" s="493">
        <v>43434</v>
      </c>
      <c r="M7" s="492"/>
      <c r="N7" s="492"/>
      <c r="O7" s="492"/>
      <c r="P7" s="8"/>
      <c r="Q7" s="488" t="s">
        <v>326</v>
      </c>
      <c r="R7" s="494"/>
      <c r="S7" s="494"/>
      <c r="T7" s="495"/>
      <c r="U7" s="494"/>
      <c r="V7" s="494"/>
      <c r="W7" s="494"/>
    </row>
    <row r="8" spans="1:23">
      <c r="A8" s="487" t="s">
        <v>327</v>
      </c>
      <c r="B8" s="487"/>
      <c r="C8" s="487">
        <v>1</v>
      </c>
      <c r="D8" s="490">
        <v>43441</v>
      </c>
      <c r="E8" s="487"/>
      <c r="F8" s="487"/>
      <c r="G8" s="487"/>
      <c r="H8" s="487"/>
      <c r="I8" s="488" t="s">
        <v>328</v>
      </c>
      <c r="J8" s="492"/>
      <c r="K8" s="492"/>
      <c r="L8" s="493">
        <v>43434</v>
      </c>
      <c r="M8" s="492"/>
      <c r="N8" s="492"/>
      <c r="O8" s="492"/>
      <c r="P8" s="8"/>
      <c r="Q8" s="488" t="s">
        <v>327</v>
      </c>
      <c r="R8" s="494"/>
      <c r="S8" s="494"/>
      <c r="T8" s="495"/>
      <c r="U8" s="494"/>
      <c r="V8" s="494"/>
      <c r="W8" s="494"/>
    </row>
    <row r="9" spans="1:23">
      <c r="A9" s="487" t="s">
        <v>329</v>
      </c>
      <c r="B9" s="487"/>
      <c r="C9" s="487">
        <v>1</v>
      </c>
      <c r="D9" s="490">
        <v>43441</v>
      </c>
      <c r="E9" s="487"/>
      <c r="F9" s="487"/>
      <c r="G9" s="487"/>
      <c r="H9" s="487"/>
      <c r="I9" s="488" t="s">
        <v>329</v>
      </c>
      <c r="J9" s="492"/>
      <c r="K9" s="492">
        <v>1</v>
      </c>
      <c r="L9" s="493">
        <v>43434</v>
      </c>
      <c r="M9" s="492"/>
      <c r="N9" s="492"/>
      <c r="O9" s="492"/>
      <c r="P9" s="8"/>
      <c r="Q9" s="488" t="s">
        <v>329</v>
      </c>
      <c r="R9" s="494"/>
      <c r="S9" s="494"/>
      <c r="T9" s="495"/>
      <c r="U9" s="494"/>
      <c r="V9" s="494"/>
      <c r="W9" s="494"/>
    </row>
    <row r="10" spans="1:23">
      <c r="A10" s="487" t="s">
        <v>330</v>
      </c>
      <c r="B10" s="487"/>
      <c r="C10" s="487">
        <v>1</v>
      </c>
      <c r="D10" s="490">
        <v>43441</v>
      </c>
      <c r="E10" s="487"/>
      <c r="F10" s="487"/>
      <c r="G10" s="487"/>
      <c r="H10" s="487"/>
      <c r="I10" s="488" t="s">
        <v>330</v>
      </c>
      <c r="J10" s="492"/>
      <c r="K10" s="492"/>
      <c r="L10" s="493">
        <v>43434</v>
      </c>
      <c r="M10" s="492"/>
      <c r="N10" s="492"/>
      <c r="O10" s="492"/>
      <c r="P10" s="8"/>
      <c r="Q10" s="488" t="s">
        <v>330</v>
      </c>
      <c r="R10" s="494"/>
      <c r="S10" s="494"/>
      <c r="T10" s="495"/>
      <c r="U10" s="494"/>
      <c r="V10" s="494"/>
      <c r="W10" s="494"/>
    </row>
    <row r="11" spans="1:23">
      <c r="A11" s="487" t="s">
        <v>331</v>
      </c>
      <c r="B11" s="487"/>
      <c r="C11" s="487">
        <v>1</v>
      </c>
      <c r="D11" s="490">
        <v>43441</v>
      </c>
      <c r="E11" s="487"/>
      <c r="F11" s="487"/>
      <c r="G11" s="487"/>
      <c r="H11" s="487"/>
      <c r="I11" s="488" t="s">
        <v>331</v>
      </c>
      <c r="J11" s="492"/>
      <c r="K11" s="492">
        <v>1</v>
      </c>
      <c r="L11" s="493">
        <v>43434</v>
      </c>
      <c r="M11" s="492"/>
      <c r="N11" s="492"/>
      <c r="O11" s="492"/>
      <c r="P11" s="8"/>
      <c r="Q11" s="488" t="s">
        <v>331</v>
      </c>
      <c r="R11" s="494"/>
      <c r="S11" s="494"/>
      <c r="T11" s="495"/>
      <c r="U11" s="494"/>
      <c r="V11" s="494"/>
      <c r="W11" s="494"/>
    </row>
    <row r="12" spans="1:23">
      <c r="A12" s="487" t="s">
        <v>332</v>
      </c>
      <c r="B12" s="487"/>
      <c r="C12" s="487">
        <v>1</v>
      </c>
      <c r="D12" s="490">
        <v>43441</v>
      </c>
      <c r="E12" s="487"/>
      <c r="F12" s="487"/>
      <c r="G12" s="487"/>
      <c r="H12" s="487"/>
      <c r="I12" s="488" t="s">
        <v>332</v>
      </c>
      <c r="J12" s="492"/>
      <c r="K12" s="492">
        <v>1</v>
      </c>
      <c r="L12" s="493">
        <v>43434</v>
      </c>
      <c r="M12" s="492"/>
      <c r="N12" s="492"/>
      <c r="O12" s="492"/>
      <c r="P12" s="8"/>
      <c r="Q12" s="488" t="s">
        <v>332</v>
      </c>
      <c r="R12" s="494"/>
      <c r="S12" s="494"/>
      <c r="T12" s="495"/>
      <c r="U12" s="494"/>
      <c r="V12" s="494"/>
      <c r="W12" s="494"/>
    </row>
    <row r="13" spans="1:23">
      <c r="A13" s="487" t="s">
        <v>333</v>
      </c>
      <c r="B13" s="487"/>
      <c r="C13" s="487">
        <v>2</v>
      </c>
      <c r="D13" s="490">
        <v>43441</v>
      </c>
      <c r="E13" s="487"/>
      <c r="F13" s="487"/>
      <c r="G13" s="487"/>
      <c r="H13" s="487"/>
      <c r="I13" s="488" t="s">
        <v>333</v>
      </c>
      <c r="J13" s="492"/>
      <c r="K13" s="492">
        <v>1</v>
      </c>
      <c r="L13" s="493">
        <v>43434</v>
      </c>
      <c r="M13" s="492"/>
      <c r="N13" s="492"/>
      <c r="O13" s="492"/>
      <c r="P13" s="8"/>
      <c r="Q13" s="488" t="s">
        <v>333</v>
      </c>
      <c r="R13" s="494"/>
      <c r="S13" s="494"/>
      <c r="T13" s="495"/>
      <c r="U13" s="494"/>
      <c r="V13" s="494"/>
      <c r="W13" s="494"/>
    </row>
    <row r="14" spans="1:23">
      <c r="A14" s="487" t="s">
        <v>334</v>
      </c>
      <c r="B14" s="487"/>
      <c r="C14" s="487">
        <v>1</v>
      </c>
      <c r="D14" s="490">
        <v>43441</v>
      </c>
      <c r="E14" s="487"/>
      <c r="F14" s="487"/>
      <c r="G14" s="487"/>
      <c r="H14" s="487"/>
      <c r="I14" s="488" t="s">
        <v>334</v>
      </c>
      <c r="J14" s="492"/>
      <c r="K14" s="492"/>
      <c r="L14" s="493"/>
      <c r="M14" s="492"/>
      <c r="N14" s="492"/>
      <c r="O14" s="492"/>
      <c r="P14" s="8"/>
      <c r="Q14" s="488" t="s">
        <v>334</v>
      </c>
      <c r="R14" s="494"/>
      <c r="S14" s="494"/>
      <c r="T14" s="495"/>
      <c r="U14" s="494"/>
      <c r="V14" s="494"/>
      <c r="W14" s="494"/>
    </row>
    <row r="15" spans="1:23">
      <c r="A15" s="487" t="s">
        <v>335</v>
      </c>
      <c r="B15" s="487"/>
      <c r="C15" s="487">
        <v>1</v>
      </c>
      <c r="D15" s="490">
        <v>43441</v>
      </c>
      <c r="E15" s="487"/>
      <c r="F15" s="487"/>
      <c r="G15" s="487"/>
      <c r="H15" s="487"/>
      <c r="I15" s="488" t="s">
        <v>335</v>
      </c>
      <c r="J15" s="492"/>
      <c r="K15" s="492">
        <v>1</v>
      </c>
      <c r="L15" s="493">
        <v>43434</v>
      </c>
      <c r="M15" s="492"/>
      <c r="N15" s="492"/>
      <c r="O15" s="492"/>
      <c r="P15" s="8"/>
      <c r="Q15" s="488" t="s">
        <v>335</v>
      </c>
      <c r="R15" s="494"/>
      <c r="S15" s="494"/>
      <c r="T15" s="495"/>
      <c r="U15" s="494"/>
      <c r="V15" s="494"/>
      <c r="W15" s="494"/>
    </row>
    <row r="16" spans="1:23">
      <c r="A16" s="487" t="s">
        <v>336</v>
      </c>
      <c r="B16" s="487"/>
      <c r="C16" s="487">
        <v>1</v>
      </c>
      <c r="D16" s="490">
        <v>43441</v>
      </c>
      <c r="E16" s="487"/>
      <c r="F16" s="487"/>
      <c r="G16" s="487"/>
      <c r="H16" s="487"/>
      <c r="I16" s="488" t="s">
        <v>336</v>
      </c>
      <c r="J16" s="492"/>
      <c r="K16" s="492">
        <v>2</v>
      </c>
      <c r="L16" s="493">
        <v>43434</v>
      </c>
      <c r="M16" s="492"/>
      <c r="N16" s="492"/>
      <c r="O16" s="492"/>
      <c r="P16" s="8"/>
      <c r="Q16" s="488" t="s">
        <v>336</v>
      </c>
      <c r="R16" s="494"/>
      <c r="S16" s="494"/>
      <c r="T16" s="495"/>
      <c r="U16" s="494"/>
      <c r="V16" s="494"/>
      <c r="W16" s="494"/>
    </row>
    <row r="17" spans="1:23">
      <c r="A17" s="487" t="s">
        <v>337</v>
      </c>
      <c r="B17" s="487"/>
      <c r="C17" s="487">
        <v>10</v>
      </c>
      <c r="D17" s="490">
        <v>43441</v>
      </c>
      <c r="E17" s="487"/>
      <c r="F17" s="487"/>
      <c r="G17" s="487"/>
      <c r="H17" s="487"/>
      <c r="I17" s="488" t="s">
        <v>337</v>
      </c>
      <c r="J17" s="492"/>
      <c r="K17" s="492">
        <v>7</v>
      </c>
      <c r="L17" s="493">
        <v>43434</v>
      </c>
      <c r="M17" s="492"/>
      <c r="N17" s="492"/>
      <c r="O17" s="492"/>
      <c r="P17" s="8"/>
      <c r="Q17" s="488" t="s">
        <v>337</v>
      </c>
      <c r="R17" s="494"/>
      <c r="S17" s="494"/>
      <c r="T17" s="495"/>
      <c r="U17" s="494"/>
      <c r="V17" s="494"/>
      <c r="W17" s="494"/>
    </row>
    <row r="18" spans="1:23">
      <c r="A18" s="487" t="s">
        <v>338</v>
      </c>
      <c r="B18" s="487"/>
      <c r="C18" s="487">
        <v>1</v>
      </c>
      <c r="D18" s="490"/>
      <c r="E18" s="487"/>
      <c r="F18" s="487"/>
      <c r="G18" s="487"/>
      <c r="H18" s="487"/>
      <c r="I18" s="488" t="s">
        <v>338</v>
      </c>
      <c r="J18" s="492"/>
      <c r="K18" s="492">
        <v>2</v>
      </c>
      <c r="L18" s="493">
        <v>43465</v>
      </c>
      <c r="M18" s="492"/>
      <c r="N18" s="492"/>
      <c r="O18" s="492"/>
      <c r="P18" s="8"/>
      <c r="Q18" s="488" t="s">
        <v>338</v>
      </c>
      <c r="R18" s="494"/>
      <c r="S18" s="494"/>
      <c r="T18" s="495"/>
      <c r="U18" s="494"/>
      <c r="V18" s="494"/>
      <c r="W18" s="494"/>
    </row>
    <row r="19" spans="1:23">
      <c r="A19" s="487" t="s">
        <v>339</v>
      </c>
      <c r="B19" s="487"/>
      <c r="C19" s="487">
        <v>1</v>
      </c>
      <c r="D19" s="490">
        <v>43441</v>
      </c>
      <c r="E19" s="487"/>
      <c r="F19" s="487"/>
      <c r="G19" s="487"/>
      <c r="H19" s="487"/>
      <c r="I19" s="488" t="s">
        <v>339</v>
      </c>
      <c r="J19" s="492"/>
      <c r="K19" s="492"/>
      <c r="L19" s="493">
        <v>43434</v>
      </c>
      <c r="M19" s="492"/>
      <c r="N19" s="492"/>
      <c r="O19" s="492"/>
      <c r="P19" s="8"/>
      <c r="Q19" s="488" t="s">
        <v>339</v>
      </c>
      <c r="R19" s="494"/>
      <c r="S19" s="494"/>
      <c r="T19" s="495"/>
      <c r="U19" s="494"/>
      <c r="V19" s="494"/>
      <c r="W19" s="494"/>
    </row>
    <row r="20" spans="1:23">
      <c r="A20" s="487" t="s">
        <v>340</v>
      </c>
      <c r="B20" s="487"/>
      <c r="C20" s="487">
        <v>1</v>
      </c>
      <c r="D20" s="490">
        <v>43441</v>
      </c>
      <c r="E20" s="487"/>
      <c r="F20" s="487"/>
      <c r="G20" s="487"/>
      <c r="H20" s="487"/>
      <c r="I20" s="488" t="s">
        <v>340</v>
      </c>
      <c r="J20" s="492"/>
      <c r="K20" s="492">
        <v>1</v>
      </c>
      <c r="L20" s="493">
        <v>43434</v>
      </c>
      <c r="M20" s="492"/>
      <c r="N20" s="492"/>
      <c r="O20" s="492"/>
      <c r="P20" s="8"/>
      <c r="Q20" s="488" t="s">
        <v>340</v>
      </c>
      <c r="R20" s="494"/>
      <c r="S20" s="494"/>
      <c r="T20" s="495"/>
      <c r="U20" s="494"/>
      <c r="V20" s="494"/>
      <c r="W20" s="494"/>
    </row>
    <row r="21" spans="1:23">
      <c r="A21" s="487"/>
      <c r="B21" s="487"/>
      <c r="C21" s="487">
        <v>1</v>
      </c>
      <c r="D21" s="490">
        <v>43441</v>
      </c>
      <c r="E21" s="487"/>
      <c r="F21" s="487"/>
      <c r="G21" s="487"/>
      <c r="H21" s="487"/>
      <c r="I21" s="488"/>
      <c r="J21" s="492"/>
      <c r="K21" s="492"/>
      <c r="L21" s="493"/>
      <c r="M21" s="492"/>
      <c r="N21" s="492"/>
      <c r="O21" s="492"/>
      <c r="P21" s="8"/>
      <c r="Q21" s="488"/>
      <c r="R21" s="494"/>
      <c r="S21" s="494"/>
      <c r="T21" s="495"/>
      <c r="U21" s="494"/>
      <c r="V21" s="494"/>
      <c r="W21" s="494"/>
    </row>
    <row r="22" spans="1:23">
      <c r="A22" s="487" t="s">
        <v>341</v>
      </c>
      <c r="B22" s="487"/>
      <c r="C22" s="487">
        <v>2</v>
      </c>
      <c r="D22" s="490">
        <v>43441</v>
      </c>
      <c r="E22" s="487"/>
      <c r="F22" s="487"/>
      <c r="G22" s="487"/>
      <c r="H22" s="487"/>
      <c r="I22" s="488" t="s">
        <v>341</v>
      </c>
      <c r="J22" s="492"/>
      <c r="K22" s="492">
        <v>2</v>
      </c>
      <c r="L22" s="493">
        <v>43434</v>
      </c>
      <c r="M22" s="492"/>
      <c r="N22" s="492"/>
      <c r="O22" s="492"/>
      <c r="P22" s="8"/>
      <c r="Q22" s="488" t="s">
        <v>341</v>
      </c>
      <c r="R22" s="494"/>
      <c r="S22" s="494"/>
      <c r="T22" s="495"/>
      <c r="U22" s="494"/>
      <c r="V22" s="494"/>
      <c r="W22" s="494"/>
    </row>
    <row r="23" spans="1:23">
      <c r="A23" s="487"/>
      <c r="B23" s="487"/>
      <c r="C23" s="487"/>
      <c r="D23" s="487"/>
      <c r="E23" s="487"/>
      <c r="F23" s="487"/>
      <c r="G23" s="487"/>
      <c r="H23" s="487"/>
      <c r="I23" s="488"/>
      <c r="J23" s="492"/>
      <c r="K23" s="492"/>
      <c r="L23" s="492"/>
      <c r="M23" s="492"/>
      <c r="N23" s="492"/>
      <c r="O23" s="492"/>
      <c r="P23" s="8"/>
      <c r="Q23" s="488"/>
      <c r="R23" s="494"/>
      <c r="S23" s="494"/>
      <c r="T23" s="494"/>
      <c r="U23" s="494"/>
      <c r="V23" s="494"/>
      <c r="W23" s="494"/>
    </row>
    <row r="24" spans="1:23">
      <c r="A24" s="487"/>
      <c r="B24" s="487"/>
      <c r="C24" s="487"/>
      <c r="D24" s="487"/>
      <c r="E24" s="487"/>
      <c r="F24" s="487"/>
      <c r="G24" s="487"/>
      <c r="H24" s="487"/>
      <c r="I24" s="488"/>
      <c r="J24" s="492"/>
      <c r="K24" s="492"/>
      <c r="L24" s="492"/>
      <c r="M24" s="492"/>
      <c r="N24" s="492"/>
      <c r="O24" s="492"/>
      <c r="P24" s="8"/>
      <c r="Q24" s="488"/>
      <c r="R24" s="494"/>
      <c r="S24" s="494"/>
      <c r="T24" s="494"/>
      <c r="U24" s="494"/>
      <c r="V24" s="494"/>
      <c r="W24" s="494"/>
    </row>
    <row r="25" spans="1:23">
      <c r="A25" s="48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>
      <c r="A26" s="488" t="s">
        <v>311</v>
      </c>
      <c r="B26" s="488" t="s">
        <v>312</v>
      </c>
      <c r="C26" s="488" t="s">
        <v>313</v>
      </c>
      <c r="D26" s="488" t="s">
        <v>314</v>
      </c>
      <c r="E26" s="488" t="s">
        <v>315</v>
      </c>
      <c r="F26" s="488" t="s">
        <v>316</v>
      </c>
      <c r="G26" s="488" t="s">
        <v>62</v>
      </c>
      <c r="H26" s="8"/>
      <c r="I26" s="488" t="s">
        <v>311</v>
      </c>
      <c r="J26" s="488" t="s">
        <v>312</v>
      </c>
      <c r="K26" s="488" t="s">
        <v>313</v>
      </c>
      <c r="L26" s="488" t="s">
        <v>314</v>
      </c>
      <c r="M26" s="488" t="s">
        <v>315</v>
      </c>
      <c r="N26" s="488" t="s">
        <v>316</v>
      </c>
      <c r="O26" s="488" t="s">
        <v>62</v>
      </c>
      <c r="P26" s="8"/>
      <c r="Q26" s="488" t="s">
        <v>311</v>
      </c>
      <c r="R26" s="488" t="s">
        <v>312</v>
      </c>
      <c r="S26" s="488" t="s">
        <v>313</v>
      </c>
      <c r="T26" s="488" t="s">
        <v>314</v>
      </c>
      <c r="U26" s="488" t="s">
        <v>315</v>
      </c>
      <c r="V26" s="488" t="s">
        <v>316</v>
      </c>
      <c r="W26" s="488" t="s">
        <v>62</v>
      </c>
    </row>
    <row r="27" spans="1:23">
      <c r="A27" s="488"/>
      <c r="B27" s="491" t="s">
        <v>145</v>
      </c>
      <c r="C27" s="8"/>
      <c r="D27" s="8"/>
      <c r="E27" s="8"/>
      <c r="F27" s="8"/>
      <c r="G27" s="8"/>
      <c r="H27" s="8"/>
      <c r="I27" s="488"/>
      <c r="J27" s="491" t="s">
        <v>87</v>
      </c>
      <c r="K27" s="8"/>
      <c r="L27" s="8"/>
      <c r="M27" s="8"/>
      <c r="N27" s="8"/>
      <c r="O27" s="8"/>
      <c r="P27" s="8"/>
      <c r="Q27" s="488"/>
      <c r="R27" s="491" t="s">
        <v>342</v>
      </c>
      <c r="S27" s="8"/>
      <c r="T27" s="8"/>
      <c r="U27" s="8"/>
      <c r="V27" s="8"/>
      <c r="W27" s="8"/>
    </row>
    <row r="28" spans="1:23">
      <c r="A28" s="488" t="s">
        <v>320</v>
      </c>
      <c r="B28" s="496"/>
      <c r="C28" s="496"/>
      <c r="D28" s="497"/>
      <c r="E28" s="496"/>
      <c r="F28" s="496"/>
      <c r="G28" s="496"/>
      <c r="H28" s="8"/>
      <c r="I28" s="488" t="s">
        <v>320</v>
      </c>
      <c r="J28" s="498"/>
      <c r="K28" s="498"/>
      <c r="L28" s="499"/>
      <c r="M28" s="498"/>
      <c r="N28" s="498"/>
      <c r="O28" s="498"/>
      <c r="P28" s="8"/>
      <c r="Q28" s="488" t="s">
        <v>320</v>
      </c>
      <c r="R28" s="500"/>
      <c r="S28" s="500"/>
      <c r="T28" s="501"/>
      <c r="U28" s="500"/>
      <c r="V28" s="500"/>
      <c r="W28" s="500"/>
    </row>
    <row r="29" spans="1:23">
      <c r="A29" s="488" t="s">
        <v>323</v>
      </c>
      <c r="B29" s="496"/>
      <c r="C29" s="496"/>
      <c r="D29" s="497"/>
      <c r="E29" s="496"/>
      <c r="F29" s="496"/>
      <c r="G29" s="496"/>
      <c r="H29" s="8"/>
      <c r="I29" s="488" t="s">
        <v>323</v>
      </c>
      <c r="J29" s="498"/>
      <c r="K29" s="498"/>
      <c r="L29" s="499"/>
      <c r="M29" s="498"/>
      <c r="N29" s="498"/>
      <c r="O29" s="498"/>
      <c r="P29" s="8"/>
      <c r="Q29" s="488" t="s">
        <v>323</v>
      </c>
      <c r="R29" s="500"/>
      <c r="S29" s="500"/>
      <c r="T29" s="501"/>
      <c r="U29" s="500"/>
      <c r="V29" s="500"/>
      <c r="W29" s="500"/>
    </row>
    <row r="30" spans="1:23">
      <c r="A30" s="488" t="s">
        <v>324</v>
      </c>
      <c r="B30" s="496"/>
      <c r="C30" s="496"/>
      <c r="D30" s="497"/>
      <c r="E30" s="496"/>
      <c r="F30" s="496"/>
      <c r="G30" s="496"/>
      <c r="H30" s="8"/>
      <c r="I30" s="488" t="s">
        <v>324</v>
      </c>
      <c r="J30" s="498"/>
      <c r="K30" s="498"/>
      <c r="L30" s="499"/>
      <c r="M30" s="498"/>
      <c r="N30" s="498"/>
      <c r="O30" s="498"/>
      <c r="P30" s="8"/>
      <c r="Q30" s="488" t="s">
        <v>324</v>
      </c>
      <c r="R30" s="500"/>
      <c r="S30" s="500"/>
      <c r="T30" s="501"/>
      <c r="U30" s="500"/>
      <c r="V30" s="500"/>
      <c r="W30" s="500"/>
    </row>
    <row r="31" spans="1:23">
      <c r="A31" s="488" t="s">
        <v>325</v>
      </c>
      <c r="B31" s="496"/>
      <c r="C31" s="496"/>
      <c r="D31" s="497"/>
      <c r="E31" s="496"/>
      <c r="F31" s="496"/>
      <c r="G31" s="496"/>
      <c r="H31" s="8"/>
      <c r="I31" s="488" t="s">
        <v>325</v>
      </c>
      <c r="J31" s="498"/>
      <c r="K31" s="498"/>
      <c r="L31" s="499"/>
      <c r="M31" s="498"/>
      <c r="N31" s="498"/>
      <c r="O31" s="498"/>
      <c r="P31" s="8"/>
      <c r="Q31" s="488" t="s">
        <v>325</v>
      </c>
      <c r="R31" s="500"/>
      <c r="S31" s="500"/>
      <c r="T31" s="501"/>
      <c r="U31" s="500"/>
      <c r="V31" s="500"/>
      <c r="W31" s="500"/>
    </row>
    <row r="32" spans="1:23">
      <c r="A32" s="488" t="s">
        <v>326</v>
      </c>
      <c r="B32" s="496"/>
      <c r="C32" s="496"/>
      <c r="D32" s="497"/>
      <c r="E32" s="496"/>
      <c r="F32" s="496"/>
      <c r="G32" s="496"/>
      <c r="H32" s="8"/>
      <c r="I32" s="488" t="s">
        <v>326</v>
      </c>
      <c r="J32" s="498"/>
      <c r="K32" s="498"/>
      <c r="L32" s="499"/>
      <c r="M32" s="498"/>
      <c r="N32" s="498"/>
      <c r="O32" s="498"/>
      <c r="P32" s="8"/>
      <c r="Q32" s="488" t="s">
        <v>326</v>
      </c>
      <c r="R32" s="500"/>
      <c r="S32" s="500"/>
      <c r="T32" s="501"/>
      <c r="U32" s="500"/>
      <c r="V32" s="500"/>
      <c r="W32" s="500"/>
    </row>
    <row r="33" spans="1:23">
      <c r="A33" s="488" t="s">
        <v>327</v>
      </c>
      <c r="B33" s="496"/>
      <c r="C33" s="496"/>
      <c r="D33" s="497"/>
      <c r="E33" s="496"/>
      <c r="F33" s="496"/>
      <c r="G33" s="496"/>
      <c r="H33" s="8"/>
      <c r="I33" s="488" t="s">
        <v>327</v>
      </c>
      <c r="J33" s="498"/>
      <c r="K33" s="498"/>
      <c r="L33" s="499"/>
      <c r="M33" s="498"/>
      <c r="N33" s="498"/>
      <c r="O33" s="498"/>
      <c r="P33" s="8"/>
      <c r="Q33" s="488" t="s">
        <v>327</v>
      </c>
      <c r="R33" s="500"/>
      <c r="S33" s="500"/>
      <c r="T33" s="501"/>
      <c r="U33" s="500"/>
      <c r="V33" s="500"/>
      <c r="W33" s="500"/>
    </row>
    <row r="34" spans="1:23">
      <c r="A34" s="488" t="s">
        <v>329</v>
      </c>
      <c r="B34" s="496"/>
      <c r="C34" s="496"/>
      <c r="D34" s="497"/>
      <c r="E34" s="496"/>
      <c r="F34" s="496"/>
      <c r="G34" s="496"/>
      <c r="H34" s="8"/>
      <c r="I34" s="488" t="s">
        <v>329</v>
      </c>
      <c r="J34" s="498"/>
      <c r="K34" s="498"/>
      <c r="L34" s="499"/>
      <c r="M34" s="498"/>
      <c r="N34" s="498"/>
      <c r="O34" s="498"/>
      <c r="P34" s="8"/>
      <c r="Q34" s="488" t="s">
        <v>329</v>
      </c>
      <c r="R34" s="500"/>
      <c r="S34" s="500"/>
      <c r="T34" s="501"/>
      <c r="U34" s="500"/>
      <c r="V34" s="500"/>
      <c r="W34" s="500"/>
    </row>
    <row r="35" spans="1:23">
      <c r="A35" s="488" t="s">
        <v>330</v>
      </c>
      <c r="B35" s="496"/>
      <c r="C35" s="496"/>
      <c r="D35" s="497"/>
      <c r="E35" s="496"/>
      <c r="F35" s="496"/>
      <c r="G35" s="496"/>
      <c r="H35" s="8"/>
      <c r="I35" s="488" t="s">
        <v>330</v>
      </c>
      <c r="J35" s="498"/>
      <c r="K35" s="498"/>
      <c r="L35" s="499"/>
      <c r="M35" s="498"/>
      <c r="N35" s="498"/>
      <c r="O35" s="498"/>
      <c r="P35" s="8"/>
      <c r="Q35" s="488" t="s">
        <v>330</v>
      </c>
      <c r="R35" s="500"/>
      <c r="S35" s="500"/>
      <c r="T35" s="501"/>
      <c r="U35" s="500"/>
      <c r="V35" s="500"/>
      <c r="W35" s="500"/>
    </row>
    <row r="36" spans="1:23">
      <c r="A36" s="488" t="s">
        <v>331</v>
      </c>
      <c r="B36" s="496"/>
      <c r="C36" s="496"/>
      <c r="D36" s="497"/>
      <c r="E36" s="496"/>
      <c r="F36" s="496"/>
      <c r="G36" s="496"/>
      <c r="H36" s="8"/>
      <c r="I36" s="488" t="s">
        <v>331</v>
      </c>
      <c r="J36" s="498"/>
      <c r="K36" s="498"/>
      <c r="L36" s="499"/>
      <c r="M36" s="498"/>
      <c r="N36" s="498"/>
      <c r="O36" s="498"/>
      <c r="P36" s="8"/>
      <c r="Q36" s="488" t="s">
        <v>331</v>
      </c>
      <c r="R36" s="500"/>
      <c r="S36" s="500"/>
      <c r="T36" s="501"/>
      <c r="U36" s="500"/>
      <c r="V36" s="500"/>
      <c r="W36" s="500"/>
    </row>
    <row r="37" spans="1:23">
      <c r="A37" s="488" t="s">
        <v>332</v>
      </c>
      <c r="B37" s="496"/>
      <c r="C37" s="496"/>
      <c r="D37" s="497"/>
      <c r="E37" s="496"/>
      <c r="F37" s="496"/>
      <c r="G37" s="496"/>
      <c r="H37" s="8"/>
      <c r="I37" s="488" t="s">
        <v>332</v>
      </c>
      <c r="J37" s="498"/>
      <c r="K37" s="498"/>
      <c r="L37" s="499"/>
      <c r="M37" s="498"/>
      <c r="N37" s="498"/>
      <c r="O37" s="498"/>
      <c r="P37" s="8"/>
      <c r="Q37" s="488" t="s">
        <v>332</v>
      </c>
      <c r="R37" s="500"/>
      <c r="S37" s="500"/>
      <c r="T37" s="501"/>
      <c r="U37" s="500"/>
      <c r="V37" s="500"/>
      <c r="W37" s="500"/>
    </row>
    <row r="38" spans="1:23">
      <c r="A38" s="488" t="s">
        <v>333</v>
      </c>
      <c r="B38" s="496"/>
      <c r="C38" s="496"/>
      <c r="D38" s="497"/>
      <c r="E38" s="496"/>
      <c r="F38" s="496"/>
      <c r="G38" s="496"/>
      <c r="H38" s="8"/>
      <c r="I38" s="488" t="s">
        <v>333</v>
      </c>
      <c r="J38" s="498"/>
      <c r="K38" s="498"/>
      <c r="L38" s="499"/>
      <c r="M38" s="498"/>
      <c r="N38" s="498"/>
      <c r="O38" s="498"/>
      <c r="P38" s="8"/>
      <c r="Q38" s="488" t="s">
        <v>333</v>
      </c>
      <c r="R38" s="500"/>
      <c r="S38" s="500"/>
      <c r="T38" s="501"/>
      <c r="U38" s="500"/>
      <c r="V38" s="500"/>
      <c r="W38" s="500"/>
    </row>
    <row r="39" spans="1:23">
      <c r="A39" s="488" t="s">
        <v>334</v>
      </c>
      <c r="B39" s="496"/>
      <c r="C39" s="496"/>
      <c r="D39" s="497"/>
      <c r="E39" s="496"/>
      <c r="F39" s="496"/>
      <c r="G39" s="496"/>
      <c r="H39" s="8"/>
      <c r="I39" s="488" t="s">
        <v>334</v>
      </c>
      <c r="J39" s="498"/>
      <c r="K39" s="498"/>
      <c r="L39" s="499"/>
      <c r="M39" s="498"/>
      <c r="N39" s="498"/>
      <c r="O39" s="498"/>
      <c r="P39" s="8"/>
      <c r="Q39" s="488" t="s">
        <v>334</v>
      </c>
      <c r="R39" s="500"/>
      <c r="S39" s="500"/>
      <c r="T39" s="501"/>
      <c r="U39" s="500"/>
      <c r="V39" s="500"/>
      <c r="W39" s="500"/>
    </row>
    <row r="40" spans="1:23">
      <c r="A40" s="488" t="s">
        <v>335</v>
      </c>
      <c r="B40" s="496"/>
      <c r="C40" s="496"/>
      <c r="D40" s="497"/>
      <c r="E40" s="496"/>
      <c r="F40" s="496"/>
      <c r="G40" s="496"/>
      <c r="H40" s="8"/>
      <c r="I40" s="488" t="s">
        <v>335</v>
      </c>
      <c r="J40" s="498"/>
      <c r="K40" s="498"/>
      <c r="L40" s="499"/>
      <c r="M40" s="498"/>
      <c r="N40" s="498"/>
      <c r="O40" s="498"/>
      <c r="P40" s="8"/>
      <c r="Q40" s="488" t="s">
        <v>335</v>
      </c>
      <c r="R40" s="500"/>
      <c r="S40" s="500"/>
      <c r="T40" s="501"/>
      <c r="U40" s="500"/>
      <c r="V40" s="500"/>
      <c r="W40" s="500"/>
    </row>
    <row r="41" spans="1:23">
      <c r="A41" s="488" t="s">
        <v>336</v>
      </c>
      <c r="B41" s="496"/>
      <c r="C41" s="496"/>
      <c r="D41" s="497"/>
      <c r="E41" s="496"/>
      <c r="F41" s="496"/>
      <c r="G41" s="496"/>
      <c r="H41" s="8"/>
      <c r="I41" s="488" t="s">
        <v>336</v>
      </c>
      <c r="J41" s="498"/>
      <c r="K41" s="498"/>
      <c r="L41" s="499"/>
      <c r="M41" s="498"/>
      <c r="N41" s="498"/>
      <c r="O41" s="498"/>
      <c r="P41" s="8"/>
      <c r="Q41" s="488" t="s">
        <v>336</v>
      </c>
      <c r="R41" s="500"/>
      <c r="S41" s="500"/>
      <c r="T41" s="501"/>
      <c r="U41" s="500"/>
      <c r="V41" s="500"/>
      <c r="W41" s="500"/>
    </row>
    <row r="42" spans="1:23">
      <c r="A42" s="488" t="s">
        <v>337</v>
      </c>
      <c r="B42" s="496"/>
      <c r="C42" s="496"/>
      <c r="D42" s="497"/>
      <c r="E42" s="496"/>
      <c r="F42" s="496"/>
      <c r="G42" s="496"/>
      <c r="H42" s="8"/>
      <c r="I42" s="488" t="s">
        <v>337</v>
      </c>
      <c r="J42" s="498"/>
      <c r="K42" s="498"/>
      <c r="L42" s="499"/>
      <c r="M42" s="498"/>
      <c r="N42" s="498"/>
      <c r="O42" s="498"/>
      <c r="P42" s="8"/>
      <c r="Q42" s="488" t="s">
        <v>337</v>
      </c>
      <c r="R42" s="500"/>
      <c r="S42" s="500"/>
      <c r="T42" s="501"/>
      <c r="U42" s="500"/>
      <c r="V42" s="500"/>
      <c r="W42" s="500"/>
    </row>
    <row r="43" spans="1:23">
      <c r="A43" s="488" t="s">
        <v>339</v>
      </c>
      <c r="B43" s="496"/>
      <c r="C43" s="496"/>
      <c r="D43" s="497"/>
      <c r="E43" s="496"/>
      <c r="F43" s="496"/>
      <c r="G43" s="496"/>
      <c r="H43" s="8"/>
      <c r="I43" s="488" t="s">
        <v>339</v>
      </c>
      <c r="J43" s="498"/>
      <c r="K43" s="498"/>
      <c r="L43" s="499"/>
      <c r="M43" s="498"/>
      <c r="N43" s="498"/>
      <c r="O43" s="498"/>
      <c r="P43" s="8"/>
      <c r="Q43" s="488" t="s">
        <v>339</v>
      </c>
      <c r="R43" s="500"/>
      <c r="S43" s="500"/>
      <c r="T43" s="501"/>
      <c r="U43" s="500"/>
      <c r="V43" s="500"/>
      <c r="W43" s="500"/>
    </row>
    <row r="44" spans="1:23">
      <c r="A44" s="488" t="s">
        <v>340</v>
      </c>
      <c r="B44" s="496"/>
      <c r="C44" s="496"/>
      <c r="D44" s="497"/>
      <c r="E44" s="496"/>
      <c r="F44" s="496"/>
      <c r="G44" s="496"/>
      <c r="H44" s="8"/>
      <c r="I44" s="488" t="s">
        <v>340</v>
      </c>
      <c r="J44" s="498"/>
      <c r="K44" s="498"/>
      <c r="L44" s="499"/>
      <c r="M44" s="498"/>
      <c r="N44" s="498"/>
      <c r="O44" s="498"/>
      <c r="P44" s="8"/>
      <c r="Q44" s="488" t="s">
        <v>340</v>
      </c>
      <c r="R44" s="500"/>
      <c r="S44" s="500"/>
      <c r="T44" s="501"/>
      <c r="U44" s="500"/>
      <c r="V44" s="500"/>
      <c r="W44" s="500"/>
    </row>
    <row r="45" spans="1:23">
      <c r="A45" s="488" t="s">
        <v>343</v>
      </c>
      <c r="B45" s="496"/>
      <c r="C45" s="496"/>
      <c r="D45" s="497"/>
      <c r="E45" s="496"/>
      <c r="F45" s="496"/>
      <c r="G45" s="496"/>
      <c r="H45" s="8"/>
      <c r="I45" s="488" t="s">
        <v>344</v>
      </c>
      <c r="J45" s="498"/>
      <c r="K45" s="498"/>
      <c r="L45" s="499"/>
      <c r="M45" s="498"/>
      <c r="N45" s="498"/>
      <c r="O45" s="498"/>
      <c r="P45" s="8"/>
      <c r="Q45" s="488" t="s">
        <v>343</v>
      </c>
      <c r="R45" s="500"/>
      <c r="S45" s="500"/>
      <c r="T45" s="501"/>
      <c r="U45" s="500"/>
      <c r="V45" s="500"/>
      <c r="W45" s="500"/>
    </row>
    <row r="46" spans="1:23">
      <c r="A46" s="488" t="s">
        <v>341</v>
      </c>
      <c r="B46" s="496"/>
      <c r="C46" s="496"/>
      <c r="D46" s="497"/>
      <c r="E46" s="496"/>
      <c r="F46" s="496"/>
      <c r="G46" s="496"/>
      <c r="H46" s="8"/>
      <c r="I46" s="488" t="s">
        <v>341</v>
      </c>
      <c r="J46" s="498"/>
      <c r="K46" s="498"/>
      <c r="L46" s="499"/>
      <c r="M46" s="498"/>
      <c r="N46" s="498"/>
      <c r="O46" s="498"/>
      <c r="P46" s="8"/>
      <c r="Q46" s="488" t="s">
        <v>341</v>
      </c>
      <c r="R46" s="500"/>
      <c r="S46" s="500"/>
      <c r="T46" s="501"/>
      <c r="U46" s="500"/>
      <c r="V46" s="500"/>
      <c r="W46" s="500"/>
    </row>
    <row r="47" spans="1:23">
      <c r="A47" s="488"/>
      <c r="B47" s="496"/>
      <c r="C47" s="496"/>
      <c r="D47" s="496"/>
      <c r="E47" s="496"/>
      <c r="F47" s="496"/>
      <c r="G47" s="496"/>
      <c r="H47" s="8"/>
      <c r="I47" s="488"/>
      <c r="J47" s="498"/>
      <c r="K47" s="498"/>
      <c r="L47" s="498"/>
      <c r="M47" s="498"/>
      <c r="N47" s="498"/>
      <c r="O47" s="498"/>
      <c r="P47" s="8"/>
      <c r="Q47" s="488"/>
      <c r="R47" s="500"/>
      <c r="S47" s="500"/>
      <c r="T47" s="500"/>
      <c r="U47" s="500"/>
      <c r="V47" s="500"/>
      <c r="W47" s="500"/>
    </row>
    <row r="48" spans="1:23">
      <c r="A48" s="488"/>
      <c r="B48" s="496"/>
      <c r="C48" s="496"/>
      <c r="D48" s="496"/>
      <c r="E48" s="496"/>
      <c r="F48" s="496"/>
      <c r="G48" s="496"/>
      <c r="H48" s="8"/>
      <c r="I48" s="488"/>
      <c r="J48" s="498"/>
      <c r="K48" s="498"/>
      <c r="L48" s="498"/>
      <c r="M48" s="498"/>
      <c r="N48" s="498"/>
      <c r="O48" s="498"/>
      <c r="P48" s="8"/>
      <c r="Q48" s="488"/>
      <c r="R48" s="500"/>
      <c r="S48" s="500"/>
      <c r="T48" s="500"/>
      <c r="U48" s="500"/>
      <c r="V48" s="500"/>
      <c r="W48" s="500"/>
    </row>
    <row r="49" spans="1:24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4">
      <c r="A50" s="488" t="s">
        <v>311</v>
      </c>
      <c r="B50" s="488" t="s">
        <v>312</v>
      </c>
      <c r="C50" s="488" t="s">
        <v>313</v>
      </c>
      <c r="D50" s="488" t="s">
        <v>314</v>
      </c>
      <c r="E50" s="488" t="s">
        <v>315</v>
      </c>
      <c r="F50" s="488" t="s">
        <v>316</v>
      </c>
      <c r="G50" s="488" t="s">
        <v>62</v>
      </c>
      <c r="H50" s="8"/>
      <c r="I50" s="488" t="s">
        <v>311</v>
      </c>
      <c r="J50" s="488" t="s">
        <v>312</v>
      </c>
      <c r="K50" s="488" t="s">
        <v>313</v>
      </c>
      <c r="L50" s="488" t="s">
        <v>314</v>
      </c>
      <c r="M50" s="488" t="s">
        <v>315</v>
      </c>
      <c r="N50" s="488" t="s">
        <v>316</v>
      </c>
      <c r="O50" s="488" t="s">
        <v>62</v>
      </c>
      <c r="P50" s="8"/>
      <c r="Q50" s="488" t="s">
        <v>311</v>
      </c>
      <c r="R50" s="488" t="s">
        <v>312</v>
      </c>
      <c r="S50" s="488" t="s">
        <v>313</v>
      </c>
      <c r="T50" s="488" t="s">
        <v>314</v>
      </c>
      <c r="U50" s="488" t="s">
        <v>315</v>
      </c>
      <c r="V50" s="488" t="s">
        <v>316</v>
      </c>
      <c r="W50" s="488" t="s">
        <v>62</v>
      </c>
      <c r="X50" s="8"/>
    </row>
    <row r="51" spans="1:24">
      <c r="A51" s="488"/>
      <c r="B51" s="491" t="s">
        <v>112</v>
      </c>
      <c r="C51" s="8"/>
      <c r="D51" s="8"/>
      <c r="E51" s="8"/>
      <c r="F51" s="8"/>
      <c r="G51" s="8"/>
      <c r="H51" s="8"/>
      <c r="I51" s="488"/>
      <c r="J51" s="491" t="s">
        <v>345</v>
      </c>
      <c r="K51" s="8"/>
      <c r="L51" s="8"/>
      <c r="M51" s="8"/>
      <c r="N51" s="8"/>
      <c r="O51" s="8"/>
      <c r="P51" s="8"/>
      <c r="Q51" s="488"/>
      <c r="R51" s="491" t="s">
        <v>146</v>
      </c>
      <c r="S51" s="8"/>
      <c r="T51" s="8"/>
      <c r="U51" s="8"/>
      <c r="V51" s="8"/>
      <c r="W51" s="8"/>
      <c r="X51" s="8"/>
    </row>
    <row r="52" spans="1:24">
      <c r="A52" s="488" t="s">
        <v>320</v>
      </c>
      <c r="B52" s="502"/>
      <c r="C52" s="502"/>
      <c r="D52" s="503"/>
      <c r="E52" s="502"/>
      <c r="F52" s="502"/>
      <c r="G52" s="502"/>
      <c r="H52" s="8"/>
      <c r="I52" s="488" t="s">
        <v>320</v>
      </c>
      <c r="J52" s="504"/>
      <c r="K52" s="504"/>
      <c r="L52" s="505"/>
      <c r="M52" s="504"/>
      <c r="N52" s="504"/>
      <c r="O52" s="504"/>
      <c r="P52" s="8"/>
      <c r="Q52" s="488" t="s">
        <v>320</v>
      </c>
      <c r="R52" s="506"/>
      <c r="S52" s="506"/>
      <c r="T52" s="507"/>
      <c r="U52" s="506"/>
      <c r="V52" s="506"/>
      <c r="W52" s="506"/>
      <c r="X52" s="8"/>
    </row>
    <row r="53" spans="1:24">
      <c r="A53" s="488" t="s">
        <v>323</v>
      </c>
      <c r="B53" s="502"/>
      <c r="C53" s="502"/>
      <c r="D53" s="503"/>
      <c r="E53" s="502"/>
      <c r="F53" s="502"/>
      <c r="G53" s="502"/>
      <c r="H53" s="8"/>
      <c r="I53" s="488" t="s">
        <v>323</v>
      </c>
      <c r="J53" s="504"/>
      <c r="K53" s="504"/>
      <c r="L53" s="505"/>
      <c r="M53" s="504"/>
      <c r="N53" s="504"/>
      <c r="O53" s="504"/>
      <c r="P53" s="8"/>
      <c r="Q53" s="488" t="s">
        <v>323</v>
      </c>
      <c r="R53" s="506"/>
      <c r="S53" s="506"/>
      <c r="T53" s="507"/>
      <c r="U53" s="506"/>
      <c r="V53" s="506"/>
      <c r="W53" s="506"/>
      <c r="X53" s="8"/>
    </row>
    <row r="54" spans="1:24">
      <c r="A54" s="488" t="s">
        <v>324</v>
      </c>
      <c r="B54" s="502"/>
      <c r="C54" s="502"/>
      <c r="D54" s="503"/>
      <c r="E54" s="502"/>
      <c r="F54" s="502"/>
      <c r="G54" s="502"/>
      <c r="H54" s="8"/>
      <c r="I54" s="488" t="s">
        <v>324</v>
      </c>
      <c r="J54" s="504"/>
      <c r="K54" s="504"/>
      <c r="L54" s="505"/>
      <c r="M54" s="504"/>
      <c r="N54" s="504"/>
      <c r="O54" s="504"/>
      <c r="P54" s="8"/>
      <c r="Q54" s="488" t="s">
        <v>324</v>
      </c>
      <c r="R54" s="506"/>
      <c r="S54" s="506"/>
      <c r="T54" s="507"/>
      <c r="U54" s="506"/>
      <c r="V54" s="506"/>
      <c r="W54" s="506"/>
      <c r="X54" s="8"/>
    </row>
    <row r="55" spans="1:24">
      <c r="A55" s="488" t="s">
        <v>325</v>
      </c>
      <c r="B55" s="502"/>
      <c r="C55" s="502"/>
      <c r="D55" s="503"/>
      <c r="E55" s="502"/>
      <c r="F55" s="502"/>
      <c r="G55" s="502"/>
      <c r="H55" s="8"/>
      <c r="I55" s="488" t="s">
        <v>325</v>
      </c>
      <c r="J55" s="504"/>
      <c r="K55" s="504"/>
      <c r="L55" s="505"/>
      <c r="M55" s="504"/>
      <c r="N55" s="504"/>
      <c r="O55" s="504"/>
      <c r="P55" s="8"/>
      <c r="Q55" s="488" t="s">
        <v>325</v>
      </c>
      <c r="R55" s="506"/>
      <c r="S55" s="506"/>
      <c r="T55" s="507"/>
      <c r="U55" s="506"/>
      <c r="V55" s="506"/>
      <c r="W55" s="506"/>
      <c r="X55" s="8"/>
    </row>
    <row r="56" spans="1:24">
      <c r="A56" s="488" t="s">
        <v>326</v>
      </c>
      <c r="B56" s="502"/>
      <c r="C56" s="502"/>
      <c r="D56" s="503"/>
      <c r="E56" s="502"/>
      <c r="F56" s="502"/>
      <c r="G56" s="502"/>
      <c r="H56" s="8"/>
      <c r="I56" s="488" t="s">
        <v>326</v>
      </c>
      <c r="J56" s="504"/>
      <c r="K56" s="504"/>
      <c r="L56" s="505"/>
      <c r="M56" s="504"/>
      <c r="N56" s="504"/>
      <c r="O56" s="504"/>
      <c r="P56" s="8"/>
      <c r="Q56" s="488" t="s">
        <v>326</v>
      </c>
      <c r="R56" s="506"/>
      <c r="S56" s="506"/>
      <c r="T56" s="507"/>
      <c r="U56" s="506"/>
      <c r="V56" s="506"/>
      <c r="W56" s="506"/>
      <c r="X56" s="8"/>
    </row>
    <row r="57" spans="1:24">
      <c r="A57" s="488" t="s">
        <v>327</v>
      </c>
      <c r="B57" s="502"/>
      <c r="C57" s="502"/>
      <c r="D57" s="503"/>
      <c r="E57" s="502"/>
      <c r="F57" s="502"/>
      <c r="G57" s="502"/>
      <c r="H57" s="8"/>
      <c r="I57" s="488" t="s">
        <v>327</v>
      </c>
      <c r="J57" s="504"/>
      <c r="K57" s="504"/>
      <c r="L57" s="505"/>
      <c r="M57" s="504"/>
      <c r="N57" s="504"/>
      <c r="O57" s="504"/>
      <c r="P57" s="8"/>
      <c r="Q57" s="488" t="s">
        <v>327</v>
      </c>
      <c r="R57" s="506"/>
      <c r="S57" s="506"/>
      <c r="T57" s="507"/>
      <c r="U57" s="506"/>
      <c r="V57" s="506"/>
      <c r="W57" s="506"/>
      <c r="X57" s="8"/>
    </row>
    <row r="58" spans="1:24">
      <c r="A58" s="488" t="s">
        <v>329</v>
      </c>
      <c r="B58" s="502"/>
      <c r="C58" s="502"/>
      <c r="D58" s="503"/>
      <c r="E58" s="502"/>
      <c r="F58" s="502"/>
      <c r="G58" s="502"/>
      <c r="H58" s="8"/>
      <c r="I58" s="488" t="s">
        <v>329</v>
      </c>
      <c r="J58" s="504"/>
      <c r="K58" s="504"/>
      <c r="L58" s="505"/>
      <c r="M58" s="504"/>
      <c r="N58" s="504"/>
      <c r="O58" s="504"/>
      <c r="P58" s="8"/>
      <c r="Q58" s="488" t="s">
        <v>329</v>
      </c>
      <c r="R58" s="506"/>
      <c r="S58" s="506"/>
      <c r="T58" s="507"/>
      <c r="U58" s="506"/>
      <c r="V58" s="506"/>
      <c r="W58" s="506"/>
      <c r="X58" s="8"/>
    </row>
    <row r="59" spans="1:24">
      <c r="A59" s="488" t="s">
        <v>330</v>
      </c>
      <c r="B59" s="502"/>
      <c r="C59" s="502"/>
      <c r="D59" s="503"/>
      <c r="E59" s="502"/>
      <c r="F59" s="502"/>
      <c r="G59" s="502"/>
      <c r="H59" s="8"/>
      <c r="I59" s="488" t="s">
        <v>330</v>
      </c>
      <c r="J59" s="504"/>
      <c r="K59" s="504"/>
      <c r="L59" s="505"/>
      <c r="M59" s="504"/>
      <c r="N59" s="504"/>
      <c r="O59" s="504"/>
      <c r="P59" s="8"/>
      <c r="Q59" s="488" t="s">
        <v>330</v>
      </c>
      <c r="R59" s="506"/>
      <c r="S59" s="506"/>
      <c r="T59" s="507"/>
      <c r="U59" s="506"/>
      <c r="V59" s="506"/>
      <c r="W59" s="506"/>
      <c r="X59" s="8"/>
    </row>
    <row r="60" spans="1:24">
      <c r="A60" s="488" t="s">
        <v>331</v>
      </c>
      <c r="B60" s="502"/>
      <c r="C60" s="502"/>
      <c r="D60" s="503"/>
      <c r="E60" s="502"/>
      <c r="F60" s="502"/>
      <c r="G60" s="502"/>
      <c r="H60" s="8"/>
      <c r="I60" s="488" t="s">
        <v>331</v>
      </c>
      <c r="J60" s="504"/>
      <c r="K60" s="504"/>
      <c r="L60" s="505"/>
      <c r="M60" s="504"/>
      <c r="N60" s="504"/>
      <c r="O60" s="504"/>
      <c r="P60" s="8"/>
      <c r="Q60" s="488" t="s">
        <v>331</v>
      </c>
      <c r="R60" s="506"/>
      <c r="S60" s="506"/>
      <c r="T60" s="507"/>
      <c r="U60" s="506"/>
      <c r="V60" s="506"/>
      <c r="W60" s="506"/>
      <c r="X60" s="8"/>
    </row>
    <row r="61" spans="1:24">
      <c r="A61" s="488" t="s">
        <v>332</v>
      </c>
      <c r="B61" s="502"/>
      <c r="C61" s="502"/>
      <c r="D61" s="503"/>
      <c r="E61" s="502"/>
      <c r="F61" s="502"/>
      <c r="G61" s="502"/>
      <c r="H61" s="8"/>
      <c r="I61" s="488" t="s">
        <v>332</v>
      </c>
      <c r="J61" s="504"/>
      <c r="K61" s="504"/>
      <c r="L61" s="505"/>
      <c r="M61" s="504"/>
      <c r="N61" s="504"/>
      <c r="O61" s="504"/>
      <c r="P61" s="8"/>
      <c r="Q61" s="488" t="s">
        <v>332</v>
      </c>
      <c r="R61" s="506"/>
      <c r="S61" s="506"/>
      <c r="T61" s="507"/>
      <c r="U61" s="506"/>
      <c r="V61" s="506"/>
      <c r="W61" s="506"/>
      <c r="X61" s="8"/>
    </row>
    <row r="62" spans="1:24">
      <c r="A62" s="488" t="s">
        <v>333</v>
      </c>
      <c r="B62" s="502"/>
      <c r="C62" s="502"/>
      <c r="D62" s="503"/>
      <c r="E62" s="502"/>
      <c r="F62" s="502"/>
      <c r="G62" s="502"/>
      <c r="H62" s="8"/>
      <c r="I62" s="488" t="s">
        <v>333</v>
      </c>
      <c r="J62" s="504"/>
      <c r="K62" s="504"/>
      <c r="L62" s="505"/>
      <c r="M62" s="504"/>
      <c r="N62" s="504"/>
      <c r="O62" s="504"/>
      <c r="P62" s="8"/>
      <c r="Q62" s="488" t="s">
        <v>333</v>
      </c>
      <c r="R62" s="506"/>
      <c r="S62" s="506"/>
      <c r="T62" s="507"/>
      <c r="U62" s="506"/>
      <c r="V62" s="506"/>
      <c r="W62" s="506"/>
      <c r="X62" s="8"/>
    </row>
    <row r="63" spans="1:24">
      <c r="A63" s="488" t="s">
        <v>334</v>
      </c>
      <c r="B63" s="502"/>
      <c r="C63" s="502"/>
      <c r="D63" s="503"/>
      <c r="E63" s="502"/>
      <c r="F63" s="502"/>
      <c r="G63" s="502"/>
      <c r="H63" s="8"/>
      <c r="I63" s="488" t="s">
        <v>334</v>
      </c>
      <c r="J63" s="504"/>
      <c r="K63" s="504"/>
      <c r="L63" s="505"/>
      <c r="M63" s="504"/>
      <c r="N63" s="504"/>
      <c r="O63" s="504"/>
      <c r="P63" s="8"/>
      <c r="Q63" s="488" t="s">
        <v>334</v>
      </c>
      <c r="R63" s="506"/>
      <c r="S63" s="506"/>
      <c r="T63" s="507"/>
      <c r="U63" s="506"/>
      <c r="V63" s="506"/>
      <c r="W63" s="506"/>
      <c r="X63" s="8"/>
    </row>
    <row r="64" spans="1:24">
      <c r="A64" s="488" t="s">
        <v>335</v>
      </c>
      <c r="B64" s="502"/>
      <c r="C64" s="502"/>
      <c r="D64" s="503"/>
      <c r="E64" s="502"/>
      <c r="F64" s="502"/>
      <c r="G64" s="502"/>
      <c r="H64" s="8"/>
      <c r="I64" s="488" t="s">
        <v>335</v>
      </c>
      <c r="J64" s="504"/>
      <c r="K64" s="504"/>
      <c r="L64" s="505"/>
      <c r="M64" s="504"/>
      <c r="N64" s="504"/>
      <c r="O64" s="504"/>
      <c r="P64" s="8"/>
      <c r="Q64" s="488" t="s">
        <v>335</v>
      </c>
      <c r="R64" s="506"/>
      <c r="S64" s="506"/>
      <c r="T64" s="507"/>
      <c r="U64" s="506"/>
      <c r="V64" s="506"/>
      <c r="W64" s="506"/>
      <c r="X64" s="8"/>
    </row>
    <row r="65" spans="1:24">
      <c r="A65" s="488" t="s">
        <v>336</v>
      </c>
      <c r="B65" s="502"/>
      <c r="C65" s="502"/>
      <c r="D65" s="503"/>
      <c r="E65" s="502"/>
      <c r="F65" s="502"/>
      <c r="G65" s="502"/>
      <c r="H65" s="8"/>
      <c r="I65" s="488" t="s">
        <v>336</v>
      </c>
      <c r="J65" s="504"/>
      <c r="K65" s="504"/>
      <c r="L65" s="505"/>
      <c r="M65" s="504"/>
      <c r="N65" s="504"/>
      <c r="O65" s="504"/>
      <c r="P65" s="8"/>
      <c r="Q65" s="488" t="s">
        <v>336</v>
      </c>
      <c r="R65" s="506"/>
      <c r="S65" s="506"/>
      <c r="T65" s="507"/>
      <c r="U65" s="506"/>
      <c r="V65" s="506"/>
      <c r="W65" s="506"/>
      <c r="X65" s="8"/>
    </row>
    <row r="66" spans="1:24">
      <c r="A66" s="488" t="s">
        <v>337</v>
      </c>
      <c r="B66" s="502"/>
      <c r="C66" s="502"/>
      <c r="D66" s="503"/>
      <c r="E66" s="502"/>
      <c r="F66" s="502"/>
      <c r="G66" s="502"/>
      <c r="H66" s="8"/>
      <c r="I66" s="488" t="s">
        <v>337</v>
      </c>
      <c r="J66" s="504"/>
      <c r="K66" s="504"/>
      <c r="L66" s="505"/>
      <c r="M66" s="504"/>
      <c r="N66" s="504"/>
      <c r="O66" s="504"/>
      <c r="P66" s="8"/>
      <c r="Q66" s="488" t="s">
        <v>337</v>
      </c>
      <c r="R66" s="506"/>
      <c r="S66" s="506"/>
      <c r="T66" s="507"/>
      <c r="U66" s="506"/>
      <c r="V66" s="506"/>
      <c r="W66" s="506"/>
      <c r="X66" s="8"/>
    </row>
    <row r="67" spans="1:24">
      <c r="A67" s="488" t="s">
        <v>339</v>
      </c>
      <c r="B67" s="502"/>
      <c r="C67" s="502"/>
      <c r="D67" s="503"/>
      <c r="E67" s="502"/>
      <c r="F67" s="502"/>
      <c r="G67" s="502"/>
      <c r="H67" s="8"/>
      <c r="I67" s="488" t="s">
        <v>339</v>
      </c>
      <c r="J67" s="504"/>
      <c r="K67" s="504"/>
      <c r="L67" s="505"/>
      <c r="M67" s="504"/>
      <c r="N67" s="504"/>
      <c r="O67" s="504"/>
      <c r="P67" s="8"/>
      <c r="Q67" s="488" t="s">
        <v>339</v>
      </c>
      <c r="R67" s="506"/>
      <c r="S67" s="506"/>
      <c r="T67" s="507"/>
      <c r="U67" s="506"/>
      <c r="V67" s="506"/>
      <c r="W67" s="506"/>
      <c r="X67" s="8"/>
    </row>
    <row r="68" spans="1:24">
      <c r="A68" s="488" t="s">
        <v>340</v>
      </c>
      <c r="B68" s="502"/>
      <c r="C68" s="502"/>
      <c r="D68" s="503"/>
      <c r="E68" s="502"/>
      <c r="F68" s="502"/>
      <c r="G68" s="502"/>
      <c r="H68" s="8"/>
      <c r="I68" s="488" t="s">
        <v>340</v>
      </c>
      <c r="J68" s="504"/>
      <c r="K68" s="504"/>
      <c r="L68" s="505"/>
      <c r="M68" s="504"/>
      <c r="N68" s="504"/>
      <c r="O68" s="504"/>
      <c r="P68" s="8"/>
      <c r="Q68" s="488" t="s">
        <v>340</v>
      </c>
      <c r="R68" s="506"/>
      <c r="S68" s="506"/>
      <c r="T68" s="507"/>
      <c r="U68" s="506"/>
      <c r="V68" s="506"/>
      <c r="W68" s="506"/>
      <c r="X68" s="8"/>
    </row>
    <row r="69" spans="1:24">
      <c r="A69" s="488" t="s">
        <v>343</v>
      </c>
      <c r="B69" s="502"/>
      <c r="C69" s="502"/>
      <c r="D69" s="503"/>
      <c r="E69" s="502"/>
      <c r="F69" s="502"/>
      <c r="G69" s="502"/>
      <c r="H69" s="8"/>
      <c r="I69" s="488" t="s">
        <v>343</v>
      </c>
      <c r="J69" s="504"/>
      <c r="K69" s="504"/>
      <c r="L69" s="505"/>
      <c r="M69" s="504"/>
      <c r="N69" s="504"/>
      <c r="O69" s="504"/>
      <c r="P69" s="8"/>
      <c r="Q69" s="488" t="s">
        <v>343</v>
      </c>
      <c r="R69" s="506"/>
      <c r="S69" s="506"/>
      <c r="T69" s="507"/>
      <c r="U69" s="506"/>
      <c r="V69" s="506"/>
      <c r="W69" s="506"/>
      <c r="X69" s="8"/>
    </row>
    <row r="70" spans="1:24">
      <c r="A70" s="488" t="s">
        <v>341</v>
      </c>
      <c r="B70" s="502"/>
      <c r="C70" s="502"/>
      <c r="D70" s="503"/>
      <c r="E70" s="502"/>
      <c r="F70" s="502"/>
      <c r="G70" s="502"/>
      <c r="H70" s="8"/>
      <c r="I70" s="488" t="s">
        <v>341</v>
      </c>
      <c r="J70" s="504"/>
      <c r="K70" s="504"/>
      <c r="L70" s="505"/>
      <c r="M70" s="504"/>
      <c r="N70" s="504"/>
      <c r="O70" s="504"/>
      <c r="P70" s="8"/>
      <c r="Q70" s="488" t="s">
        <v>341</v>
      </c>
      <c r="R70" s="506"/>
      <c r="S70" s="506"/>
      <c r="T70" s="507"/>
      <c r="U70" s="506"/>
      <c r="V70" s="506"/>
      <c r="W70" s="506"/>
      <c r="X70" s="8"/>
    </row>
    <row r="71" spans="1:24">
      <c r="A71" s="488"/>
      <c r="B71" s="502"/>
      <c r="C71" s="502"/>
      <c r="D71" s="502"/>
      <c r="E71" s="502"/>
      <c r="F71" s="502"/>
      <c r="G71" s="502"/>
      <c r="H71" s="8"/>
      <c r="I71" s="488"/>
      <c r="J71" s="504"/>
      <c r="K71" s="504"/>
      <c r="L71" s="504"/>
      <c r="M71" s="504"/>
      <c r="N71" s="504"/>
      <c r="O71" s="504"/>
      <c r="P71" s="8"/>
      <c r="Q71" s="488"/>
      <c r="R71" s="506"/>
      <c r="S71" s="506"/>
      <c r="T71" s="506"/>
      <c r="U71" s="506"/>
      <c r="V71" s="506"/>
      <c r="W71" s="506"/>
      <c r="X71" s="8"/>
    </row>
    <row r="72" spans="1:24">
      <c r="A72" s="488"/>
      <c r="B72" s="502"/>
      <c r="C72" s="502"/>
      <c r="D72" s="502"/>
      <c r="E72" s="502"/>
      <c r="F72" s="502"/>
      <c r="G72" s="502"/>
      <c r="H72" s="8"/>
      <c r="I72" s="488"/>
      <c r="J72" s="504"/>
      <c r="K72" s="504"/>
      <c r="L72" s="504"/>
      <c r="M72" s="504"/>
      <c r="N72" s="504"/>
      <c r="O72" s="504"/>
      <c r="P72" s="8"/>
      <c r="Q72" s="488"/>
      <c r="R72" s="506"/>
      <c r="S72" s="506"/>
      <c r="T72" s="506"/>
      <c r="U72" s="506"/>
      <c r="V72" s="506"/>
      <c r="W72" s="506"/>
      <c r="X72" s="8"/>
    </row>
    <row r="73" spans="1:24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>
      <c r="A74" s="488" t="s">
        <v>311</v>
      </c>
      <c r="B74" s="488" t="s">
        <v>312</v>
      </c>
      <c r="C74" s="488" t="s">
        <v>313</v>
      </c>
      <c r="D74" s="488" t="s">
        <v>314</v>
      </c>
      <c r="E74" s="488" t="s">
        <v>315</v>
      </c>
      <c r="F74" s="488" t="s">
        <v>316</v>
      </c>
      <c r="G74" s="488" t="s">
        <v>62</v>
      </c>
      <c r="H74" s="8"/>
      <c r="I74" s="488" t="s">
        <v>311</v>
      </c>
      <c r="J74" s="488" t="s">
        <v>312</v>
      </c>
      <c r="K74" s="488" t="s">
        <v>313</v>
      </c>
      <c r="L74" s="488" t="s">
        <v>314</v>
      </c>
      <c r="M74" s="488" t="s">
        <v>315</v>
      </c>
      <c r="N74" s="488" t="s">
        <v>316</v>
      </c>
      <c r="O74" s="488" t="s">
        <v>62</v>
      </c>
      <c r="P74" s="8"/>
    </row>
    <row r="75" spans="1:24">
      <c r="A75" s="488"/>
      <c r="B75" s="491" t="s">
        <v>346</v>
      </c>
      <c r="C75" s="8"/>
      <c r="D75" s="8"/>
      <c r="E75" s="8"/>
      <c r="F75" s="8"/>
      <c r="G75" s="8"/>
      <c r="H75" s="8"/>
      <c r="I75" s="488"/>
      <c r="J75" s="491" t="s">
        <v>136</v>
      </c>
      <c r="K75" s="8"/>
      <c r="L75" s="8"/>
      <c r="M75" s="8"/>
      <c r="N75" s="8"/>
      <c r="O75" s="8"/>
      <c r="P75" s="8"/>
    </row>
    <row r="76" spans="1:24">
      <c r="A76" s="488" t="s">
        <v>320</v>
      </c>
      <c r="B76" s="508"/>
      <c r="C76" s="508"/>
      <c r="D76" s="509"/>
      <c r="E76" s="508"/>
      <c r="F76" s="508"/>
      <c r="G76" s="508"/>
      <c r="H76" s="8"/>
      <c r="I76" s="488" t="s">
        <v>320</v>
      </c>
      <c r="J76" s="510"/>
      <c r="K76" s="510"/>
      <c r="L76" s="511"/>
      <c r="M76" s="510"/>
      <c r="N76" s="510"/>
      <c r="O76" s="510"/>
      <c r="P76" s="8"/>
    </row>
    <row r="77" spans="1:24">
      <c r="A77" s="488" t="s">
        <v>323</v>
      </c>
      <c r="B77" s="508"/>
      <c r="C77" s="508"/>
      <c r="D77" s="509"/>
      <c r="E77" s="508"/>
      <c r="F77" s="508"/>
      <c r="G77" s="508"/>
      <c r="H77" s="8"/>
      <c r="I77" s="488" t="s">
        <v>323</v>
      </c>
      <c r="J77" s="510"/>
      <c r="K77" s="510"/>
      <c r="L77" s="511"/>
      <c r="M77" s="510"/>
      <c r="N77" s="510"/>
      <c r="O77" s="510"/>
      <c r="P77" s="8"/>
    </row>
    <row r="78" spans="1:24">
      <c r="A78" s="488" t="s">
        <v>324</v>
      </c>
      <c r="B78" s="508"/>
      <c r="C78" s="508"/>
      <c r="D78" s="509"/>
      <c r="E78" s="508"/>
      <c r="F78" s="508"/>
      <c r="G78" s="508"/>
      <c r="H78" s="8"/>
      <c r="I78" s="488" t="s">
        <v>324</v>
      </c>
      <c r="J78" s="510"/>
      <c r="K78" s="510"/>
      <c r="L78" s="511"/>
      <c r="M78" s="510"/>
      <c r="N78" s="510"/>
      <c r="O78" s="510"/>
      <c r="P78" s="8"/>
    </row>
    <row r="79" spans="1:24">
      <c r="A79" s="488" t="s">
        <v>325</v>
      </c>
      <c r="B79" s="508"/>
      <c r="C79" s="508"/>
      <c r="D79" s="509"/>
      <c r="E79" s="508"/>
      <c r="F79" s="508"/>
      <c r="G79" s="508"/>
      <c r="H79" s="8"/>
      <c r="I79" s="488" t="s">
        <v>325</v>
      </c>
      <c r="J79" s="510"/>
      <c r="K79" s="510"/>
      <c r="L79" s="511"/>
      <c r="M79" s="510"/>
      <c r="N79" s="510"/>
      <c r="O79" s="510"/>
      <c r="P79" s="8"/>
    </row>
    <row r="80" spans="1:24">
      <c r="A80" s="488" t="s">
        <v>326</v>
      </c>
      <c r="B80" s="508"/>
      <c r="C80" s="508"/>
      <c r="D80" s="509"/>
      <c r="E80" s="508"/>
      <c r="F80" s="508"/>
      <c r="G80" s="508"/>
      <c r="H80" s="8"/>
      <c r="I80" s="488" t="s">
        <v>326</v>
      </c>
      <c r="J80" s="510"/>
      <c r="K80" s="510"/>
      <c r="L80" s="511"/>
      <c r="M80" s="510"/>
      <c r="N80" s="510"/>
      <c r="O80" s="510"/>
      <c r="P80" s="8"/>
    </row>
    <row r="81" spans="1:16">
      <c r="A81" s="488" t="s">
        <v>327</v>
      </c>
      <c r="B81" s="508"/>
      <c r="C81" s="508"/>
      <c r="D81" s="509"/>
      <c r="E81" s="508"/>
      <c r="F81" s="508"/>
      <c r="G81" s="508"/>
      <c r="H81" s="8"/>
      <c r="I81" s="488" t="s">
        <v>327</v>
      </c>
      <c r="J81" s="510"/>
      <c r="K81" s="510"/>
      <c r="L81" s="511"/>
      <c r="M81" s="510"/>
      <c r="N81" s="510"/>
      <c r="O81" s="510"/>
      <c r="P81" s="8"/>
    </row>
    <row r="82" spans="1:16">
      <c r="A82" s="488" t="s">
        <v>329</v>
      </c>
      <c r="B82" s="508"/>
      <c r="C82" s="508"/>
      <c r="D82" s="509"/>
      <c r="E82" s="508"/>
      <c r="F82" s="508"/>
      <c r="G82" s="508"/>
      <c r="H82" s="8"/>
      <c r="I82" s="488" t="s">
        <v>329</v>
      </c>
      <c r="J82" s="510"/>
      <c r="K82" s="510"/>
      <c r="L82" s="511"/>
      <c r="M82" s="510"/>
      <c r="N82" s="510"/>
      <c r="O82" s="510"/>
      <c r="P82" s="8"/>
    </row>
    <row r="83" spans="1:16">
      <c r="A83" s="488" t="s">
        <v>330</v>
      </c>
      <c r="B83" s="508"/>
      <c r="C83" s="508"/>
      <c r="D83" s="509"/>
      <c r="E83" s="508"/>
      <c r="F83" s="508"/>
      <c r="G83" s="508"/>
      <c r="H83" s="8"/>
      <c r="I83" s="488" t="s">
        <v>330</v>
      </c>
      <c r="J83" s="510"/>
      <c r="K83" s="510"/>
      <c r="L83" s="511"/>
      <c r="M83" s="510"/>
      <c r="N83" s="510"/>
      <c r="O83" s="510"/>
      <c r="P83" s="8"/>
    </row>
    <row r="84" spans="1:16">
      <c r="A84" s="488" t="s">
        <v>331</v>
      </c>
      <c r="B84" s="508"/>
      <c r="C84" s="508"/>
      <c r="D84" s="509"/>
      <c r="E84" s="508"/>
      <c r="F84" s="508"/>
      <c r="G84" s="508"/>
      <c r="H84" s="8"/>
      <c r="I84" s="488" t="s">
        <v>331</v>
      </c>
      <c r="J84" s="510"/>
      <c r="K84" s="510"/>
      <c r="L84" s="511"/>
      <c r="M84" s="510"/>
      <c r="N84" s="510"/>
      <c r="O84" s="510"/>
      <c r="P84" s="8"/>
    </row>
    <row r="85" spans="1:16">
      <c r="A85" s="488" t="s">
        <v>332</v>
      </c>
      <c r="B85" s="508"/>
      <c r="C85" s="508"/>
      <c r="D85" s="509"/>
      <c r="E85" s="508"/>
      <c r="F85" s="508"/>
      <c r="G85" s="508"/>
      <c r="H85" s="8"/>
      <c r="I85" s="488" t="s">
        <v>332</v>
      </c>
      <c r="J85" s="510"/>
      <c r="K85" s="510"/>
      <c r="L85" s="511"/>
      <c r="M85" s="510"/>
      <c r="N85" s="510"/>
      <c r="O85" s="510"/>
      <c r="P85" s="8"/>
    </row>
    <row r="86" spans="1:16">
      <c r="A86" s="488" t="s">
        <v>333</v>
      </c>
      <c r="B86" s="508"/>
      <c r="C86" s="508"/>
      <c r="D86" s="509"/>
      <c r="E86" s="508"/>
      <c r="F86" s="508"/>
      <c r="G86" s="508"/>
      <c r="H86" s="8"/>
      <c r="I86" s="488" t="s">
        <v>333</v>
      </c>
      <c r="J86" s="510"/>
      <c r="K86" s="510"/>
      <c r="L86" s="511"/>
      <c r="M86" s="510"/>
      <c r="N86" s="510"/>
      <c r="O86" s="510"/>
      <c r="P86" s="8"/>
    </row>
    <row r="87" spans="1:16">
      <c r="A87" s="488" t="s">
        <v>334</v>
      </c>
      <c r="B87" s="508"/>
      <c r="C87" s="508"/>
      <c r="D87" s="509"/>
      <c r="E87" s="508"/>
      <c r="F87" s="508"/>
      <c r="G87" s="508"/>
      <c r="H87" s="8"/>
      <c r="I87" s="488" t="s">
        <v>334</v>
      </c>
      <c r="J87" s="510"/>
      <c r="K87" s="510"/>
      <c r="L87" s="511"/>
      <c r="M87" s="510"/>
      <c r="N87" s="510"/>
      <c r="O87" s="510"/>
      <c r="P87" s="8"/>
    </row>
    <row r="88" spans="1:16">
      <c r="A88" s="488" t="s">
        <v>335</v>
      </c>
      <c r="B88" s="508"/>
      <c r="C88" s="508"/>
      <c r="D88" s="509"/>
      <c r="E88" s="508"/>
      <c r="F88" s="508"/>
      <c r="G88" s="508"/>
      <c r="H88" s="8"/>
      <c r="I88" s="488" t="s">
        <v>335</v>
      </c>
      <c r="J88" s="510"/>
      <c r="K88" s="510"/>
      <c r="L88" s="511"/>
      <c r="M88" s="510"/>
      <c r="N88" s="510"/>
      <c r="O88" s="510"/>
      <c r="P88" s="8"/>
    </row>
    <row r="89" spans="1:16">
      <c r="A89" s="488" t="s">
        <v>336</v>
      </c>
      <c r="B89" s="508"/>
      <c r="C89" s="508"/>
      <c r="D89" s="509"/>
      <c r="E89" s="508"/>
      <c r="F89" s="508"/>
      <c r="G89" s="508"/>
      <c r="H89" s="8"/>
      <c r="I89" s="488" t="s">
        <v>336</v>
      </c>
      <c r="J89" s="510"/>
      <c r="K89" s="510"/>
      <c r="L89" s="511"/>
      <c r="M89" s="510"/>
      <c r="N89" s="510"/>
      <c r="O89" s="510"/>
      <c r="P89" s="8"/>
    </row>
    <row r="90" spans="1:16">
      <c r="A90" s="488" t="s">
        <v>337</v>
      </c>
      <c r="B90" s="508"/>
      <c r="C90" s="508"/>
      <c r="D90" s="509"/>
      <c r="E90" s="508"/>
      <c r="F90" s="508"/>
      <c r="G90" s="508"/>
      <c r="H90" s="8"/>
      <c r="I90" s="488" t="s">
        <v>337</v>
      </c>
      <c r="J90" s="510"/>
      <c r="K90" s="510"/>
      <c r="L90" s="511"/>
      <c r="M90" s="510"/>
      <c r="N90" s="510"/>
      <c r="O90" s="510"/>
      <c r="P90" s="8"/>
    </row>
    <row r="91" spans="1:16">
      <c r="A91" s="488" t="s">
        <v>339</v>
      </c>
      <c r="B91" s="508"/>
      <c r="C91" s="508"/>
      <c r="D91" s="509"/>
      <c r="E91" s="508"/>
      <c r="F91" s="508"/>
      <c r="G91" s="508"/>
      <c r="H91" s="8"/>
      <c r="I91" s="488" t="s">
        <v>339</v>
      </c>
      <c r="J91" s="510"/>
      <c r="K91" s="510"/>
      <c r="L91" s="511"/>
      <c r="M91" s="510"/>
      <c r="N91" s="510"/>
      <c r="O91" s="510"/>
      <c r="P91" s="8"/>
    </row>
    <row r="92" spans="1:16">
      <c r="A92" s="488" t="s">
        <v>340</v>
      </c>
      <c r="B92" s="508"/>
      <c r="C92" s="508"/>
      <c r="D92" s="509"/>
      <c r="E92" s="508"/>
      <c r="F92" s="508"/>
      <c r="G92" s="508"/>
      <c r="H92" s="8"/>
      <c r="I92" s="488" t="s">
        <v>340</v>
      </c>
      <c r="J92" s="510"/>
      <c r="K92" s="510"/>
      <c r="L92" s="511"/>
      <c r="M92" s="510"/>
      <c r="N92" s="510"/>
      <c r="O92" s="510"/>
      <c r="P92" s="8"/>
    </row>
    <row r="93" spans="1:16">
      <c r="A93" s="488" t="s">
        <v>343</v>
      </c>
      <c r="B93" s="508"/>
      <c r="C93" s="508"/>
      <c r="D93" s="509"/>
      <c r="E93" s="508"/>
      <c r="F93" s="508"/>
      <c r="G93" s="508"/>
      <c r="H93" s="8"/>
      <c r="I93" s="488" t="s">
        <v>343</v>
      </c>
      <c r="J93" s="510"/>
      <c r="K93" s="510"/>
      <c r="L93" s="511"/>
      <c r="M93" s="510"/>
      <c r="N93" s="510"/>
      <c r="O93" s="510"/>
      <c r="P93" s="8"/>
    </row>
    <row r="94" spans="1:16">
      <c r="A94" s="488" t="s">
        <v>341</v>
      </c>
      <c r="B94" s="508"/>
      <c r="C94" s="508"/>
      <c r="D94" s="509"/>
      <c r="E94" s="508"/>
      <c r="F94" s="508"/>
      <c r="G94" s="508"/>
      <c r="H94" s="8"/>
      <c r="I94" s="488" t="s">
        <v>341</v>
      </c>
      <c r="J94" s="510"/>
      <c r="K94" s="510"/>
      <c r="L94" s="511"/>
      <c r="M94" s="510"/>
      <c r="N94" s="510"/>
      <c r="O94" s="510"/>
      <c r="P94" s="8"/>
    </row>
    <row r="95" spans="1:16">
      <c r="A95" s="488"/>
      <c r="B95" s="508"/>
      <c r="C95" s="508"/>
      <c r="D95" s="508"/>
      <c r="E95" s="508"/>
      <c r="F95" s="508"/>
      <c r="G95" s="508"/>
      <c r="H95" s="8"/>
      <c r="I95" s="488"/>
      <c r="J95" s="510"/>
      <c r="K95" s="510"/>
      <c r="L95" s="510"/>
      <c r="M95" s="510"/>
      <c r="N95" s="510"/>
      <c r="O95" s="510"/>
      <c r="P95" s="8"/>
    </row>
    <row r="96" spans="1:16">
      <c r="A96" s="488"/>
      <c r="B96" s="508"/>
      <c r="C96" s="508"/>
      <c r="D96" s="508"/>
      <c r="E96" s="508"/>
      <c r="F96" s="508"/>
      <c r="G96" s="508"/>
      <c r="H96" s="8"/>
      <c r="I96" s="488"/>
      <c r="J96" s="510"/>
      <c r="K96" s="510"/>
      <c r="L96" s="510"/>
      <c r="M96" s="510"/>
      <c r="N96" s="510"/>
      <c r="O96" s="510"/>
      <c r="P96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638F3-43F8-4763-BAFE-FB09098BE5DC}">
  <dimension ref="A2:I75"/>
  <sheetViews>
    <sheetView topLeftCell="A55" workbookViewId="0">
      <selection activeCell="C70" sqref="C70"/>
    </sheetView>
  </sheetViews>
  <sheetFormatPr baseColWidth="10" defaultColWidth="8.83203125" defaultRowHeight="15"/>
  <cols>
    <col min="1" max="1" width="17.83203125" bestFit="1" customWidth="1"/>
    <col min="2" max="2" width="24.5" bestFit="1" customWidth="1"/>
    <col min="3" max="3" width="10.1640625" bestFit="1" customWidth="1"/>
    <col min="4" max="4" width="9.83203125" style="249" bestFit="1" customWidth="1"/>
    <col min="8" max="8" width="10.1640625" bestFit="1" customWidth="1"/>
    <col min="9" max="9" width="9" style="249"/>
  </cols>
  <sheetData>
    <row r="2" spans="1:9">
      <c r="A2" s="9" t="s">
        <v>170</v>
      </c>
      <c r="B2" s="10"/>
      <c r="C2" s="10"/>
      <c r="D2" s="11"/>
      <c r="H2" s="12" t="s">
        <v>171</v>
      </c>
    </row>
    <row r="3" spans="1:9">
      <c r="A3" s="555" t="s">
        <v>381</v>
      </c>
      <c r="B3" s="555" t="s">
        <v>382</v>
      </c>
      <c r="C3" s="555" t="s">
        <v>383</v>
      </c>
      <c r="D3" s="703" t="s">
        <v>384</v>
      </c>
      <c r="H3" s="250">
        <v>43553</v>
      </c>
      <c r="I3" s="249">
        <v>363.19</v>
      </c>
    </row>
    <row r="4" spans="1:9">
      <c r="H4" s="250">
        <v>43560</v>
      </c>
      <c r="I4" s="249">
        <v>363.19</v>
      </c>
    </row>
    <row r="5" spans="1:9">
      <c r="A5" t="s">
        <v>360</v>
      </c>
      <c r="B5" t="s">
        <v>361</v>
      </c>
      <c r="C5" s="250">
        <v>43557</v>
      </c>
      <c r="D5" s="249">
        <v>104.46</v>
      </c>
      <c r="H5" s="250">
        <v>43567</v>
      </c>
      <c r="I5" s="249">
        <v>363.19</v>
      </c>
    </row>
    <row r="6" spans="1:9">
      <c r="A6" t="s">
        <v>379</v>
      </c>
      <c r="B6" t="s">
        <v>380</v>
      </c>
      <c r="C6" s="250">
        <v>43560</v>
      </c>
      <c r="D6" s="249">
        <v>9.39</v>
      </c>
      <c r="H6" s="250">
        <v>43574</v>
      </c>
      <c r="I6" s="249">
        <v>363.19</v>
      </c>
    </row>
    <row r="7" spans="1:9">
      <c r="A7" t="s">
        <v>386</v>
      </c>
      <c r="B7" t="s">
        <v>385</v>
      </c>
      <c r="C7" s="250">
        <v>43560</v>
      </c>
      <c r="D7" s="249">
        <v>75.5</v>
      </c>
      <c r="H7" s="250">
        <v>43581</v>
      </c>
      <c r="I7" s="249">
        <v>363.19</v>
      </c>
    </row>
    <row r="8" spans="1:9">
      <c r="A8" t="s">
        <v>387</v>
      </c>
      <c r="B8" t="s">
        <v>373</v>
      </c>
      <c r="C8" s="250">
        <v>43560</v>
      </c>
      <c r="D8" s="249">
        <v>575</v>
      </c>
    </row>
    <row r="9" spans="1:9">
      <c r="A9" t="s">
        <v>366</v>
      </c>
      <c r="B9" t="s">
        <v>367</v>
      </c>
      <c r="C9" s="250">
        <v>43559</v>
      </c>
      <c r="D9" s="249">
        <v>111.97</v>
      </c>
    </row>
    <row r="10" spans="1:9">
      <c r="A10" t="s">
        <v>386</v>
      </c>
      <c r="B10" t="s">
        <v>388</v>
      </c>
      <c r="C10" s="250">
        <v>43557</v>
      </c>
      <c r="D10" s="249">
        <v>105</v>
      </c>
    </row>
    <row r="11" spans="1:9">
      <c r="A11" t="s">
        <v>389</v>
      </c>
      <c r="B11" t="s">
        <v>390</v>
      </c>
      <c r="C11" s="250">
        <v>43556</v>
      </c>
      <c r="D11" s="249">
        <v>111.66</v>
      </c>
    </row>
    <row r="12" spans="1:9">
      <c r="A12" t="s">
        <v>431</v>
      </c>
      <c r="B12" t="s">
        <v>432</v>
      </c>
      <c r="C12" s="250">
        <v>43565</v>
      </c>
      <c r="D12" s="249">
        <v>88.5</v>
      </c>
    </row>
    <row r="13" spans="1:9">
      <c r="A13" t="s">
        <v>434</v>
      </c>
      <c r="B13" t="s">
        <v>433</v>
      </c>
      <c r="C13" s="250">
        <v>43563</v>
      </c>
      <c r="D13" s="249">
        <v>200</v>
      </c>
    </row>
    <row r="14" spans="1:9">
      <c r="A14" t="s">
        <v>435</v>
      </c>
      <c r="B14" t="s">
        <v>436</v>
      </c>
      <c r="C14" s="250">
        <v>43563</v>
      </c>
      <c r="D14" s="249">
        <v>200</v>
      </c>
    </row>
    <row r="15" spans="1:9">
      <c r="A15" t="s">
        <v>646</v>
      </c>
      <c r="B15" t="s">
        <v>647</v>
      </c>
      <c r="C15" s="250">
        <v>43564</v>
      </c>
      <c r="D15" s="249">
        <v>17.940000000000001</v>
      </c>
    </row>
    <row r="16" spans="1:9">
      <c r="A16" t="s">
        <v>438</v>
      </c>
      <c r="B16" t="s">
        <v>437</v>
      </c>
      <c r="C16" s="250">
        <v>43563</v>
      </c>
      <c r="D16" s="249">
        <v>49.9</v>
      </c>
    </row>
    <row r="17" spans="1:4">
      <c r="A17" t="s">
        <v>444</v>
      </c>
      <c r="B17" t="s">
        <v>443</v>
      </c>
      <c r="C17" s="250">
        <v>43566</v>
      </c>
      <c r="D17" s="249">
        <v>64.3</v>
      </c>
    </row>
    <row r="18" spans="1:4">
      <c r="A18" t="s">
        <v>445</v>
      </c>
      <c r="B18" t="s">
        <v>446</v>
      </c>
      <c r="C18" s="250">
        <v>43566</v>
      </c>
      <c r="D18" s="249">
        <v>335.38</v>
      </c>
    </row>
    <row r="19" spans="1:4">
      <c r="A19" t="s">
        <v>447</v>
      </c>
      <c r="B19" t="s">
        <v>448</v>
      </c>
      <c r="C19" s="250">
        <v>43566</v>
      </c>
      <c r="D19" s="249">
        <v>70</v>
      </c>
    </row>
    <row r="20" spans="1:4">
      <c r="A20" t="s">
        <v>449</v>
      </c>
      <c r="B20" t="s">
        <v>450</v>
      </c>
      <c r="C20" s="250">
        <v>43566</v>
      </c>
      <c r="D20" s="249">
        <v>44.17</v>
      </c>
    </row>
    <row r="21" spans="1:4">
      <c r="A21" t="s">
        <v>431</v>
      </c>
      <c r="B21" t="s">
        <v>484</v>
      </c>
      <c r="C21" s="250">
        <v>43575</v>
      </c>
      <c r="D21" s="249">
        <v>284.05</v>
      </c>
    </row>
    <row r="22" spans="1:4">
      <c r="A22" t="s">
        <v>431</v>
      </c>
      <c r="B22" t="s">
        <v>485</v>
      </c>
      <c r="C22" s="250">
        <v>43575</v>
      </c>
      <c r="D22" s="249">
        <v>90.35</v>
      </c>
    </row>
    <row r="23" spans="1:4">
      <c r="A23" t="s">
        <v>487</v>
      </c>
      <c r="B23" t="s">
        <v>486</v>
      </c>
      <c r="C23" s="250">
        <v>43575</v>
      </c>
      <c r="D23" s="249">
        <v>84</v>
      </c>
    </row>
    <row r="24" spans="1:4">
      <c r="A24" t="s">
        <v>488</v>
      </c>
      <c r="B24" t="s">
        <v>489</v>
      </c>
      <c r="C24" s="250">
        <v>43575</v>
      </c>
      <c r="D24" s="249">
        <v>70</v>
      </c>
    </row>
    <row r="25" spans="1:4">
      <c r="A25" t="s">
        <v>487</v>
      </c>
      <c r="B25" t="s">
        <v>490</v>
      </c>
      <c r="C25" s="250">
        <v>43565</v>
      </c>
      <c r="D25" s="249">
        <v>17.45</v>
      </c>
    </row>
    <row r="26" spans="1:4">
      <c r="A26" t="s">
        <v>487</v>
      </c>
      <c r="B26" t="s">
        <v>491</v>
      </c>
      <c r="C26" s="250">
        <v>43570</v>
      </c>
      <c r="D26" s="249">
        <v>16</v>
      </c>
    </row>
    <row r="27" spans="1:4">
      <c r="A27" t="s">
        <v>492</v>
      </c>
      <c r="B27" t="s">
        <v>493</v>
      </c>
      <c r="C27" s="250">
        <v>43552</v>
      </c>
      <c r="D27" s="249">
        <v>64.599999999999994</v>
      </c>
    </row>
    <row r="28" spans="1:4">
      <c r="A28" t="s">
        <v>431</v>
      </c>
      <c r="B28" t="s">
        <v>432</v>
      </c>
      <c r="C28" s="250">
        <v>43565</v>
      </c>
      <c r="D28" s="249">
        <v>88.5</v>
      </c>
    </row>
    <row r="29" spans="1:4">
      <c r="A29" t="s">
        <v>495</v>
      </c>
      <c r="B29" t="s">
        <v>494</v>
      </c>
      <c r="C29" s="250">
        <v>43565</v>
      </c>
      <c r="D29" s="249">
        <v>107.97</v>
      </c>
    </row>
    <row r="30" spans="1:4">
      <c r="A30" t="s">
        <v>496</v>
      </c>
      <c r="B30" t="s">
        <v>367</v>
      </c>
      <c r="C30" s="250">
        <v>43573</v>
      </c>
      <c r="D30" s="249">
        <v>63.6</v>
      </c>
    </row>
    <row r="31" spans="1:4">
      <c r="A31" t="s">
        <v>495</v>
      </c>
      <c r="B31" t="s">
        <v>494</v>
      </c>
      <c r="C31" s="250">
        <v>43553</v>
      </c>
      <c r="D31" s="249">
        <v>47.98</v>
      </c>
    </row>
    <row r="32" spans="1:4">
      <c r="A32" t="s">
        <v>497</v>
      </c>
      <c r="B32" t="s">
        <v>498</v>
      </c>
      <c r="C32" s="250">
        <v>43578</v>
      </c>
      <c r="D32" s="249">
        <v>28.36</v>
      </c>
    </row>
    <row r="33" spans="1:4">
      <c r="A33" t="s">
        <v>379</v>
      </c>
      <c r="B33" t="s">
        <v>499</v>
      </c>
      <c r="C33" s="250">
        <v>43578</v>
      </c>
      <c r="D33" s="249">
        <v>45.54</v>
      </c>
    </row>
    <row r="34" spans="1:4">
      <c r="A34" t="s">
        <v>431</v>
      </c>
      <c r="B34" t="s">
        <v>500</v>
      </c>
      <c r="C34" s="250">
        <v>43578</v>
      </c>
      <c r="D34" s="249">
        <v>89.48</v>
      </c>
    </row>
    <row r="35" spans="1:4">
      <c r="A35" t="s">
        <v>516</v>
      </c>
      <c r="B35" t="s">
        <v>517</v>
      </c>
      <c r="C35" s="250">
        <v>43583</v>
      </c>
      <c r="D35" s="249">
        <v>4.5</v>
      </c>
    </row>
    <row r="36" spans="1:4">
      <c r="A36" t="s">
        <v>516</v>
      </c>
      <c r="B36" t="s">
        <v>517</v>
      </c>
      <c r="C36" s="250">
        <v>43583</v>
      </c>
      <c r="D36" s="249">
        <v>72.95</v>
      </c>
    </row>
    <row r="37" spans="1:4">
      <c r="A37" t="s">
        <v>447</v>
      </c>
      <c r="B37" t="s">
        <v>448</v>
      </c>
      <c r="C37" s="250">
        <v>43583</v>
      </c>
      <c r="D37" s="249">
        <v>75</v>
      </c>
    </row>
    <row r="38" spans="1:4">
      <c r="A38" t="s">
        <v>518</v>
      </c>
      <c r="B38" t="s">
        <v>519</v>
      </c>
      <c r="C38" s="250">
        <v>43581</v>
      </c>
      <c r="D38" s="249">
        <v>101.5</v>
      </c>
    </row>
    <row r="39" spans="1:4">
      <c r="A39" t="s">
        <v>521</v>
      </c>
      <c r="B39" t="s">
        <v>520</v>
      </c>
      <c r="C39" s="250">
        <v>43577</v>
      </c>
      <c r="D39" s="249">
        <v>59.88</v>
      </c>
    </row>
    <row r="40" spans="1:4">
      <c r="A40" t="s">
        <v>447</v>
      </c>
      <c r="B40" t="s">
        <v>448</v>
      </c>
      <c r="C40" s="250">
        <v>43573</v>
      </c>
      <c r="D40" s="249">
        <v>70</v>
      </c>
    </row>
    <row r="41" spans="1:4">
      <c r="A41" t="s">
        <v>523</v>
      </c>
      <c r="B41" t="s">
        <v>522</v>
      </c>
      <c r="C41" s="250">
        <v>43568</v>
      </c>
      <c r="D41" s="249">
        <v>3</v>
      </c>
    </row>
    <row r="42" spans="1:4">
      <c r="A42" t="s">
        <v>525</v>
      </c>
      <c r="B42" t="s">
        <v>524</v>
      </c>
      <c r="C42" s="250">
        <v>43566</v>
      </c>
      <c r="D42" s="249">
        <v>17.489999999999998</v>
      </c>
    </row>
    <row r="43" spans="1:4">
      <c r="A43" t="s">
        <v>570</v>
      </c>
      <c r="B43" t="s">
        <v>569</v>
      </c>
      <c r="C43" s="250">
        <v>43585</v>
      </c>
      <c r="D43" s="249">
        <v>105</v>
      </c>
    </row>
    <row r="44" spans="1:4">
      <c r="A44" t="s">
        <v>447</v>
      </c>
      <c r="B44" t="s">
        <v>448</v>
      </c>
      <c r="C44" s="250">
        <v>43585</v>
      </c>
      <c r="D44" s="249">
        <v>11.87</v>
      </c>
    </row>
    <row r="45" spans="1:4">
      <c r="A45" s="554"/>
      <c r="B45" s="554"/>
      <c r="C45" s="554"/>
      <c r="D45" s="556">
        <f>SUM(D5:D44)</f>
        <v>3782.2399999999993</v>
      </c>
    </row>
    <row r="47" spans="1:4">
      <c r="A47" t="s">
        <v>559</v>
      </c>
      <c r="B47" t="s">
        <v>558</v>
      </c>
      <c r="C47" s="250">
        <v>43590</v>
      </c>
      <c r="D47" s="249">
        <v>26.23</v>
      </c>
    </row>
    <row r="48" spans="1:4">
      <c r="A48" t="s">
        <v>560</v>
      </c>
      <c r="B48" t="s">
        <v>561</v>
      </c>
      <c r="C48" s="250">
        <v>43590</v>
      </c>
      <c r="D48" s="249">
        <v>49</v>
      </c>
    </row>
    <row r="49" spans="1:4">
      <c r="A49" t="s">
        <v>563</v>
      </c>
      <c r="B49" t="s">
        <v>562</v>
      </c>
      <c r="C49" s="250">
        <v>43590</v>
      </c>
      <c r="D49" s="249">
        <v>483.26</v>
      </c>
    </row>
    <row r="50" spans="1:4">
      <c r="A50" t="s">
        <v>565</v>
      </c>
      <c r="B50" t="s">
        <v>564</v>
      </c>
      <c r="C50" s="250">
        <v>43588</v>
      </c>
      <c r="D50" s="249">
        <v>363.19</v>
      </c>
    </row>
    <row r="51" spans="1:4">
      <c r="A51" t="s">
        <v>567</v>
      </c>
      <c r="B51" t="s">
        <v>566</v>
      </c>
      <c r="C51" s="250">
        <v>43588</v>
      </c>
      <c r="D51" s="249">
        <v>236.29</v>
      </c>
    </row>
    <row r="52" spans="1:4">
      <c r="A52" t="s">
        <v>367</v>
      </c>
      <c r="B52" t="s">
        <v>568</v>
      </c>
      <c r="C52" s="250">
        <v>43588</v>
      </c>
      <c r="D52" s="249">
        <v>102.34</v>
      </c>
    </row>
    <row r="53" spans="1:4">
      <c r="A53" t="s">
        <v>361</v>
      </c>
      <c r="B53" t="s">
        <v>360</v>
      </c>
      <c r="C53" s="250">
        <v>43588</v>
      </c>
      <c r="D53" s="249">
        <v>110.56</v>
      </c>
    </row>
    <row r="54" spans="1:4">
      <c r="A54" t="s">
        <v>572</v>
      </c>
      <c r="B54" t="s">
        <v>571</v>
      </c>
      <c r="C54" s="250">
        <v>43591</v>
      </c>
      <c r="D54" s="249">
        <v>400</v>
      </c>
    </row>
    <row r="55" spans="1:4">
      <c r="A55" t="s">
        <v>578</v>
      </c>
      <c r="B55" t="s">
        <v>579</v>
      </c>
      <c r="C55" s="250">
        <v>43591</v>
      </c>
      <c r="D55" s="249">
        <v>49.99</v>
      </c>
    </row>
    <row r="56" spans="1:4">
      <c r="A56" t="s">
        <v>561</v>
      </c>
      <c r="B56" t="s">
        <v>580</v>
      </c>
      <c r="C56" s="250">
        <v>43591</v>
      </c>
      <c r="D56" s="249">
        <v>131.69999999999999</v>
      </c>
    </row>
    <row r="57" spans="1:4">
      <c r="A57" t="s">
        <v>487</v>
      </c>
      <c r="B57" t="s">
        <v>567</v>
      </c>
      <c r="C57" s="250">
        <v>43591</v>
      </c>
      <c r="D57" s="249">
        <v>93</v>
      </c>
    </row>
    <row r="58" spans="1:4">
      <c r="A58" t="s">
        <v>487</v>
      </c>
      <c r="B58" t="s">
        <v>589</v>
      </c>
      <c r="C58" s="250">
        <v>43593</v>
      </c>
      <c r="D58" s="249">
        <v>119.5</v>
      </c>
    </row>
    <row r="59" spans="1:4">
      <c r="A59" t="s">
        <v>367</v>
      </c>
      <c r="B59" t="s">
        <v>366</v>
      </c>
      <c r="C59" s="250">
        <v>43594</v>
      </c>
      <c r="D59" s="249">
        <v>72.099999999999994</v>
      </c>
    </row>
    <row r="60" spans="1:4">
      <c r="A60" t="s">
        <v>565</v>
      </c>
      <c r="B60" t="s">
        <v>564</v>
      </c>
      <c r="C60" s="250">
        <v>43594</v>
      </c>
      <c r="D60" s="249">
        <v>363.19</v>
      </c>
    </row>
    <row r="61" spans="1:4">
      <c r="A61" t="s">
        <v>386</v>
      </c>
      <c r="B61" t="s">
        <v>608</v>
      </c>
      <c r="C61" s="250">
        <v>43595</v>
      </c>
      <c r="D61" s="249">
        <v>80.2</v>
      </c>
    </row>
    <row r="62" spans="1:4">
      <c r="A62" t="s">
        <v>610</v>
      </c>
      <c r="B62" t="s">
        <v>431</v>
      </c>
      <c r="C62" s="250">
        <v>43595</v>
      </c>
      <c r="D62" s="249">
        <v>88.9</v>
      </c>
    </row>
    <row r="63" spans="1:4">
      <c r="A63" t="s">
        <v>609</v>
      </c>
      <c r="C63" s="250">
        <v>43599</v>
      </c>
      <c r="D63" s="249">
        <v>400</v>
      </c>
    </row>
    <row r="64" spans="1:4">
      <c r="A64" t="s">
        <v>615</v>
      </c>
      <c r="B64" t="s">
        <v>431</v>
      </c>
      <c r="C64" s="250">
        <v>43600</v>
      </c>
      <c r="D64" s="249">
        <v>31.88</v>
      </c>
    </row>
    <row r="65" spans="1:4">
      <c r="A65" t="s">
        <v>623</v>
      </c>
      <c r="B65" t="s">
        <v>495</v>
      </c>
      <c r="C65" s="250">
        <v>43598</v>
      </c>
      <c r="D65" s="249">
        <v>22.99</v>
      </c>
    </row>
    <row r="66" spans="1:4">
      <c r="A66" t="s">
        <v>565</v>
      </c>
      <c r="B66" t="s">
        <v>564</v>
      </c>
      <c r="C66" s="250">
        <v>43601</v>
      </c>
      <c r="D66" s="249">
        <v>363.19</v>
      </c>
    </row>
    <row r="67" spans="1:4">
      <c r="A67" t="s">
        <v>638</v>
      </c>
      <c r="B67" t="s">
        <v>497</v>
      </c>
      <c r="C67" s="250">
        <v>43602</v>
      </c>
      <c r="D67" s="249">
        <v>34.43</v>
      </c>
    </row>
    <row r="68" spans="1:4">
      <c r="A68" t="s">
        <v>565</v>
      </c>
      <c r="B68" t="s">
        <v>564</v>
      </c>
      <c r="C68" s="250">
        <v>43609</v>
      </c>
      <c r="D68" s="249">
        <v>363.19</v>
      </c>
    </row>
    <row r="69" spans="1:4">
      <c r="A69" t="s">
        <v>644</v>
      </c>
      <c r="B69" t="s">
        <v>642</v>
      </c>
      <c r="C69" s="250">
        <v>43612</v>
      </c>
      <c r="D69" s="249">
        <v>867.55</v>
      </c>
    </row>
    <row r="70" spans="1:4">
      <c r="A70" t="s">
        <v>644</v>
      </c>
      <c r="B70" t="s">
        <v>661</v>
      </c>
      <c r="C70" s="250"/>
    </row>
    <row r="71" spans="1:4">
      <c r="A71" t="s">
        <v>644</v>
      </c>
      <c r="C71" s="250"/>
    </row>
    <row r="72" spans="1:4">
      <c r="A72" t="s">
        <v>644</v>
      </c>
      <c r="C72" s="250"/>
    </row>
    <row r="73" spans="1:4">
      <c r="A73" s="554"/>
      <c r="B73" s="554"/>
      <c r="C73" s="554"/>
      <c r="D73" s="556">
        <f>SUM(D47:D72)</f>
        <v>4957.6799999999994</v>
      </c>
    </row>
    <row r="75" spans="1:4">
      <c r="D75" s="706">
        <f>SUM(D73,D45)</f>
        <v>8739.9199999999983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590CD-8FAB-4539-81AA-CF6F69037F3F}">
  <dimension ref="A1:Q33"/>
  <sheetViews>
    <sheetView tabSelected="1" workbookViewId="0">
      <selection activeCell="A22" sqref="A1:H22"/>
    </sheetView>
  </sheetViews>
  <sheetFormatPr baseColWidth="10" defaultColWidth="9" defaultRowHeight="15"/>
  <cols>
    <col min="1" max="1" width="9" style="15"/>
    <col min="2" max="2" width="11.1640625" style="15" bestFit="1" customWidth="1"/>
    <col min="3" max="3" width="16.5" style="15" bestFit="1" customWidth="1"/>
    <col min="4" max="4" width="20.5" style="15" bestFit="1" customWidth="1"/>
    <col min="5" max="5" width="16.5" style="15" bestFit="1" customWidth="1"/>
    <col min="6" max="8" width="12.6640625" style="15" bestFit="1" customWidth="1"/>
    <col min="9" max="9" width="10.83203125" style="15" bestFit="1" customWidth="1"/>
    <col min="10" max="10" width="20.5" style="15" bestFit="1" customWidth="1"/>
    <col min="11" max="11" width="24.1640625" style="15" bestFit="1" customWidth="1"/>
    <col min="12" max="12" width="20" style="15" bestFit="1" customWidth="1"/>
    <col min="13" max="13" width="17.33203125" style="15" bestFit="1" customWidth="1"/>
    <col min="14" max="14" width="16.5" style="15" bestFit="1" customWidth="1"/>
    <col min="15" max="16" width="12.6640625" style="15" bestFit="1" customWidth="1"/>
    <col min="17" max="17" width="11.1640625" style="15" bestFit="1" customWidth="1"/>
    <col min="18" max="16384" width="9" style="15"/>
  </cols>
  <sheetData>
    <row r="1" spans="1:8" ht="20" thickBot="1">
      <c r="A1" s="13"/>
      <c r="B1" s="13"/>
      <c r="C1" s="13"/>
      <c r="D1" s="14" t="s">
        <v>172</v>
      </c>
      <c r="E1" s="14" t="s">
        <v>173</v>
      </c>
      <c r="F1" s="13"/>
      <c r="G1" s="13"/>
      <c r="H1" s="13"/>
    </row>
    <row r="2" spans="1:8" ht="19">
      <c r="A2" s="16"/>
      <c r="B2" s="17"/>
      <c r="C2" s="18" t="s">
        <v>174</v>
      </c>
      <c r="D2" s="18" t="s">
        <v>72</v>
      </c>
      <c r="E2" s="17"/>
      <c r="F2" s="17"/>
      <c r="G2" s="17"/>
      <c r="H2" s="19"/>
    </row>
    <row r="3" spans="1:8">
      <c r="A3" s="20" t="s">
        <v>175</v>
      </c>
      <c r="B3" s="21" t="s">
        <v>176</v>
      </c>
      <c r="C3" s="21" t="s">
        <v>177</v>
      </c>
      <c r="D3" s="21" t="s">
        <v>178</v>
      </c>
      <c r="E3" s="21" t="s">
        <v>179</v>
      </c>
      <c r="F3" s="21" t="s">
        <v>180</v>
      </c>
      <c r="G3" s="21" t="s">
        <v>181</v>
      </c>
      <c r="H3" s="22" t="s">
        <v>182</v>
      </c>
    </row>
    <row r="4" spans="1:8">
      <c r="A4" s="23"/>
      <c r="B4" s="24">
        <v>80.5</v>
      </c>
      <c r="C4" s="24">
        <v>100.63</v>
      </c>
      <c r="D4" s="24">
        <v>120.75</v>
      </c>
      <c r="E4" s="24">
        <v>140.88</v>
      </c>
      <c r="F4" s="24">
        <v>161</v>
      </c>
      <c r="G4" s="24">
        <v>181.13</v>
      </c>
      <c r="H4" s="25">
        <v>201.25</v>
      </c>
    </row>
    <row r="5" spans="1:8" ht="19">
      <c r="A5" s="20"/>
      <c r="B5" s="26"/>
      <c r="C5" s="7" t="s">
        <v>183</v>
      </c>
      <c r="D5" s="7" t="s">
        <v>72</v>
      </c>
      <c r="E5" s="26"/>
      <c r="F5" s="26"/>
      <c r="G5" s="26"/>
      <c r="H5" s="27"/>
    </row>
    <row r="6" spans="1:8">
      <c r="A6" s="20" t="s">
        <v>175</v>
      </c>
      <c r="B6" s="21" t="s">
        <v>176</v>
      </c>
      <c r="C6" s="21" t="s">
        <v>177</v>
      </c>
      <c r="D6" s="21" t="s">
        <v>178</v>
      </c>
      <c r="E6" s="21" t="s">
        <v>179</v>
      </c>
      <c r="F6" s="21" t="s">
        <v>180</v>
      </c>
      <c r="G6" s="21" t="s">
        <v>181</v>
      </c>
      <c r="H6" s="22" t="s">
        <v>182</v>
      </c>
    </row>
    <row r="7" spans="1:8">
      <c r="A7" s="23"/>
      <c r="B7" s="24">
        <v>92</v>
      </c>
      <c r="C7" s="24">
        <v>115</v>
      </c>
      <c r="D7" s="24">
        <v>138</v>
      </c>
      <c r="E7" s="24">
        <v>161</v>
      </c>
      <c r="F7" s="24">
        <v>184</v>
      </c>
      <c r="G7" s="24">
        <v>207</v>
      </c>
      <c r="H7" s="28">
        <v>230</v>
      </c>
    </row>
    <row r="8" spans="1:8" ht="19">
      <c r="A8" s="29"/>
      <c r="B8" s="30"/>
      <c r="C8" s="30"/>
      <c r="D8" s="31" t="s">
        <v>184</v>
      </c>
      <c r="E8" s="30"/>
      <c r="F8" s="30"/>
      <c r="G8" s="30"/>
      <c r="H8" s="32"/>
    </row>
    <row r="9" spans="1:8" ht="19">
      <c r="A9" s="20"/>
      <c r="B9" s="26"/>
      <c r="C9" s="7" t="s">
        <v>185</v>
      </c>
      <c r="D9" s="7" t="s">
        <v>186</v>
      </c>
      <c r="E9" s="26"/>
      <c r="F9" s="26"/>
      <c r="G9" s="26"/>
      <c r="H9" s="27"/>
    </row>
    <row r="10" spans="1:8">
      <c r="A10" s="20" t="s">
        <v>175</v>
      </c>
      <c r="B10" s="21" t="s">
        <v>187</v>
      </c>
      <c r="C10" s="21" t="s">
        <v>188</v>
      </c>
      <c r="D10" s="21" t="s">
        <v>189</v>
      </c>
      <c r="E10" s="21" t="s">
        <v>190</v>
      </c>
      <c r="F10" s="21" t="s">
        <v>191</v>
      </c>
      <c r="G10" s="21" t="s">
        <v>192</v>
      </c>
      <c r="H10" s="22" t="s">
        <v>193</v>
      </c>
    </row>
    <row r="11" spans="1:8">
      <c r="A11" s="23"/>
      <c r="B11" s="33">
        <v>98.9</v>
      </c>
      <c r="C11" s="33">
        <v>123.6</v>
      </c>
      <c r="D11" s="33">
        <v>148.35</v>
      </c>
      <c r="E11" s="33">
        <v>173.08</v>
      </c>
      <c r="F11" s="33">
        <v>197.8</v>
      </c>
      <c r="G11" s="33">
        <v>222.5</v>
      </c>
      <c r="H11" s="34">
        <v>247.25</v>
      </c>
    </row>
    <row r="12" spans="1:8" ht="19">
      <c r="A12" s="20"/>
      <c r="B12" s="26"/>
      <c r="C12" s="7" t="s">
        <v>194</v>
      </c>
      <c r="D12" s="7" t="s">
        <v>186</v>
      </c>
      <c r="E12" s="26"/>
      <c r="F12" s="26"/>
      <c r="G12" s="26"/>
      <c r="H12" s="27"/>
    </row>
    <row r="13" spans="1:8">
      <c r="A13" s="20" t="s">
        <v>175</v>
      </c>
      <c r="B13" s="21" t="s">
        <v>187</v>
      </c>
      <c r="C13" s="21" t="s">
        <v>188</v>
      </c>
      <c r="D13" s="21" t="s">
        <v>189</v>
      </c>
      <c r="E13" s="21" t="s">
        <v>190</v>
      </c>
      <c r="F13" s="21" t="s">
        <v>191</v>
      </c>
      <c r="G13" s="21" t="s">
        <v>192</v>
      </c>
      <c r="H13" s="22" t="s">
        <v>193</v>
      </c>
    </row>
    <row r="14" spans="1:8" s="38" customFormat="1">
      <c r="A14" s="35"/>
      <c r="B14" s="36">
        <v>115</v>
      </c>
      <c r="C14" s="36">
        <v>143.75</v>
      </c>
      <c r="D14" s="36">
        <v>172.5</v>
      </c>
      <c r="E14" s="36">
        <v>201.25</v>
      </c>
      <c r="F14" s="36">
        <v>230</v>
      </c>
      <c r="G14" s="36">
        <v>258.75</v>
      </c>
      <c r="H14" s="37">
        <v>287.5</v>
      </c>
    </row>
    <row r="15" spans="1:8" ht="19">
      <c r="A15" s="29"/>
      <c r="B15" s="30"/>
      <c r="C15" s="30"/>
      <c r="D15" s="31" t="s">
        <v>195</v>
      </c>
      <c r="E15" s="30"/>
      <c r="F15" s="30"/>
      <c r="G15" s="30"/>
      <c r="H15" s="32"/>
    </row>
    <row r="16" spans="1:8" ht="19">
      <c r="A16" s="20"/>
      <c r="B16" s="13"/>
      <c r="C16" s="7" t="s">
        <v>196</v>
      </c>
      <c r="D16" s="7" t="s">
        <v>197</v>
      </c>
      <c r="E16" s="13"/>
      <c r="F16" s="13"/>
      <c r="G16" s="13"/>
      <c r="H16" s="39"/>
    </row>
    <row r="17" spans="1:17">
      <c r="A17" s="20" t="s">
        <v>175</v>
      </c>
      <c r="B17" s="21"/>
      <c r="C17" s="40" t="s">
        <v>198</v>
      </c>
      <c r="D17" s="21" t="s">
        <v>199</v>
      </c>
      <c r="E17" s="21" t="s">
        <v>200</v>
      </c>
      <c r="F17" s="41" t="s">
        <v>201</v>
      </c>
      <c r="G17" s="21"/>
      <c r="H17" s="22"/>
    </row>
    <row r="18" spans="1:17">
      <c r="A18" s="23"/>
      <c r="B18" s="24"/>
      <c r="C18" s="24">
        <v>75</v>
      </c>
      <c r="D18" s="24">
        <v>125</v>
      </c>
      <c r="E18" s="24">
        <v>155</v>
      </c>
      <c r="F18" s="42">
        <v>90</v>
      </c>
      <c r="G18" s="24"/>
      <c r="H18" s="28"/>
    </row>
    <row r="19" spans="1:17" ht="19">
      <c r="A19" s="26"/>
      <c r="B19" s="26"/>
      <c r="C19" s="7" t="s">
        <v>202</v>
      </c>
      <c r="D19" s="7"/>
      <c r="E19" s="7" t="s">
        <v>203</v>
      </c>
      <c r="F19" s="7" t="s">
        <v>204</v>
      </c>
      <c r="G19" s="7" t="s">
        <v>205</v>
      </c>
      <c r="H19" s="43"/>
      <c r="J19" s="44"/>
      <c r="K19" s="45" t="s">
        <v>206</v>
      </c>
      <c r="L19" s="45"/>
      <c r="M19" s="46" t="s">
        <v>207</v>
      </c>
      <c r="N19" s="47"/>
      <c r="O19" s="48"/>
      <c r="P19" s="48"/>
      <c r="Q19" s="48"/>
    </row>
    <row r="20" spans="1:17" ht="19">
      <c r="A20" s="20" t="s">
        <v>175</v>
      </c>
      <c r="B20" s="21" t="s">
        <v>208</v>
      </c>
      <c r="C20" s="21" t="s">
        <v>209</v>
      </c>
      <c r="D20" s="21" t="s">
        <v>210</v>
      </c>
      <c r="E20" s="26"/>
      <c r="F20" s="26"/>
      <c r="G20" s="40"/>
      <c r="H20" s="49"/>
      <c r="J20" s="50" t="s">
        <v>213</v>
      </c>
      <c r="K20" s="44"/>
      <c r="L20" s="51"/>
      <c r="M20" s="52" t="s">
        <v>214</v>
      </c>
      <c r="N20" s="52" t="s">
        <v>202</v>
      </c>
      <c r="O20" s="52" t="s">
        <v>215</v>
      </c>
      <c r="P20" s="48"/>
      <c r="Q20" s="48"/>
    </row>
    <row r="21" spans="1:17">
      <c r="A21" s="53"/>
      <c r="B21" s="54">
        <v>75</v>
      </c>
      <c r="C21" s="54">
        <v>100</v>
      </c>
      <c r="D21" s="54">
        <v>135</v>
      </c>
      <c r="E21" s="24">
        <v>45</v>
      </c>
      <c r="F21" s="24">
        <v>45</v>
      </c>
      <c r="G21" s="33">
        <v>45</v>
      </c>
      <c r="H21" s="28"/>
      <c r="J21" s="55" t="s">
        <v>216</v>
      </c>
      <c r="K21" s="55" t="s">
        <v>217</v>
      </c>
      <c r="L21" s="55" t="s">
        <v>218</v>
      </c>
      <c r="M21" s="52" t="s">
        <v>198</v>
      </c>
      <c r="N21" s="52"/>
      <c r="O21" s="56"/>
      <c r="P21" s="56"/>
      <c r="Q21" s="56"/>
    </row>
    <row r="22" spans="1:17" ht="16" thickBot="1">
      <c r="A22" s="57"/>
      <c r="B22" s="58"/>
      <c r="C22" s="59"/>
      <c r="D22" s="59"/>
      <c r="E22" s="58"/>
      <c r="F22" s="58"/>
      <c r="G22" s="58"/>
      <c r="H22" s="60"/>
      <c r="J22" s="61">
        <v>320</v>
      </c>
      <c r="K22" s="62">
        <v>460</v>
      </c>
      <c r="L22" s="24" t="s">
        <v>219</v>
      </c>
      <c r="M22" s="24">
        <v>75</v>
      </c>
      <c r="N22" s="24"/>
      <c r="O22" s="24"/>
      <c r="P22" s="24"/>
      <c r="Q22" s="63"/>
    </row>
    <row r="23" spans="1:17" ht="19">
      <c r="J23" s="64" t="s">
        <v>220</v>
      </c>
      <c r="K23" s="65"/>
      <c r="L23" s="66"/>
      <c r="M23" s="56"/>
      <c r="N23" s="56"/>
      <c r="O23" s="67"/>
      <c r="P23" s="67"/>
      <c r="Q23" s="67"/>
    </row>
    <row r="24" spans="1:17">
      <c r="J24" s="55" t="s">
        <v>216</v>
      </c>
      <c r="K24" s="55" t="s">
        <v>217</v>
      </c>
      <c r="L24" s="55" t="s">
        <v>218</v>
      </c>
      <c r="M24" s="68" t="s">
        <v>199</v>
      </c>
      <c r="N24" s="68"/>
      <c r="O24" s="68"/>
      <c r="P24" s="68"/>
      <c r="Q24" s="68"/>
    </row>
    <row r="25" spans="1:17">
      <c r="J25" s="61">
        <v>320</v>
      </c>
      <c r="K25" s="62">
        <v>460</v>
      </c>
      <c r="L25" s="24" t="s">
        <v>219</v>
      </c>
      <c r="M25" s="69">
        <v>125</v>
      </c>
      <c r="N25" s="24"/>
      <c r="O25" s="24"/>
      <c r="P25" s="24"/>
      <c r="Q25" s="24"/>
    </row>
    <row r="26" spans="1:17" ht="19">
      <c r="J26" s="70" t="s">
        <v>221</v>
      </c>
      <c r="K26" s="71"/>
      <c r="L26" s="71"/>
      <c r="M26" s="46"/>
      <c r="N26" s="72"/>
      <c r="O26" s="72"/>
      <c r="P26" s="72"/>
      <c r="Q26" s="72"/>
    </row>
    <row r="27" spans="1:17">
      <c r="J27" s="64" t="s">
        <v>222</v>
      </c>
      <c r="K27" s="64" t="s">
        <v>223</v>
      </c>
      <c r="L27" s="64" t="s">
        <v>224</v>
      </c>
      <c r="M27" s="68" t="s">
        <v>200</v>
      </c>
      <c r="N27" s="67"/>
      <c r="O27" s="67"/>
      <c r="P27" s="67"/>
      <c r="Q27" s="67"/>
    </row>
    <row r="28" spans="1:17">
      <c r="J28" s="73">
        <v>250</v>
      </c>
      <c r="K28" s="73">
        <v>400</v>
      </c>
      <c r="L28" s="74">
        <v>580</v>
      </c>
      <c r="M28" s="24">
        <v>155</v>
      </c>
      <c r="N28" s="75"/>
      <c r="O28" s="75"/>
      <c r="P28" s="75"/>
      <c r="Q28" s="75"/>
    </row>
    <row r="29" spans="1:17">
      <c r="J29" s="76"/>
      <c r="K29" s="33"/>
      <c r="L29" s="33"/>
      <c r="M29" s="77" t="s">
        <v>201</v>
      </c>
      <c r="N29" s="33"/>
      <c r="O29" s="33"/>
      <c r="P29" s="33"/>
      <c r="Q29" s="33"/>
    </row>
    <row r="30" spans="1:17" ht="19">
      <c r="J30" s="26"/>
      <c r="K30" s="26"/>
      <c r="L30" s="7" t="s">
        <v>202</v>
      </c>
      <c r="M30" s="42">
        <v>90</v>
      </c>
      <c r="N30" s="7" t="s">
        <v>203</v>
      </c>
      <c r="O30" s="7" t="s">
        <v>204</v>
      </c>
      <c r="P30" s="7" t="s">
        <v>205</v>
      </c>
      <c r="Q30" s="7" t="s">
        <v>205</v>
      </c>
    </row>
    <row r="31" spans="1:17">
      <c r="J31" s="21" t="s">
        <v>175</v>
      </c>
      <c r="K31" s="21" t="s">
        <v>208</v>
      </c>
      <c r="L31" s="21" t="s">
        <v>209</v>
      </c>
      <c r="M31" s="21" t="s">
        <v>210</v>
      </c>
      <c r="N31" s="26"/>
      <c r="O31" s="26"/>
      <c r="P31" s="40" t="s">
        <v>211</v>
      </c>
      <c r="Q31" s="40" t="s">
        <v>212</v>
      </c>
    </row>
    <row r="32" spans="1:17">
      <c r="J32" s="24"/>
      <c r="K32" s="54">
        <v>75</v>
      </c>
      <c r="L32" s="54">
        <v>100</v>
      </c>
      <c r="M32" s="54">
        <v>135</v>
      </c>
      <c r="N32" s="24">
        <v>45</v>
      </c>
      <c r="O32" s="24">
        <v>45</v>
      </c>
      <c r="P32" s="33">
        <v>295</v>
      </c>
      <c r="Q32" s="24">
        <v>485</v>
      </c>
    </row>
    <row r="33" spans="10:17">
      <c r="J33" s="26"/>
      <c r="K33" s="26"/>
      <c r="L33" s="78"/>
      <c r="M33" s="78"/>
      <c r="N33" s="26"/>
      <c r="O33" s="26"/>
      <c r="P33" s="26"/>
      <c r="Q33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April</vt:lpstr>
      <vt:lpstr>May</vt:lpstr>
      <vt:lpstr>June</vt:lpstr>
      <vt:lpstr>draft roster</vt:lpstr>
      <vt:lpstr>wages</vt:lpstr>
      <vt:lpstr>Accounts</vt:lpstr>
      <vt:lpstr>equipment</vt:lpstr>
      <vt:lpstr>expenses</vt:lpstr>
      <vt:lpstr>gst</vt:lpstr>
      <vt:lpstr>date2</vt:lpstr>
      <vt:lpstr>date3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Cousins</dc:creator>
  <cp:lastModifiedBy>Jack Kann</cp:lastModifiedBy>
  <cp:lastPrinted>2019-05-28T20:41:02Z</cp:lastPrinted>
  <dcterms:created xsi:type="dcterms:W3CDTF">2019-03-19T22:29:06Z</dcterms:created>
  <dcterms:modified xsi:type="dcterms:W3CDTF">2019-06-02T04:40:25Z</dcterms:modified>
</cp:coreProperties>
</file>