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7.xml" ContentType="application/vnd.openxmlformats-officedocument.spreadsheetml.pivotCacheDefinition+xml"/>
  <Override PartName="/xl/pivotTables/pivotTable1.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ctrlProps/ctrlProp2.xml" ContentType="application/vnd.ms-excel.controlproperties+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defaultThemeVersion="166925"/>
  <mc:AlternateContent xmlns:mc="http://schemas.openxmlformats.org/markup-compatibility/2006">
    <mc:Choice Requires="x15">
      <x15ac:absPath xmlns:x15ac="http://schemas.microsoft.com/office/spreadsheetml/2010/11/ac" url="C:\Users\ASUS\Desktop\Data Analytics Projects\Excel Project 1- Call center\"/>
    </mc:Choice>
  </mc:AlternateContent>
  <xr:revisionPtr revIDLastSave="0" documentId="13_ncr:1_{5E8DEC91-2245-48F8-ACF1-E831E251B903}" xr6:coauthVersionLast="47" xr6:coauthVersionMax="47" xr10:uidLastSave="{00000000-0000-0000-0000-000000000000}"/>
  <bookViews>
    <workbookView xWindow="-108" yWindow="-108" windowWidth="23256" windowHeight="13176" xr2:uid="{D8E13581-6C81-4815-AA92-8AFB3369BD14}"/>
  </bookViews>
  <sheets>
    <sheet name="Pivot tables for report" sheetId="1" r:id="rId1"/>
    <sheet name="Report Dashboard" sheetId="2" r:id="rId2"/>
  </sheets>
  <definedNames>
    <definedName name="_xlcn.WorksheetConnection_abc.xlsxTable4" hidden="1">Table4[]</definedName>
    <definedName name="Slicer_Date_of_Call__Year">#N/A</definedName>
    <definedName name="Slicer_Manager1">#N/A</definedName>
  </definedNames>
  <calcPr calcId="191029"/>
  <pivotCaches>
    <pivotCache cacheId="5" r:id="rId3"/>
    <pivotCache cacheId="38" r:id="rId4"/>
    <pivotCache cacheId="41" r:id="rId5"/>
    <pivotCache cacheId="44" r:id="rId6"/>
  </pivotCaches>
  <extLst>
    <ext xmlns:x14="http://schemas.microsoft.com/office/spreadsheetml/2009/9/main" uri="{876F7934-8845-4945-9796-88D515C7AA90}">
      <x14:pivotCaches>
        <pivotCache cacheId="9" r:id="rId7"/>
        <pivotCache cacheId="10" r:id="rId8"/>
      </x14:pivotCaches>
    </ex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841E416B-1EF1-43b6-AB56-02D37102CBD5}">
      <x15:pivotCaches>
        <pivotCache cacheId="47" r:id="rId11"/>
      </x15:pivotCaches>
    </ext>
    <ext xmlns:x15="http://schemas.microsoft.com/office/spreadsheetml/2010/11/main" uri="{983426D0-5260-488c-9760-48F4B6AC55F4}">
      <x15:pivotTableReferences>
        <x15:pivotTableReference r:id="rId12"/>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alls_afb0bea3-8c55-46df-912c-0744677b784f" name="calls" connection="Query - calls"/>
          <x15:modelTable id="custs_1a4e170e-1c94-4756-b264-7e5ae93ef453" name="custs" connection="Query - custs"/>
          <x15:modelTable id="reps_718ed077-e388-46ae-ae28-72daa0e7f51c" name="reps" connection="Query - reps"/>
          <x15:modelTable id="Table4" name="Table4" connection="WorksheetConnection_abc.xlsx!Table4"/>
        </x15:modelTables>
        <x15:modelRelationships>
          <x15:modelRelationship fromTable="calls" fromColumn="Customer ID" toTable="custs" toColumn="Customer"/>
          <x15:modelRelationship fromTable="calls" fromColumn="Representative" toTable="reps" toColumn="Rep"/>
        </x15:modelRelationships>
        <x15:extLst>
          <ext xmlns:x16="http://schemas.microsoft.com/office/spreadsheetml/2014/11/main" uri="{9835A34E-60A6-4A7C-AAB8-D5F71C897F49}">
            <x16:modelTimeGroupings>
              <x16:modelTimeGrouping tableName="calls" columnName="Date of Call" columnId="Date of Call">
                <x16:calculatedTimeColumn columnName="Date of Call (Year)" columnId="Date of Call (Year)" contentType="years" isSelected="1"/>
                <x16:calculatedTimeColumn columnName="Date of Call (Quarter)" columnId="Date of Call (Quarter)" contentType="quarters" isSelected="1"/>
                <x16:calculatedTimeColumn columnName="Date of Call (Month Index)" columnId="Date of Call (Month Index)" contentType="monthsindex" isSelected="1"/>
                <x16:calculatedTimeColumn columnName="Date of Call (Month)" columnId="Date of Call (Month)" contentType="months" isSelected="1"/>
              </x16:modelTimeGrouping>
            </x16:modelTimeGroupings>
          </ext>
        </x15:extLst>
      </x15:dataModel>
    </ext>
  </extLst>
</workbook>
</file>

<file path=xl/calcChain.xml><?xml version="1.0" encoding="utf-8"?>
<calcChain xmlns="http://schemas.openxmlformats.org/spreadsheetml/2006/main">
  <c r="B13" i="2" l="1"/>
  <c r="B12" i="2"/>
  <c r="P46" i="1"/>
  <c r="P47" i="1"/>
  <c r="P48" i="1"/>
  <c r="P49" i="1"/>
  <c r="P50" i="1"/>
  <c r="P51" i="1"/>
  <c r="P52" i="1"/>
  <c r="P53" i="1"/>
  <c r="P54" i="1"/>
  <c r="P55" i="1"/>
  <c r="P56" i="1"/>
  <c r="P45" i="1"/>
  <c r="O46" i="1"/>
  <c r="O47" i="1"/>
  <c r="O48" i="1"/>
  <c r="O49" i="1"/>
  <c r="O50" i="1"/>
  <c r="O51" i="1"/>
  <c r="O52" i="1"/>
  <c r="O53" i="1"/>
  <c r="O54" i="1"/>
  <c r="O55" i="1"/>
  <c r="O56" i="1"/>
  <c r="O45" i="1"/>
  <c r="O43" i="1"/>
  <c r="B35" i="2"/>
  <c r="B30" i="2"/>
  <c r="B25" i="2"/>
  <c r="B20" i="2"/>
  <c r="B33" i="2"/>
  <c r="B28" i="2"/>
  <c r="B23" i="2"/>
  <c r="B18" i="2"/>
  <c r="B15" i="2"/>
  <c r="E24" i="1"/>
  <c r="E23" i="1"/>
  <c r="E22" i="1"/>
  <c r="E21" i="1"/>
  <c r="E20" i="1"/>
  <c r="H35" i="2"/>
  <c r="F35" i="2"/>
  <c r="G29" i="2"/>
  <c r="H33" i="2"/>
  <c r="F29" i="2"/>
  <c r="G33" i="2"/>
  <c r="F33" i="2"/>
  <c r="H31" i="2"/>
  <c r="F31" i="2"/>
  <c r="G35" i="2"/>
  <c r="H29" i="2"/>
  <c r="G31" i="2"/>
  <c r="C15" i="2" l="1"/>
  <c r="C20" i="2"/>
  <c r="C25" i="2"/>
  <c r="C30" i="2"/>
  <c r="C35" i="2"/>
  <c r="G34" i="2"/>
  <c r="H34" i="2"/>
  <c r="H30" i="2"/>
  <c r="F36" i="2"/>
  <c r="F32" i="2"/>
  <c r="F34" i="2"/>
  <c r="F30" i="2"/>
  <c r="G32" i="2"/>
  <c r="G30" i="2"/>
  <c r="G36" i="2"/>
  <c r="H36" i="2"/>
  <c r="H3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8492027-AF8E-47B2-8824-0EECBD97E1F1}" keepAlive="1" name="Query - 2018-data" description="Connection to the '2018-data' query in the workbook." type="5" refreshedVersion="0" background="1">
    <dbPr connection="Provider=Microsoft.Mashup.OleDb.1;Data Source=$Workbook$;Location=2018-data;Extended Properties=&quot;&quot;" command="SELECT * FROM [2018-data]"/>
  </connection>
  <connection id="2" xr16:uid="{1879556D-E798-4B74-96DB-B3BFCABB825E}" name="Query - calls" description="Connection to the 'calls' query in the workbook." type="100" refreshedVersion="7" minRefreshableVersion="5">
    <extLst>
      <ext xmlns:x15="http://schemas.microsoft.com/office/spreadsheetml/2010/11/main" uri="{DE250136-89BD-433C-8126-D09CA5730AF9}">
        <x15:connection id="3f81383d-2cb2-4613-99e6-624227970931"/>
      </ext>
    </extLst>
  </connection>
  <connection id="3" xr16:uid="{F07B4A4D-3BCF-4238-87A9-544EDA2D7B0C}" name="Query - custs" description="Connection to the 'custs' query in the workbook." type="100" refreshedVersion="7" minRefreshableVersion="5">
    <extLst>
      <ext xmlns:x15="http://schemas.microsoft.com/office/spreadsheetml/2010/11/main" uri="{DE250136-89BD-433C-8126-D09CA5730AF9}">
        <x15:connection id="bf35a795-f99b-4751-ba97-84ec42188263"/>
      </ext>
    </extLst>
  </connection>
  <connection id="4" xr16:uid="{064691CA-DCC9-429E-A775-0B5A62C2A453}" name="Query - reps" description="Connection to the 'reps' query in the workbook." type="100" refreshedVersion="7" minRefreshableVersion="5">
    <extLst>
      <ext xmlns:x15="http://schemas.microsoft.com/office/spreadsheetml/2010/11/main" uri="{DE250136-89BD-433C-8126-D09CA5730AF9}">
        <x15:connection id="e1609e91-ee8b-424e-809f-e938f9e0e356"/>
      </ext>
    </extLst>
  </connection>
  <connection id="5" xr16:uid="{7D87F640-C61E-4A64-B287-C019863DC561}"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A7AB37D2-98AC-4DD7-A9C2-663B171F36BA}" name="WorksheetConnection_abc.xlsx!Table4" type="102" refreshedVersion="7" minRefreshableVersion="5">
    <extLst>
      <ext xmlns:x15="http://schemas.microsoft.com/office/spreadsheetml/2010/11/main" uri="{DE250136-89BD-433C-8126-D09CA5730AF9}">
        <x15:connection id="Table4">
          <x15:rangePr sourceName="_xlcn.WorksheetConnection_abc.xlsxTable4"/>
        </x15:connection>
      </ext>
    </extLst>
  </connection>
</connections>
</file>

<file path=xl/sharedStrings.xml><?xml version="1.0" encoding="utf-8"?>
<sst xmlns="http://schemas.openxmlformats.org/spreadsheetml/2006/main" count="96" uniqueCount="57">
  <si>
    <t>Row Labels</t>
  </si>
  <si>
    <t>Grand Total</t>
  </si>
  <si>
    <t>Graduate</t>
  </si>
  <si>
    <t>High School</t>
  </si>
  <si>
    <t>PhD</t>
  </si>
  <si>
    <t>Undergrad</t>
  </si>
  <si>
    <t>Column Labels</t>
  </si>
  <si>
    <t>Female</t>
  </si>
  <si>
    <t>Male</t>
  </si>
  <si>
    <t>Unknown</t>
  </si>
  <si>
    <t>Count of calls</t>
  </si>
  <si>
    <t>Long calls</t>
  </si>
  <si>
    <t>Gender</t>
  </si>
  <si>
    <t>Education</t>
  </si>
  <si>
    <t>Values</t>
  </si>
  <si>
    <t>zero amount calls</t>
  </si>
  <si>
    <t>Sum of Purchase Amount</t>
  </si>
  <si>
    <t>Sum of Duration</t>
  </si>
  <si>
    <t>2018</t>
  </si>
  <si>
    <t>2019</t>
  </si>
  <si>
    <t>Jan</t>
  </si>
  <si>
    <t>Feb</t>
  </si>
  <si>
    <t>Mar</t>
  </si>
  <si>
    <t>Apr</t>
  </si>
  <si>
    <t>May</t>
  </si>
  <si>
    <t>Jun</t>
  </si>
  <si>
    <t>Jul</t>
  </si>
  <si>
    <t>Aug</t>
  </si>
  <si>
    <t>Sep</t>
  </si>
  <si>
    <t>Oct</t>
  </si>
  <si>
    <t>Nov</t>
  </si>
  <si>
    <t>Dec</t>
  </si>
  <si>
    <t>% variation</t>
  </si>
  <si>
    <t>Choices</t>
  </si>
  <si>
    <t>Month</t>
  </si>
  <si>
    <t xml:space="preserve">January </t>
  </si>
  <si>
    <t>February</t>
  </si>
  <si>
    <t>March</t>
  </si>
  <si>
    <t>April</t>
  </si>
  <si>
    <t>June</t>
  </si>
  <si>
    <t>July</t>
  </si>
  <si>
    <t>August</t>
  </si>
  <si>
    <t>September</t>
  </si>
  <si>
    <t>October</t>
  </si>
  <si>
    <t>November</t>
  </si>
  <si>
    <t>December</t>
  </si>
  <si>
    <t>Count of Calls</t>
  </si>
  <si>
    <t>Sum of Purchase amount</t>
  </si>
  <si>
    <t>choice</t>
  </si>
  <si>
    <t>Long Calls</t>
  </si>
  <si>
    <t>Zero amount Calls</t>
  </si>
  <si>
    <t>Total Duration of calls</t>
  </si>
  <si>
    <t>Total Purchase Amount</t>
  </si>
  <si>
    <t>R004</t>
  </si>
  <si>
    <t>R005</t>
  </si>
  <si>
    <t>R006</t>
  </si>
  <si>
    <t>R007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</si>
</sst>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8"/>
      <name val="Calibri"/>
      <family val="2"/>
      <scheme val="minor"/>
    </font>
    <font>
      <sz val="11"/>
      <color theme="0" tint="-4.9989318521683403E-2"/>
      <name val="Calibri"/>
      <family val="2"/>
      <scheme val="minor"/>
    </font>
    <font>
      <b/>
      <sz val="20"/>
      <color theme="0" tint="-4.9989318521683403E-2"/>
      <name val="Calibri"/>
      <family val="2"/>
      <scheme val="minor"/>
    </font>
    <font>
      <b/>
      <sz val="11"/>
      <color theme="0" tint="-4.9989318521683403E-2"/>
      <name val="Calibri"/>
      <family val="2"/>
      <scheme val="minor"/>
    </font>
  </fonts>
  <fills count="6">
    <fill>
      <patternFill patternType="none"/>
    </fill>
    <fill>
      <patternFill patternType="gray125"/>
    </fill>
    <fill>
      <patternFill patternType="solid">
        <fgColor theme="4" tint="0.79998168889431442"/>
        <bgColor theme="4" tint="0.79998168889431442"/>
      </patternFill>
    </fill>
    <fill>
      <patternFill patternType="solid">
        <fgColor theme="4" tint="-0.499984740745262"/>
        <bgColor indexed="64"/>
      </patternFill>
    </fill>
    <fill>
      <patternFill patternType="solid">
        <fgColor theme="4"/>
        <bgColor theme="4"/>
      </patternFill>
    </fill>
    <fill>
      <patternFill patternType="solid">
        <fgColor theme="0" tint="-0.34998626667073579"/>
        <bgColor indexed="64"/>
      </patternFill>
    </fill>
  </fills>
  <borders count="6">
    <border>
      <left/>
      <right/>
      <top/>
      <bottom/>
      <diagonal/>
    </border>
    <border>
      <left/>
      <right/>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style="thin">
        <color theme="4" tint="0.39997558519241921"/>
      </bottom>
      <diagonal/>
    </border>
  </borders>
  <cellStyleXfs count="2">
    <xf numFmtId="0" fontId="0" fillId="0" borderId="0"/>
    <xf numFmtId="9" fontId="1" fillId="0" borderId="0" applyFont="0" applyFill="0" applyBorder="0" applyAlignment="0" applyProtection="0"/>
  </cellStyleXfs>
  <cellXfs count="29">
    <xf numFmtId="0" fontId="0" fillId="0" borderId="0" xfId="0"/>
    <xf numFmtId="0" fontId="0" fillId="0" borderId="0" xfId="0" pivotButton="1"/>
    <xf numFmtId="0" fontId="0" fillId="0" borderId="0" xfId="0" applyAlignment="1">
      <alignment horizontal="left"/>
    </xf>
    <xf numFmtId="0" fontId="0" fillId="0" borderId="0" xfId="0" applyNumberFormat="1"/>
    <xf numFmtId="9" fontId="0" fillId="0" borderId="0" xfId="1" applyFont="1"/>
    <xf numFmtId="0" fontId="3" fillId="0" borderId="0" xfId="0" applyFont="1"/>
    <xf numFmtId="0" fontId="0" fillId="0" borderId="0" xfId="0" applyFont="1"/>
    <xf numFmtId="3" fontId="0" fillId="0" borderId="0" xfId="0" applyNumberFormat="1"/>
    <xf numFmtId="0" fontId="0" fillId="3" borderId="0" xfId="0" applyFill="1"/>
    <xf numFmtId="0" fontId="5" fillId="3" borderId="0" xfId="0" applyFont="1" applyFill="1" applyAlignment="1">
      <alignment horizontal="center" vertical="center"/>
    </xf>
    <xf numFmtId="9" fontId="5" fillId="3" borderId="0" xfId="0" applyNumberFormat="1" applyFont="1" applyFill="1" applyAlignment="1">
      <alignment horizontal="center" vertical="center"/>
    </xf>
    <xf numFmtId="0" fontId="5" fillId="3" borderId="0" xfId="0" applyFont="1" applyFill="1"/>
    <xf numFmtId="0" fontId="0" fillId="0" borderId="3" xfId="0" applyFont="1" applyBorder="1"/>
    <xf numFmtId="0" fontId="2" fillId="4" borderId="4" xfId="0" applyFont="1" applyFill="1" applyBorder="1"/>
    <xf numFmtId="0" fontId="0" fillId="2" borderId="4" xfId="0" applyFont="1" applyFill="1" applyBorder="1"/>
    <xf numFmtId="0" fontId="0" fillId="0" borderId="4" xfId="0" applyFont="1" applyBorder="1"/>
    <xf numFmtId="0" fontId="2" fillId="4" borderId="2" xfId="0" applyFont="1" applyFill="1" applyBorder="1"/>
    <xf numFmtId="0" fontId="0" fillId="2" borderId="2" xfId="0" applyFont="1" applyFill="1" applyBorder="1"/>
    <xf numFmtId="0" fontId="0" fillId="0" borderId="2" xfId="0" applyFont="1" applyBorder="1"/>
    <xf numFmtId="0" fontId="0" fillId="0" borderId="5" xfId="0" applyFont="1" applyBorder="1"/>
    <xf numFmtId="0" fontId="0" fillId="5" borderId="0" xfId="0" applyFill="1"/>
    <xf numFmtId="0" fontId="0" fillId="5" borderId="0" xfId="0" applyFont="1" applyFill="1"/>
    <xf numFmtId="0" fontId="0" fillId="5" borderId="0" xfId="0" applyFill="1" applyAlignment="1">
      <alignment horizontal="center" vertical="center"/>
    </xf>
    <xf numFmtId="3" fontId="0" fillId="5" borderId="0" xfId="0" applyNumberFormat="1" applyFill="1"/>
    <xf numFmtId="0" fontId="3" fillId="5" borderId="1" xfId="0" applyFont="1" applyFill="1" applyBorder="1"/>
    <xf numFmtId="9" fontId="0" fillId="5" borderId="0" xfId="1" applyFont="1" applyFill="1"/>
    <xf numFmtId="0" fontId="7" fillId="3" borderId="0" xfId="0" applyFont="1" applyFill="1" applyAlignment="1">
      <alignment horizontal="center"/>
    </xf>
    <xf numFmtId="0" fontId="6" fillId="3" borderId="0" xfId="0" applyFont="1" applyFill="1" applyAlignment="1">
      <alignment horizontal="center"/>
    </xf>
    <xf numFmtId="0" fontId="6" fillId="3" borderId="0" xfId="0" applyFont="1" applyFill="1" applyAlignment="1">
      <alignment horizontal="center" vertical="center"/>
    </xf>
  </cellXfs>
  <cellStyles count="2">
    <cellStyle name="Normal" xfId="0" builtinId="0"/>
    <cellStyle name="Percent" xfId="1" builtinId="5"/>
  </cellStyles>
  <dxfs count="3">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4" tint="0.39997558519241921"/>
        </left>
        <right/>
        <top style="thin">
          <color theme="4" tint="0.39997558519241921"/>
        </top>
        <bottom/>
        <vertical/>
        <horizontal/>
      </border>
    </dxf>
    <dxf>
      <border outline="0">
        <right style="thin">
          <color theme="4" tint="0.39997558519241921"/>
        </right>
      </border>
    </dxf>
  </dxfs>
  <tableStyles count="0" defaultTableStyle="TableStyleMedium2" defaultPivotStyle="PivotStyleLight16"/>
  <colors>
    <mruColors>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6.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pivotCacheDefinition" Target="pivotCache/pivotCacheDefinition5.xml"/><Relationship Id="rId12" Type="http://schemas.openxmlformats.org/officeDocument/2006/relationships/pivotTable" Target="pivotTables/pivotTable1.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CacheDefinition" Target="pivotCache/pivotCacheDefinition7.xml"/><Relationship Id="rId5" Type="http://schemas.openxmlformats.org/officeDocument/2006/relationships/pivotCacheDefinition" Target="pivotCache/pivotCacheDefinition3.xml"/><Relationship Id="rId15" Type="http://schemas.openxmlformats.org/officeDocument/2006/relationships/styles" Target="styles.xml"/><Relationship Id="rId10" Type="http://schemas.microsoft.com/office/2007/relationships/slicerCache" Target="slicerCaches/slicerCache2.xml"/><Relationship Id="rId19" Type="http://schemas.openxmlformats.org/officeDocument/2006/relationships/customXml" Target="../customXml/item1.xml"/><Relationship Id="rId4" Type="http://schemas.openxmlformats.org/officeDocument/2006/relationships/pivotCacheDefinition" Target="pivotCache/pivotCacheDefinition2.xml"/><Relationship Id="rId9" Type="http://schemas.microsoft.com/office/2007/relationships/slicerCache" Target="slicerCaches/slicerCache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703291735373234E-2"/>
          <c:y val="0.35764587722498808"/>
          <c:w val="0.8003907736440008"/>
          <c:h val="0.52676733793925978"/>
        </c:manualLayout>
      </c:layout>
      <c:barChart>
        <c:barDir val="bar"/>
        <c:grouping val="clustered"/>
        <c:varyColors val="0"/>
        <c:ser>
          <c:idx val="0"/>
          <c:order val="0"/>
          <c:tx>
            <c:v>Female</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4"/>
              <c:pt idx="0">
                <c:v>R004</c:v>
              </c:pt>
              <c:pt idx="1">
                <c:v>R005</c:v>
              </c:pt>
              <c:pt idx="2">
                <c:v>R006</c:v>
              </c:pt>
              <c:pt idx="3">
                <c:v>R007</c:v>
              </c:pt>
            </c:strLit>
          </c:cat>
          <c:val>
            <c:numLit>
              <c:formatCode>#,##0</c:formatCode>
              <c:ptCount val="4"/>
              <c:pt idx="0">
                <c:v>527</c:v>
              </c:pt>
              <c:pt idx="1">
                <c:v>494</c:v>
              </c:pt>
              <c:pt idx="2">
                <c:v>490</c:v>
              </c:pt>
              <c:pt idx="3">
                <c:v>345</c:v>
              </c:pt>
            </c:numLit>
          </c:val>
          <c:extLst>
            <c:ext xmlns:c16="http://schemas.microsoft.com/office/drawing/2014/chart" uri="{C3380CC4-5D6E-409C-BE32-E72D297353CC}">
              <c16:uniqueId val="{00000001-B582-420C-AC08-113D08E3C606}"/>
            </c:ext>
          </c:extLst>
        </c:ser>
        <c:ser>
          <c:idx val="1"/>
          <c:order val="1"/>
          <c:tx>
            <c:v>Male</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4"/>
              <c:pt idx="0">
                <c:v>R004</c:v>
              </c:pt>
              <c:pt idx="1">
                <c:v>R005</c:v>
              </c:pt>
              <c:pt idx="2">
                <c:v>R006</c:v>
              </c:pt>
              <c:pt idx="3">
                <c:v>R007</c:v>
              </c:pt>
            </c:strLit>
          </c:cat>
          <c:val>
            <c:numLit>
              <c:formatCode>#,##0</c:formatCode>
              <c:ptCount val="4"/>
              <c:pt idx="0">
                <c:v>561</c:v>
              </c:pt>
              <c:pt idx="1">
                <c:v>554</c:v>
              </c:pt>
              <c:pt idx="2">
                <c:v>562</c:v>
              </c:pt>
              <c:pt idx="3">
                <c:v>349</c:v>
              </c:pt>
            </c:numLit>
          </c:val>
          <c:extLst>
            <c:ext xmlns:c16="http://schemas.microsoft.com/office/drawing/2014/chart" uri="{C3380CC4-5D6E-409C-BE32-E72D297353CC}">
              <c16:uniqueId val="{00000002-B582-420C-AC08-113D08E3C606}"/>
            </c:ext>
          </c:extLst>
        </c:ser>
        <c:ser>
          <c:idx val="2"/>
          <c:order val="2"/>
          <c:tx>
            <c:v>Unknown</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4"/>
              <c:pt idx="0">
                <c:v>R004</c:v>
              </c:pt>
              <c:pt idx="1">
                <c:v>R005</c:v>
              </c:pt>
              <c:pt idx="2">
                <c:v>R006</c:v>
              </c:pt>
              <c:pt idx="3">
                <c:v>R007</c:v>
              </c:pt>
            </c:strLit>
          </c:cat>
          <c:val>
            <c:numLit>
              <c:formatCode>#,##0</c:formatCode>
              <c:ptCount val="4"/>
              <c:pt idx="0">
                <c:v>141</c:v>
              </c:pt>
              <c:pt idx="1">
                <c:v>133</c:v>
              </c:pt>
              <c:pt idx="2">
                <c:v>144</c:v>
              </c:pt>
              <c:pt idx="3">
                <c:v>90</c:v>
              </c:pt>
            </c:numLit>
          </c:val>
          <c:extLst>
            <c:ext xmlns:c16="http://schemas.microsoft.com/office/drawing/2014/chart" uri="{C3380CC4-5D6E-409C-BE32-E72D297353CC}">
              <c16:uniqueId val="{00000003-B582-420C-AC08-113D08E3C606}"/>
            </c:ext>
          </c:extLst>
        </c:ser>
        <c:dLbls>
          <c:showLegendKey val="0"/>
          <c:showVal val="0"/>
          <c:showCatName val="0"/>
          <c:showSerName val="0"/>
          <c:showPercent val="0"/>
          <c:showBubbleSize val="0"/>
        </c:dLbls>
        <c:gapWidth val="100"/>
        <c:axId val="396210767"/>
        <c:axId val="396210351"/>
      </c:barChart>
      <c:catAx>
        <c:axId val="396210767"/>
        <c:scaling>
          <c:orientation val="minMax"/>
        </c:scaling>
        <c:delete val="0"/>
        <c:axPos val="l"/>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396210351"/>
        <c:crosses val="autoZero"/>
        <c:auto val="1"/>
        <c:lblAlgn val="ctr"/>
        <c:lblOffset val="100"/>
        <c:noMultiLvlLbl val="0"/>
        <c:extLst>
          <c:ext xmlns:c15="http://schemas.microsoft.com/office/drawing/2012/chart" uri="{F40574EE-89B7-4290-83BB-5DA773EAF853}">
            <c15:numFmt c:formatCode="General" c:sourceLinked="1"/>
          </c:ext>
        </c:extLst>
      </c:catAx>
      <c:valAx>
        <c:axId val="396210351"/>
        <c:scaling>
          <c:orientation val="minMax"/>
        </c:scaling>
        <c:delete val="0"/>
        <c:axPos val="b"/>
        <c:majorGridlines>
          <c:spPr>
            <a:ln w="9525" cap="flat" cmpd="sng" algn="ctr">
              <a:solidFill>
                <a:schemeClr val="accent1">
                  <a:alpha val="20000"/>
                </a:schemeClr>
              </a:solidFill>
              <a:round/>
            </a:ln>
            <a:effectLst>
              <a:glow>
                <a:schemeClr val="tx1">
                  <a:lumMod val="75000"/>
                  <a:lumOff val="25000"/>
                </a:schemeClr>
              </a:glow>
              <a:outerShdw blurRad="774700" dist="50800" dir="5400000" algn="ctr" rotWithShape="0">
                <a:srgbClr val="000000"/>
              </a:outerShdw>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396210767"/>
        <c:crosses val="autoZero"/>
        <c:crossBetween val="between"/>
        <c:extLst>
          <c:ext xmlns:c15="http://schemas.microsoft.com/office/drawing/2012/chart" uri="{F40574EE-89B7-4290-83BB-5DA773EAF853}">
            <c15:numFmt c:formatCode="#,##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cmpd="thickThin">
      <a:solidFill>
        <a:schemeClr val="accent1">
          <a:alpha val="90000"/>
        </a:schemeClr>
      </a:solidFill>
    </a:ln>
    <a:effectLst>
      <a:outerShdw blurRad="50800" dist="76200" dir="3060000" sx="39000" sy="39000" algn="ctr" rotWithShape="0">
        <a:srgbClr val="000000">
          <a:alpha val="77000"/>
        </a:srgbClr>
      </a:outerShdw>
      <a:softEdge rad="0"/>
    </a:effectLst>
    <a:scene3d>
      <a:camera prst="orthographicFront"/>
      <a:lightRig rig="threePt" dir="t"/>
    </a:scene3d>
    <a:sp3d/>
  </c:spPr>
  <c:txPr>
    <a:bodyPr/>
    <a:lstStyle/>
    <a:p>
      <a:pPr>
        <a:defRPr>
          <a:ln>
            <a:noFill/>
          </a:ln>
          <a:solidFill>
            <a:schemeClr val="bg1"/>
          </a:solidFill>
        </a:defRPr>
      </a:pPr>
      <a:endParaRPr lang="en-US"/>
    </a:p>
  </c:txPr>
  <c:printSettings>
    <c:headerFooter/>
    <c:pageMargins b="0.75" l="0.7" r="0.7" t="0.75" header="0.3" footer="0.3"/>
    <c:pageSetup/>
  </c:printSettings>
  <c:userShapes r:id="rId3"/>
  <c:extLst>
    <c:ext xmlns:c15="http://schemas.microsoft.com/office/drawing/2012/chart" uri="{723BEF56-08C2-4564-9609-F4CBC75E7E54}">
      <c15:pivotSource>
        <c15:name>[Project 1-call center annual report 2019.xlsx]PivotChartTable2</c15:name>
        <c15:fmtId val="0"/>
      </c15:pivotSource>
      <c15:pivotOptions>
        <c15:dropZoneFilter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137927834778228"/>
          <c:y val="0.22354104443841072"/>
          <c:w val="0.78264242704956"/>
          <c:h val="0.40541920896251604"/>
        </c:manualLayout>
      </c:layout>
      <c:lineChart>
        <c:grouping val="stacked"/>
        <c:varyColors val="0"/>
        <c:ser>
          <c:idx val="0"/>
          <c:order val="0"/>
          <c:tx>
            <c:strRef>
              <c:f>'Pivot tables for report'!$O$44</c:f>
              <c:strCache>
                <c:ptCount val="1"/>
                <c:pt idx="0">
                  <c:v>2018</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'Pivot tables for report'!$N$45:$N$56</c:f>
              <c:strCache>
                <c:ptCount val="12"/>
                <c:pt idx="0">
                  <c:v>January </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 for report'!$O$45:$O$56</c:f>
              <c:numCache>
                <c:formatCode>General</c:formatCode>
                <c:ptCount val="12"/>
                <c:pt idx="0">
                  <c:v>146</c:v>
                </c:pt>
                <c:pt idx="1">
                  <c:v>139</c:v>
                </c:pt>
                <c:pt idx="2">
                  <c:v>161</c:v>
                </c:pt>
                <c:pt idx="3">
                  <c:v>154</c:v>
                </c:pt>
                <c:pt idx="4">
                  <c:v>139</c:v>
                </c:pt>
                <c:pt idx="5">
                  <c:v>167</c:v>
                </c:pt>
                <c:pt idx="6">
                  <c:v>183</c:v>
                </c:pt>
                <c:pt idx="7">
                  <c:v>155</c:v>
                </c:pt>
                <c:pt idx="8">
                  <c:v>169</c:v>
                </c:pt>
                <c:pt idx="9">
                  <c:v>152</c:v>
                </c:pt>
                <c:pt idx="10">
                  <c:v>165</c:v>
                </c:pt>
                <c:pt idx="11">
                  <c:v>164</c:v>
                </c:pt>
              </c:numCache>
            </c:numRef>
          </c:val>
          <c:smooth val="0"/>
          <c:extLst>
            <c:ext xmlns:c16="http://schemas.microsoft.com/office/drawing/2014/chart" uri="{C3380CC4-5D6E-409C-BE32-E72D297353CC}">
              <c16:uniqueId val="{00000000-BEF6-40FA-B4D2-5FB85422D1D4}"/>
            </c:ext>
          </c:extLst>
        </c:ser>
        <c:ser>
          <c:idx val="1"/>
          <c:order val="1"/>
          <c:tx>
            <c:strRef>
              <c:f>'Pivot tables for report'!$P$44</c:f>
              <c:strCache>
                <c:ptCount val="1"/>
                <c:pt idx="0">
                  <c:v>2019</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'Pivot tables for report'!$N$45:$N$56</c:f>
              <c:strCache>
                <c:ptCount val="12"/>
                <c:pt idx="0">
                  <c:v>January </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 for report'!$P$45:$P$56</c:f>
              <c:numCache>
                <c:formatCode>General</c:formatCode>
                <c:ptCount val="12"/>
                <c:pt idx="0">
                  <c:v>179</c:v>
                </c:pt>
                <c:pt idx="1">
                  <c:v>179</c:v>
                </c:pt>
                <c:pt idx="2">
                  <c:v>215</c:v>
                </c:pt>
                <c:pt idx="3">
                  <c:v>203</c:v>
                </c:pt>
                <c:pt idx="4">
                  <c:v>225</c:v>
                </c:pt>
                <c:pt idx="5">
                  <c:v>219</c:v>
                </c:pt>
                <c:pt idx="6">
                  <c:v>222</c:v>
                </c:pt>
                <c:pt idx="7">
                  <c:v>228</c:v>
                </c:pt>
                <c:pt idx="8">
                  <c:v>203</c:v>
                </c:pt>
                <c:pt idx="9">
                  <c:v>195</c:v>
                </c:pt>
                <c:pt idx="10">
                  <c:v>201</c:v>
                </c:pt>
                <c:pt idx="11">
                  <c:v>227</c:v>
                </c:pt>
              </c:numCache>
            </c:numRef>
          </c:val>
          <c:smooth val="0"/>
          <c:extLst>
            <c:ext xmlns:c16="http://schemas.microsoft.com/office/drawing/2014/chart" uri="{C3380CC4-5D6E-409C-BE32-E72D297353CC}">
              <c16:uniqueId val="{00000001-BEF6-40FA-B4D2-5FB85422D1D4}"/>
            </c:ext>
          </c:extLst>
        </c:ser>
        <c:dLbls>
          <c:showLegendKey val="0"/>
          <c:showVal val="0"/>
          <c:showCatName val="0"/>
          <c:showSerName val="0"/>
          <c:showPercent val="0"/>
          <c:showBubbleSize val="0"/>
        </c:dLbls>
        <c:smooth val="0"/>
        <c:axId val="1607657247"/>
        <c:axId val="1607656831"/>
      </c:lineChart>
      <c:catAx>
        <c:axId val="160765724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7656831"/>
        <c:crosses val="autoZero"/>
        <c:auto val="1"/>
        <c:lblAlgn val="ctr"/>
        <c:lblOffset val="100"/>
        <c:noMultiLvlLbl val="0"/>
      </c:catAx>
      <c:valAx>
        <c:axId val="160765683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76572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trlProps/ctrlProp1.xml><?xml version="1.0" encoding="utf-8"?>
<formControlPr xmlns="http://schemas.microsoft.com/office/spreadsheetml/2009/9/main" objectType="Drop" dropStyle="combo" dx="26" fmlaLink="$O$42" fmlaRange="$R$44:$R$48" noThreeD="1" sel="3" val="0"/>
</file>

<file path=xl/ctrlProps/ctrlProp2.xml><?xml version="1.0" encoding="utf-8"?>
<formControlPr xmlns="http://schemas.microsoft.com/office/spreadsheetml/2009/9/main" objectType="Drop" dropStyle="combo" dx="26" fmlaLink="'Pivot tables for report'!$O$42" fmlaRange="'Pivot tables for report'!$R$44:$R$48" noThreeD="1" sel="3" val="0"/>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160020</xdr:colOff>
      <xdr:row>24</xdr:row>
      <xdr:rowOff>129540</xdr:rowOff>
    </xdr:from>
    <xdr:to>
      <xdr:col>8</xdr:col>
      <xdr:colOff>967740</xdr:colOff>
      <xdr:row>38</xdr:row>
      <xdr:rowOff>36195</xdr:rowOff>
    </xdr:to>
    <mc:AlternateContent xmlns:mc="http://schemas.openxmlformats.org/markup-compatibility/2006" xmlns:a14="http://schemas.microsoft.com/office/drawing/2010/main">
      <mc:Choice Requires="a14">
        <xdr:graphicFrame macro="">
          <xdr:nvGraphicFramePr>
            <xdr:cNvPr id="2" name="Manager">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mlns="">
        <xdr:sp macro="" textlink="">
          <xdr:nvSpPr>
            <xdr:cNvPr id="0" name=""/>
            <xdr:cNvSpPr>
              <a:spLocks noTextEdit="1"/>
            </xdr:cNvSpPr>
          </xdr:nvSpPr>
          <xdr:spPr>
            <a:xfrm>
              <a:off x="6812280" y="45186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1310640</xdr:colOff>
      <xdr:row>24</xdr:row>
      <xdr:rowOff>68580</xdr:rowOff>
    </xdr:from>
    <xdr:to>
      <xdr:col>10</xdr:col>
      <xdr:colOff>731520</xdr:colOff>
      <xdr:row>37</xdr:row>
      <xdr:rowOff>158115</xdr:rowOff>
    </xdr:to>
    <mc:AlternateContent xmlns:mc="http://schemas.openxmlformats.org/markup-compatibility/2006" xmlns:a14="http://schemas.microsoft.com/office/drawing/2010/main">
      <mc:Choice Requires="a14">
        <xdr:graphicFrame macro="">
          <xdr:nvGraphicFramePr>
            <xdr:cNvPr id="3" name="Date of Call (Year)">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Date of Call (Year)"/>
            </a:graphicData>
          </a:graphic>
        </xdr:graphicFrame>
      </mc:Choice>
      <mc:Fallback xmlns="">
        <xdr:sp macro="" textlink="">
          <xdr:nvSpPr>
            <xdr:cNvPr id="0" name=""/>
            <xdr:cNvSpPr>
              <a:spLocks noTextEdit="1"/>
            </xdr:cNvSpPr>
          </xdr:nvSpPr>
          <xdr:spPr>
            <a:xfrm>
              <a:off x="8983980" y="44577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13</xdr:col>
          <xdr:colOff>7620</xdr:colOff>
          <xdr:row>41</xdr:row>
          <xdr:rowOff>0</xdr:rowOff>
        </xdr:from>
        <xdr:to>
          <xdr:col>13</xdr:col>
          <xdr:colOff>1402080</xdr:colOff>
          <xdr:row>42</xdr:row>
          <xdr:rowOff>22860</xdr:rowOff>
        </xdr:to>
        <xdr:sp macro="" textlink="">
          <xdr:nvSpPr>
            <xdr:cNvPr id="1025" name="Drop Dow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3</xdr:col>
      <xdr:colOff>22860</xdr:colOff>
      <xdr:row>9</xdr:row>
      <xdr:rowOff>15240</xdr:rowOff>
    </xdr:from>
    <xdr:to>
      <xdr:col>12</xdr:col>
      <xdr:colOff>601980</xdr:colOff>
      <xdr:row>24</xdr:row>
      <xdr:rowOff>7620</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129542</xdr:colOff>
      <xdr:row>9</xdr:row>
      <xdr:rowOff>45720</xdr:rowOff>
    </xdr:from>
    <xdr:to>
      <xdr:col>12</xdr:col>
      <xdr:colOff>520393</xdr:colOff>
      <xdr:row>11</xdr:row>
      <xdr:rowOff>38100</xdr:rowOff>
    </xdr:to>
    <mc:AlternateContent xmlns:mc="http://schemas.openxmlformats.org/markup-compatibility/2006" xmlns:a14="http://schemas.microsoft.com/office/drawing/2010/main">
      <mc:Choice Requires="a14">
        <xdr:graphicFrame macro="">
          <xdr:nvGraphicFramePr>
            <xdr:cNvPr id="5" name="Manager 1">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Manager 1"/>
            </a:graphicData>
          </a:graphic>
        </xdr:graphicFrame>
      </mc:Choice>
      <mc:Fallback xmlns="">
        <xdr:sp macro="" textlink="">
          <xdr:nvSpPr>
            <xdr:cNvPr id="0" name=""/>
            <xdr:cNvSpPr>
              <a:spLocks noTextEdit="1"/>
            </xdr:cNvSpPr>
          </xdr:nvSpPr>
          <xdr:spPr>
            <a:xfrm>
              <a:off x="6979922" y="1691640"/>
              <a:ext cx="1610051" cy="3581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754380</xdr:colOff>
      <xdr:row>29</xdr:row>
      <xdr:rowOff>60960</xdr:rowOff>
    </xdr:from>
    <xdr:to>
      <xdr:col>8</xdr:col>
      <xdr:colOff>0</xdr:colOff>
      <xdr:row>29</xdr:row>
      <xdr:rowOff>175260</xdr:rowOff>
    </xdr:to>
    <xdr:sp macro="" textlink="">
      <xdr:nvSpPr>
        <xdr:cNvPr id="7" name="Rectangle 6">
          <a:extLst>
            <a:ext uri="{FF2B5EF4-FFF2-40B4-BE49-F238E27FC236}">
              <a16:creationId xmlns:a16="http://schemas.microsoft.com/office/drawing/2014/main" id="{00000000-0008-0000-0100-000007000000}"/>
            </a:ext>
          </a:extLst>
        </xdr:cNvPr>
        <xdr:cNvSpPr/>
      </xdr:nvSpPr>
      <xdr:spPr>
        <a:xfrm>
          <a:off x="3246120" y="4267200"/>
          <a:ext cx="2385060" cy="114300"/>
        </a:xfrm>
        <a:prstGeom prst="rect">
          <a:avLst/>
        </a:prstGeom>
        <a:solidFill>
          <a:schemeClr val="bg1">
            <a:lumMod val="65000"/>
          </a:schemeClr>
        </a:solidFill>
        <a:ln>
          <a:no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IN" sz="1100"/>
        </a:p>
      </xdr:txBody>
    </xdr:sp>
    <xdr:clientData/>
  </xdr:twoCellAnchor>
  <xdr:twoCellAnchor>
    <xdr:from>
      <xdr:col>4</xdr:col>
      <xdr:colOff>754380</xdr:colOff>
      <xdr:row>31</xdr:row>
      <xdr:rowOff>68580</xdr:rowOff>
    </xdr:from>
    <xdr:to>
      <xdr:col>8</xdr:col>
      <xdr:colOff>0</xdr:colOff>
      <xdr:row>32</xdr:row>
      <xdr:rowOff>0</xdr:rowOff>
    </xdr:to>
    <xdr:sp macro="" textlink="">
      <xdr:nvSpPr>
        <xdr:cNvPr id="8" name="Rectangle 7">
          <a:extLst>
            <a:ext uri="{FF2B5EF4-FFF2-40B4-BE49-F238E27FC236}">
              <a16:creationId xmlns:a16="http://schemas.microsoft.com/office/drawing/2014/main" id="{00000000-0008-0000-0100-000008000000}"/>
            </a:ext>
          </a:extLst>
        </xdr:cNvPr>
        <xdr:cNvSpPr/>
      </xdr:nvSpPr>
      <xdr:spPr>
        <a:xfrm>
          <a:off x="3246120" y="4640580"/>
          <a:ext cx="2385060" cy="114300"/>
        </a:xfrm>
        <a:prstGeom prst="rect">
          <a:avLst/>
        </a:prstGeom>
        <a:solidFill>
          <a:schemeClr val="bg1">
            <a:lumMod val="65000"/>
          </a:schemeClr>
        </a:solidFill>
        <a:ln>
          <a:no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IN" sz="1100"/>
        </a:p>
      </xdr:txBody>
    </xdr:sp>
    <xdr:clientData/>
  </xdr:twoCellAnchor>
  <xdr:twoCellAnchor>
    <xdr:from>
      <xdr:col>4</xdr:col>
      <xdr:colOff>830580</xdr:colOff>
      <xdr:row>33</xdr:row>
      <xdr:rowOff>76200</xdr:rowOff>
    </xdr:from>
    <xdr:to>
      <xdr:col>8</xdr:col>
      <xdr:colOff>76200</xdr:colOff>
      <xdr:row>34</xdr:row>
      <xdr:rowOff>7620</xdr:rowOff>
    </xdr:to>
    <xdr:sp macro="" textlink="">
      <xdr:nvSpPr>
        <xdr:cNvPr id="9" name="Rectangle 8">
          <a:extLst>
            <a:ext uri="{FF2B5EF4-FFF2-40B4-BE49-F238E27FC236}">
              <a16:creationId xmlns:a16="http://schemas.microsoft.com/office/drawing/2014/main" id="{00000000-0008-0000-0100-000009000000}"/>
            </a:ext>
          </a:extLst>
        </xdr:cNvPr>
        <xdr:cNvSpPr/>
      </xdr:nvSpPr>
      <xdr:spPr>
        <a:xfrm>
          <a:off x="3322320" y="5013960"/>
          <a:ext cx="1920240" cy="114300"/>
        </a:xfrm>
        <a:prstGeom prst="rect">
          <a:avLst/>
        </a:prstGeom>
        <a:solidFill>
          <a:schemeClr val="bg1">
            <a:lumMod val="65000"/>
          </a:schemeClr>
        </a:solidFill>
        <a:ln>
          <a:no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IN" sz="1100"/>
        </a:p>
      </xdr:txBody>
    </xdr:sp>
    <xdr:clientData/>
  </xdr:twoCellAnchor>
  <xdr:twoCellAnchor>
    <xdr:from>
      <xdr:col>4</xdr:col>
      <xdr:colOff>822960</xdr:colOff>
      <xdr:row>35</xdr:row>
      <xdr:rowOff>68580</xdr:rowOff>
    </xdr:from>
    <xdr:to>
      <xdr:col>7</xdr:col>
      <xdr:colOff>678180</xdr:colOff>
      <xdr:row>36</xdr:row>
      <xdr:rowOff>0</xdr:rowOff>
    </xdr:to>
    <xdr:sp macro="" textlink="">
      <xdr:nvSpPr>
        <xdr:cNvPr id="10" name="Rectangle 9">
          <a:extLst>
            <a:ext uri="{FF2B5EF4-FFF2-40B4-BE49-F238E27FC236}">
              <a16:creationId xmlns:a16="http://schemas.microsoft.com/office/drawing/2014/main" id="{00000000-0008-0000-0100-00000A000000}"/>
            </a:ext>
          </a:extLst>
        </xdr:cNvPr>
        <xdr:cNvSpPr/>
      </xdr:nvSpPr>
      <xdr:spPr>
        <a:xfrm>
          <a:off x="3314700" y="5372100"/>
          <a:ext cx="2286000" cy="114300"/>
        </a:xfrm>
        <a:prstGeom prst="rect">
          <a:avLst/>
        </a:prstGeom>
        <a:solidFill>
          <a:schemeClr val="bg1">
            <a:lumMod val="65000"/>
          </a:schemeClr>
        </a:solidFill>
        <a:ln>
          <a:no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IN" sz="1100"/>
        </a:p>
      </xdr:txBody>
    </xdr:sp>
    <xdr:clientData/>
  </xdr:twoCellAnchor>
  <xdr:oneCellAnchor>
    <xdr:from>
      <xdr:col>4</xdr:col>
      <xdr:colOff>243840</xdr:colOff>
      <xdr:row>24</xdr:row>
      <xdr:rowOff>106680</xdr:rowOff>
    </xdr:from>
    <xdr:ext cx="2712720" cy="274320"/>
    <xdr:sp macro="" textlink="">
      <xdr:nvSpPr>
        <xdr:cNvPr id="11" name="Rectangle 10">
          <a:extLst>
            <a:ext uri="{FF2B5EF4-FFF2-40B4-BE49-F238E27FC236}">
              <a16:creationId xmlns:a16="http://schemas.microsoft.com/office/drawing/2014/main" id="{00000000-0008-0000-0100-00000B000000}"/>
            </a:ext>
          </a:extLst>
        </xdr:cNvPr>
        <xdr:cNvSpPr/>
      </xdr:nvSpPr>
      <xdr:spPr>
        <a:xfrm>
          <a:off x="2735580" y="3398520"/>
          <a:ext cx="2712720" cy="274320"/>
        </a:xfrm>
        <a:prstGeom prst="rect">
          <a:avLst/>
        </a:prstGeom>
        <a:noFill/>
      </xdr:spPr>
      <xdr:txBody>
        <a:bodyPr wrap="square" lIns="91440" tIns="45720" rIns="91440" bIns="45720">
          <a:noAutofit/>
        </a:bodyPr>
        <a:lstStyle/>
        <a:p>
          <a:pPr algn="ctr"/>
          <a:r>
            <a:rPr lang="en-US" sz="1800" b="0" cap="none" spc="0">
              <a:ln w="0"/>
              <a:solidFill>
                <a:srgbClr val="002060"/>
              </a:solidFill>
              <a:effectLst>
                <a:outerShdw blurRad="50800" dist="38100" dir="2700000" algn="tl" rotWithShape="0">
                  <a:prstClr val="black">
                    <a:alpha val="40000"/>
                  </a:prstClr>
                </a:outerShdw>
              </a:effectLst>
            </a:rPr>
            <a:t>Costumer</a:t>
          </a:r>
          <a:r>
            <a:rPr lang="en-US" sz="1800" b="0" cap="none" spc="0" baseline="0">
              <a:ln w="0"/>
              <a:solidFill>
                <a:srgbClr val="002060"/>
              </a:solidFill>
              <a:effectLst>
                <a:outerShdw blurRad="50800" dist="38100" dir="2700000" algn="tl" rotWithShape="0">
                  <a:prstClr val="black">
                    <a:alpha val="40000"/>
                  </a:prstClr>
                </a:outerShdw>
              </a:effectLst>
            </a:rPr>
            <a:t> Demographics </a:t>
          </a:r>
          <a:r>
            <a:rPr lang="en-US" sz="1100" b="0" cap="none" spc="0" baseline="0">
              <a:ln w="0"/>
              <a:solidFill>
                <a:srgbClr val="002060"/>
              </a:solidFill>
              <a:effectLst>
                <a:outerShdw blurRad="38100" dist="25400" dir="5400000" algn="ctr" rotWithShape="0">
                  <a:srgbClr val="6E747A">
                    <a:alpha val="43000"/>
                  </a:srgbClr>
                </a:outerShdw>
              </a:effectLst>
            </a:rPr>
            <a:t>(calls and long calls %)</a:t>
          </a:r>
          <a:endParaRPr lang="en-US" sz="1100" b="0" cap="none" spc="0">
            <a:ln w="0"/>
            <a:solidFill>
              <a:srgbClr val="002060"/>
            </a:solidFill>
            <a:effectLst>
              <a:outerShdw blurRad="38100" dist="25400" dir="5400000" algn="ctr" rotWithShape="0">
                <a:srgbClr val="6E747A">
                  <a:alpha val="43000"/>
                </a:srgbClr>
              </a:outerShdw>
            </a:effectLst>
          </a:endParaRPr>
        </a:p>
      </xdr:txBody>
    </xdr:sp>
    <xdr:clientData/>
  </xdr:oneCellAnchor>
  <xdr:twoCellAnchor>
    <xdr:from>
      <xdr:col>8</xdr:col>
      <xdr:colOff>30480</xdr:colOff>
      <xdr:row>24</xdr:row>
      <xdr:rowOff>38100</xdr:rowOff>
    </xdr:from>
    <xdr:to>
      <xdr:col>13</xdr:col>
      <xdr:colOff>0</xdr:colOff>
      <xdr:row>36</xdr:row>
      <xdr:rowOff>7620</xdr:rowOff>
    </xdr:to>
    <xdr:graphicFrame macro="">
      <xdr:nvGraphicFramePr>
        <xdr:cNvPr id="16" name="Chart 15">
          <a:extLst>
            <a:ext uri="{FF2B5EF4-FFF2-40B4-BE49-F238E27FC236}">
              <a16:creationId xmlns:a16="http://schemas.microsoft.com/office/drawing/2014/main" id="{00000000-0008-0000-01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518160</xdr:colOff>
          <xdr:row>24</xdr:row>
          <xdr:rowOff>137160</xdr:rowOff>
        </xdr:from>
        <xdr:to>
          <xdr:col>12</xdr:col>
          <xdr:colOff>525780</xdr:colOff>
          <xdr:row>25</xdr:row>
          <xdr:rowOff>160020</xdr:rowOff>
        </xdr:to>
        <xdr:sp macro="" textlink="">
          <xdr:nvSpPr>
            <xdr:cNvPr id="2049" name="Drop Down 1" hidden="1">
              <a:extLst>
                <a:ext uri="{63B3BB69-23CF-44E3-9099-C40C66FF867C}">
                  <a14:compatExt spid="_x0000_s2049"/>
                </a:ext>
                <a:ext uri="{FF2B5EF4-FFF2-40B4-BE49-F238E27FC236}">
                  <a16:creationId xmlns:a16="http://schemas.microsoft.com/office/drawing/2014/main" id="{00000000-0008-0000-0100-000001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oneCellAnchor>
    <xdr:from>
      <xdr:col>8</xdr:col>
      <xdr:colOff>151915</xdr:colOff>
      <xdr:row>24</xdr:row>
      <xdr:rowOff>60960</xdr:rowOff>
    </xdr:from>
    <xdr:ext cx="1479252" cy="297756"/>
    <xdr:sp macro="" textlink="">
      <xdr:nvSpPr>
        <xdr:cNvPr id="17" name="Rectangle 16">
          <a:extLst>
            <a:ext uri="{FF2B5EF4-FFF2-40B4-BE49-F238E27FC236}">
              <a16:creationId xmlns:a16="http://schemas.microsoft.com/office/drawing/2014/main" id="{00000000-0008-0000-0100-000011000000}"/>
            </a:ext>
          </a:extLst>
        </xdr:cNvPr>
        <xdr:cNvSpPr/>
      </xdr:nvSpPr>
      <xdr:spPr>
        <a:xfrm>
          <a:off x="5783095" y="3352800"/>
          <a:ext cx="1479252" cy="297756"/>
        </a:xfrm>
        <a:prstGeom prst="rect">
          <a:avLst/>
        </a:prstGeom>
        <a:noFill/>
      </xdr:spPr>
      <xdr:txBody>
        <a:bodyPr wrap="none" lIns="91440" tIns="45720" rIns="91440" bIns="45720">
          <a:noAutofit/>
        </a:bodyPr>
        <a:lstStyle/>
        <a:p>
          <a:pPr algn="ctr"/>
          <a:r>
            <a:rPr lang="en-US" sz="18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rPr>
            <a:t>Annual</a:t>
          </a:r>
          <a:r>
            <a:rPr lang="en-US" sz="1800" b="1"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rPr>
            <a:t> Trend</a:t>
          </a:r>
          <a:endParaRPr lang="en-US" sz="18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endParaRPr>
        </a:p>
      </xdr:txBody>
    </xdr:sp>
    <xdr:clientData/>
  </xdr:oneCellAnchor>
  <xdr:oneCellAnchor>
    <xdr:from>
      <xdr:col>4</xdr:col>
      <xdr:colOff>312420</xdr:colOff>
      <xdr:row>8</xdr:row>
      <xdr:rowOff>160019</xdr:rowOff>
    </xdr:from>
    <xdr:ext cx="2522220" cy="441961"/>
    <xdr:sp macro="" textlink="">
      <xdr:nvSpPr>
        <xdr:cNvPr id="20" name="Rectangle 19">
          <a:extLst>
            <a:ext uri="{FF2B5EF4-FFF2-40B4-BE49-F238E27FC236}">
              <a16:creationId xmlns:a16="http://schemas.microsoft.com/office/drawing/2014/main" id="{00000000-0008-0000-0100-000014000000}"/>
            </a:ext>
          </a:extLst>
        </xdr:cNvPr>
        <xdr:cNvSpPr/>
      </xdr:nvSpPr>
      <xdr:spPr>
        <a:xfrm>
          <a:off x="2804160" y="525779"/>
          <a:ext cx="2522220" cy="441961"/>
        </a:xfrm>
        <a:prstGeom prst="rect">
          <a:avLst/>
        </a:prstGeom>
        <a:noFill/>
      </xdr:spPr>
      <xdr:txBody>
        <a:bodyPr wrap="none" lIns="91440" tIns="45720" rIns="91440" bIns="45720">
          <a:noAutofit/>
        </a:bodyPr>
        <a:lstStyle/>
        <a:p>
          <a:pPr algn="ctr"/>
          <a:r>
            <a:rPr lang="en-US" sz="2000" b="0" cap="none" spc="0">
              <a:ln w="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effectLst>
                <a:outerShdw blurRad="50800" dist="38100" dir="2700000" algn="tl" rotWithShape="0">
                  <a:prstClr val="black">
                    <a:alpha val="40000"/>
                  </a:prstClr>
                </a:outerShdw>
              </a:effectLst>
            </a:rPr>
            <a:t>Manager</a:t>
          </a:r>
          <a:r>
            <a:rPr lang="en-US" sz="2000" b="0" cap="none" spc="0" baseline="0">
              <a:ln w="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effectLst>
                <a:outerShdw blurRad="50800" dist="38100" dir="2700000" algn="tl" rotWithShape="0">
                  <a:prstClr val="black">
                    <a:alpha val="40000"/>
                  </a:prstClr>
                </a:outerShdw>
              </a:effectLst>
            </a:rPr>
            <a:t> Performance</a:t>
          </a:r>
          <a:endParaRPr lang="en-US" sz="2000" b="0" cap="none" spc="0">
            <a:ln w="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effectLst>
              <a:outerShdw blurRad="50800" dist="38100" dir="2700000" algn="tl" rotWithShape="0">
                <a:prstClr val="black">
                  <a:alpha val="40000"/>
                </a:prstClr>
              </a:outerShdw>
            </a:effectLst>
          </a:endParaRPr>
        </a:p>
      </xdr:txBody>
    </xdr:sp>
    <xdr:clientData/>
  </xdr:oneCellAnchor>
  <xdr:twoCellAnchor>
    <xdr:from>
      <xdr:col>1</xdr:col>
      <xdr:colOff>0</xdr:colOff>
      <xdr:row>4</xdr:row>
      <xdr:rowOff>167640</xdr:rowOff>
    </xdr:from>
    <xdr:to>
      <xdr:col>13</xdr:col>
      <xdr:colOff>0</xdr:colOff>
      <xdr:row>8</xdr:row>
      <xdr:rowOff>160020</xdr:rowOff>
    </xdr:to>
    <xdr:sp macro="" textlink="">
      <xdr:nvSpPr>
        <xdr:cNvPr id="21" name="TextBox 20">
          <a:extLst>
            <a:ext uri="{FF2B5EF4-FFF2-40B4-BE49-F238E27FC236}">
              <a16:creationId xmlns:a16="http://schemas.microsoft.com/office/drawing/2014/main" id="{00000000-0008-0000-0100-000015000000}"/>
            </a:ext>
          </a:extLst>
        </xdr:cNvPr>
        <xdr:cNvSpPr txBox="1"/>
      </xdr:nvSpPr>
      <xdr:spPr>
        <a:xfrm>
          <a:off x="769620" y="899160"/>
          <a:ext cx="7909560" cy="72390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200">
              <a:solidFill>
                <a:schemeClr val="tx1">
                  <a:lumMod val="85000"/>
                  <a:lumOff val="15000"/>
                </a:schemeClr>
              </a:solidFill>
              <a:effectLst>
                <a:outerShdw blurRad="50800" dist="38100" dir="2700000" algn="tl" rotWithShape="0">
                  <a:prstClr val="black">
                    <a:alpha val="40000"/>
                  </a:prstClr>
                </a:outerShdw>
              </a:effectLst>
            </a:rPr>
            <a:t>Call Center</a:t>
          </a:r>
          <a:r>
            <a:rPr lang="en-IN" sz="3200" baseline="0">
              <a:solidFill>
                <a:schemeClr val="tx1">
                  <a:lumMod val="85000"/>
                  <a:lumOff val="15000"/>
                </a:schemeClr>
              </a:solidFill>
              <a:effectLst>
                <a:outerShdw blurRad="50800" dist="38100" dir="2700000" algn="tl" rotWithShape="0">
                  <a:prstClr val="black">
                    <a:alpha val="40000"/>
                  </a:prstClr>
                </a:outerShdw>
              </a:effectLst>
            </a:rPr>
            <a:t> Performance Report 2019</a:t>
          </a:r>
          <a:endParaRPr lang="en-IN" sz="3200">
            <a:solidFill>
              <a:schemeClr val="tx1">
                <a:lumMod val="85000"/>
                <a:lumOff val="15000"/>
              </a:schemeClr>
            </a:solidFill>
            <a:effectLst>
              <a:outerShdw blurRad="50800" dist="38100" dir="2700000" algn="tl" rotWithShape="0">
                <a:prstClr val="black">
                  <a:alpha val="40000"/>
                </a:prstClr>
              </a:outerShdw>
            </a:effectLst>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0.00122</cdr:x>
      <cdr:y>0.16807</cdr:y>
    </cdr:from>
    <cdr:to>
      <cdr:x>0.61077</cdr:x>
      <cdr:y>0.29972</cdr:y>
    </cdr:to>
    <cdr:sp macro="" textlink="">
      <cdr:nvSpPr>
        <cdr:cNvPr id="3" name="Rectangle 2">
          <a:extLst xmlns:a="http://schemas.openxmlformats.org/drawingml/2006/main">
            <a:ext uri="{FF2B5EF4-FFF2-40B4-BE49-F238E27FC236}">
              <a16:creationId xmlns:a16="http://schemas.microsoft.com/office/drawing/2014/main" id="{83C4407E-A7F9-4AC2-BF69-65E10FA9A97E}"/>
            </a:ext>
          </a:extLst>
        </cdr:cNvPr>
        <cdr:cNvSpPr/>
      </cdr:nvSpPr>
      <cdr:spPr>
        <a:xfrm xmlns:a="http://schemas.openxmlformats.org/drawingml/2006/main">
          <a:off x="7621" y="457201"/>
          <a:ext cx="3794760" cy="358140"/>
        </a:xfrm>
        <a:prstGeom xmlns:a="http://schemas.openxmlformats.org/drawingml/2006/main" prst="rect">
          <a:avLst/>
        </a:prstGeom>
        <a:noFill xmlns:a="http://schemas.openxmlformats.org/drawingml/2006/main"/>
      </cdr:spPr>
      <cdr:txBody>
        <a:bodyPr xmlns:a="http://schemas.openxmlformats.org/drawingml/2006/main" wrap="none" lIns="91440" tIns="45720" rIns="91440" bIns="45720">
          <a:noAutofit/>
        </a:bodyPr>
        <a:lstStyle xmlns:a="http://schemas.openxmlformats.org/drawingml/2006/main"/>
        <a:p xmlns:a="http://schemas.openxmlformats.org/drawingml/2006/main">
          <a:pPr algn="ctr"/>
          <a:r>
            <a:rPr lang="en-US" sz="1600" b="0" cap="none" spc="0">
              <a:ln w="0"/>
              <a:solidFill>
                <a:schemeClr val="bg1"/>
              </a:solidFill>
              <a:effectLst>
                <a:outerShdw blurRad="50800" dist="38100" dir="2700000" algn="tl" rotWithShape="0">
                  <a:prstClr val="black">
                    <a:alpha val="40000"/>
                  </a:prstClr>
                </a:outerShdw>
              </a:effectLst>
            </a:rPr>
            <a:t>Count of calls by Reps and Gender</a:t>
          </a:r>
        </a:p>
      </cdr:txBody>
    </cdr:sp>
  </cdr:relSizeAnchor>
  <cdr:relSizeAnchor xmlns:cdr="http://schemas.openxmlformats.org/drawingml/2006/chartDrawing">
    <cdr:from>
      <cdr:x>0.0661</cdr:x>
      <cdr:y>0.14286</cdr:y>
    </cdr:from>
    <cdr:to>
      <cdr:x>0.71481</cdr:x>
      <cdr:y>0.14286</cdr:y>
    </cdr:to>
    <cdr:cxnSp macro="">
      <cdr:nvCxnSpPr>
        <cdr:cNvPr id="5" name="Straight Connector 4">
          <a:extLst xmlns:a="http://schemas.openxmlformats.org/drawingml/2006/main">
            <a:ext uri="{FF2B5EF4-FFF2-40B4-BE49-F238E27FC236}">
              <a16:creationId xmlns:a16="http://schemas.microsoft.com/office/drawing/2014/main" id="{A69FA523-C928-4097-87C2-274FDD9BF0AC}"/>
            </a:ext>
          </a:extLst>
        </cdr:cNvPr>
        <cdr:cNvCxnSpPr/>
      </cdr:nvCxnSpPr>
      <cdr:spPr>
        <a:xfrm xmlns:a="http://schemas.openxmlformats.org/drawingml/2006/main">
          <a:off x="411480" y="388620"/>
          <a:ext cx="4038600" cy="0"/>
        </a:xfrm>
        <a:prstGeom xmlns:a="http://schemas.openxmlformats.org/drawingml/2006/main" prst="line">
          <a:avLst/>
        </a:prstGeom>
      </cdr:spPr>
      <cdr:style>
        <a:lnRef xmlns:a="http://schemas.openxmlformats.org/drawingml/2006/main" idx="1">
          <a:schemeClr val="accent3"/>
        </a:lnRef>
        <a:fillRef xmlns:a="http://schemas.openxmlformats.org/drawingml/2006/main" idx="0">
          <a:schemeClr val="accent3"/>
        </a:fillRef>
        <a:effectRef xmlns:a="http://schemas.openxmlformats.org/drawingml/2006/main" idx="0">
          <a:schemeClr val="accent3"/>
        </a:effectRef>
        <a:fontRef xmlns:a="http://schemas.openxmlformats.org/drawingml/2006/main" idx="minor">
          <a:schemeClr val="tx1"/>
        </a:fontRef>
      </cdr:style>
    </cdr:cxn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4354.654618749999" backgroundQuery="1" createdVersion="7" refreshedVersion="7" minRefreshableVersion="3" recordCount="0" supportSubquery="1" supportAdvancedDrill="1" xr:uid="{AC043488-048F-4BC3-B37D-2D8A3BBDD8C4}">
  <cacheSource type="external" connectionId="5"/>
  <cacheFields count="9">
    <cacheField name="[Measures].[Count of calls]" caption="Count of calls" numFmtId="0" hierarchy="19" level="32767"/>
    <cacheField name="[Measures].[Long calls]" caption="Long calls" numFmtId="0" hierarchy="20" level="32767"/>
    <cacheField name="[Measures].[zero amount calls]" caption="zero amount calls" numFmtId="0" hierarchy="21" level="32767"/>
    <cacheField name="[Measures].[Sum of Purchase Amount]" caption="Sum of Purchase Amount" numFmtId="0" hierarchy="29" level="32767"/>
    <cacheField name="[Measures].[Sum of Duration]" caption="Sum of Duration" numFmtId="0" hierarchy="30" level="32767"/>
    <cacheField name="[calls].[Date of Call].[Date of Call]" caption="Date of Call" numFmtId="0" hierarchy="4" level="1">
      <sharedItems containsSemiMixedTypes="0" containsNonDate="0" containsDate="1" containsString="0" minDate="2018-01-01T00:00:00" maxDate="2020-01-01T00:00:00" count="626">
        <d v="2018-01-01T00:00:00"/>
        <d v="2018-01-04T00:00:00"/>
        <d v="2018-01-05T00:00:00"/>
        <d v="2018-01-06T00:00:00"/>
        <d v="2018-01-07T00:00:00"/>
        <d v="2018-01-08T00:00:00"/>
        <d v="2018-01-11T00:00:00"/>
        <d v="2018-01-12T00:00:00"/>
        <d v="2018-01-13T00:00:00"/>
        <d v="2018-01-14T00:00:00"/>
        <d v="2018-01-15T00:00:00"/>
        <d v="2018-01-18T00:00:00"/>
        <d v="2018-01-19T00:00:00"/>
        <d v="2018-01-20T00:00:00"/>
        <d v="2018-01-21T00:00:00"/>
        <d v="2018-01-22T00:00:00"/>
        <d v="2018-01-25T00:00:00"/>
        <d v="2018-01-26T00:00:00"/>
        <d v="2018-01-27T00:00:00"/>
        <d v="2018-01-28T00:00:00"/>
        <d v="2018-01-29T00:00:00"/>
        <d v="2018-02-01T00:00:00"/>
        <d v="2018-02-02T00:00:00"/>
        <d v="2018-02-03T00:00:00"/>
        <d v="2018-02-04T00:00:00"/>
        <d v="2018-02-05T00:00:00"/>
        <d v="2018-02-08T00:00:00"/>
        <d v="2018-02-09T00:00:00"/>
        <d v="2018-02-10T00:00:00"/>
        <d v="2018-02-11T00:00:00"/>
        <d v="2018-02-12T00:00:00"/>
        <d v="2018-02-15T00:00:00"/>
        <d v="2018-02-16T00:00:00"/>
        <d v="2018-02-17T00:00:00"/>
        <d v="2018-02-18T00:00:00"/>
        <d v="2018-02-19T00:00:00"/>
        <d v="2018-02-22T00:00:00"/>
        <d v="2018-02-23T00:00:00"/>
        <d v="2018-02-24T00:00:00"/>
        <d v="2018-02-25T00:00:00"/>
        <d v="2018-02-26T00:00:00"/>
        <d v="2018-02-28T00:00:00"/>
        <d v="2018-03-01T00:00:00"/>
        <d v="2018-03-02T00:00:00"/>
        <d v="2018-03-03T00:00:00"/>
        <d v="2018-03-04T00:00:00"/>
        <d v="2018-03-07T00:00:00"/>
        <d v="2018-03-08T00:00:00"/>
        <d v="2018-03-09T00:00:00"/>
        <d v="2018-03-10T00:00:00"/>
        <d v="2018-03-11T00:00:00"/>
        <d v="2018-03-14T00:00:00"/>
        <d v="2018-03-15T00:00:00"/>
        <d v="2018-03-16T00:00:00"/>
        <d v="2018-03-17T00:00:00"/>
        <d v="2018-03-18T00:00:00"/>
        <d v="2018-03-21T00:00:00"/>
        <d v="2018-03-22T00:00:00"/>
        <d v="2018-03-23T00:00:00"/>
        <d v="2018-03-24T00:00:00"/>
        <d v="2018-03-25T00:00:00"/>
        <d v="2018-03-28T00:00:00"/>
        <d v="2018-03-29T00:00:00"/>
        <d v="2018-03-30T00:00:00"/>
        <d v="2018-03-31T00:00:00"/>
        <d v="2018-04-01T00:00:00"/>
        <d v="2018-04-04T00:00:00"/>
        <d v="2018-04-05T00:00:00"/>
        <d v="2018-04-06T00:00:00"/>
        <d v="2018-04-07T00:00:00"/>
        <d v="2018-04-08T00:00:00"/>
        <d v="2018-04-11T00:00:00"/>
        <d v="2018-04-12T00:00:00"/>
        <d v="2018-04-13T00:00:00"/>
        <d v="2018-04-14T00:00:00"/>
        <d v="2018-04-15T00:00:00"/>
        <d v="2018-04-18T00:00:00"/>
        <d v="2018-04-19T00:00:00"/>
        <d v="2018-04-20T00:00:00"/>
        <d v="2018-04-21T00:00:00"/>
        <d v="2018-04-22T00:00:00"/>
        <d v="2018-04-25T00:00:00"/>
        <d v="2018-04-26T00:00:00"/>
        <d v="2018-04-27T00:00:00"/>
        <d v="2018-04-28T00:00:00"/>
        <d v="2018-04-29T00:00:00"/>
        <d v="2018-05-02T00:00:00"/>
        <d v="2018-05-03T00:00:00"/>
        <d v="2018-05-04T00:00:00"/>
        <d v="2018-05-05T00:00:00"/>
        <d v="2018-05-06T00:00:00"/>
        <d v="2018-05-09T00:00:00"/>
        <d v="2018-05-10T00:00:00"/>
        <d v="2018-05-11T00:00:00"/>
        <d v="2018-05-12T00:00:00"/>
        <d v="2018-05-13T00:00:00"/>
        <d v="2018-05-16T00:00:00"/>
        <d v="2018-05-17T00:00:00"/>
        <d v="2018-05-18T00:00:00"/>
        <d v="2018-05-19T00:00:00"/>
        <d v="2018-05-20T00:00:00"/>
        <d v="2018-05-23T00:00:00"/>
        <d v="2018-05-24T00:00:00"/>
        <d v="2018-05-25T00:00:00"/>
        <d v="2018-05-26T00:00:00"/>
        <d v="2018-05-27T00:00:00"/>
        <d v="2018-05-30T00:00:00"/>
        <d v="2018-05-31T00:00:00"/>
        <d v="2018-06-01T00:00:00"/>
        <d v="2018-06-02T00:00:00"/>
        <d v="2018-06-03T00:00:00"/>
        <d v="2018-06-06T00:00:00"/>
        <d v="2018-06-07T00:00:00"/>
        <d v="2018-06-08T00:00:00"/>
        <d v="2018-06-09T00:00:00"/>
        <d v="2018-06-10T00:00:00"/>
        <d v="2018-06-13T00:00:00"/>
        <d v="2018-06-14T00:00:00"/>
        <d v="2018-06-15T00:00:00"/>
        <d v="2018-06-16T00:00:00"/>
        <d v="2018-06-17T00:00:00"/>
        <d v="2018-06-20T00:00:00"/>
        <d v="2018-06-21T00:00:00"/>
        <d v="2018-06-22T00:00:00"/>
        <d v="2018-06-23T00:00:00"/>
        <d v="2018-06-24T00:00:00"/>
        <d v="2018-06-27T00:00:00"/>
        <d v="2018-06-28T00:00:00"/>
        <d v="2018-06-29T00:00:00"/>
        <d v="2018-06-30T00:00:00"/>
        <d v="2018-07-01T00:00:00"/>
        <d v="2018-07-04T00:00:00"/>
        <d v="2018-07-05T00:00:00"/>
        <d v="2018-07-06T00:00:00"/>
        <d v="2018-07-07T00:00:00"/>
        <d v="2018-07-08T00:00:00"/>
        <d v="2018-07-11T00:00:00"/>
        <d v="2018-07-12T00:00:00"/>
        <d v="2018-07-13T00:00:00"/>
        <d v="2018-07-14T00:00:00"/>
        <d v="2018-07-15T00:00:00"/>
        <d v="2018-07-18T00:00:00"/>
        <d v="2018-07-19T00:00:00"/>
        <d v="2018-07-20T00:00:00"/>
        <d v="2018-07-21T00:00:00"/>
        <d v="2018-07-22T00:00:00"/>
        <d v="2018-07-25T00:00:00"/>
        <d v="2018-07-26T00:00:00"/>
        <d v="2018-07-27T00:00:00"/>
        <d v="2018-07-28T00:00:00"/>
        <d v="2018-07-29T00:00:00"/>
        <d v="2018-08-01T00:00:00"/>
        <d v="2018-08-02T00:00:00"/>
        <d v="2018-08-03T00:00:00"/>
        <d v="2018-08-04T00:00:00"/>
        <d v="2018-08-05T00:00:00"/>
        <d v="2018-08-08T00:00:00"/>
        <d v="2018-08-09T00:00:00"/>
        <d v="2018-08-10T00:00:00"/>
        <d v="2018-08-11T00:00:00"/>
        <d v="2018-08-12T00:00:00"/>
        <d v="2018-08-15T00:00:00"/>
        <d v="2018-08-16T00:00:00"/>
        <d v="2018-08-17T00:00:00"/>
        <d v="2018-08-18T00:00:00"/>
        <d v="2018-08-19T00:00:00"/>
        <d v="2018-08-22T00:00:00"/>
        <d v="2018-08-23T00:00:00"/>
        <d v="2018-08-24T00:00:00"/>
        <d v="2018-08-25T00:00:00"/>
        <d v="2018-08-26T00:00:00"/>
        <d v="2018-08-29T00:00:00"/>
        <d v="2018-08-30T00:00:00"/>
        <d v="2018-08-31T00:00:00"/>
        <d v="2018-09-01T00:00:00"/>
        <d v="2018-09-02T00:00:00"/>
        <d v="2018-09-05T00:00:00"/>
        <d v="2018-09-06T00:00:00"/>
        <d v="2018-09-07T00:00:00"/>
        <d v="2018-09-08T00:00:00"/>
        <d v="2018-09-09T00:00:00"/>
        <d v="2018-09-12T00:00:00"/>
        <d v="2018-09-13T00:00:00"/>
        <d v="2018-09-14T00:00:00"/>
        <d v="2018-09-15T00:00:00"/>
        <d v="2018-09-16T00:00:00"/>
        <d v="2018-09-19T00:00:00"/>
        <d v="2018-09-20T00:00:00"/>
        <d v="2018-09-21T00:00:00"/>
        <d v="2018-09-22T00:00:00"/>
        <d v="2018-09-23T00:00:00"/>
        <d v="2018-09-26T00:00:00"/>
        <d v="2018-09-27T00:00:00"/>
        <d v="2018-09-28T00:00:00"/>
        <d v="2018-09-29T00:00:00"/>
        <d v="2018-09-30T00:00:00"/>
        <d v="2018-10-03T00:00:00"/>
        <d v="2018-10-04T00:00:00"/>
        <d v="2018-10-05T00:00:00"/>
        <d v="2018-10-06T00:00:00"/>
        <d v="2018-10-07T00:00:00"/>
        <d v="2018-10-10T00:00:00"/>
        <d v="2018-10-11T00:00:00"/>
        <d v="2018-10-12T00:00:00"/>
        <d v="2018-10-13T00:00:00"/>
        <d v="2018-10-14T00:00:00"/>
        <d v="2018-10-17T00:00:00"/>
        <d v="2018-10-18T00:00:00"/>
        <d v="2018-10-19T00:00:00"/>
        <d v="2018-10-20T00:00:00"/>
        <d v="2018-10-21T00:00:00"/>
        <d v="2018-10-24T00:00:00"/>
        <d v="2018-10-25T00:00:00"/>
        <d v="2018-10-26T00:00:00"/>
        <d v="2018-10-27T00:00:00"/>
        <d v="2018-10-28T00:00:00"/>
        <d v="2018-10-31T00:00:00"/>
        <d v="2018-11-01T00:00:00"/>
        <d v="2018-11-02T00:00:00"/>
        <d v="2018-11-03T00:00:00"/>
        <d v="2018-11-04T00:00:00"/>
        <d v="2018-11-07T00:00:00"/>
        <d v="2018-11-08T00:00:00"/>
        <d v="2018-11-09T00:00:00"/>
        <d v="2018-11-10T00:00:00"/>
        <d v="2018-11-11T00:00:00"/>
        <d v="2018-11-14T00:00:00"/>
        <d v="2018-11-15T00:00:00"/>
        <d v="2018-11-16T00:00:00"/>
        <d v="2018-11-17T00:00:00"/>
        <d v="2018-11-18T00:00:00"/>
        <d v="2018-11-21T00:00:00"/>
        <d v="2018-11-22T00:00:00"/>
        <d v="2018-11-23T00:00:00"/>
        <d v="2018-11-24T00:00:00"/>
        <d v="2018-11-25T00:00:00"/>
        <d v="2018-11-28T00:00:00"/>
        <d v="2018-11-29T00:00:00"/>
        <d v="2018-11-30T00:00:00"/>
        <d v="2018-12-01T00:00:00"/>
        <d v="2018-12-02T00:00:00"/>
        <d v="2018-12-05T00:00:00"/>
        <d v="2018-12-06T00:00:00"/>
        <d v="2018-12-07T00:00:00"/>
        <d v="2018-12-08T00:00:00"/>
        <d v="2018-12-09T00:00:00"/>
        <d v="2018-12-12T00:00:00"/>
        <d v="2018-12-13T00:00:00"/>
        <d v="2018-12-14T00:00:00"/>
        <d v="2018-12-15T00:00:00"/>
        <d v="2018-12-16T00:00:00"/>
        <d v="2018-12-19T00:00:00"/>
        <d v="2018-12-20T00:00:00"/>
        <d v="2018-12-21T00:00:00"/>
        <d v="2018-12-22T00:00:00"/>
        <d v="2018-12-23T00:00:00"/>
        <d v="2018-12-26T00:00:00"/>
        <d v="2018-12-27T00:00:00"/>
        <d v="2018-12-28T00:00:00"/>
        <d v="2018-12-29T00:00:00"/>
        <d v="2018-12-30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cacheField>
    <cacheField name="[calls].[Date of Call (Month)].[Date of Call (Month)]" caption="Date of Call (Month)" numFmtId="0" hierarchy="7" level="1">
      <sharedItems containsNonDate="0" count="12">
        <s v="Jan"/>
        <s v="Feb"/>
        <s v="Mar"/>
        <s v="Apr"/>
        <s v="May"/>
        <s v="Jun"/>
        <s v="Jul"/>
        <s v="Aug"/>
        <s v="Sep"/>
        <s v="Oct"/>
        <s v="Nov"/>
        <s v="Dec"/>
      </sharedItems>
    </cacheField>
    <cacheField name="[calls].[Date of Call (Quarter)].[Date of Call (Quarter)]" caption="Date of Call (Quarter)" numFmtId="0" hierarchy="6" level="1">
      <sharedItems containsNonDate="0" count="4">
        <s v="Qtr1"/>
        <s v="Qtr2"/>
        <s v="Qtr3"/>
        <s v="Qtr4"/>
      </sharedItems>
    </cacheField>
    <cacheField name="[calls].[Date of Call (Year)].[Date of Call (Year)]" caption="Date of Call (Year)" numFmtId="0" hierarchy="5" level="1">
      <sharedItems count="2">
        <s v="2018"/>
        <s v="2019"/>
      </sharedItems>
    </cacheField>
  </cacheFields>
  <cacheHierarchies count="33">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0" memberValueDatatype="130" unbalanced="0"/>
    <cacheHierarchy uniqueName="[calls].[Date of Call]" caption="Date of Call" attribute="1" time="1" defaultMemberUniqueName="[calls].[Date of Call].[All]" allUniqueName="[calls].[Date of Call].[All]" dimensionUniqueName="[calls]" displayFolder="" count="2" memberValueDatatype="7" unbalanced="0">
      <fieldsUsage count="2">
        <fieldUsage x="-1"/>
        <fieldUsage x="5"/>
      </fieldsUsage>
    </cacheHierarchy>
    <cacheHierarchy uniqueName="[calls].[Date of Call (Year)]" caption="Date of Call (Year)" attribute="1" defaultMemberUniqueName="[calls].[Date of Call (Year)].[All]" allUniqueName="[calls].[Date of Call (Year)].[All]" dimensionUniqueName="[calls]" displayFolder="" count="2" memberValueDatatype="130" unbalanced="0">
      <fieldsUsage count="2">
        <fieldUsage x="-1"/>
        <fieldUsage x="8"/>
      </fieldsUsage>
    </cacheHierarchy>
    <cacheHierarchy uniqueName="[calls].[Date of Call (Quarter)]" caption="Date of Call (Quarter)" attribute="1" defaultMemberUniqueName="[calls].[Date of Call (Quarter)].[All]" allUniqueName="[calls].[Date of Call (Quarter)].[All]" dimensionUniqueName="[calls]" displayFolder="" count="2" memberValueDatatype="130" unbalanced="0">
      <fieldsUsage count="2">
        <fieldUsage x="-1"/>
        <fieldUsage x="7"/>
      </fieldsUsage>
    </cacheHierarchy>
    <cacheHierarchy uniqueName="[calls].[Date of Call (Month)]" caption="Date of Call (Month)" attribute="1" defaultMemberUniqueName="[calls].[Date of Call (Month)].[All]" allUniqueName="[calls].[Date of Call (Month)].[All]" dimensionUniqueName="[calls]" displayFolder="" count="2" memberValueDatatype="130" unbalanced="0">
      <fieldsUsage count="2">
        <fieldUsage x="-1"/>
        <fieldUsage x="6"/>
      </fieldsUsage>
    </cacheHierarchy>
    <cacheHierarchy uniqueName="[custs].[Customer]" caption="Customer" attribute="1" defaultMemberUniqueName="[custs].[Customer].[All]" allUniqueName="[custs].[Customer].[All]" dimensionUniqueName="[custs]" displayFolder="" count="0" memberValueDatatype="130" unbalanced="0"/>
    <cacheHierarchy uniqueName="[custs].[Gender]" caption="Gender" attribute="1" defaultMemberUniqueName="[custs].[Gender].[All]" allUniqueName="[custs].[Gender].[All]" dimensionUniqueName="[custs]" displayFolder="" count="0" memberValueDatatype="130" unbalanced="0"/>
    <cacheHierarchy uniqueName="[custs].[Age]" caption="Age" attribute="1" defaultMemberUniqueName="[custs].[Age].[All]" allUniqueName="[custs].[Age].[All]" dimensionUniqueName="[custs]" displayFolder="" count="0" memberValueDatatype="20" unbalanced="0"/>
    <cacheHierarchy uniqueName="[custs].[Education]" caption="Education" attribute="1" defaultMemberUniqueName="[custs].[Education].[All]" allUniqueName="[custs].[Education].[All]" dimensionUniqueName="[custs]" displayFolder="" count="0" memberValueDatatype="130" unbalanced="0"/>
    <cacheHierarchy uniqueName="[reps].[Rep]" caption="Rep" attribute="1" defaultMemberUniqueName="[reps].[Rep].[All]" allUniqueName="[reps].[Rep].[All]" dimensionUniqueName="[reps]" displayFolder="" count="0" memberValueDatatype="130" unbalanced="0"/>
    <cacheHierarchy uniqueName="[reps].[Department]" caption="Department" attribute="1" defaultMemberUniqueName="[reps].[Department].[All]" allUniqueName="[reps].[Department].[All]" dimensionUniqueName="[reps]" displayFolder="" count="0" memberValueDatatype="130" unbalanced="0"/>
    <cacheHierarchy uniqueName="[reps].[Manager]" caption="Manager" attribute="1" defaultMemberUniqueName="[reps].[Manager].[All]" allUniqueName="[reps].[Manager].[All]" dimensionUniqueName="[reps]" displayFolder="" count="0" memberValueDatatype="130" unbalanced="0"/>
    <cacheHierarchy uniqueName="[Table4].[Month]" caption="Month" attribute="1" defaultMemberUniqueName="[Table4].[Month].[All]" allUniqueName="[Table4].[Month].[All]" dimensionUniqueName="[Table4]" displayFolder="" count="0" memberValueDatatype="130" unbalanced="0"/>
    <cacheHierarchy uniqueName="[Table4].[2018]" caption="2018" attribute="1" defaultMemberUniqueName="[Table4].[2018].[All]" allUniqueName="[Table4].[2018].[All]" dimensionUniqueName="[Table4]" displayFolder="" count="0" memberValueDatatype="20" unbalanced="0"/>
    <cacheHierarchy uniqueName="[Table4].[2019]" caption="2019" attribute="1" defaultMemberUniqueName="[Table4].[2019].[All]" allUniqueName="[Table4].[2019].[All]" dimensionUniqueName="[Table4]" displayFolder="" count="0" memberValueDatatype="20" unbalanced="0"/>
    <cacheHierarchy uniqueName="[calls].[Date of Call (Month Index)]" caption="Date of Call (Month Index)" attribute="1" defaultMemberUniqueName="[calls].[Date of Call (Month Index)].[All]" allUniqueName="[calls].[Date of Call (Month Index)].[All]" dimensionUniqueName="[calls]" displayFolder="" count="0" memberValueDatatype="20" unbalanced="0" hidden="1"/>
    <cacheHierarchy uniqueName="[Measures].[Count of calls]" caption="Count of calls" measure="1" displayFolder="" measureGroup="calls" count="0" oneField="1">
      <fieldsUsage count="1">
        <fieldUsage x="0"/>
      </fieldsUsage>
    </cacheHierarchy>
    <cacheHierarchy uniqueName="[Measures].[Long calls]" caption="Long calls" measure="1" displayFolder="" measureGroup="calls" count="0" oneField="1">
      <fieldsUsage count="1">
        <fieldUsage x="1"/>
      </fieldsUsage>
    </cacheHierarchy>
    <cacheHierarchy uniqueName="[Measures].[zero amount calls]" caption="zero amount calls" measure="1" displayFolder="" measureGroup="calls" count="0" oneField="1">
      <fieldsUsage count="1">
        <fieldUsage x="2"/>
      </fieldsUsage>
    </cacheHierarchy>
    <cacheHierarchy uniqueName="[Measures].[__XL_Count calls]" caption="__XL_Count calls" measure="1" displayFolder="" measureGroup="calls" count="0" hidden="1"/>
    <cacheHierarchy uniqueName="[Measures].[__XL_Count custs]" caption="__XL_Count custs" measure="1" displayFolder="" measureGroup="custs" count="0" hidden="1"/>
    <cacheHierarchy uniqueName="[Measures].[__XL_Count reps]" caption="__XL_Count reps" measure="1" displayFolder="" measureGroup="reps"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Count of Gender]" caption="Count of Gender" measure="1" displayFolder="" measureGroup="custs" count="0" hidden="1">
      <extLst>
        <ext xmlns:x15="http://schemas.microsoft.com/office/spreadsheetml/2010/11/main" uri="{B97F6D7D-B522-45F9-BDA1-12C45D357490}">
          <x15:cacheHierarchy aggregatedColumn="9"/>
        </ext>
      </extLst>
    </cacheHierarchy>
    <cacheHierarchy uniqueName="[Measures].[Sum of Age]" caption="Sum of Age" measure="1" displayFolder="" measureGroup="custs" count="0" hidden="1">
      <extLst>
        <ext xmlns:x15="http://schemas.microsoft.com/office/spreadsheetml/2010/11/main" uri="{B97F6D7D-B522-45F9-BDA1-12C45D357490}">
          <x15:cacheHierarchy aggregatedColumn="10"/>
        </ext>
      </extLst>
    </cacheHierarchy>
    <cacheHierarchy uniqueName="[Measures].[Sum of Purchase Amount]" caption="Sum of Purchase Amount" measure="1" displayFolder="" measureGroup="calls" count="0" oneField="1" hidden="1">
      <fieldsUsage count="1">
        <fieldUsage x="3"/>
      </fieldsUsage>
      <extLst>
        <ext xmlns:x15="http://schemas.microsoft.com/office/spreadsheetml/2010/11/main" uri="{B97F6D7D-B522-45F9-BDA1-12C45D357490}">
          <x15:cacheHierarchy aggregatedColumn="2"/>
        </ext>
      </extLst>
    </cacheHierarchy>
    <cacheHierarchy uniqueName="[Measures].[Sum of Duration]" caption="Sum of Duration" measure="1" displayFolder="" measureGroup="calls" count="0" oneField="1" hidden="1">
      <fieldsUsage count="1">
        <fieldUsage x="4"/>
      </fieldsUsage>
      <extLst>
        <ext xmlns:x15="http://schemas.microsoft.com/office/spreadsheetml/2010/11/main" uri="{B97F6D7D-B522-45F9-BDA1-12C45D357490}">
          <x15:cacheHierarchy aggregatedColumn="1"/>
        </ext>
      </extLst>
    </cacheHierarchy>
    <cacheHierarchy uniqueName="[Measures].[Sum of 2018]" caption="Sum of 2018" measure="1" displayFolder="" measureGroup="Table4" count="0" hidden="1">
      <extLst>
        <ext xmlns:x15="http://schemas.microsoft.com/office/spreadsheetml/2010/11/main" uri="{B97F6D7D-B522-45F9-BDA1-12C45D357490}">
          <x15:cacheHierarchy aggregatedColumn="16"/>
        </ext>
      </extLst>
    </cacheHierarchy>
    <cacheHierarchy uniqueName="[Measures].[Sum of 2019]" caption="Sum of 2019" measure="1" displayFolder="" measureGroup="Table4" count="0" hidden="1">
      <extLst>
        <ext xmlns:x15="http://schemas.microsoft.com/office/spreadsheetml/2010/11/main" uri="{B97F6D7D-B522-45F9-BDA1-12C45D357490}">
          <x15:cacheHierarchy aggregatedColumn="17"/>
        </ext>
      </extLst>
    </cacheHierarchy>
  </cacheHierarchies>
  <kpis count="0"/>
  <dimensions count="5">
    <dimension name="calls" uniqueName="[calls]" caption="calls"/>
    <dimension name="custs" uniqueName="[custs]" caption="custs"/>
    <dimension measure="1" name="Measures" uniqueName="[Measures]" caption="Measures"/>
    <dimension name="reps" uniqueName="[reps]" caption="reps"/>
    <dimension name="Table4" uniqueName="[Table4]" caption="Table4"/>
  </dimensions>
  <measureGroups count="4">
    <measureGroup name="calls" caption="calls"/>
    <measureGroup name="custs" caption="custs"/>
    <measureGroup name="reps" caption="reps"/>
    <measureGroup name="Table4" caption="Table4"/>
  </measureGroups>
  <maps count="6">
    <map measureGroup="0" dimension="0"/>
    <map measureGroup="0" dimension="1"/>
    <map measureGroup="0" dimension="3"/>
    <map measureGroup="1"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4356.804363310184" backgroundQuery="1" createdVersion="7" refreshedVersion="7" minRefreshableVersion="3" recordCount="0" supportSubquery="1" supportAdvancedDrill="1" xr:uid="{CC5A1A59-B507-4215-A89D-E41FD940D67A}">
  <cacheSource type="external" connectionId="5"/>
  <cacheFields count="5">
    <cacheField name="[custs].[Education].[Education]" caption="Education" numFmtId="0" hierarchy="11" level="1">
      <sharedItems count="4">
        <s v="Graduate"/>
        <s v="High School"/>
        <s v="PhD"/>
        <s v="Undergrad"/>
      </sharedItems>
    </cacheField>
    <cacheField name="[custs].[Gender].[Gender]" caption="Gender" numFmtId="0" hierarchy="9" level="1">
      <sharedItems count="3">
        <s v="Female"/>
        <s v="Male"/>
        <s v="Unknown"/>
      </sharedItems>
    </cacheField>
    <cacheField name="[Measures].[Count of calls]" caption="Count of calls" numFmtId="0" hierarchy="19" level="32767"/>
    <cacheField name="[Measures].[Long calls]" caption="Long calls" numFmtId="0" hierarchy="20" level="32767"/>
    <cacheField name="[reps].[Manager].[Manager]" caption="Manager" numFmtId="0" hierarchy="14" level="1">
      <sharedItems containsSemiMixedTypes="0" containsNonDate="0" containsString="0"/>
    </cacheField>
  </cacheFields>
  <cacheHierarchies count="33">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0" memberValueDatatype="130" unbalanced="0"/>
    <cacheHierarchy uniqueName="[calls].[Date of Call]" caption="Date of Call" attribute="1" time="1" defaultMemberUniqueName="[calls].[Date of Call].[All]" allUniqueName="[calls].[Date of Call].[All]" dimensionUniqueName="[calls]" displayFolder="" count="0" memberValueDatatype="7" unbalanced="0"/>
    <cacheHierarchy uniqueName="[calls].[Date of Call (Year)]" caption="Date of Call (Year)" attribute="1" defaultMemberUniqueName="[calls].[Date of Call (Year)].[All]" allUniqueName="[calls].[Date of Call (Year)].[All]" dimensionUniqueName="[calls]" displayFolder="" count="0" memberValueDatatype="130" unbalanced="0"/>
    <cacheHierarchy uniqueName="[calls].[Date of Call (Quarter)]" caption="Date of Call (Quarter)" attribute="1" defaultMemberUniqueName="[calls].[Date of Call (Quarter)].[All]" allUniqueName="[calls].[Date of Call (Quarter)].[All]" dimensionUniqueName="[calls]" displayFolder="" count="0" memberValueDatatype="130" unbalanced="0"/>
    <cacheHierarchy uniqueName="[calls].[Date of Call (Month)]" caption="Date of Call (Month)" attribute="1" defaultMemberUniqueName="[calls].[Date of Call (Month)].[All]" allUniqueName="[calls].[Date of Call (Month)].[All]" dimensionUniqueName="[calls]" displayFolder="" count="0" memberValueDatatype="130" unbalanced="0"/>
    <cacheHierarchy uniqueName="[custs].[Customer]" caption="Customer" attribute="1" defaultMemberUniqueName="[custs].[Customer].[All]" allUniqueName="[custs].[Customer].[All]" dimensionUniqueName="[custs]" displayFolder="" count="0" memberValueDatatype="130" unbalanced="0"/>
    <cacheHierarchy uniqueName="[custs].[Gender]" caption="Gender" attribute="1" defaultMemberUniqueName="[custs].[Gender].[All]" allUniqueName="[custs].[Gender].[All]" dimensionUniqueName="[custs]" displayFolder="" count="2" memberValueDatatype="130" unbalanced="0">
      <fieldsUsage count="2">
        <fieldUsage x="-1"/>
        <fieldUsage x="1"/>
      </fieldsUsage>
    </cacheHierarchy>
    <cacheHierarchy uniqueName="[custs].[Age]" caption="Age" attribute="1" defaultMemberUniqueName="[custs].[Age].[All]" allUniqueName="[custs].[Age].[All]" dimensionUniqueName="[custs]" displayFolder="" count="0" memberValueDatatype="20" unbalanced="0"/>
    <cacheHierarchy uniqueName="[custs].[Education]" caption="Education" attribute="1" defaultMemberUniqueName="[custs].[Education].[All]" allUniqueName="[custs].[Education].[All]" dimensionUniqueName="[custs]" displayFolder="" count="2" memberValueDatatype="130" unbalanced="0">
      <fieldsUsage count="2">
        <fieldUsage x="-1"/>
        <fieldUsage x="0"/>
      </fieldsUsage>
    </cacheHierarchy>
    <cacheHierarchy uniqueName="[reps].[Rep]" caption="Rep" attribute="1" defaultMemberUniqueName="[reps].[Rep].[All]" allUniqueName="[reps].[Rep].[All]" dimensionUniqueName="[reps]" displayFolder="" count="0" memberValueDatatype="130" unbalanced="0"/>
    <cacheHierarchy uniqueName="[reps].[Department]" caption="Department" attribute="1" defaultMemberUniqueName="[reps].[Department].[All]" allUniqueName="[reps].[Department].[All]" dimensionUniqueName="[reps]" displayFolder="" count="0" memberValueDatatype="130" unbalanced="0"/>
    <cacheHierarchy uniqueName="[reps].[Manager]" caption="Manager" attribute="1" defaultMemberUniqueName="[reps].[Manager].[All]" allUniqueName="[reps].[Manager].[All]" dimensionUniqueName="[reps]" displayFolder="" count="2" memberValueDatatype="130" unbalanced="0">
      <fieldsUsage count="2">
        <fieldUsage x="-1"/>
        <fieldUsage x="4"/>
      </fieldsUsage>
    </cacheHierarchy>
    <cacheHierarchy uniqueName="[Table4].[Month]" caption="Month" attribute="1" defaultMemberUniqueName="[Table4].[Month].[All]" allUniqueName="[Table4].[Month].[All]" dimensionUniqueName="[Table4]" displayFolder="" count="0" memberValueDatatype="130" unbalanced="0"/>
    <cacheHierarchy uniqueName="[Table4].[2018]" caption="2018" attribute="1" defaultMemberUniqueName="[Table4].[2018].[All]" allUniqueName="[Table4].[2018].[All]" dimensionUniqueName="[Table4]" displayFolder="" count="0" memberValueDatatype="20" unbalanced="0"/>
    <cacheHierarchy uniqueName="[Table4].[2019]" caption="2019" attribute="1" defaultMemberUniqueName="[Table4].[2019].[All]" allUniqueName="[Table4].[2019].[All]" dimensionUniqueName="[Table4]" displayFolder="" count="0" memberValueDatatype="20" unbalanced="0"/>
    <cacheHierarchy uniqueName="[calls].[Date of Call (Month Index)]" caption="Date of Call (Month Index)" attribute="1" defaultMemberUniqueName="[calls].[Date of Call (Month Index)].[All]" allUniqueName="[calls].[Date of Call (Month Index)].[All]" dimensionUniqueName="[calls]" displayFolder="" count="0" memberValueDatatype="20" unbalanced="0" hidden="1"/>
    <cacheHierarchy uniqueName="[Measures].[Count of calls]" caption="Count of calls" measure="1" displayFolder="" measureGroup="calls" count="0" oneField="1">
      <fieldsUsage count="1">
        <fieldUsage x="2"/>
      </fieldsUsage>
    </cacheHierarchy>
    <cacheHierarchy uniqueName="[Measures].[Long calls]" caption="Long calls" measure="1" displayFolder="" measureGroup="calls" count="0" oneField="1">
      <fieldsUsage count="1">
        <fieldUsage x="3"/>
      </fieldsUsage>
    </cacheHierarchy>
    <cacheHierarchy uniqueName="[Measures].[zero amount calls]" caption="zero amount calls" measure="1" displayFolder="" measureGroup="calls" count="0"/>
    <cacheHierarchy uniqueName="[Measures].[__XL_Count calls]" caption="__XL_Count calls" measure="1" displayFolder="" measureGroup="calls" count="0" hidden="1"/>
    <cacheHierarchy uniqueName="[Measures].[__XL_Count custs]" caption="__XL_Count custs" measure="1" displayFolder="" measureGroup="custs" count="0" hidden="1"/>
    <cacheHierarchy uniqueName="[Measures].[__XL_Count reps]" caption="__XL_Count reps" measure="1" displayFolder="" measureGroup="reps"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Count of Gender]" caption="Count of Gender" measure="1" displayFolder="" measureGroup="custs" count="0" hidden="1">
      <extLst>
        <ext xmlns:x15="http://schemas.microsoft.com/office/spreadsheetml/2010/11/main" uri="{B97F6D7D-B522-45F9-BDA1-12C45D357490}">
          <x15:cacheHierarchy aggregatedColumn="9"/>
        </ext>
      </extLst>
    </cacheHierarchy>
    <cacheHierarchy uniqueName="[Measures].[Sum of Age]" caption="Sum of Age" measure="1" displayFolder="" measureGroup="custs" count="0" hidden="1">
      <extLst>
        <ext xmlns:x15="http://schemas.microsoft.com/office/spreadsheetml/2010/11/main" uri="{B97F6D7D-B522-45F9-BDA1-12C45D357490}">
          <x15:cacheHierarchy aggregatedColumn="10"/>
        </ext>
      </extLst>
    </cacheHierarchy>
    <cacheHierarchy uniqueName="[Measures].[Sum of Purchase Amount]" caption="Sum of Purchase Amount" measure="1" displayFolder="" measureGroup="calls" count="0" hidden="1">
      <extLst>
        <ext xmlns:x15="http://schemas.microsoft.com/office/spreadsheetml/2010/11/main" uri="{B97F6D7D-B522-45F9-BDA1-12C45D357490}">
          <x15:cacheHierarchy aggregatedColumn="2"/>
        </ext>
      </extLst>
    </cacheHierarchy>
    <cacheHierarchy uniqueName="[Measures].[Sum of Duration]" caption="Sum of Duration" measure="1" displayFolder="" measureGroup="calls" count="0" hidden="1">
      <extLst>
        <ext xmlns:x15="http://schemas.microsoft.com/office/spreadsheetml/2010/11/main" uri="{B97F6D7D-B522-45F9-BDA1-12C45D357490}">
          <x15:cacheHierarchy aggregatedColumn="1"/>
        </ext>
      </extLst>
    </cacheHierarchy>
    <cacheHierarchy uniqueName="[Measures].[Sum of 2018]" caption="Sum of 2018" measure="1" displayFolder="" measureGroup="Table4" count="0" hidden="1">
      <extLst>
        <ext xmlns:x15="http://schemas.microsoft.com/office/spreadsheetml/2010/11/main" uri="{B97F6D7D-B522-45F9-BDA1-12C45D357490}">
          <x15:cacheHierarchy aggregatedColumn="16"/>
        </ext>
      </extLst>
    </cacheHierarchy>
    <cacheHierarchy uniqueName="[Measures].[Sum of 2019]" caption="Sum of 2019" measure="1" displayFolder="" measureGroup="Table4" count="0" hidden="1">
      <extLst>
        <ext xmlns:x15="http://schemas.microsoft.com/office/spreadsheetml/2010/11/main" uri="{B97F6D7D-B522-45F9-BDA1-12C45D357490}">
          <x15:cacheHierarchy aggregatedColumn="17"/>
        </ext>
      </extLst>
    </cacheHierarchy>
  </cacheHierarchies>
  <kpis count="0"/>
  <dimensions count="5">
    <dimension name="calls" uniqueName="[calls]" caption="calls"/>
    <dimension name="custs" uniqueName="[custs]" caption="custs"/>
    <dimension measure="1" name="Measures" uniqueName="[Measures]" caption="Measures"/>
    <dimension name="reps" uniqueName="[reps]" caption="reps"/>
    <dimension name="Table4" uniqueName="[Table4]" caption="Table4"/>
  </dimensions>
  <measureGroups count="4">
    <measureGroup name="calls" caption="calls"/>
    <measureGroup name="custs" caption="custs"/>
    <measureGroup name="reps" caption="reps"/>
    <measureGroup name="Table4" caption="Table4"/>
  </measureGroups>
  <maps count="6">
    <map measureGroup="0" dimension="0"/>
    <map measureGroup="0" dimension="1"/>
    <map measureGroup="0" dimension="3"/>
    <map measureGroup="1"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4356.804363888892" backgroundQuery="1" createdVersion="7" refreshedVersion="7" minRefreshableVersion="3" recordCount="0" supportSubquery="1" supportAdvancedDrill="1" xr:uid="{1A7F30E5-2B34-45E5-9B26-CF920A3E0FDE}">
  <cacheSource type="external" connectionId="5"/>
  <cacheFields count="4">
    <cacheField name="[custs].[Gender].[Gender]" caption="Gender" numFmtId="0" hierarchy="9" level="1">
      <sharedItems count="3">
        <s v="Female"/>
        <s v="Male"/>
        <s v="Unknown"/>
      </sharedItems>
    </cacheField>
    <cacheField name="[reps].[Rep].[Rep]" caption="Rep" numFmtId="0" hierarchy="12" level="1">
      <sharedItems count="4">
        <s v="R004"/>
        <s v="R005"/>
        <s v="R006"/>
        <s v="R007"/>
      </sharedItems>
    </cacheField>
    <cacheField name="[Measures].[Count of calls]" caption="Count of calls" numFmtId="0" hierarchy="19" level="32767"/>
    <cacheField name="[reps].[Manager].[Manager]" caption="Manager" numFmtId="0" hierarchy="14" level="1">
      <sharedItems containsSemiMixedTypes="0" containsNonDate="0" containsString="0"/>
    </cacheField>
  </cacheFields>
  <cacheHierarchies count="33">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0" memberValueDatatype="130" unbalanced="0"/>
    <cacheHierarchy uniqueName="[calls].[Date of Call]" caption="Date of Call" attribute="1" time="1" defaultMemberUniqueName="[calls].[Date of Call].[All]" allUniqueName="[calls].[Date of Call].[All]" dimensionUniqueName="[calls]" displayFolder="" count="0" memberValueDatatype="7" unbalanced="0"/>
    <cacheHierarchy uniqueName="[calls].[Date of Call (Year)]" caption="Date of Call (Year)" attribute="1" defaultMemberUniqueName="[calls].[Date of Call (Year)].[All]" allUniqueName="[calls].[Date of Call (Year)].[All]" dimensionUniqueName="[calls]" displayFolder="" count="0" memberValueDatatype="130" unbalanced="0"/>
    <cacheHierarchy uniqueName="[calls].[Date of Call (Quarter)]" caption="Date of Call (Quarter)" attribute="1" defaultMemberUniqueName="[calls].[Date of Call (Quarter)].[All]" allUniqueName="[calls].[Date of Call (Quarter)].[All]" dimensionUniqueName="[calls]" displayFolder="" count="0" memberValueDatatype="130" unbalanced="0"/>
    <cacheHierarchy uniqueName="[calls].[Date of Call (Month)]" caption="Date of Call (Month)" attribute="1" defaultMemberUniqueName="[calls].[Date of Call (Month)].[All]" allUniqueName="[calls].[Date of Call (Month)].[All]" dimensionUniqueName="[calls]" displayFolder="" count="0" memberValueDatatype="130" unbalanced="0"/>
    <cacheHierarchy uniqueName="[custs].[Customer]" caption="Customer" attribute="1" defaultMemberUniqueName="[custs].[Customer].[All]" allUniqueName="[custs].[Customer].[All]" dimensionUniqueName="[custs]" displayFolder="" count="0" memberValueDatatype="130" unbalanced="0"/>
    <cacheHierarchy uniqueName="[custs].[Gender]" caption="Gender" attribute="1" defaultMemberUniqueName="[custs].[Gender].[All]" allUniqueName="[custs].[Gender].[All]" dimensionUniqueName="[custs]" displayFolder="" count="2" memberValueDatatype="130" unbalanced="0">
      <fieldsUsage count="2">
        <fieldUsage x="-1"/>
        <fieldUsage x="0"/>
      </fieldsUsage>
    </cacheHierarchy>
    <cacheHierarchy uniqueName="[custs].[Age]" caption="Age" attribute="1" defaultMemberUniqueName="[custs].[Age].[All]" allUniqueName="[custs].[Age].[All]" dimensionUniqueName="[custs]" displayFolder="" count="0" memberValueDatatype="20" unbalanced="0"/>
    <cacheHierarchy uniqueName="[custs].[Education]" caption="Education" attribute="1" defaultMemberUniqueName="[custs].[Education].[All]" allUniqueName="[custs].[Education].[All]" dimensionUniqueName="[custs]" displayFolder="" count="0" memberValueDatatype="130" unbalanced="0"/>
    <cacheHierarchy uniqueName="[reps].[Rep]" caption="Rep" attribute="1" defaultMemberUniqueName="[reps].[Rep].[All]" allUniqueName="[reps].[Rep].[All]" dimensionUniqueName="[reps]" displayFolder="" count="2" memberValueDatatype="130" unbalanced="0">
      <fieldsUsage count="2">
        <fieldUsage x="-1"/>
        <fieldUsage x="1"/>
      </fieldsUsage>
    </cacheHierarchy>
    <cacheHierarchy uniqueName="[reps].[Department]" caption="Department" attribute="1" defaultMemberUniqueName="[reps].[Department].[All]" allUniqueName="[reps].[Department].[All]" dimensionUniqueName="[reps]" displayFolder="" count="0" memberValueDatatype="130" unbalanced="0"/>
    <cacheHierarchy uniqueName="[reps].[Manager]" caption="Manager" attribute="1" defaultMemberUniqueName="[reps].[Manager].[All]" allUniqueName="[reps].[Manager].[All]" dimensionUniqueName="[reps]" displayFolder="" count="2" memberValueDatatype="130" unbalanced="0">
      <fieldsUsage count="2">
        <fieldUsage x="-1"/>
        <fieldUsage x="3"/>
      </fieldsUsage>
    </cacheHierarchy>
    <cacheHierarchy uniqueName="[Table4].[Month]" caption="Month" attribute="1" defaultMemberUniqueName="[Table4].[Month].[All]" allUniqueName="[Table4].[Month].[All]" dimensionUniqueName="[Table4]" displayFolder="" count="0" memberValueDatatype="130" unbalanced="0"/>
    <cacheHierarchy uniqueName="[Table4].[2018]" caption="2018" attribute="1" defaultMemberUniqueName="[Table4].[2018].[All]" allUniqueName="[Table4].[2018].[All]" dimensionUniqueName="[Table4]" displayFolder="" count="0" memberValueDatatype="20" unbalanced="0"/>
    <cacheHierarchy uniqueName="[Table4].[2019]" caption="2019" attribute="1" defaultMemberUniqueName="[Table4].[2019].[All]" allUniqueName="[Table4].[2019].[All]" dimensionUniqueName="[Table4]" displayFolder="" count="0" memberValueDatatype="20" unbalanced="0"/>
    <cacheHierarchy uniqueName="[calls].[Date of Call (Month Index)]" caption="Date of Call (Month Index)" attribute="1" defaultMemberUniqueName="[calls].[Date of Call (Month Index)].[All]" allUniqueName="[calls].[Date of Call (Month Index)].[All]" dimensionUniqueName="[calls]" displayFolder="" count="0" memberValueDatatype="20" unbalanced="0" hidden="1"/>
    <cacheHierarchy uniqueName="[Measures].[Count of calls]" caption="Count of calls" measure="1" displayFolder="" measureGroup="calls" count="0" oneField="1">
      <fieldsUsage count="1">
        <fieldUsage x="2"/>
      </fieldsUsage>
    </cacheHierarchy>
    <cacheHierarchy uniqueName="[Measures].[Long calls]" caption="Long calls" measure="1" displayFolder="" measureGroup="calls" count="0"/>
    <cacheHierarchy uniqueName="[Measures].[zero amount calls]" caption="zero amount calls" measure="1" displayFolder="" measureGroup="calls" count="0"/>
    <cacheHierarchy uniqueName="[Measures].[__XL_Count calls]" caption="__XL_Count calls" measure="1" displayFolder="" measureGroup="calls" count="0" hidden="1"/>
    <cacheHierarchy uniqueName="[Measures].[__XL_Count custs]" caption="__XL_Count custs" measure="1" displayFolder="" measureGroup="custs" count="0" hidden="1"/>
    <cacheHierarchy uniqueName="[Measures].[__XL_Count reps]" caption="__XL_Count reps" measure="1" displayFolder="" measureGroup="reps"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Count of Gender]" caption="Count of Gender" measure="1" displayFolder="" measureGroup="custs" count="0" hidden="1">
      <extLst>
        <ext xmlns:x15="http://schemas.microsoft.com/office/spreadsheetml/2010/11/main" uri="{B97F6D7D-B522-45F9-BDA1-12C45D357490}">
          <x15:cacheHierarchy aggregatedColumn="9"/>
        </ext>
      </extLst>
    </cacheHierarchy>
    <cacheHierarchy uniqueName="[Measures].[Sum of Age]" caption="Sum of Age" measure="1" displayFolder="" measureGroup="custs" count="0" hidden="1">
      <extLst>
        <ext xmlns:x15="http://schemas.microsoft.com/office/spreadsheetml/2010/11/main" uri="{B97F6D7D-B522-45F9-BDA1-12C45D357490}">
          <x15:cacheHierarchy aggregatedColumn="10"/>
        </ext>
      </extLst>
    </cacheHierarchy>
    <cacheHierarchy uniqueName="[Measures].[Sum of Purchase Amount]" caption="Sum of Purchase Amount" measure="1" displayFolder="" measureGroup="calls" count="0" hidden="1">
      <extLst>
        <ext xmlns:x15="http://schemas.microsoft.com/office/spreadsheetml/2010/11/main" uri="{B97F6D7D-B522-45F9-BDA1-12C45D357490}">
          <x15:cacheHierarchy aggregatedColumn="2"/>
        </ext>
      </extLst>
    </cacheHierarchy>
    <cacheHierarchy uniqueName="[Measures].[Sum of Duration]" caption="Sum of Duration" measure="1" displayFolder="" measureGroup="calls" count="0" hidden="1">
      <extLst>
        <ext xmlns:x15="http://schemas.microsoft.com/office/spreadsheetml/2010/11/main" uri="{B97F6D7D-B522-45F9-BDA1-12C45D357490}">
          <x15:cacheHierarchy aggregatedColumn="1"/>
        </ext>
      </extLst>
    </cacheHierarchy>
    <cacheHierarchy uniqueName="[Measures].[Sum of 2018]" caption="Sum of 2018" measure="1" displayFolder="" measureGroup="Table4" count="0" hidden="1">
      <extLst>
        <ext xmlns:x15="http://schemas.microsoft.com/office/spreadsheetml/2010/11/main" uri="{B97F6D7D-B522-45F9-BDA1-12C45D357490}">
          <x15:cacheHierarchy aggregatedColumn="16"/>
        </ext>
      </extLst>
    </cacheHierarchy>
    <cacheHierarchy uniqueName="[Measures].[Sum of 2019]" caption="Sum of 2019" measure="1" displayFolder="" measureGroup="Table4" count="0" hidden="1">
      <extLst>
        <ext xmlns:x15="http://schemas.microsoft.com/office/spreadsheetml/2010/11/main" uri="{B97F6D7D-B522-45F9-BDA1-12C45D357490}">
          <x15:cacheHierarchy aggregatedColumn="17"/>
        </ext>
      </extLst>
    </cacheHierarchy>
  </cacheHierarchies>
  <kpis count="0"/>
  <dimensions count="5">
    <dimension name="calls" uniqueName="[calls]" caption="calls"/>
    <dimension name="custs" uniqueName="[custs]" caption="custs"/>
    <dimension measure="1" name="Measures" uniqueName="[Measures]" caption="Measures"/>
    <dimension name="reps" uniqueName="[reps]" caption="reps"/>
    <dimension name="Table4" uniqueName="[Table4]" caption="Table4"/>
  </dimensions>
  <measureGroups count="4">
    <measureGroup name="calls" caption="calls"/>
    <measureGroup name="custs" caption="custs"/>
    <measureGroup name="reps" caption="reps"/>
    <measureGroup name="Table4" caption="Table4"/>
  </measureGroups>
  <maps count="6">
    <map measureGroup="0" dimension="0"/>
    <map measureGroup="0" dimension="1"/>
    <map measureGroup="0" dimension="3"/>
    <map measureGroup="1"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4356.804364236108" backgroundQuery="1" createdVersion="7" refreshedVersion="7" minRefreshableVersion="3" recordCount="0" supportSubquery="1" supportAdvancedDrill="1" xr:uid="{B6C92176-6DCD-4312-BE12-75F3BFFEEC0E}">
  <cacheSource type="external" connectionId="5"/>
  <cacheFields count="8">
    <cacheField name="[Measures].[Sum of Duration]" caption="Sum of Duration" numFmtId="0" hierarchy="30" level="32767"/>
    <cacheField name="[Measures].[Sum of Purchase Amount]" caption="Sum of Purchase Amount" numFmtId="0" hierarchy="29" level="32767"/>
    <cacheField name="[Measures].[Count of calls]" caption="Count of calls" numFmtId="0" hierarchy="19" level="32767"/>
    <cacheField name="[Measures].[Long calls]" caption="Long calls" numFmtId="0" hierarchy="20" level="32767"/>
    <cacheField name="[Measures].[zero amount calls]" caption="zero amount calls" numFmtId="0" hierarchy="21" level="32767"/>
    <cacheField name="[calls].[Date of Call (Year)].[Date of Call (Year)]" caption="Date of Call (Year)" numFmtId="0" hierarchy="5" level="1">
      <sharedItems count="2">
        <s v="2018"/>
        <s v="2019"/>
      </sharedItems>
    </cacheField>
    <cacheField name="[calls].[Date of Call (Month)].[Date of Call (Month)]" caption="Date of Call (Month)" numFmtId="0" hierarchy="7" level="1">
      <sharedItems count="12">
        <s v="Jan"/>
        <s v="Feb"/>
        <s v="Mar"/>
        <s v="Apr"/>
        <s v="May"/>
        <s v="Jun"/>
        <s v="Jul"/>
        <s v="Aug"/>
        <s v="Sep"/>
        <s v="Oct"/>
        <s v="Nov"/>
        <s v="Dec"/>
      </sharedItems>
    </cacheField>
    <cacheField name="[reps].[Manager].[Manager]" caption="Manager" numFmtId="0" hierarchy="14" level="1">
      <sharedItems containsSemiMixedTypes="0" containsNonDate="0" containsString="0"/>
    </cacheField>
  </cacheFields>
  <cacheHierarchies count="33">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0" memberValueDatatype="130" unbalanced="0"/>
    <cacheHierarchy uniqueName="[calls].[Date of Call]" caption="Date of Call" attribute="1" time="1" defaultMemberUniqueName="[calls].[Date of Call].[All]" allUniqueName="[calls].[Date of Call].[All]" dimensionUniqueName="[calls]" displayFolder="" count="0" memberValueDatatype="7" unbalanced="0"/>
    <cacheHierarchy uniqueName="[calls].[Date of Call (Year)]" caption="Date of Call (Year)" attribute="1" defaultMemberUniqueName="[calls].[Date of Call (Year)].[All]" allUniqueName="[calls].[Date of Call (Year)].[All]" dimensionUniqueName="[calls]" displayFolder="" count="2" memberValueDatatype="130" unbalanced="0">
      <fieldsUsage count="2">
        <fieldUsage x="-1"/>
        <fieldUsage x="5"/>
      </fieldsUsage>
    </cacheHierarchy>
    <cacheHierarchy uniqueName="[calls].[Date of Call (Quarter)]" caption="Date of Call (Quarter)" attribute="1" defaultMemberUniqueName="[calls].[Date of Call (Quarter)].[All]" allUniqueName="[calls].[Date of Call (Quarter)].[All]" dimensionUniqueName="[calls]" displayFolder="" count="0" memberValueDatatype="130" unbalanced="0"/>
    <cacheHierarchy uniqueName="[calls].[Date of Call (Month)]" caption="Date of Call (Month)" attribute="1" defaultMemberUniqueName="[calls].[Date of Call (Month)].[All]" allUniqueName="[calls].[Date of Call (Month)].[All]" dimensionUniqueName="[calls]" displayFolder="" count="2" memberValueDatatype="130" unbalanced="0">
      <fieldsUsage count="2">
        <fieldUsage x="-1"/>
        <fieldUsage x="6"/>
      </fieldsUsage>
    </cacheHierarchy>
    <cacheHierarchy uniqueName="[custs].[Customer]" caption="Customer" attribute="1" defaultMemberUniqueName="[custs].[Customer].[All]" allUniqueName="[custs].[Customer].[All]" dimensionUniqueName="[custs]" displayFolder="" count="0" memberValueDatatype="130" unbalanced="0"/>
    <cacheHierarchy uniqueName="[custs].[Gender]" caption="Gender" attribute="1" defaultMemberUniqueName="[custs].[Gender].[All]" allUniqueName="[custs].[Gender].[All]" dimensionUniqueName="[custs]" displayFolder="" count="0" memberValueDatatype="130" unbalanced="0"/>
    <cacheHierarchy uniqueName="[custs].[Age]" caption="Age" attribute="1" defaultMemberUniqueName="[custs].[Age].[All]" allUniqueName="[custs].[Age].[All]" dimensionUniqueName="[custs]" displayFolder="" count="0" memberValueDatatype="20" unbalanced="0"/>
    <cacheHierarchy uniqueName="[custs].[Education]" caption="Education" attribute="1" defaultMemberUniqueName="[custs].[Education].[All]" allUniqueName="[custs].[Education].[All]" dimensionUniqueName="[custs]" displayFolder="" count="0" memberValueDatatype="130" unbalanced="0"/>
    <cacheHierarchy uniqueName="[reps].[Rep]" caption="Rep" attribute="1" defaultMemberUniqueName="[reps].[Rep].[All]" allUniqueName="[reps].[Rep].[All]" dimensionUniqueName="[reps]" displayFolder="" count="0" memberValueDatatype="130" unbalanced="0"/>
    <cacheHierarchy uniqueName="[reps].[Department]" caption="Department" attribute="1" defaultMemberUniqueName="[reps].[Department].[All]" allUniqueName="[reps].[Department].[All]" dimensionUniqueName="[reps]" displayFolder="" count="0" memberValueDatatype="130" unbalanced="0"/>
    <cacheHierarchy uniqueName="[reps].[Manager]" caption="Manager" attribute="1" defaultMemberUniqueName="[reps].[Manager].[All]" allUniqueName="[reps].[Manager].[All]" dimensionUniqueName="[reps]" displayFolder="" count="2" memberValueDatatype="130" unbalanced="0">
      <fieldsUsage count="2">
        <fieldUsage x="-1"/>
        <fieldUsage x="7"/>
      </fieldsUsage>
    </cacheHierarchy>
    <cacheHierarchy uniqueName="[Table4].[Month]" caption="Month" attribute="1" defaultMemberUniqueName="[Table4].[Month].[All]" allUniqueName="[Table4].[Month].[All]" dimensionUniqueName="[Table4]" displayFolder="" count="0" memberValueDatatype="130" unbalanced="0"/>
    <cacheHierarchy uniqueName="[Table4].[2018]" caption="2018" attribute="1" defaultMemberUniqueName="[Table4].[2018].[All]" allUniqueName="[Table4].[2018].[All]" dimensionUniqueName="[Table4]" displayFolder="" count="0" memberValueDatatype="20" unbalanced="0"/>
    <cacheHierarchy uniqueName="[Table4].[2019]" caption="2019" attribute="1" defaultMemberUniqueName="[Table4].[2019].[All]" allUniqueName="[Table4].[2019].[All]" dimensionUniqueName="[Table4]" displayFolder="" count="0" memberValueDatatype="20" unbalanced="0"/>
    <cacheHierarchy uniqueName="[calls].[Date of Call (Month Index)]" caption="Date of Call (Month Index)" attribute="1" defaultMemberUniqueName="[calls].[Date of Call (Month Index)].[All]" allUniqueName="[calls].[Date of Call (Month Index)].[All]" dimensionUniqueName="[calls]" displayFolder="" count="0" memberValueDatatype="20" unbalanced="0" hidden="1"/>
    <cacheHierarchy uniqueName="[Measures].[Count of calls]" caption="Count of calls" measure="1" displayFolder="" measureGroup="calls" count="0" oneField="1">
      <fieldsUsage count="1">
        <fieldUsage x="2"/>
      </fieldsUsage>
    </cacheHierarchy>
    <cacheHierarchy uniqueName="[Measures].[Long calls]" caption="Long calls" measure="1" displayFolder="" measureGroup="calls" count="0" oneField="1">
      <fieldsUsage count="1">
        <fieldUsage x="3"/>
      </fieldsUsage>
    </cacheHierarchy>
    <cacheHierarchy uniqueName="[Measures].[zero amount calls]" caption="zero amount calls" measure="1" displayFolder="" measureGroup="calls" count="0" oneField="1">
      <fieldsUsage count="1">
        <fieldUsage x="4"/>
      </fieldsUsage>
    </cacheHierarchy>
    <cacheHierarchy uniqueName="[Measures].[__XL_Count calls]" caption="__XL_Count calls" measure="1" displayFolder="" measureGroup="calls" count="0" hidden="1"/>
    <cacheHierarchy uniqueName="[Measures].[__XL_Count custs]" caption="__XL_Count custs" measure="1" displayFolder="" measureGroup="custs" count="0" hidden="1"/>
    <cacheHierarchy uniqueName="[Measures].[__XL_Count reps]" caption="__XL_Count reps" measure="1" displayFolder="" measureGroup="reps"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Count of Gender]" caption="Count of Gender" measure="1" displayFolder="" measureGroup="custs" count="0" hidden="1">
      <extLst>
        <ext xmlns:x15="http://schemas.microsoft.com/office/spreadsheetml/2010/11/main" uri="{B97F6D7D-B522-45F9-BDA1-12C45D357490}">
          <x15:cacheHierarchy aggregatedColumn="9"/>
        </ext>
      </extLst>
    </cacheHierarchy>
    <cacheHierarchy uniqueName="[Measures].[Sum of Age]" caption="Sum of Age" measure="1" displayFolder="" measureGroup="custs" count="0" hidden="1">
      <extLst>
        <ext xmlns:x15="http://schemas.microsoft.com/office/spreadsheetml/2010/11/main" uri="{B97F6D7D-B522-45F9-BDA1-12C45D357490}">
          <x15:cacheHierarchy aggregatedColumn="10"/>
        </ext>
      </extLst>
    </cacheHierarchy>
    <cacheHierarchy uniqueName="[Measures].[Sum of Purchase Amount]" caption="Sum of Purchase Amount" measure="1" displayFolder="" measureGroup="calls"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Duration]" caption="Sum of Duration" measure="1" displayFolder="" measureGroup="calls" count="0" oneField="1" hidden="1">
      <fieldsUsage count="1">
        <fieldUsage x="0"/>
      </fieldsUsage>
      <extLst>
        <ext xmlns:x15="http://schemas.microsoft.com/office/spreadsheetml/2010/11/main" uri="{B97F6D7D-B522-45F9-BDA1-12C45D357490}">
          <x15:cacheHierarchy aggregatedColumn="1"/>
        </ext>
      </extLst>
    </cacheHierarchy>
    <cacheHierarchy uniqueName="[Measures].[Sum of 2018]" caption="Sum of 2018" measure="1" displayFolder="" measureGroup="Table4" count="0" hidden="1">
      <extLst>
        <ext xmlns:x15="http://schemas.microsoft.com/office/spreadsheetml/2010/11/main" uri="{B97F6D7D-B522-45F9-BDA1-12C45D357490}">
          <x15:cacheHierarchy aggregatedColumn="16"/>
        </ext>
      </extLst>
    </cacheHierarchy>
    <cacheHierarchy uniqueName="[Measures].[Sum of 2019]" caption="Sum of 2019" measure="1" displayFolder="" measureGroup="Table4" count="0" hidden="1">
      <extLst>
        <ext xmlns:x15="http://schemas.microsoft.com/office/spreadsheetml/2010/11/main" uri="{B97F6D7D-B522-45F9-BDA1-12C45D357490}">
          <x15:cacheHierarchy aggregatedColumn="17"/>
        </ext>
      </extLst>
    </cacheHierarchy>
  </cacheHierarchies>
  <kpis count="0"/>
  <dimensions count="5">
    <dimension name="calls" uniqueName="[calls]" caption="calls"/>
    <dimension name="custs" uniqueName="[custs]" caption="custs"/>
    <dimension measure="1" name="Measures" uniqueName="[Measures]" caption="Measures"/>
    <dimension name="reps" uniqueName="[reps]" caption="reps"/>
    <dimension name="Table4" uniqueName="[Table4]" caption="Table4"/>
  </dimensions>
  <measureGroups count="4">
    <measureGroup name="calls" caption="calls"/>
    <measureGroup name="custs" caption="custs"/>
    <measureGroup name="reps" caption="reps"/>
    <measureGroup name="Table4" caption="Table4"/>
  </measureGroups>
  <maps count="6">
    <map measureGroup="0" dimension="0"/>
    <map measureGroup="0" dimension="1"/>
    <map measureGroup="0" dimension="3"/>
    <map measureGroup="1"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4354.654619560184" backgroundQuery="1" createdVersion="3" refreshedVersion="7" minRefreshableVersion="3" recordCount="0" supportSubquery="1" supportAdvancedDrill="1" xr:uid="{86E25C5E-5A8C-4C88-9A4C-39624F258970}">
  <cacheSource type="external" connectionId="5">
    <extLst>
      <ext xmlns:x14="http://schemas.microsoft.com/office/spreadsheetml/2009/9/main" uri="{F057638F-6D5F-4e77-A914-E7F072B9BCA8}">
        <x14:sourceConnection name="ThisWorkbookDataModel"/>
      </ext>
    </extLst>
  </cacheSource>
  <cacheFields count="0"/>
  <cacheHierarchies count="31">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0" memberValueDatatype="130" unbalanced="0"/>
    <cacheHierarchy uniqueName="[calls].[Date of Call]" caption="Date of Call" attribute="1" time="1" defaultMemberUniqueName="[calls].[Date of Call].[All]" allUniqueName="[calls].[Date of Call].[All]" dimensionUniqueName="[calls]" displayFolder="" count="0" memberValueDatatype="7" unbalanced="0"/>
    <cacheHierarchy uniqueName="[calls].[Date of Call (Year)]" caption="Date of Call (Year)" attribute="1" defaultMemberUniqueName="[calls].[Date of Call (Year)].[All]" allUniqueName="[calls].[Date of Call (Year)].[All]" dimensionUniqueName="[calls]" displayFolder="" count="0" memberValueDatatype="130" unbalanced="0"/>
    <cacheHierarchy uniqueName="[calls].[Date of Call (Quarter)]" caption="Date of Call (Quarter)" attribute="1" defaultMemberUniqueName="[calls].[Date of Call (Quarter)].[All]" allUniqueName="[calls].[Date of Call (Quarter)].[All]" dimensionUniqueName="[calls]" displayFolder="" count="0" memberValueDatatype="130" unbalanced="0"/>
    <cacheHierarchy uniqueName="[calls].[Date of Call (Month)]" caption="Date of Call (Month)" attribute="1" defaultMemberUniqueName="[calls].[Date of Call (Month)].[All]" allUniqueName="[calls].[Date of Call (Month)].[All]" dimensionUniqueName="[calls]" displayFolder="" count="0" memberValueDatatype="130" unbalanced="0"/>
    <cacheHierarchy uniqueName="[custs].[Customer]" caption="Customer" attribute="1" defaultMemberUniqueName="[custs].[Customer].[All]" allUniqueName="[custs].[Customer].[All]" dimensionUniqueName="[custs]" displayFolder="" count="0" memberValueDatatype="130" unbalanced="0"/>
    <cacheHierarchy uniqueName="[custs].[Gender]" caption="Gender" attribute="1" defaultMemberUniqueName="[custs].[Gender].[All]" allUniqueName="[custs].[Gender].[All]" dimensionUniqueName="[custs]" displayFolder="" count="0" memberValueDatatype="130" unbalanced="0"/>
    <cacheHierarchy uniqueName="[custs].[Age]" caption="Age" attribute="1" defaultMemberUniqueName="[custs].[Age].[All]" allUniqueName="[custs].[Age].[All]" dimensionUniqueName="[custs]" displayFolder="" count="0" memberValueDatatype="20" unbalanced="0"/>
    <cacheHierarchy uniqueName="[custs].[Education]" caption="Education" attribute="1" defaultMemberUniqueName="[custs].[Education].[All]" allUniqueName="[custs].[Education].[All]" dimensionUniqueName="[custs]" displayFolder="" count="0" memberValueDatatype="130" unbalanced="0"/>
    <cacheHierarchy uniqueName="[reps].[Rep]" caption="Rep" attribute="1" defaultMemberUniqueName="[reps].[Rep].[All]" allUniqueName="[reps].[Rep].[All]" dimensionUniqueName="[reps]" displayFolder="" count="0" memberValueDatatype="130" unbalanced="0"/>
    <cacheHierarchy uniqueName="[reps].[Department]" caption="Department" attribute="1" defaultMemberUniqueName="[reps].[Department].[All]" allUniqueName="[reps].[Department].[All]" dimensionUniqueName="[reps]" displayFolder="" count="0" memberValueDatatype="130" unbalanced="0"/>
    <cacheHierarchy uniqueName="[reps].[Manager]" caption="Manager" attribute="1" defaultMemberUniqueName="[reps].[Manager].[All]" allUniqueName="[reps].[Manager].[All]" dimensionUniqueName="[reps]" displayFolder="" count="0" memberValueDatatype="130" unbalanced="0"/>
    <cacheHierarchy uniqueName="[Table4].[Month]" caption="Month" attribute="1" defaultMemberUniqueName="[Table4].[Month].[All]" allUniqueName="[Table4].[Month].[All]" dimensionUniqueName="[Table4]" displayFolder="" count="0" memberValueDatatype="130" unbalanced="0"/>
    <cacheHierarchy uniqueName="[Table4].[2018]" caption="2018" attribute="1" defaultMemberUniqueName="[Table4].[2018].[All]" allUniqueName="[Table4].[2018].[All]" dimensionUniqueName="[Table4]" displayFolder="" count="0" memberValueDatatype="20" unbalanced="0"/>
    <cacheHierarchy uniqueName="[Table4].[2019]" caption="2019" attribute="1" defaultMemberUniqueName="[Table4].[2019].[All]" allUniqueName="[Table4].[2019].[All]" dimensionUniqueName="[Table4]" displayFolder="" count="0" memberValueDatatype="20" unbalanced="0"/>
    <cacheHierarchy uniqueName="[calls].[Date of Call (Month Index)]" caption="Date of Call (Month Index)" attribute="1" defaultMemberUniqueName="[calls].[Date of Call (Month Index)].[All]" allUniqueName="[calls].[Date of Call (Month Index)].[All]" dimensionUniqueName="[calls]" displayFolder="" count="0" memberValueDatatype="20" unbalanced="0" hidden="1"/>
    <cacheHierarchy uniqueName="[Measures].[Count of Gender]" caption="Count of Gender" measure="1" displayFolder="" measureGroup="custs" count="0">
      <extLst>
        <ext xmlns:x15="http://schemas.microsoft.com/office/spreadsheetml/2010/11/main" uri="{B97F6D7D-B522-45F9-BDA1-12C45D357490}">
          <x15:cacheHierarchy aggregatedColumn="9"/>
        </ext>
      </extLst>
    </cacheHierarchy>
    <cacheHierarchy uniqueName="[Measures].[Sum of Age]" caption="Sum of Age" measure="1" displayFolder="" measureGroup="custs" count="0">
      <extLst>
        <ext xmlns:x15="http://schemas.microsoft.com/office/spreadsheetml/2010/11/main" uri="{B97F6D7D-B522-45F9-BDA1-12C45D357490}">
          <x15:cacheHierarchy aggregatedColumn="10"/>
        </ext>
      </extLst>
    </cacheHierarchy>
    <cacheHierarchy uniqueName="[Measures].[Sum of Purchase Amount]" caption="Sum of Purchase Amount" measure="1" displayFolder="" measureGroup="calls" count="0">
      <extLst>
        <ext xmlns:x15="http://schemas.microsoft.com/office/spreadsheetml/2010/11/main" uri="{B97F6D7D-B522-45F9-BDA1-12C45D357490}">
          <x15:cacheHierarchy aggregatedColumn="2"/>
        </ext>
      </extLst>
    </cacheHierarchy>
    <cacheHierarchy uniqueName="[Measures].[Sum of Duration]" caption="Sum of Duration" measure="1" displayFolder="" measureGroup="calls" count="0">
      <extLst>
        <ext xmlns:x15="http://schemas.microsoft.com/office/spreadsheetml/2010/11/main" uri="{B97F6D7D-B522-45F9-BDA1-12C45D357490}">
          <x15:cacheHierarchy aggregatedColumn="1"/>
        </ext>
      </extLst>
    </cacheHierarchy>
    <cacheHierarchy uniqueName="[Measures].[Count of calls]" caption="Count of calls" measure="1" displayFolder="" measureGroup="calls" count="0"/>
    <cacheHierarchy uniqueName="[Measures].[Long calls]" caption="Long calls" measure="1" displayFolder="" measureGroup="calls" count="0"/>
    <cacheHierarchy uniqueName="[Measures].[zero amount calls]" caption="zero amount calls" measure="1" displayFolder="" measureGroup="calls" count="0"/>
    <cacheHierarchy uniqueName="[Measures].[__XL_Count calls]" caption="__XL_Count calls" measure="1" displayFolder="" measureGroup="calls" count="0" hidden="1"/>
    <cacheHierarchy uniqueName="[Measures].[__XL_Count custs]" caption="__XL_Count custs" measure="1" displayFolder="" measureGroup="custs" count="0" hidden="1"/>
    <cacheHierarchy uniqueName="[Measures].[__XL_Count reps]" caption="__XL_Count reps" measure="1" displayFolder="" measureGroup="reps"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ies>
  <kpis count="0"/>
  <dimensions count="5">
    <dimension name="calls" uniqueName="[calls]" caption="calls"/>
    <dimension name="custs" uniqueName="[custs]" caption="custs"/>
    <dimension measure="1" name="Measures" uniqueName="[Measures]" caption="Measures"/>
    <dimension name="reps" uniqueName="[reps]" caption="reps"/>
    <dimension name="Table4" uniqueName="[Table4]" caption="Table4"/>
  </dimensions>
  <measureGroups count="4">
    <measureGroup name="calls" caption="calls"/>
    <measureGroup name="custs" caption="custs"/>
    <measureGroup name="reps" caption="reps"/>
    <measureGroup name="Table4" caption="Table4"/>
  </measureGroups>
  <maps count="6">
    <map measureGroup="0" dimension="0"/>
    <map measureGroup="0" dimension="1"/>
    <map measureGroup="0" dimension="3"/>
    <map measureGroup="1" dimension="1"/>
    <map measureGroup="2" dimension="3"/>
    <map measureGroup="3" dimension="4"/>
  </maps>
  <extLst>
    <ext xmlns:x14="http://schemas.microsoft.com/office/spreadsheetml/2009/9/main" uri="{725AE2AE-9491-48be-B2B4-4EB974FC3084}">
      <x14:pivotCacheDefinition slicerData="1" pivotCacheId="1106438276"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4354.665806018522" backgroundQuery="1" createdVersion="3" refreshedVersion="7" minRefreshableVersion="3" recordCount="0" supportSubquery="1" supportAdvancedDrill="1" xr:uid="{B806AEAE-2DFA-482A-8CF4-5164129B62DB}">
  <cacheSource type="external" connectionId="5">
    <extLst>
      <ext xmlns:x14="http://schemas.microsoft.com/office/spreadsheetml/2009/9/main" uri="{F057638F-6D5F-4e77-A914-E7F072B9BCA8}">
        <x14:sourceConnection name="ThisWorkbookDataModel"/>
      </ext>
    </extLst>
  </cacheSource>
  <cacheFields count="0"/>
  <cacheHierarchies count="31">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0" memberValueDatatype="130" unbalanced="0"/>
    <cacheHierarchy uniqueName="[calls].[Date of Call]" caption="Date of Call" attribute="1" time="1" defaultMemberUniqueName="[calls].[Date of Call].[All]" allUniqueName="[calls].[Date of Call].[All]" dimensionUniqueName="[calls]" displayFolder="" count="0" memberValueDatatype="7" unbalanced="0"/>
    <cacheHierarchy uniqueName="[calls].[Date of Call (Year)]" caption="Date of Call (Year)" attribute="1" defaultMemberUniqueName="[calls].[Date of Call (Year)].[All]" allUniqueName="[calls].[Date of Call (Year)].[All]" dimensionUniqueName="[calls]" displayFolder="" count="0" memberValueDatatype="130" unbalanced="0"/>
    <cacheHierarchy uniqueName="[calls].[Date of Call (Quarter)]" caption="Date of Call (Quarter)" attribute="1" defaultMemberUniqueName="[calls].[Date of Call (Quarter)].[All]" allUniqueName="[calls].[Date of Call (Quarter)].[All]" dimensionUniqueName="[calls]" displayFolder="" count="0" memberValueDatatype="130" unbalanced="0"/>
    <cacheHierarchy uniqueName="[calls].[Date of Call (Month)]" caption="Date of Call (Month)" attribute="1" defaultMemberUniqueName="[calls].[Date of Call (Month)].[All]" allUniqueName="[calls].[Date of Call (Month)].[All]" dimensionUniqueName="[calls]" displayFolder="" count="0" memberValueDatatype="130" unbalanced="0"/>
    <cacheHierarchy uniqueName="[custs].[Customer]" caption="Customer" attribute="1" defaultMemberUniqueName="[custs].[Customer].[All]" allUniqueName="[custs].[Customer].[All]" dimensionUniqueName="[custs]" displayFolder="" count="0" memberValueDatatype="130" unbalanced="0"/>
    <cacheHierarchy uniqueName="[custs].[Gender]" caption="Gender" attribute="1" defaultMemberUniqueName="[custs].[Gender].[All]" allUniqueName="[custs].[Gender].[All]" dimensionUniqueName="[custs]" displayFolder="" count="0" memberValueDatatype="130" unbalanced="0"/>
    <cacheHierarchy uniqueName="[custs].[Age]" caption="Age" attribute="1" defaultMemberUniqueName="[custs].[Age].[All]" allUniqueName="[custs].[Age].[All]" dimensionUniqueName="[custs]" displayFolder="" count="0" memberValueDatatype="20" unbalanced="0"/>
    <cacheHierarchy uniqueName="[custs].[Education]" caption="Education" attribute="1" defaultMemberUniqueName="[custs].[Education].[All]" allUniqueName="[custs].[Education].[All]" dimensionUniqueName="[custs]" displayFolder="" count="0" memberValueDatatype="130" unbalanced="0"/>
    <cacheHierarchy uniqueName="[reps].[Rep]" caption="Rep" attribute="1" defaultMemberUniqueName="[reps].[Rep].[All]" allUniqueName="[reps].[Rep].[All]" dimensionUniqueName="[reps]" displayFolder="" count="0" memberValueDatatype="130" unbalanced="0"/>
    <cacheHierarchy uniqueName="[reps].[Department]" caption="Department" attribute="1" defaultMemberUniqueName="[reps].[Department].[All]" allUniqueName="[reps].[Department].[All]" dimensionUniqueName="[reps]" displayFolder="" count="0" memberValueDatatype="130" unbalanced="0"/>
    <cacheHierarchy uniqueName="[reps].[Manager]" caption="Manager" attribute="1" defaultMemberUniqueName="[reps].[Manager].[All]" allUniqueName="[reps].[Manager].[All]" dimensionUniqueName="[reps]" displayFolder="" count="0" memberValueDatatype="130" unbalanced="0"/>
    <cacheHierarchy uniqueName="[Table4].[Month]" caption="Month" attribute="1" defaultMemberUniqueName="[Table4].[Month].[All]" allUniqueName="[Table4].[Month].[All]" dimensionUniqueName="[Table4]" displayFolder="" count="0" memberValueDatatype="130" unbalanced="0"/>
    <cacheHierarchy uniqueName="[Table4].[2018]" caption="2018" attribute="1" defaultMemberUniqueName="[Table4].[2018].[All]" allUniqueName="[Table4].[2018].[All]" dimensionUniqueName="[Table4]" displayFolder="" count="0" memberValueDatatype="20" unbalanced="0"/>
    <cacheHierarchy uniqueName="[Table4].[2019]" caption="2019" attribute="1" defaultMemberUniqueName="[Table4].[2019].[All]" allUniqueName="[Table4].[2019].[All]" dimensionUniqueName="[Table4]" displayFolder="" count="0" memberValueDatatype="20" unbalanced="0"/>
    <cacheHierarchy uniqueName="[calls].[Date of Call (Month Index)]" caption="Date of Call (Month Index)" attribute="1" defaultMemberUniqueName="[calls].[Date of Call (Month Index)].[All]" allUniqueName="[calls].[Date of Call (Month Index)].[All]" dimensionUniqueName="[calls]" displayFolder="" count="0" memberValueDatatype="20" unbalanced="0" hidden="1"/>
    <cacheHierarchy uniqueName="[Measures].[Count of Gender]" caption="Count of Gender" measure="1" displayFolder="" measureGroup="custs" count="0">
      <extLst>
        <ext xmlns:x15="http://schemas.microsoft.com/office/spreadsheetml/2010/11/main" uri="{B97F6D7D-B522-45F9-BDA1-12C45D357490}">
          <x15:cacheHierarchy aggregatedColumn="9"/>
        </ext>
      </extLst>
    </cacheHierarchy>
    <cacheHierarchy uniqueName="[Measures].[Sum of Age]" caption="Sum of Age" measure="1" displayFolder="" measureGroup="custs" count="0">
      <extLst>
        <ext xmlns:x15="http://schemas.microsoft.com/office/spreadsheetml/2010/11/main" uri="{B97F6D7D-B522-45F9-BDA1-12C45D357490}">
          <x15:cacheHierarchy aggregatedColumn="10"/>
        </ext>
      </extLst>
    </cacheHierarchy>
    <cacheHierarchy uniqueName="[Measures].[Sum of Purchase Amount]" caption="Sum of Purchase Amount" measure="1" displayFolder="" measureGroup="calls" count="0">
      <extLst>
        <ext xmlns:x15="http://schemas.microsoft.com/office/spreadsheetml/2010/11/main" uri="{B97F6D7D-B522-45F9-BDA1-12C45D357490}">
          <x15:cacheHierarchy aggregatedColumn="2"/>
        </ext>
      </extLst>
    </cacheHierarchy>
    <cacheHierarchy uniqueName="[Measures].[Sum of Duration]" caption="Sum of Duration" measure="1" displayFolder="" measureGroup="calls" count="0">
      <extLst>
        <ext xmlns:x15="http://schemas.microsoft.com/office/spreadsheetml/2010/11/main" uri="{B97F6D7D-B522-45F9-BDA1-12C45D357490}">
          <x15:cacheHierarchy aggregatedColumn="1"/>
        </ext>
      </extLst>
    </cacheHierarchy>
    <cacheHierarchy uniqueName="[Measures].[Count of calls]" caption="Count of calls" measure="1" displayFolder="" measureGroup="calls" count="0"/>
    <cacheHierarchy uniqueName="[Measures].[Long calls]" caption="Long calls" measure="1" displayFolder="" measureGroup="calls" count="0"/>
    <cacheHierarchy uniqueName="[Measures].[zero amount calls]" caption="zero amount calls" measure="1" displayFolder="" measureGroup="calls" count="0"/>
    <cacheHierarchy uniqueName="[Measures].[__XL_Count calls]" caption="__XL_Count calls" measure="1" displayFolder="" measureGroup="calls" count="0" hidden="1"/>
    <cacheHierarchy uniqueName="[Measures].[__XL_Count custs]" caption="__XL_Count custs" measure="1" displayFolder="" measureGroup="custs" count="0" hidden="1"/>
    <cacheHierarchy uniqueName="[Measures].[__XL_Count reps]" caption="__XL_Count reps" measure="1" displayFolder="" measureGroup="reps"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ies>
  <kpis count="0"/>
  <dimensions count="5">
    <dimension name="calls" uniqueName="[calls]" caption="calls"/>
    <dimension name="custs" uniqueName="[custs]" caption="custs"/>
    <dimension measure="1" name="Measures" uniqueName="[Measures]" caption="Measures"/>
    <dimension name="reps" uniqueName="[reps]" caption="reps"/>
    <dimension name="Table4" uniqueName="[Table4]" caption="Table4"/>
  </dimensions>
  <measureGroups count="4">
    <measureGroup name="calls" caption="calls"/>
    <measureGroup name="custs" caption="custs"/>
    <measureGroup name="reps" caption="reps"/>
    <measureGroup name="Table4" caption="Table4"/>
  </measureGroups>
  <maps count="6">
    <map measureGroup="0" dimension="0"/>
    <map measureGroup="0" dimension="1"/>
    <map measureGroup="0" dimension="3"/>
    <map measureGroup="1" dimension="1"/>
    <map measureGroup="2" dimension="3"/>
    <map measureGroup="3" dimension="4"/>
  </maps>
  <extLst>
    <ext xmlns:x14="http://schemas.microsoft.com/office/spreadsheetml/2009/9/main" uri="{725AE2AE-9491-48be-B2B4-4EB974FC3084}">
      <x14:pivotCacheDefinition slicerData="1" pivotCacheId="1916490374"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4356.804364699077" backgroundQuery="1" createdVersion="7" refreshedVersion="7" minRefreshableVersion="3" recordCount="0" supportSubquery="1" supportAdvancedDrill="1" xr:uid="{0F60B206-EF80-4D7A-95E6-EBCBF2142F35}">
  <cacheSource type="external" connectionId="5">
    <extLst>
      <ext xmlns:x14="http://schemas.microsoft.com/office/spreadsheetml/2009/9/main" uri="{F057638F-6D5F-4e77-A914-E7F072B9BCA8}">
        <x14:sourceConnection name="ThisWorkbookDataModel"/>
      </ext>
    </extLst>
  </cacheSource>
  <cacheFields count="5">
    <cacheField name="[Measures].[Count of calls]" caption="Count of calls" numFmtId="0" hierarchy="19" level="32767"/>
    <cacheField name="[custs].[Gender].[Gender]" caption="Gender" numFmtId="0" hierarchy="9" level="1">
      <sharedItems count="3">
        <s v="Female"/>
        <s v="Male"/>
        <s v="Unknown"/>
      </sharedItems>
    </cacheField>
    <cacheField name="[reps].[Rep].[Rep]" caption="Rep" numFmtId="0" hierarchy="12" level="1">
      <sharedItems count="4">
        <s v="R004"/>
        <s v="R005"/>
        <s v="R006"/>
        <s v="R007"/>
      </sharedItems>
    </cacheField>
    <cacheField name="[calls].[Date of Call (Year)].[Date of Call (Year)]" caption="Date of Call (Year)" numFmtId="0" hierarchy="5" level="1">
      <sharedItems containsSemiMixedTypes="0" containsNonDate="0" containsString="0"/>
    </cacheField>
    <cacheField name="[reps].[Manager].[Manager]" caption="Manager" numFmtId="0" hierarchy="14" level="1">
      <sharedItems containsSemiMixedTypes="0" containsNonDate="0" containsString="0"/>
    </cacheField>
  </cacheFields>
  <cacheHierarchies count="33">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0" memberValueDatatype="130" unbalanced="0"/>
    <cacheHierarchy uniqueName="[calls].[Date of Call]" caption="Date of Call" attribute="1" time="1" defaultMemberUniqueName="[calls].[Date of Call].[All]" allUniqueName="[calls].[Date of Call].[All]" dimensionUniqueName="[calls]" displayFolder="" count="0" memberValueDatatype="7" unbalanced="0"/>
    <cacheHierarchy uniqueName="[calls].[Date of Call (Year)]" caption="Date of Call (Year)" attribute="1" defaultMemberUniqueName="[calls].[Date of Call (Year)].[All]" allUniqueName="[calls].[Date of Call (Year)].[All]" dimensionUniqueName="[calls]" displayFolder="" count="2" memberValueDatatype="130" unbalanced="0">
      <fieldsUsage count="2">
        <fieldUsage x="-1"/>
        <fieldUsage x="3"/>
      </fieldsUsage>
    </cacheHierarchy>
    <cacheHierarchy uniqueName="[calls].[Date of Call (Quarter)]" caption="Date of Call (Quarter)" attribute="1" defaultMemberUniqueName="[calls].[Date of Call (Quarter)].[All]" allUniqueName="[calls].[Date of Call (Quarter)].[All]" dimensionUniqueName="[calls]" displayFolder="" count="0" memberValueDatatype="130" unbalanced="0"/>
    <cacheHierarchy uniqueName="[calls].[Date of Call (Month)]" caption="Date of Call (Month)" attribute="1" defaultMemberUniqueName="[calls].[Date of Call (Month)].[All]" allUniqueName="[calls].[Date of Call (Month)].[All]" dimensionUniqueName="[calls]" displayFolder="" count="0" memberValueDatatype="130" unbalanced="0"/>
    <cacheHierarchy uniqueName="[custs].[Customer]" caption="Customer" attribute="1" defaultMemberUniqueName="[custs].[Customer].[All]" allUniqueName="[custs].[Customer].[All]" dimensionUniqueName="[custs]" displayFolder="" count="0" memberValueDatatype="130" unbalanced="0"/>
    <cacheHierarchy uniqueName="[custs].[Gender]" caption="Gender" attribute="1" defaultMemberUniqueName="[custs].[Gender].[All]" allUniqueName="[custs].[Gender].[All]" dimensionUniqueName="[custs]" displayFolder="" count="2" memberValueDatatype="130" unbalanced="0">
      <fieldsUsage count="2">
        <fieldUsage x="-1"/>
        <fieldUsage x="1"/>
      </fieldsUsage>
    </cacheHierarchy>
    <cacheHierarchy uniqueName="[custs].[Age]" caption="Age" attribute="1" defaultMemberUniqueName="[custs].[Age].[All]" allUniqueName="[custs].[Age].[All]" dimensionUniqueName="[custs]" displayFolder="" count="0" memberValueDatatype="20" unbalanced="0"/>
    <cacheHierarchy uniqueName="[custs].[Education]" caption="Education" attribute="1" defaultMemberUniqueName="[custs].[Education].[All]" allUniqueName="[custs].[Education].[All]" dimensionUniqueName="[custs]" displayFolder="" count="0" memberValueDatatype="130" unbalanced="0"/>
    <cacheHierarchy uniqueName="[reps].[Rep]" caption="Rep" attribute="1" defaultMemberUniqueName="[reps].[Rep].[All]" allUniqueName="[reps].[Rep].[All]" dimensionUniqueName="[reps]" displayFolder="" count="2" memberValueDatatype="130" unbalanced="0">
      <fieldsUsage count="2">
        <fieldUsage x="-1"/>
        <fieldUsage x="2"/>
      </fieldsUsage>
    </cacheHierarchy>
    <cacheHierarchy uniqueName="[reps].[Department]" caption="Department" attribute="1" defaultMemberUniqueName="[reps].[Department].[All]" allUniqueName="[reps].[Department].[All]" dimensionUniqueName="[reps]" displayFolder="" count="0" memberValueDatatype="130" unbalanced="0"/>
    <cacheHierarchy uniqueName="[reps].[Manager]" caption="Manager" attribute="1" defaultMemberUniqueName="[reps].[Manager].[All]" allUniqueName="[reps].[Manager].[All]" dimensionUniqueName="[reps]" displayFolder="" count="2" memberValueDatatype="130" unbalanced="0">
      <fieldsUsage count="2">
        <fieldUsage x="-1"/>
        <fieldUsage x="4"/>
      </fieldsUsage>
    </cacheHierarchy>
    <cacheHierarchy uniqueName="[Table4].[Month]" caption="Month" attribute="1" defaultMemberUniqueName="[Table4].[Month].[All]" allUniqueName="[Table4].[Month].[All]" dimensionUniqueName="[Table4]" displayFolder="" count="0" memberValueDatatype="130" unbalanced="0"/>
    <cacheHierarchy uniqueName="[Table4].[2018]" caption="2018" attribute="1" defaultMemberUniqueName="[Table4].[2018].[All]" allUniqueName="[Table4].[2018].[All]" dimensionUniqueName="[Table4]" displayFolder="" count="0" memberValueDatatype="20" unbalanced="0"/>
    <cacheHierarchy uniqueName="[Table4].[2019]" caption="2019" attribute="1" defaultMemberUniqueName="[Table4].[2019].[All]" allUniqueName="[Table4].[2019].[All]" dimensionUniqueName="[Table4]" displayFolder="" count="0" memberValueDatatype="20" unbalanced="0"/>
    <cacheHierarchy uniqueName="[calls].[Date of Call (Month Index)]" caption="Date of Call (Month Index)" attribute="1" defaultMemberUniqueName="[calls].[Date of Call (Month Index)].[All]" allUniqueName="[calls].[Date of Call (Month Index)].[All]" dimensionUniqueName="[calls]" displayFolder="" count="0" memberValueDatatype="20" unbalanced="0" hidden="1"/>
    <cacheHierarchy uniqueName="[Measures].[Count of calls]" caption="Count of calls" measure="1" displayFolder="" measureGroup="calls" count="0" oneField="1">
      <fieldsUsage count="1">
        <fieldUsage x="0"/>
      </fieldsUsage>
    </cacheHierarchy>
    <cacheHierarchy uniqueName="[Measures].[Long calls]" caption="Long calls" measure="1" displayFolder="" measureGroup="calls" count="0"/>
    <cacheHierarchy uniqueName="[Measures].[zero amount calls]" caption="zero amount calls" measure="1" displayFolder="" measureGroup="calls" count="0"/>
    <cacheHierarchy uniqueName="[Measures].[__XL_Count calls]" caption="__XL_Count calls" measure="1" displayFolder="" measureGroup="calls" count="0" hidden="1"/>
    <cacheHierarchy uniqueName="[Measures].[__XL_Count custs]" caption="__XL_Count custs" measure="1" displayFolder="" measureGroup="custs" count="0" hidden="1"/>
    <cacheHierarchy uniqueName="[Measures].[__XL_Count reps]" caption="__XL_Count reps" measure="1" displayFolder="" measureGroup="reps"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Count of Gender]" caption="Count of Gender" measure="1" displayFolder="" measureGroup="custs" count="0" hidden="1">
      <extLst>
        <ext xmlns:x15="http://schemas.microsoft.com/office/spreadsheetml/2010/11/main" uri="{B97F6D7D-B522-45F9-BDA1-12C45D357490}">
          <x15:cacheHierarchy aggregatedColumn="9"/>
        </ext>
      </extLst>
    </cacheHierarchy>
    <cacheHierarchy uniqueName="[Measures].[Sum of Age]" caption="Sum of Age" measure="1" displayFolder="" measureGroup="custs" count="0" hidden="1">
      <extLst>
        <ext xmlns:x15="http://schemas.microsoft.com/office/spreadsheetml/2010/11/main" uri="{B97F6D7D-B522-45F9-BDA1-12C45D357490}">
          <x15:cacheHierarchy aggregatedColumn="10"/>
        </ext>
      </extLst>
    </cacheHierarchy>
    <cacheHierarchy uniqueName="[Measures].[Sum of Purchase Amount]" caption="Sum of Purchase Amount" measure="1" displayFolder="" measureGroup="calls" count="0" hidden="1">
      <extLst>
        <ext xmlns:x15="http://schemas.microsoft.com/office/spreadsheetml/2010/11/main" uri="{B97F6D7D-B522-45F9-BDA1-12C45D357490}">
          <x15:cacheHierarchy aggregatedColumn="2"/>
        </ext>
      </extLst>
    </cacheHierarchy>
    <cacheHierarchy uniqueName="[Measures].[Sum of Duration]" caption="Sum of Duration" measure="1" displayFolder="" measureGroup="calls" count="0" hidden="1">
      <extLst>
        <ext xmlns:x15="http://schemas.microsoft.com/office/spreadsheetml/2010/11/main" uri="{B97F6D7D-B522-45F9-BDA1-12C45D357490}">
          <x15:cacheHierarchy aggregatedColumn="1"/>
        </ext>
      </extLst>
    </cacheHierarchy>
    <cacheHierarchy uniqueName="[Measures].[Sum of 2018]" caption="Sum of 2018" measure="1" displayFolder="" measureGroup="Table4" count="0" hidden="1">
      <extLst>
        <ext xmlns:x15="http://schemas.microsoft.com/office/spreadsheetml/2010/11/main" uri="{B97F6D7D-B522-45F9-BDA1-12C45D357490}">
          <x15:cacheHierarchy aggregatedColumn="16"/>
        </ext>
      </extLst>
    </cacheHierarchy>
    <cacheHierarchy uniqueName="[Measures].[Sum of 2019]" caption="Sum of 2019" measure="1" displayFolder="" measureGroup="Table4" count="0" hidden="1">
      <extLst>
        <ext xmlns:x15="http://schemas.microsoft.com/office/spreadsheetml/2010/11/main" uri="{B97F6D7D-B522-45F9-BDA1-12C45D357490}">
          <x15:cacheHierarchy aggregatedColumn="17"/>
        </ext>
      </extLst>
    </cacheHierarchy>
  </cacheHierarchies>
  <kpis count="0"/>
  <dimensions count="5">
    <dimension name="calls" uniqueName="[calls]" caption="calls"/>
    <dimension name="custs" uniqueName="[custs]" caption="custs"/>
    <dimension measure="1" name="Measures" uniqueName="[Measures]" caption="Measures"/>
    <dimension name="reps" uniqueName="[reps]" caption="reps"/>
    <dimension name="Table4" uniqueName="[Table4]" caption="Table4"/>
  </dimensions>
  <measureGroups count="4">
    <measureGroup name="calls" caption="calls"/>
    <measureGroup name="custs" caption="custs"/>
    <measureGroup name="reps" caption="reps"/>
    <measureGroup name="Table4" caption="Table4"/>
  </measureGroups>
  <maps count="6">
    <map measureGroup="0" dimension="0"/>
    <map measureGroup="0" dimension="1"/>
    <map measureGroup="0" dimension="3"/>
    <map measureGroup="1" dimension="1"/>
    <map measureGroup="2" dimension="3"/>
    <map measureGroup="3" dimension="4"/>
  </maps>
  <extLst>
    <ext xmlns:x14="http://schemas.microsoft.com/office/spreadsheetml/2009/9/main" uri="{725AE2AE-9491-48be-B2B4-4EB974FC3084}">
      <x14:pivotCacheDefinition pivotCacheId="146636474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BD15B4-DB1C-4B08-A821-2A6A4240B5B4}" name="PivotChartTable2" cacheId="47"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
  <location ref="A1:E7" firstHeaderRow="1" firstDataRow="2" firstDataCol="1"/>
  <pivotFields count="5">
    <pivotField dataField="1" subtotalTop="0" showAll="0" defaultSubtotal="0"/>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5">
    <i>
      <x/>
    </i>
    <i>
      <x v="1"/>
    </i>
    <i>
      <x v="2"/>
    </i>
    <i>
      <x v="3"/>
    </i>
    <i t="grand">
      <x/>
    </i>
  </rowItems>
  <colFields count="1">
    <field x="1"/>
  </colFields>
  <colItems count="4">
    <i>
      <x/>
    </i>
    <i>
      <x v="1"/>
    </i>
    <i>
      <x v="2"/>
    </i>
    <i t="grand">
      <x/>
    </i>
  </colItems>
  <dataFields count="1">
    <dataField fld="0"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0"/>
          </reference>
        </references>
      </pivotArea>
    </chartFormat>
    <chartFormat chart="0" format="4" series="1">
      <pivotArea type="data" outline="0" fieldPosition="0">
        <references count="2">
          <reference field="4294967294" count="1" selected="0">
            <x v="0"/>
          </reference>
          <reference field="2" count="1" selected="0">
            <x v="3"/>
          </reference>
        </references>
      </pivotArea>
    </chartFormat>
  </chartFormats>
  <pivotHierarchies count="33">
    <pivotHierarchy dragToData="1"/>
    <pivotHierarchy dragToData="1"/>
    <pivotHierarchy dragToData="1"/>
    <pivotHierarchy dragToData="1"/>
    <pivotHierarchy dragToData="1"/>
    <pivotHierarchy multipleItemSelectionAllowed="1" dragToData="1">
      <members count="1" level="1">
        <member name="[calls].[Date of Call (Year)].&amp;[2019]"/>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eps].[Manager].&amp;[Gina]"/>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rowHierarchiesUsage count="1">
    <rowHierarchyUsage hierarchyUsage="12"/>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5" columnCount="4" cacheId="1466364743">
        <x15:pivotRow count="4">
          <x15:c>
            <x15:v>527</x15:v>
            <x15:x in="0"/>
          </x15:c>
          <x15:c>
            <x15:v>561</x15:v>
            <x15:x in="0"/>
          </x15:c>
          <x15:c>
            <x15:v>141</x15:v>
            <x15:x in="0"/>
          </x15:c>
          <x15:c>
            <x15:v>1229</x15:v>
            <x15:x in="0"/>
          </x15:c>
        </x15:pivotRow>
        <x15:pivotRow count="4">
          <x15:c>
            <x15:v>494</x15:v>
            <x15:x in="0"/>
          </x15:c>
          <x15:c>
            <x15:v>554</x15:v>
            <x15:x in="0"/>
          </x15:c>
          <x15:c>
            <x15:v>133</x15:v>
            <x15:x in="0"/>
          </x15:c>
          <x15:c>
            <x15:v>1181</x15:v>
            <x15:x in="0"/>
          </x15:c>
        </x15:pivotRow>
        <x15:pivotRow count="4">
          <x15:c>
            <x15:v>490</x15:v>
            <x15:x in="0"/>
          </x15:c>
          <x15:c>
            <x15:v>562</x15:v>
            <x15:x in="0"/>
          </x15:c>
          <x15:c>
            <x15:v>144</x15:v>
            <x15:x in="0"/>
          </x15:c>
          <x15:c>
            <x15:v>1196</x15:v>
            <x15:x in="0"/>
          </x15:c>
        </x15:pivotRow>
        <x15:pivotRow count="4">
          <x15:c>
            <x15:v>345</x15:v>
            <x15:x in="0"/>
          </x15:c>
          <x15:c>
            <x15:v>349</x15:v>
            <x15:x in="0"/>
          </x15:c>
          <x15:c>
            <x15:v>90</x15:v>
            <x15:x in="0"/>
          </x15:c>
          <x15:c>
            <x15:v>784</x15:v>
            <x15:x in="0"/>
          </x15:c>
        </x15:pivotRow>
        <x15:pivotRow count="4">
          <x15:c>
            <x15:v>1856</x15:v>
            <x15:x in="0"/>
          </x15:c>
          <x15:c>
            <x15:v>2026</x15:v>
            <x15:x in="0"/>
          </x15:c>
          <x15:c>
            <x15:v>508</x15:v>
            <x15:x in="0"/>
          </x15:c>
          <x15:c>
            <x15:v>4390</x15:v>
            <x15:x in="0"/>
          </x15:c>
        </x15:pivotRow>
      </x15:pivotTableData>
    </ext>
    <ext xmlns:x15="http://schemas.microsoft.com/office/spreadsheetml/2010/11/main" uri="{E67621CE-5B39-4880-91FE-76760E9C1902}">
      <x15:pivotTableUISettings>
        <x15:activeTabTopLevelEntity name="[calls]"/>
        <x15:activeTabTopLevelEntity name="[custs]"/>
        <x15:activeTabTopLevelEntity name="[rep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FA714F-B8B4-4756-8B53-C5363BFE174A}" name="Annual Trend" cacheId="44"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B42:L56" firstHeaderRow="1" firstDataRow="3" firstDataCol="1"/>
  <pivotFields count="8">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6"/>
  </rowFields>
  <rowItems count="12">
    <i>
      <x/>
    </i>
    <i>
      <x v="1"/>
    </i>
    <i>
      <x v="2"/>
    </i>
    <i>
      <x v="3"/>
    </i>
    <i>
      <x v="4"/>
    </i>
    <i>
      <x v="5"/>
    </i>
    <i>
      <x v="6"/>
    </i>
    <i>
      <x v="7"/>
    </i>
    <i>
      <x v="8"/>
    </i>
    <i>
      <x v="9"/>
    </i>
    <i>
      <x v="10"/>
    </i>
    <i>
      <x v="11"/>
    </i>
  </rowItems>
  <colFields count="2">
    <field x="5"/>
    <field x="-2"/>
  </colFields>
  <colItems count="10">
    <i>
      <x/>
      <x/>
    </i>
    <i r="1" i="1">
      <x v="1"/>
    </i>
    <i r="1" i="2">
      <x v="2"/>
    </i>
    <i r="1" i="3">
      <x v="3"/>
    </i>
    <i r="1" i="4">
      <x v="4"/>
    </i>
    <i>
      <x v="1"/>
      <x/>
    </i>
    <i r="1" i="1">
      <x v="1"/>
    </i>
    <i r="1" i="2">
      <x v="2"/>
    </i>
    <i r="1" i="3">
      <x v="3"/>
    </i>
    <i r="1" i="4">
      <x v="4"/>
    </i>
  </colItems>
  <dataFields count="5">
    <dataField name="Sum of Duration" fld="0" baseField="0" baseItem="0"/>
    <dataField name="Sum of Purchase Amount" fld="1" baseField="0" baseItem="0"/>
    <dataField fld="2" subtotal="count" baseField="0" baseItem="0"/>
    <dataField fld="4" subtotal="count" baseField="0" baseItem="0"/>
    <dataField fld="3" subtotal="count" baseField="0" baseItem="0"/>
  </dataField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eps].[Manager].&amp;[Gina]"/>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2">
    <colHierarchyUsage hierarchyUsage="5"/>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7BBFF0-677D-4BC9-A922-21E54EE066F3}" name="PivotTable3" cacheId="4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27:F33" firstHeaderRow="1" firstDataRow="2" firstDataCol="1"/>
  <pivotFields count="4">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1"/>
  </rowFields>
  <rowItems count="5">
    <i>
      <x/>
    </i>
    <i>
      <x v="1"/>
    </i>
    <i>
      <x v="2"/>
    </i>
    <i>
      <x v="3"/>
    </i>
    <i t="grand">
      <x/>
    </i>
  </rowItems>
  <colFields count="1">
    <field x="0"/>
  </colFields>
  <colItems count="4">
    <i>
      <x/>
    </i>
    <i>
      <x v="1"/>
    </i>
    <i>
      <x v="2"/>
    </i>
    <i t="grand">
      <x/>
    </i>
  </colItems>
  <dataFields count="1">
    <dataField fld="2" subtotal="count" baseField="0" baseItem="0"/>
  </dataFields>
  <pivotHierarchies count="33">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eps].[Manager].&amp;[Gina]"/>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s]"/>
        <x15:activeTabTopLevelEntity name="[reps]"/>
        <x15:activeTabTopLevelEntity name="[ca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6F540B9-773C-4214-B39A-E3DA7AD4FD51}" name="PivotTable2" cacheId="5" dataOnRows="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B15:D24" firstHeaderRow="1" firstDataRow="5" firstDataCol="1"/>
  <pivotFields count="9">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xis="axisCol" allDrilled="1" subtotalTop="0" showAll="0" dataSourceSort="1" defaultSubtotal="0" defaultAttributeDrillState="1">
      <items count="6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items count="2">
        <item x="0" e="0"/>
        <item x="1" e="0"/>
      </items>
    </pivotField>
  </pivotFields>
  <rowFields count="1">
    <field x="-2"/>
  </rowFields>
  <rowItems count="5">
    <i>
      <x/>
    </i>
    <i i="1">
      <x v="1"/>
    </i>
    <i i="2">
      <x v="2"/>
    </i>
    <i i="3">
      <x v="3"/>
    </i>
    <i i="4">
      <x v="4"/>
    </i>
  </rowItems>
  <colFields count="4">
    <field x="8"/>
    <field x="7"/>
    <field x="6"/>
    <field x="5"/>
  </colFields>
  <colItems count="2">
    <i>
      <x/>
    </i>
    <i>
      <x v="1"/>
    </i>
  </colItems>
  <dataFields count="5">
    <dataField fld="0" subtotal="count" baseField="0" baseItem="0"/>
    <dataField fld="1" subtotal="count" baseField="0" baseItem="0"/>
    <dataField fld="2" subtotal="count" baseField="0" baseItem="0"/>
    <dataField name="Sum of Purchase Amount" fld="3" baseField="0" baseItem="0"/>
    <dataField name="Sum of Duration" fld="4" baseField="0" baseItem="0"/>
  </dataField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4">
    <colHierarchyUsage hierarchyUsage="5"/>
    <colHierarchyUsage hierarchyUsage="6"/>
    <colHierarchyUsage hierarchyUsage="7"/>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7398B17-7F41-4F6C-8378-6BFB6CBADAB2}" name="costumer demographics" cacheId="38" dataOnRows="1"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location ref="B1:F10" firstHeaderRow="1" firstDataRow="2" firstDataCol="2"/>
  <pivotFields count="5">
    <pivotField axis="axisRow" compact="0" allDrilled="1" outline="0" showAll="0" dataSourceSort="1" defaultSubtotal="0" defaultAttributeDrillState="1">
      <items count="4">
        <item x="0"/>
        <item x="1"/>
        <item x="2"/>
        <item x="3"/>
      </items>
    </pivotField>
    <pivotField axis="axisCol" compact="0" allDrilled="1" outline="0" showAll="0" dataSourceSort="1" defaultSubtotal="0" defaultAttributeDrillState="1">
      <items count="3">
        <item x="0"/>
        <item x="1"/>
        <item x="2"/>
      </items>
    </pivotField>
    <pivotField dataField="1" compact="0" outline="0" showAll="0" defaultSubtotal="0"/>
    <pivotField dataField="1" compact="0" outline="0" showAll="0" defaultSubtotal="0"/>
    <pivotField compact="0" allDrilled="1" outline="0" subtotalTop="0" showAll="0" dataSourceSort="1" defaultSubtotal="0" defaultAttributeDrillState="1"/>
  </pivotFields>
  <rowFields count="2">
    <field x="0"/>
    <field x="-2"/>
  </rowFields>
  <rowItems count="8">
    <i>
      <x/>
      <x/>
    </i>
    <i r="1" i="1">
      <x v="1"/>
    </i>
    <i>
      <x v="1"/>
      <x/>
    </i>
    <i r="1" i="1">
      <x v="1"/>
    </i>
    <i>
      <x v="2"/>
      <x/>
    </i>
    <i r="1" i="1">
      <x v="1"/>
    </i>
    <i>
      <x v="3"/>
      <x/>
    </i>
    <i r="1" i="1">
      <x v="1"/>
    </i>
  </rowItems>
  <colFields count="1">
    <field x="1"/>
  </colFields>
  <colItems count="3">
    <i>
      <x/>
    </i>
    <i>
      <x v="1"/>
    </i>
    <i>
      <x v="2"/>
    </i>
  </colItems>
  <dataFields count="2">
    <dataField fld="2" subtotal="count" baseField="0" baseItem="0"/>
    <dataField fld="3" subtotal="count" baseField="0" baseItem="0"/>
  </dataField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eps].[Manager].&amp;[Gina]"/>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1"/>
    <rowHierarchyUsage hierarchyUsage="-2"/>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ls]"/>
        <x15:activeTabTopLevelEntity name="[cust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of_Call__Year" xr10:uid="{42A1DC03-B7B3-435B-9BFB-6914DF0003B5}" sourceName="[calls].[Date of Call (Year)]">
  <pivotTables>
    <pivotTable tabId="1" name="PivotTable3"/>
  </pivotTables>
  <data>
    <olap pivotCacheId="1106438276">
      <levels count="2">
        <level uniqueName="[calls].[Date of Call (Year)].[(All)]" sourceCaption="(All)" count="0"/>
        <level uniqueName="[calls].[Date of Call (Year)].[Date of Call (Year)]" sourceCaption="Date of Call (Year)" count="2">
          <ranges>
            <range startItem="0">
              <i n="[calls].[Date of Call (Year)].&amp;[2018]" c="2018"/>
              <i n="[calls].[Date of Call (Year)].&amp;[2019]" c="2019"/>
            </range>
          </ranges>
        </level>
      </levels>
      <selections count="1">
        <selection n="[calls].[Date of Call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1" xr10:uid="{B44E98D7-8D68-4077-9C03-DF7CA991CEDD}" sourceName="[reps].[Manager]">
  <pivotTables>
    <pivotTable tabId="1" name="costumer demographics"/>
    <pivotTable tabId="1" name="PivotTable3"/>
    <pivotTable tabId="1" name="Annual Trend"/>
  </pivotTables>
  <data>
    <olap pivotCacheId="1916490374">
      <levels count="2">
        <level uniqueName="[reps].[Manager].[(All)]" sourceCaption="(All)" count="0"/>
        <level uniqueName="[reps].[Manager].[Manager]" sourceCaption="Manager" count="2">
          <ranges>
            <range startItem="0">
              <i n="[reps].[Manager].&amp;[Bob]" c="Bob"/>
              <i n="[reps].[Manager].&amp;[Gina]" c="Gina"/>
            </range>
          </ranges>
        </level>
      </levels>
      <selections count="1">
        <selection n="[reps].[Manager].&amp;[Gina]"/>
      </selections>
    </olap>
  </data>
  <extLst>
    <x:ext xmlns:x15="http://schemas.microsoft.com/office/spreadsheetml/2010/11/main" uri="{03082B11-2C62-411c-B77F-237D8FCFBE4C}">
      <x15:slicerCachePivotTables>
        <pivotTable tabId="4294967295" name="PivotChartTable2"/>
      </x15:slicerCachePivotTables>
    </x:ext>
    <x:ext xmlns:x15="http://schemas.microsoft.com/office/spreadsheetml/2010/11/main" uri="{470722E0-AACD-4C17-9CDC-17EF765DBC7E}">
      <x15:slicerCacheHideItemsWithNoData count="1">
        <x15:slicerCacheOlapLevelName uniqueName="[reps].[Manager].[Manager]"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of Call (Year)" xr10:uid="{7E410761-B03B-49EB-AEAA-CA7A3BB5605E}" cache="Slicer_Date_of_Call__Year" caption="Date of Call (Year)" level="1" rowHeight="234950"/>
  <slicer name="Manager" xr10:uid="{AFBC3931-811E-4ADB-B18B-2E25A3EFE2E1}" cache="Slicer_Manager1" caption="Manager"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nager 1" xr10:uid="{D5A70B41-87C5-4DD5-B4D3-F754D1BEA996}" cache="Slicer_Manager1" columnCount="2" showCaption="0" level="1" rowHeight="18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CD9D82E-F223-48A2-BF31-9AA4227496C7}" name="Table4" displayName="Table4" ref="N44:P56" totalsRowShown="0" tableBorderDxfId="2">
  <autoFilter ref="N44:P56" xr:uid="{3CD9D82E-F223-48A2-BF31-9AA4227496C7}"/>
  <tableColumns count="3">
    <tableColumn id="1" xr3:uid="{A3110744-1700-47A8-96E8-0DEBB5184340}" name="Month"/>
    <tableColumn id="2" xr3:uid="{911D8221-A833-475A-ADFD-9E999992E4DD}" name="2018" dataDxfId="1">
      <calculatedColumnFormula>INDEX(C45:G45,$O$42)</calculatedColumnFormula>
    </tableColumn>
    <tableColumn id="3" xr3:uid="{8E09F9C5-0AFC-4F06-AB5F-DE01D740409D}" name="2019" dataDxfId="0">
      <calculatedColumnFormula>INDEX(H45:L45,$O$42)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1.xml"/><Relationship Id="rId3" Type="http://schemas.openxmlformats.org/officeDocument/2006/relationships/pivotTable" Target="../pivotTables/pivotTable4.xml"/><Relationship Id="rId7" Type="http://schemas.openxmlformats.org/officeDocument/2006/relationships/vmlDrawing" Target="../drawings/vmlDrawing1.v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drawing" Target="../drawings/drawing1.xml"/><Relationship Id="rId5" Type="http://schemas.openxmlformats.org/officeDocument/2006/relationships/printerSettings" Target="../printerSettings/printerSettings1.bin"/><Relationship Id="rId10" Type="http://schemas.microsoft.com/office/2007/relationships/slicer" Target="../slicers/slicer1.xml"/><Relationship Id="rId4" Type="http://schemas.openxmlformats.org/officeDocument/2006/relationships/pivotTable" Target="../pivotTables/pivotTable5.xml"/><Relationship Id="rId9"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B6D59-0F92-4CDE-8C15-24C8998D9D3C}">
  <dimension ref="A1:R56"/>
  <sheetViews>
    <sheetView tabSelected="1" topLeftCell="A43" workbookViewId="0">
      <selection activeCell="L33" sqref="L33"/>
    </sheetView>
  </sheetViews>
  <sheetFormatPr defaultRowHeight="14.4" x14ac:dyDescent="0.3"/>
  <cols>
    <col min="2" max="2" width="12.5546875" bestFit="1" customWidth="1"/>
    <col min="3" max="3" width="15.5546875" bestFit="1" customWidth="1"/>
    <col min="4" max="4" width="22.77734375" bestFit="1" customWidth="1"/>
    <col min="5" max="5" width="12.33203125" bestFit="1" customWidth="1"/>
    <col min="6" max="6" width="15.77734375" bestFit="1" customWidth="1"/>
    <col min="7" max="7" width="9.109375" bestFit="1" customWidth="1"/>
    <col min="8" max="8" width="14.88671875" bestFit="1" customWidth="1"/>
    <col min="9" max="9" width="22.77734375" bestFit="1" customWidth="1"/>
    <col min="10" max="10" width="12.33203125" bestFit="1" customWidth="1"/>
    <col min="11" max="11" width="15.77734375" bestFit="1" customWidth="1"/>
    <col min="12" max="12" width="9.109375" bestFit="1" customWidth="1"/>
    <col min="13" max="13" width="11.5546875" customWidth="1"/>
    <col min="14" max="14" width="20.5546875" bestFit="1" customWidth="1"/>
    <col min="15" max="15" width="13.88671875" bestFit="1" customWidth="1"/>
    <col min="16" max="16" width="13.88671875" customWidth="1"/>
    <col min="17" max="17" width="14.109375" bestFit="1" customWidth="1"/>
    <col min="18" max="18" width="22.77734375" customWidth="1"/>
    <col min="19" max="19" width="6.33203125" bestFit="1" customWidth="1"/>
    <col min="20" max="20" width="6.109375" bestFit="1" customWidth="1"/>
    <col min="21" max="21" width="6.6640625" bestFit="1" customWidth="1"/>
    <col min="22" max="22" width="6.44140625" bestFit="1" customWidth="1"/>
    <col min="23" max="23" width="6.109375" bestFit="1" customWidth="1"/>
    <col min="24" max="24" width="10.77734375" bestFit="1" customWidth="1"/>
    <col min="25" max="625" width="10.33203125" bestFit="1" customWidth="1"/>
    <col min="626" max="626" width="10.77734375" bestFit="1" customWidth="1"/>
  </cols>
  <sheetData>
    <row r="1" spans="2:6" x14ac:dyDescent="0.3">
      <c r="D1" s="1" t="s">
        <v>12</v>
      </c>
    </row>
    <row r="2" spans="2:6" x14ac:dyDescent="0.3">
      <c r="B2" s="1" t="s">
        <v>13</v>
      </c>
      <c r="C2" s="1" t="s">
        <v>14</v>
      </c>
      <c r="D2" t="s">
        <v>7</v>
      </c>
      <c r="E2" t="s">
        <v>8</v>
      </c>
      <c r="F2" t="s">
        <v>9</v>
      </c>
    </row>
    <row r="3" spans="2:6" x14ac:dyDescent="0.3">
      <c r="B3" t="s">
        <v>2</v>
      </c>
      <c r="C3" t="s">
        <v>10</v>
      </c>
      <c r="D3" s="7">
        <v>530</v>
      </c>
      <c r="E3" s="7">
        <v>411</v>
      </c>
      <c r="F3" s="7">
        <v>206</v>
      </c>
    </row>
    <row r="4" spans="2:6" x14ac:dyDescent="0.3">
      <c r="C4" t="s">
        <v>11</v>
      </c>
      <c r="D4" s="7">
        <v>350</v>
      </c>
      <c r="E4" s="7">
        <v>275</v>
      </c>
      <c r="F4" s="7">
        <v>127</v>
      </c>
    </row>
    <row r="5" spans="2:6" x14ac:dyDescent="0.3">
      <c r="B5" t="s">
        <v>3</v>
      </c>
      <c r="C5" t="s">
        <v>10</v>
      </c>
      <c r="D5" s="7">
        <v>240</v>
      </c>
      <c r="E5" s="7">
        <v>352</v>
      </c>
      <c r="F5" s="7">
        <v>96</v>
      </c>
    </row>
    <row r="6" spans="2:6" x14ac:dyDescent="0.3">
      <c r="C6" t="s">
        <v>11</v>
      </c>
      <c r="D6" s="7">
        <v>150</v>
      </c>
      <c r="E6" s="7">
        <v>231</v>
      </c>
      <c r="F6" s="7">
        <v>65</v>
      </c>
    </row>
    <row r="7" spans="2:6" x14ac:dyDescent="0.3">
      <c r="B7" t="s">
        <v>4</v>
      </c>
      <c r="C7" t="s">
        <v>10</v>
      </c>
      <c r="D7" s="7">
        <v>378</v>
      </c>
      <c r="E7" s="7">
        <v>367</v>
      </c>
      <c r="F7" s="7">
        <v>47</v>
      </c>
    </row>
    <row r="8" spans="2:6" x14ac:dyDescent="0.3">
      <c r="C8" t="s">
        <v>11</v>
      </c>
      <c r="D8" s="7">
        <v>254</v>
      </c>
      <c r="E8" s="7">
        <v>243</v>
      </c>
      <c r="F8" s="7">
        <v>29</v>
      </c>
    </row>
    <row r="9" spans="2:6" x14ac:dyDescent="0.3">
      <c r="B9" t="s">
        <v>5</v>
      </c>
      <c r="C9" t="s">
        <v>10</v>
      </c>
      <c r="D9" s="7">
        <v>708</v>
      </c>
      <c r="E9" s="7">
        <v>896</v>
      </c>
      <c r="F9" s="7">
        <v>159</v>
      </c>
    </row>
    <row r="10" spans="2:6" x14ac:dyDescent="0.3">
      <c r="C10" t="s">
        <v>11</v>
      </c>
      <c r="D10" s="7">
        <v>444</v>
      </c>
      <c r="E10" s="7">
        <v>572</v>
      </c>
      <c r="F10" s="7">
        <v>97</v>
      </c>
    </row>
    <row r="15" spans="2:6" x14ac:dyDescent="0.3">
      <c r="C15" s="1" t="s">
        <v>6</v>
      </c>
    </row>
    <row r="16" spans="2:6" x14ac:dyDescent="0.3">
      <c r="C16" t="s">
        <v>18</v>
      </c>
      <c r="D16" t="s">
        <v>19</v>
      </c>
    </row>
    <row r="19" spans="2:6" x14ac:dyDescent="0.3">
      <c r="B19" s="1" t="s">
        <v>14</v>
      </c>
      <c r="E19" t="s">
        <v>32</v>
      </c>
    </row>
    <row r="20" spans="2:6" x14ac:dyDescent="0.3">
      <c r="B20" s="2" t="s">
        <v>10</v>
      </c>
      <c r="C20" s="7">
        <v>3379</v>
      </c>
      <c r="D20" s="7">
        <v>4618</v>
      </c>
      <c r="E20" s="4">
        <f>((GETPIVOTDATA("[Measures].[Count of calls]",$B$15,"[calls].[Date of Call (Year)]","[calls].[Date of Call (Year)].&amp;[2019]")-GETPIVOTDATA("[Measures].[Count of calls]",$B$15,"[calls].[Date of Call (Year)]","[calls].[Date of Call (Year)].&amp;[2018]"))/GETPIVOTDATA("[Measures].[Count of calls]",$B$15,"[calls].[Date of Call (Year)]","[calls].[Date of Call (Year)].&amp;[2018]"))</f>
        <v>0.36667653151820068</v>
      </c>
    </row>
    <row r="21" spans="2:6" x14ac:dyDescent="0.3">
      <c r="B21" s="2" t="s">
        <v>11</v>
      </c>
      <c r="C21" s="7">
        <v>1675</v>
      </c>
      <c r="D21" s="7">
        <v>3540</v>
      </c>
      <c r="E21" s="4">
        <f>(GETPIVOTDATA("[Measures].[Long calls]",$B$15,"[calls].[Date of Call (Year)]","[calls].[Date of Call (Year)].&amp;[2019]")-GETPIVOTDATA("[Measures].[Long calls]",$B$15,"[calls].[Date of Call (Year)]","[calls].[Date of Call (Year)].&amp;[2018]"))/GETPIVOTDATA("[Measures].[Long calls]",$B$15,"[calls].[Date of Call (Year)]","[calls].[Date of Call (Year)].&amp;[2018]")</f>
        <v>1.1134328358208956</v>
      </c>
    </row>
    <row r="22" spans="2:6" x14ac:dyDescent="0.3">
      <c r="B22" s="2" t="s">
        <v>15</v>
      </c>
      <c r="C22" s="7">
        <v>670</v>
      </c>
      <c r="D22" s="7">
        <v>1457</v>
      </c>
      <c r="E22" s="4">
        <f>(GETPIVOTDATA("[Measures].[zero amount calls]",$B$15,"[calls].[Date of Call (Year)]","[calls].[Date of Call (Year)].&amp;[2019]")-GETPIVOTDATA("[Measures].[zero amount calls]",$B$15,"[calls].[Date of Call (Year)]","[calls].[Date of Call (Year)].&amp;[2018]"))/GETPIVOTDATA("[Measures].[zero amount calls]",$B$15,"[calls].[Date of Call (Year)]","[calls].[Date of Call (Year)].&amp;[2018]")</f>
        <v>1.1746268656716419</v>
      </c>
    </row>
    <row r="23" spans="2:6" x14ac:dyDescent="0.3">
      <c r="B23" s="2" t="s">
        <v>16</v>
      </c>
      <c r="C23" s="3">
        <v>341150</v>
      </c>
      <c r="D23" s="3">
        <v>640035</v>
      </c>
      <c r="E23" s="4">
        <f>(GETPIVOTDATA("[Measures].[Sum of Purchase Amount]",$B$15,"[calls].[Date of Call (Year)]","[calls].[Date of Call (Year)].&amp;[2019]")-GETPIVOTDATA("[Measures].[Sum of Purchase Amount]",$B$15,"[calls].[Date of Call (Year)]","[calls].[Date of Call (Year)].&amp;[2018]"))/GETPIVOTDATA("[Measures].[Sum of Purchase Amount]",$B$15,"[calls].[Date of Call (Year)]","[calls].[Date of Call (Year)].&amp;[2018]")</f>
        <v>0.87611021544775025</v>
      </c>
    </row>
    <row r="24" spans="2:6" x14ac:dyDescent="0.3">
      <c r="B24" s="2" t="s">
        <v>17</v>
      </c>
      <c r="C24" s="3">
        <v>304371</v>
      </c>
      <c r="D24" s="3">
        <v>551794</v>
      </c>
      <c r="E24" s="4">
        <f>(GETPIVOTDATA("[Measures].[Sum of Duration]",$B$15,"[calls].[Date of Call (Year)]","[calls].[Date of Call (Year)].&amp;[2019]")-GETPIVOTDATA("[Measures].[Sum of Duration]",$B$15,"[calls].[Date of Call (Year)]","[calls].[Date of Call (Year)].&amp;[2018]"))/GETPIVOTDATA("[Measures].[Sum of Duration]",$B$15,"[calls].[Date of Call (Year)]","[calls].[Date of Call (Year)].&amp;[2018]")</f>
        <v>0.81289938923221994</v>
      </c>
    </row>
    <row r="27" spans="2:6" x14ac:dyDescent="0.3">
      <c r="B27" s="1" t="s">
        <v>10</v>
      </c>
      <c r="C27" s="1" t="s">
        <v>6</v>
      </c>
    </row>
    <row r="28" spans="2:6" x14ac:dyDescent="0.3">
      <c r="B28" s="1" t="s">
        <v>0</v>
      </c>
      <c r="C28" t="s">
        <v>7</v>
      </c>
      <c r="D28" t="s">
        <v>8</v>
      </c>
      <c r="E28" t="s">
        <v>9</v>
      </c>
      <c r="F28" t="s">
        <v>1</v>
      </c>
    </row>
    <row r="29" spans="2:6" x14ac:dyDescent="0.3">
      <c r="B29" s="2" t="s">
        <v>53</v>
      </c>
      <c r="C29" s="7">
        <v>527</v>
      </c>
      <c r="D29" s="7">
        <v>561</v>
      </c>
      <c r="E29" s="7">
        <v>141</v>
      </c>
      <c r="F29" s="7">
        <v>1229</v>
      </c>
    </row>
    <row r="30" spans="2:6" x14ac:dyDescent="0.3">
      <c r="B30" s="2" t="s">
        <v>54</v>
      </c>
      <c r="C30" s="7">
        <v>494</v>
      </c>
      <c r="D30" s="7">
        <v>554</v>
      </c>
      <c r="E30" s="7">
        <v>133</v>
      </c>
      <c r="F30" s="7">
        <v>1181</v>
      </c>
    </row>
    <row r="31" spans="2:6" x14ac:dyDescent="0.3">
      <c r="B31" s="2" t="s">
        <v>55</v>
      </c>
      <c r="C31" s="7">
        <v>490</v>
      </c>
      <c r="D31" s="7">
        <v>562</v>
      </c>
      <c r="E31" s="7">
        <v>144</v>
      </c>
      <c r="F31" s="7">
        <v>1196</v>
      </c>
    </row>
    <row r="32" spans="2:6" x14ac:dyDescent="0.3">
      <c r="B32" s="2" t="s">
        <v>56</v>
      </c>
      <c r="C32" s="7">
        <v>345</v>
      </c>
      <c r="D32" s="7">
        <v>349</v>
      </c>
      <c r="E32" s="7">
        <v>90</v>
      </c>
      <c r="F32" s="7">
        <v>784</v>
      </c>
    </row>
    <row r="33" spans="1:18" x14ac:dyDescent="0.3">
      <c r="B33" s="2" t="s">
        <v>1</v>
      </c>
      <c r="C33" s="7">
        <v>1856</v>
      </c>
      <c r="D33" s="7">
        <v>2026</v>
      </c>
      <c r="E33" s="7">
        <v>508</v>
      </c>
      <c r="F33" s="7">
        <v>4390</v>
      </c>
    </row>
    <row r="42" spans="1:18" x14ac:dyDescent="0.3">
      <c r="C42" s="1" t="s">
        <v>6</v>
      </c>
      <c r="O42">
        <v>3</v>
      </c>
    </row>
    <row r="43" spans="1:18" x14ac:dyDescent="0.3">
      <c r="C43" t="s">
        <v>18</v>
      </c>
      <c r="H43" t="s">
        <v>19</v>
      </c>
      <c r="N43" s="5" t="s">
        <v>48</v>
      </c>
      <c r="O43" t="str">
        <f>INDEX(R44:R48,O42)</f>
        <v>Count of Calls</v>
      </c>
      <c r="R43" s="5" t="s">
        <v>33</v>
      </c>
    </row>
    <row r="44" spans="1:18" x14ac:dyDescent="0.3">
      <c r="B44" s="1" t="s">
        <v>0</v>
      </c>
      <c r="C44" t="s">
        <v>17</v>
      </c>
      <c r="D44" t="s">
        <v>16</v>
      </c>
      <c r="E44" t="s">
        <v>10</v>
      </c>
      <c r="F44" t="s">
        <v>15</v>
      </c>
      <c r="G44" t="s">
        <v>11</v>
      </c>
      <c r="H44" t="s">
        <v>17</v>
      </c>
      <c r="I44" t="s">
        <v>16</v>
      </c>
      <c r="J44" t="s">
        <v>10</v>
      </c>
      <c r="K44" t="s">
        <v>15</v>
      </c>
      <c r="L44" t="s">
        <v>11</v>
      </c>
      <c r="N44" t="s">
        <v>34</v>
      </c>
      <c r="O44" s="13" t="s">
        <v>18</v>
      </c>
      <c r="P44" s="16" t="s">
        <v>19</v>
      </c>
      <c r="R44" t="s">
        <v>17</v>
      </c>
    </row>
    <row r="45" spans="1:18" x14ac:dyDescent="0.3">
      <c r="A45">
        <v>1</v>
      </c>
      <c r="B45" s="2" t="s">
        <v>20</v>
      </c>
      <c r="C45" s="3">
        <v>13124</v>
      </c>
      <c r="D45" s="3">
        <v>15005</v>
      </c>
      <c r="E45" s="7">
        <v>146</v>
      </c>
      <c r="F45" s="7">
        <v>27</v>
      </c>
      <c r="G45" s="7">
        <v>67</v>
      </c>
      <c r="H45" s="3">
        <v>21602</v>
      </c>
      <c r="I45" s="3">
        <v>27265</v>
      </c>
      <c r="J45" s="7">
        <v>179</v>
      </c>
      <c r="K45" s="7">
        <v>42</v>
      </c>
      <c r="L45" s="7">
        <v>135</v>
      </c>
      <c r="N45" t="s">
        <v>35</v>
      </c>
      <c r="O45" s="14">
        <f t="shared" ref="O45:O56" si="0">INDEX(C45:G45,$O$42)</f>
        <v>146</v>
      </c>
      <c r="P45" s="17">
        <f t="shared" ref="P45:P56" si="1">INDEX(H45:L45,$O$42)</f>
        <v>179</v>
      </c>
      <c r="R45" t="s">
        <v>47</v>
      </c>
    </row>
    <row r="46" spans="1:18" x14ac:dyDescent="0.3">
      <c r="A46">
        <v>2</v>
      </c>
      <c r="B46" s="2" t="s">
        <v>21</v>
      </c>
      <c r="C46" s="3">
        <v>12741</v>
      </c>
      <c r="D46" s="3">
        <v>15610</v>
      </c>
      <c r="E46" s="7">
        <v>139</v>
      </c>
      <c r="F46" s="7">
        <v>24</v>
      </c>
      <c r="G46" s="7">
        <v>75</v>
      </c>
      <c r="H46" s="3">
        <v>21089</v>
      </c>
      <c r="I46" s="3">
        <v>23340</v>
      </c>
      <c r="J46" s="7">
        <v>179</v>
      </c>
      <c r="K46" s="7">
        <v>58</v>
      </c>
      <c r="L46" s="7">
        <v>133</v>
      </c>
      <c r="N46" t="s">
        <v>36</v>
      </c>
      <c r="O46" s="15">
        <f t="shared" si="0"/>
        <v>139</v>
      </c>
      <c r="P46" s="18">
        <f t="shared" si="1"/>
        <v>179</v>
      </c>
      <c r="R46" t="s">
        <v>46</v>
      </c>
    </row>
    <row r="47" spans="1:18" x14ac:dyDescent="0.3">
      <c r="A47">
        <v>3</v>
      </c>
      <c r="B47" s="2" t="s">
        <v>22</v>
      </c>
      <c r="C47" s="3">
        <v>14378</v>
      </c>
      <c r="D47" s="3">
        <v>16305</v>
      </c>
      <c r="E47" s="7">
        <v>161</v>
      </c>
      <c r="F47" s="7">
        <v>33</v>
      </c>
      <c r="G47" s="7">
        <v>76</v>
      </c>
      <c r="H47" s="3">
        <v>25635</v>
      </c>
      <c r="I47" s="3">
        <v>32160</v>
      </c>
      <c r="J47" s="7">
        <v>215</v>
      </c>
      <c r="K47" s="7">
        <v>62</v>
      </c>
      <c r="L47" s="7">
        <v>167</v>
      </c>
      <c r="N47" t="s">
        <v>37</v>
      </c>
      <c r="O47" s="14">
        <f t="shared" si="0"/>
        <v>161</v>
      </c>
      <c r="P47" s="17">
        <f t="shared" si="1"/>
        <v>215</v>
      </c>
      <c r="R47" t="s">
        <v>15</v>
      </c>
    </row>
    <row r="48" spans="1:18" x14ac:dyDescent="0.3">
      <c r="A48">
        <v>4</v>
      </c>
      <c r="B48" s="2" t="s">
        <v>23</v>
      </c>
      <c r="C48" s="3">
        <v>13940</v>
      </c>
      <c r="D48" s="3">
        <v>15555</v>
      </c>
      <c r="E48" s="7">
        <v>154</v>
      </c>
      <c r="F48" s="7">
        <v>26</v>
      </c>
      <c r="G48" s="7">
        <v>81</v>
      </c>
      <c r="H48" s="3">
        <v>24042</v>
      </c>
      <c r="I48" s="3">
        <v>25675</v>
      </c>
      <c r="J48" s="7">
        <v>203</v>
      </c>
      <c r="K48" s="7">
        <v>73</v>
      </c>
      <c r="L48" s="7">
        <v>157</v>
      </c>
      <c r="N48" t="s">
        <v>38</v>
      </c>
      <c r="O48" s="15">
        <f t="shared" si="0"/>
        <v>154</v>
      </c>
      <c r="P48" s="18">
        <f t="shared" si="1"/>
        <v>203</v>
      </c>
      <c r="R48" t="s">
        <v>11</v>
      </c>
    </row>
    <row r="49" spans="1:16" x14ac:dyDescent="0.3">
      <c r="A49">
        <v>5</v>
      </c>
      <c r="B49" s="2" t="s">
        <v>24</v>
      </c>
      <c r="C49" s="3">
        <v>12374</v>
      </c>
      <c r="D49" s="3">
        <v>13520</v>
      </c>
      <c r="E49" s="7">
        <v>139</v>
      </c>
      <c r="F49" s="7">
        <v>33</v>
      </c>
      <c r="G49" s="7">
        <v>65</v>
      </c>
      <c r="H49" s="3">
        <v>26243</v>
      </c>
      <c r="I49" s="3">
        <v>32305</v>
      </c>
      <c r="J49" s="7">
        <v>225</v>
      </c>
      <c r="K49" s="7">
        <v>68</v>
      </c>
      <c r="L49" s="7">
        <v>164</v>
      </c>
      <c r="N49" t="s">
        <v>24</v>
      </c>
      <c r="O49" s="14">
        <f t="shared" si="0"/>
        <v>139</v>
      </c>
      <c r="P49" s="17">
        <f t="shared" si="1"/>
        <v>225</v>
      </c>
    </row>
    <row r="50" spans="1:16" x14ac:dyDescent="0.3">
      <c r="A50">
        <v>6</v>
      </c>
      <c r="B50" s="2" t="s">
        <v>25</v>
      </c>
      <c r="C50" s="3">
        <v>14574</v>
      </c>
      <c r="D50" s="3">
        <v>18425</v>
      </c>
      <c r="E50" s="7">
        <v>167</v>
      </c>
      <c r="F50" s="7">
        <v>31</v>
      </c>
      <c r="G50" s="7">
        <v>68</v>
      </c>
      <c r="H50" s="3">
        <v>26455</v>
      </c>
      <c r="I50" s="3">
        <v>28395</v>
      </c>
      <c r="J50" s="7">
        <v>219</v>
      </c>
      <c r="K50" s="7">
        <v>77</v>
      </c>
      <c r="L50" s="7">
        <v>175</v>
      </c>
      <c r="N50" t="s">
        <v>39</v>
      </c>
      <c r="O50" s="15">
        <f t="shared" si="0"/>
        <v>167</v>
      </c>
      <c r="P50" s="18">
        <f t="shared" si="1"/>
        <v>219</v>
      </c>
    </row>
    <row r="51" spans="1:16" x14ac:dyDescent="0.3">
      <c r="A51">
        <v>7</v>
      </c>
      <c r="B51" s="2" t="s">
        <v>26</v>
      </c>
      <c r="C51" s="3">
        <v>16556</v>
      </c>
      <c r="D51" s="3">
        <v>19135</v>
      </c>
      <c r="E51" s="7">
        <v>183</v>
      </c>
      <c r="F51" s="7">
        <v>34</v>
      </c>
      <c r="G51" s="7">
        <v>98</v>
      </c>
      <c r="H51" s="3">
        <v>26385</v>
      </c>
      <c r="I51" s="3">
        <v>30295</v>
      </c>
      <c r="J51" s="7">
        <v>222</v>
      </c>
      <c r="K51" s="7">
        <v>73</v>
      </c>
      <c r="L51" s="7">
        <v>168</v>
      </c>
      <c r="N51" t="s">
        <v>40</v>
      </c>
      <c r="O51" s="14">
        <f t="shared" si="0"/>
        <v>183</v>
      </c>
      <c r="P51" s="17">
        <f t="shared" si="1"/>
        <v>222</v>
      </c>
    </row>
    <row r="52" spans="1:16" x14ac:dyDescent="0.3">
      <c r="A52">
        <v>8</v>
      </c>
      <c r="B52" s="2" t="s">
        <v>27</v>
      </c>
      <c r="C52" s="3">
        <v>13828</v>
      </c>
      <c r="D52" s="3">
        <v>16210</v>
      </c>
      <c r="E52" s="7">
        <v>155</v>
      </c>
      <c r="F52" s="7">
        <v>24</v>
      </c>
      <c r="G52" s="7">
        <v>78</v>
      </c>
      <c r="H52" s="3">
        <v>27291</v>
      </c>
      <c r="I52" s="3">
        <v>31985</v>
      </c>
      <c r="J52" s="7">
        <v>228</v>
      </c>
      <c r="K52" s="7">
        <v>70</v>
      </c>
      <c r="L52" s="7">
        <v>175</v>
      </c>
      <c r="N52" t="s">
        <v>41</v>
      </c>
      <c r="O52" s="15">
        <f t="shared" si="0"/>
        <v>155</v>
      </c>
      <c r="P52" s="18">
        <f t="shared" si="1"/>
        <v>228</v>
      </c>
    </row>
    <row r="53" spans="1:16" x14ac:dyDescent="0.3">
      <c r="A53">
        <v>9</v>
      </c>
      <c r="B53" s="2" t="s">
        <v>28</v>
      </c>
      <c r="C53" s="3">
        <v>15187</v>
      </c>
      <c r="D53" s="3">
        <v>18125</v>
      </c>
      <c r="E53" s="7">
        <v>169</v>
      </c>
      <c r="F53" s="7">
        <v>29</v>
      </c>
      <c r="G53" s="7">
        <v>86</v>
      </c>
      <c r="H53" s="3">
        <v>24734</v>
      </c>
      <c r="I53" s="3">
        <v>26225</v>
      </c>
      <c r="J53" s="7">
        <v>203</v>
      </c>
      <c r="K53" s="7">
        <v>76</v>
      </c>
      <c r="L53" s="7">
        <v>158</v>
      </c>
      <c r="N53" t="s">
        <v>42</v>
      </c>
      <c r="O53" s="14">
        <f t="shared" si="0"/>
        <v>169</v>
      </c>
      <c r="P53" s="17">
        <f t="shared" si="1"/>
        <v>203</v>
      </c>
    </row>
    <row r="54" spans="1:16" x14ac:dyDescent="0.3">
      <c r="A54">
        <v>10</v>
      </c>
      <c r="B54" s="2" t="s">
        <v>29</v>
      </c>
      <c r="C54" s="3">
        <v>13560</v>
      </c>
      <c r="D54" s="3">
        <v>14085</v>
      </c>
      <c r="E54" s="7">
        <v>152</v>
      </c>
      <c r="F54" s="7">
        <v>35</v>
      </c>
      <c r="G54" s="7">
        <v>68</v>
      </c>
      <c r="H54" s="3">
        <v>23802</v>
      </c>
      <c r="I54" s="3">
        <v>27055</v>
      </c>
      <c r="J54" s="7">
        <v>195</v>
      </c>
      <c r="K54" s="7">
        <v>60</v>
      </c>
      <c r="L54" s="7">
        <v>156</v>
      </c>
      <c r="N54" t="s">
        <v>43</v>
      </c>
      <c r="O54" s="15">
        <f t="shared" si="0"/>
        <v>152</v>
      </c>
      <c r="P54" s="18">
        <f t="shared" si="1"/>
        <v>195</v>
      </c>
    </row>
    <row r="55" spans="1:16" x14ac:dyDescent="0.3">
      <c r="A55">
        <v>11</v>
      </c>
      <c r="B55" s="2" t="s">
        <v>30</v>
      </c>
      <c r="C55" s="3">
        <v>14824</v>
      </c>
      <c r="D55" s="3">
        <v>17195</v>
      </c>
      <c r="E55" s="7">
        <v>165</v>
      </c>
      <c r="F55" s="7">
        <v>26</v>
      </c>
      <c r="G55" s="7">
        <v>83</v>
      </c>
      <c r="H55" s="3">
        <v>23046</v>
      </c>
      <c r="I55" s="3">
        <v>27735</v>
      </c>
      <c r="J55" s="7">
        <v>201</v>
      </c>
      <c r="K55" s="7">
        <v>60</v>
      </c>
      <c r="L55" s="7">
        <v>145</v>
      </c>
      <c r="N55" t="s">
        <v>44</v>
      </c>
      <c r="O55" s="14">
        <f t="shared" si="0"/>
        <v>165</v>
      </c>
      <c r="P55" s="17">
        <f t="shared" si="1"/>
        <v>201</v>
      </c>
    </row>
    <row r="56" spans="1:16" x14ac:dyDescent="0.3">
      <c r="A56">
        <v>12</v>
      </c>
      <c r="B56" s="2" t="s">
        <v>31</v>
      </c>
      <c r="C56" s="3">
        <v>14824</v>
      </c>
      <c r="D56" s="3">
        <v>15560</v>
      </c>
      <c r="E56" s="7">
        <v>164</v>
      </c>
      <c r="F56" s="7">
        <v>30</v>
      </c>
      <c r="G56" s="7">
        <v>82</v>
      </c>
      <c r="H56" s="3">
        <v>27416</v>
      </c>
      <c r="I56" s="3">
        <v>34400</v>
      </c>
      <c r="J56" s="7">
        <v>227</v>
      </c>
      <c r="K56" s="7">
        <v>62</v>
      </c>
      <c r="L56" s="7">
        <v>177</v>
      </c>
      <c r="N56" t="s">
        <v>45</v>
      </c>
      <c r="O56" s="12">
        <f t="shared" si="0"/>
        <v>164</v>
      </c>
      <c r="P56" s="19">
        <f t="shared" si="1"/>
        <v>227</v>
      </c>
    </row>
  </sheetData>
  <phoneticPr fontId="4" type="noConversion"/>
  <pageMargins left="0.7" right="0.7" top="0.75" bottom="0.75" header="0.3" footer="0.3"/>
  <pageSetup orientation="portrait" r:id="rId5"/>
  <drawing r:id="rId6"/>
  <legacyDrawing r:id="rId7"/>
  <mc:AlternateContent xmlns:mc="http://schemas.openxmlformats.org/markup-compatibility/2006">
    <mc:Choice Requires="x14">
      <controls>
        <mc:AlternateContent xmlns:mc="http://schemas.openxmlformats.org/markup-compatibility/2006">
          <mc:Choice Requires="x14">
            <control shapeId="1025" r:id="rId8" name="Drop Down 1">
              <controlPr defaultSize="0" autoLine="0" autoPict="0">
                <anchor moveWithCells="1">
                  <from>
                    <xdr:col>13</xdr:col>
                    <xdr:colOff>7620</xdr:colOff>
                    <xdr:row>41</xdr:row>
                    <xdr:rowOff>0</xdr:rowOff>
                  </from>
                  <to>
                    <xdr:col>13</xdr:col>
                    <xdr:colOff>1402080</xdr:colOff>
                    <xdr:row>42</xdr:row>
                    <xdr:rowOff>22860</xdr:rowOff>
                  </to>
                </anchor>
              </controlPr>
            </control>
          </mc:Choice>
        </mc:AlternateContent>
      </controls>
    </mc:Choice>
  </mc:AlternateContent>
  <tableParts count="1">
    <tablePart r:id="rId9"/>
  </tableParts>
  <extLst>
    <ext xmlns:x14="http://schemas.microsoft.com/office/spreadsheetml/2009/9/main" uri="{A8765BA9-456A-4dab-B4F3-ACF838C121DE}">
      <x14:slicerList>
        <x14:slicer r:id="rId10"/>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06590-7916-4BC4-B103-6685A304C9AE}">
  <dimension ref="B10:M36"/>
  <sheetViews>
    <sheetView showGridLines="0" topLeftCell="A7" workbookViewId="0">
      <selection activeCell="N11" sqref="N11"/>
    </sheetView>
  </sheetViews>
  <sheetFormatPr defaultRowHeight="14.4" x14ac:dyDescent="0.3"/>
  <cols>
    <col min="1" max="1" width="11.21875" customWidth="1"/>
    <col min="2" max="2" width="11.6640625" customWidth="1"/>
    <col min="3" max="3" width="12" customWidth="1"/>
    <col min="4" max="4" width="1.44140625" customWidth="1"/>
    <col min="5" max="5" width="12.33203125" customWidth="1"/>
    <col min="6" max="6" width="12.109375" customWidth="1"/>
    <col min="7" max="7" width="11" customWidth="1"/>
    <col min="8" max="8" width="10.33203125" customWidth="1"/>
  </cols>
  <sheetData>
    <row r="10" spans="2:13" x14ac:dyDescent="0.3">
      <c r="B10" s="11"/>
      <c r="C10" s="11"/>
    </row>
    <row r="11" spans="2:13" x14ac:dyDescent="0.3">
      <c r="B11" s="8"/>
      <c r="C11" s="8"/>
      <c r="D11" s="20"/>
      <c r="E11" s="20"/>
      <c r="F11" s="20"/>
      <c r="G11" s="20"/>
      <c r="H11" s="20"/>
      <c r="I11" s="20"/>
      <c r="J11" s="20"/>
      <c r="K11" s="20"/>
      <c r="L11" s="20"/>
      <c r="M11" s="20"/>
    </row>
    <row r="12" spans="2:13" x14ac:dyDescent="0.3">
      <c r="B12" s="26" t="str">
        <f>'Pivot tables for report'!B20</f>
        <v>Count of calls</v>
      </c>
      <c r="C12" s="26"/>
      <c r="D12" s="20"/>
      <c r="E12" s="20"/>
      <c r="F12" s="20"/>
      <c r="G12" s="20"/>
      <c r="H12" s="20"/>
      <c r="I12" s="20"/>
      <c r="J12" s="20"/>
      <c r="K12" s="20"/>
      <c r="L12" s="20"/>
      <c r="M12" s="20"/>
    </row>
    <row r="13" spans="2:13" s="6" customFormat="1" x14ac:dyDescent="0.3">
      <c r="B13" s="28">
        <f>GETPIVOTDATA("[Measures].[Count of calls]",'Pivot tables for report'!$B$15,"[calls].[Date of Call (Year)]","[calls].[Date of Call (Year)].&amp;[2019]")</f>
        <v>4618</v>
      </c>
      <c r="C13" s="28"/>
      <c r="D13" s="21"/>
      <c r="E13" s="21"/>
      <c r="F13" s="21"/>
      <c r="G13" s="21"/>
      <c r="H13" s="21"/>
      <c r="I13" s="21"/>
      <c r="J13" s="21"/>
      <c r="K13" s="21"/>
      <c r="L13" s="21"/>
      <c r="M13" s="21"/>
    </row>
    <row r="14" spans="2:13" s="6" customFormat="1" x14ac:dyDescent="0.3">
      <c r="B14" s="28"/>
      <c r="C14" s="28"/>
      <c r="D14" s="21"/>
      <c r="E14" s="21"/>
      <c r="F14" s="21"/>
      <c r="G14" s="21"/>
      <c r="H14" s="21"/>
      <c r="I14" s="21"/>
      <c r="J14" s="21"/>
      <c r="K14" s="21"/>
      <c r="L14" s="21"/>
      <c r="M14" s="21"/>
    </row>
    <row r="15" spans="2:13" x14ac:dyDescent="0.3">
      <c r="B15" s="9">
        <f>GETPIVOTDATA("[Measures].[Count of calls]",'Pivot tables for report'!$B$15,"[calls].[Date of Call (Year)]","[calls].[Date of Call (Year)].&amp;[2018]")</f>
        <v>3379</v>
      </c>
      <c r="C15" s="10">
        <f>'Pivot tables for report'!E20</f>
        <v>0.36667653151820068</v>
      </c>
      <c r="D15" s="20"/>
      <c r="E15" s="20"/>
      <c r="F15" s="20"/>
      <c r="G15" s="20"/>
      <c r="H15" s="20"/>
      <c r="I15" s="20"/>
      <c r="J15" s="20"/>
      <c r="K15" s="20"/>
      <c r="L15" s="20"/>
      <c r="M15" s="20"/>
    </row>
    <row r="16" spans="2:13" x14ac:dyDescent="0.3">
      <c r="B16" s="11"/>
      <c r="C16" s="11"/>
      <c r="D16" s="20"/>
      <c r="E16" s="20"/>
      <c r="F16" s="20"/>
      <c r="G16" s="20"/>
      <c r="H16" s="20"/>
      <c r="I16" s="20"/>
      <c r="J16" s="20"/>
      <c r="K16" s="20"/>
      <c r="L16" s="20"/>
      <c r="M16" s="20"/>
    </row>
    <row r="17" spans="2:13" x14ac:dyDescent="0.3">
      <c r="B17" s="26" t="s">
        <v>49</v>
      </c>
      <c r="C17" s="26"/>
      <c r="D17" s="20"/>
      <c r="E17" s="20"/>
      <c r="F17" s="20"/>
      <c r="G17" s="20"/>
      <c r="H17" s="20"/>
      <c r="I17" s="20"/>
      <c r="J17" s="20"/>
      <c r="K17" s="20"/>
      <c r="L17" s="20"/>
      <c r="M17" s="20"/>
    </row>
    <row r="18" spans="2:13" x14ac:dyDescent="0.3">
      <c r="B18" s="27">
        <f>GETPIVOTDATA("[Measures].[Long calls]",'Pivot tables for report'!$B$15,"[calls].[Date of Call (Year)]","[calls].[Date of Call (Year)].&amp;[2019]")</f>
        <v>3540</v>
      </c>
      <c r="C18" s="27"/>
      <c r="D18" s="20"/>
      <c r="E18" s="20"/>
      <c r="F18" s="20"/>
      <c r="G18" s="20"/>
      <c r="H18" s="20"/>
      <c r="I18" s="20"/>
      <c r="J18" s="20"/>
      <c r="K18" s="20"/>
      <c r="L18" s="20"/>
      <c r="M18" s="20"/>
    </row>
    <row r="19" spans="2:13" x14ac:dyDescent="0.3">
      <c r="B19" s="27"/>
      <c r="C19" s="27"/>
      <c r="D19" s="20"/>
      <c r="E19" s="20"/>
      <c r="F19" s="20"/>
      <c r="G19" s="20"/>
      <c r="H19" s="20"/>
      <c r="I19" s="20"/>
      <c r="J19" s="20"/>
      <c r="K19" s="20"/>
      <c r="L19" s="20"/>
      <c r="M19" s="20"/>
    </row>
    <row r="20" spans="2:13" x14ac:dyDescent="0.3">
      <c r="B20" s="9">
        <f>GETPIVOTDATA("[Measures].[Long calls]",'Pivot tables for report'!$B$15,"[calls].[Date of Call (Year)]","[calls].[Date of Call (Year)].&amp;[2018]")</f>
        <v>1675</v>
      </c>
      <c r="C20" s="10">
        <f>'Pivot tables for report'!E21</f>
        <v>1.1134328358208956</v>
      </c>
      <c r="D20" s="20"/>
      <c r="E20" s="20"/>
      <c r="F20" s="20"/>
      <c r="G20" s="20"/>
      <c r="H20" s="20"/>
      <c r="I20" s="20"/>
      <c r="J20" s="20"/>
      <c r="K20" s="20"/>
      <c r="L20" s="20"/>
      <c r="M20" s="20"/>
    </row>
    <row r="21" spans="2:13" x14ac:dyDescent="0.3">
      <c r="B21" s="11"/>
      <c r="C21" s="11"/>
      <c r="D21" s="20"/>
      <c r="E21" s="20"/>
      <c r="F21" s="20"/>
      <c r="G21" s="20"/>
      <c r="H21" s="20"/>
      <c r="I21" s="20"/>
      <c r="J21" s="20"/>
      <c r="K21" s="20"/>
      <c r="L21" s="20"/>
      <c r="M21" s="20"/>
    </row>
    <row r="22" spans="2:13" x14ac:dyDescent="0.3">
      <c r="B22" s="26" t="s">
        <v>50</v>
      </c>
      <c r="C22" s="26"/>
      <c r="D22" s="20"/>
      <c r="E22" s="20"/>
      <c r="F22" s="20"/>
      <c r="G22" s="20"/>
      <c r="H22" s="20"/>
      <c r="I22" s="20"/>
      <c r="J22" s="20"/>
      <c r="K22" s="20"/>
      <c r="L22" s="20"/>
      <c r="M22" s="20"/>
    </row>
    <row r="23" spans="2:13" x14ac:dyDescent="0.3">
      <c r="B23" s="27">
        <f>GETPIVOTDATA("[Measures].[zero amount calls]",'Pivot tables for report'!$B$15,"[calls].[Date of Call (Year)]","[calls].[Date of Call (Year)].&amp;[2019]")</f>
        <v>1457</v>
      </c>
      <c r="C23" s="27"/>
      <c r="D23" s="20"/>
      <c r="E23" s="20"/>
      <c r="F23" s="20"/>
      <c r="G23" s="20"/>
      <c r="H23" s="20"/>
      <c r="I23" s="20"/>
      <c r="J23" s="20"/>
      <c r="K23" s="20"/>
      <c r="L23" s="20"/>
      <c r="M23" s="20"/>
    </row>
    <row r="24" spans="2:13" x14ac:dyDescent="0.3">
      <c r="B24" s="27"/>
      <c r="C24" s="27"/>
      <c r="D24" s="20"/>
      <c r="E24" s="20"/>
      <c r="F24" s="20"/>
      <c r="G24" s="20"/>
      <c r="H24" s="20"/>
      <c r="I24" s="20"/>
      <c r="J24" s="20"/>
      <c r="K24" s="20"/>
      <c r="L24" s="20"/>
      <c r="M24" s="20"/>
    </row>
    <row r="25" spans="2:13" x14ac:dyDescent="0.3">
      <c r="B25" s="9">
        <f>GETPIVOTDATA("[Measures].[zero amount calls]",'Pivot tables for report'!$B$15,"[calls].[Date of Call (Year)]","[calls].[Date of Call (Year)].&amp;[2018]")</f>
        <v>670</v>
      </c>
      <c r="C25" s="10">
        <f>'Pivot tables for report'!E22</f>
        <v>1.1746268656716419</v>
      </c>
      <c r="D25" s="20"/>
      <c r="E25" s="20"/>
      <c r="F25" s="20"/>
      <c r="G25" s="20"/>
      <c r="H25" s="20"/>
      <c r="I25" s="20"/>
      <c r="J25" s="20"/>
      <c r="K25" s="20"/>
      <c r="L25" s="20"/>
      <c r="M25" s="20"/>
    </row>
    <row r="26" spans="2:13" x14ac:dyDescent="0.3">
      <c r="B26" s="11"/>
      <c r="C26" s="11"/>
      <c r="D26" s="20"/>
      <c r="E26" s="22"/>
      <c r="F26" s="22"/>
      <c r="G26" s="22"/>
      <c r="H26" s="22"/>
      <c r="I26" s="20"/>
      <c r="J26" s="20"/>
      <c r="K26" s="20"/>
      <c r="L26" s="20"/>
      <c r="M26" s="20"/>
    </row>
    <row r="27" spans="2:13" x14ac:dyDescent="0.3">
      <c r="B27" s="26" t="s">
        <v>52</v>
      </c>
      <c r="C27" s="26"/>
      <c r="D27" s="20"/>
      <c r="E27" s="22"/>
      <c r="F27" s="22"/>
      <c r="G27" s="22"/>
      <c r="H27" s="22"/>
      <c r="I27" s="20"/>
      <c r="J27" s="20"/>
      <c r="K27" s="20"/>
      <c r="L27" s="20"/>
      <c r="M27" s="20"/>
    </row>
    <row r="28" spans="2:13" x14ac:dyDescent="0.3">
      <c r="B28" s="27">
        <f>GETPIVOTDATA("[Measures].[Sum of Purchase Amount]",'Pivot tables for report'!$B$15,"[calls].[Date of Call (Year)]","[calls].[Date of Call (Year)].&amp;[2019]")</f>
        <v>640035</v>
      </c>
      <c r="C28" s="27"/>
      <c r="D28" s="20"/>
      <c r="E28" s="20"/>
      <c r="F28" s="23"/>
      <c r="G28" s="23"/>
      <c r="H28" s="23"/>
      <c r="I28" s="20"/>
      <c r="J28" s="20"/>
      <c r="K28" s="20"/>
      <c r="L28" s="20"/>
      <c r="M28" s="20"/>
    </row>
    <row r="29" spans="2:13" x14ac:dyDescent="0.3">
      <c r="B29" s="27"/>
      <c r="C29" s="27"/>
      <c r="D29" s="20"/>
      <c r="E29" s="24" t="s">
        <v>2</v>
      </c>
      <c r="F29" s="23">
        <f>GETPIVOTDATA("[Measures].[Count of calls]",'Pivot tables for report'!$B$1,"[custs].[Education]","[custs].[Education].&amp;[Graduate]","[custs].[Gender]","[custs].[Gender].&amp;[Female]")</f>
        <v>530</v>
      </c>
      <c r="G29" s="23">
        <f>GETPIVOTDATA("[Measures].[Count of calls]",'Pivot tables for report'!$B$1,"[custs].[Education]","[custs].[Education].&amp;[Graduate]","[custs].[Gender]","[custs].[Gender].&amp;[Male]")</f>
        <v>411</v>
      </c>
      <c r="H29" s="23">
        <f>GETPIVOTDATA("[Measures].[Count of calls]",'Pivot tables for report'!$B$1,"[custs].[Education]","[custs].[Education].&amp;[Graduate]","[custs].[Gender]","[custs].[Gender].&amp;[Unknown]")</f>
        <v>206</v>
      </c>
      <c r="I29" s="20"/>
      <c r="J29" s="20"/>
      <c r="K29" s="20"/>
      <c r="L29" s="20"/>
      <c r="M29" s="20"/>
    </row>
    <row r="30" spans="2:13" x14ac:dyDescent="0.3">
      <c r="B30" s="9">
        <f>GETPIVOTDATA("[Measures].[Sum of Purchase Amount]",'Pivot tables for report'!$B$15,"[calls].[Date of Call (Year)]","[calls].[Date of Call (Year)].&amp;[2018]")</f>
        <v>341150</v>
      </c>
      <c r="C30" s="10">
        <f>'Pivot tables for report'!E23</f>
        <v>0.87611021544775025</v>
      </c>
      <c r="D30" s="20"/>
      <c r="E30" s="24"/>
      <c r="F30" s="25">
        <f>GETPIVOTDATA("[Measures].[Long calls]",'Pivot tables for report'!$B$1,"[custs].[Education]","[custs].[Education].&amp;[Graduate]","[custs].[Gender]","[custs].[Gender].&amp;[Female]")/F29</f>
        <v>0.660377358490566</v>
      </c>
      <c r="G30" s="25">
        <f>GETPIVOTDATA("[Measures].[Long calls]",'Pivot tables for report'!$B$1,"[custs].[Education]","[custs].[Education].&amp;[Graduate]","[custs].[Gender]","[custs].[Gender].&amp;[Male]")/G29</f>
        <v>0.66909975669099753</v>
      </c>
      <c r="H30" s="25">
        <f>GETPIVOTDATA("[Measures].[Long calls]",'Pivot tables for report'!$B$1,"[custs].[Education]","[custs].[Education].&amp;[Graduate]","[custs].[Gender]","[custs].[Gender].&amp;[Unknown]")/H29</f>
        <v>0.61650485436893199</v>
      </c>
      <c r="I30" s="20"/>
      <c r="J30" s="20"/>
      <c r="K30" s="20"/>
      <c r="L30" s="20"/>
      <c r="M30" s="20"/>
    </row>
    <row r="31" spans="2:13" x14ac:dyDescent="0.3">
      <c r="B31" s="11"/>
      <c r="C31" s="11"/>
      <c r="D31" s="20"/>
      <c r="E31" s="24" t="s">
        <v>3</v>
      </c>
      <c r="F31" s="23">
        <f>GETPIVOTDATA("[Measures].[Count of calls]",'Pivot tables for report'!$B$1,"[custs].[Education]","[custs].[Education].&amp;[High School]","[custs].[Gender]","[custs].[Gender].&amp;[Female]")</f>
        <v>240</v>
      </c>
      <c r="G31" s="23">
        <f>GETPIVOTDATA("[Measures].[Count of calls]",'Pivot tables for report'!$B$1,"[custs].[Education]","[custs].[Education].&amp;[High School]","[custs].[Gender]","[custs].[Gender].&amp;[Male]")</f>
        <v>352</v>
      </c>
      <c r="H31" s="23">
        <f>GETPIVOTDATA("[Measures].[Count of calls]",'Pivot tables for report'!$B$1,"[custs].[Education]","[custs].[Education].&amp;[High School]","[custs].[Gender]","[custs].[Gender].&amp;[Unknown]")</f>
        <v>96</v>
      </c>
      <c r="I31" s="20"/>
      <c r="J31" s="20"/>
      <c r="K31" s="20"/>
      <c r="L31" s="20"/>
      <c r="M31" s="20"/>
    </row>
    <row r="32" spans="2:13" x14ac:dyDescent="0.3">
      <c r="B32" s="26" t="s">
        <v>51</v>
      </c>
      <c r="C32" s="26"/>
      <c r="D32" s="20"/>
      <c r="E32" s="24"/>
      <c r="F32" s="25">
        <f>GETPIVOTDATA("[Measures].[Long calls]",'Pivot tables for report'!$B$1,"[custs].[Education]","[custs].[Education].&amp;[High School]","[custs].[Gender]","[custs].[Gender].&amp;[Female]")/F31</f>
        <v>0.625</v>
      </c>
      <c r="G32" s="25">
        <f>GETPIVOTDATA("[Measures].[Long calls]",'Pivot tables for report'!$B$1,"[custs].[Education]","[custs].[Education].&amp;[High School]","[custs].[Gender]","[custs].[Gender].&amp;[Male]")/G31</f>
        <v>0.65625</v>
      </c>
      <c r="H32" s="25">
        <f>GETPIVOTDATA("[Measures].[Long calls]",'Pivot tables for report'!$B$1,"[custs].[Education]","[custs].[Education].&amp;[High School]","[custs].[Gender]","[custs].[Gender].&amp;[Unknown]")/H31</f>
        <v>0.67708333333333337</v>
      </c>
      <c r="I32" s="20"/>
      <c r="J32" s="20"/>
      <c r="K32" s="20"/>
      <c r="L32" s="20"/>
      <c r="M32" s="20"/>
    </row>
    <row r="33" spans="2:13" x14ac:dyDescent="0.3">
      <c r="B33" s="27">
        <f>GETPIVOTDATA("[Measures].[Sum of Duration]",'Pivot tables for report'!$B$15,"[calls].[Date of Call (Year)]","[calls].[Date of Call (Year)].&amp;[2019]")</f>
        <v>551794</v>
      </c>
      <c r="C33" s="27"/>
      <c r="D33" s="20"/>
      <c r="E33" s="24" t="s">
        <v>4</v>
      </c>
      <c r="F33" s="23">
        <f>GETPIVOTDATA("[Measures].[Count of calls]",'Pivot tables for report'!$B$1,"[custs].[Education]","[custs].[Education].&amp;[PhD]","[custs].[Gender]","[custs].[Gender].&amp;[Female]")</f>
        <v>378</v>
      </c>
      <c r="G33" s="23">
        <f>GETPIVOTDATA("[Measures].[Count of calls]",'Pivot tables for report'!$B$1,"[custs].[Education]","[custs].[Education].&amp;[PhD]","[custs].[Gender]","[custs].[Gender].&amp;[Male]")</f>
        <v>367</v>
      </c>
      <c r="H33" s="23">
        <f>GETPIVOTDATA("[Measures].[Count of calls]",'Pivot tables for report'!$B$1,"[custs].[Education]","[custs].[Education].&amp;[PhD]","[custs].[Gender]","[custs].[Gender].&amp;[Unknown]")</f>
        <v>47</v>
      </c>
      <c r="I33" s="20"/>
      <c r="J33" s="20"/>
      <c r="K33" s="20"/>
      <c r="L33" s="20"/>
      <c r="M33" s="20"/>
    </row>
    <row r="34" spans="2:13" x14ac:dyDescent="0.3">
      <c r="B34" s="27"/>
      <c r="C34" s="27"/>
      <c r="D34" s="20"/>
      <c r="E34" s="24"/>
      <c r="F34" s="25">
        <f>GETPIVOTDATA("[Measures].[Long calls]",'Pivot tables for report'!$B$1,"[custs].[Education]","[custs].[Education].&amp;[PhD]","[custs].[Gender]","[custs].[Gender].&amp;[Female]")/F33</f>
        <v>0.67195767195767198</v>
      </c>
      <c r="G34" s="25">
        <f>GETPIVOTDATA("[Measures].[Long calls]",'Pivot tables for report'!$B$1,"[custs].[Education]","[custs].[Education].&amp;[PhD]","[custs].[Gender]","[custs].[Gender].&amp;[Male]")/G33</f>
        <v>0.66212534059945505</v>
      </c>
      <c r="H34" s="25">
        <f>GETPIVOTDATA("[Measures].[Long calls]",'Pivot tables for report'!$B$1,"[custs].[Education]","[custs].[Education].&amp;[PhD]","[custs].[Gender]","[custs].[Gender].&amp;[Unknown]")/H33</f>
        <v>0.61702127659574468</v>
      </c>
      <c r="I34" s="20"/>
      <c r="J34" s="20"/>
      <c r="K34" s="20"/>
      <c r="L34" s="20"/>
      <c r="M34" s="20"/>
    </row>
    <row r="35" spans="2:13" x14ac:dyDescent="0.3">
      <c r="B35" s="9">
        <f>GETPIVOTDATA("[Measures].[Sum of Duration]",'Pivot tables for report'!$B$15,"[calls].[Date of Call (Year)]","[calls].[Date of Call (Year)].&amp;[2018]")</f>
        <v>304371</v>
      </c>
      <c r="C35" s="10">
        <f>'Pivot tables for report'!E24</f>
        <v>0.81289938923221994</v>
      </c>
      <c r="D35" s="20"/>
      <c r="E35" s="24" t="s">
        <v>5</v>
      </c>
      <c r="F35" s="23">
        <f>GETPIVOTDATA("[Measures].[Count of calls]",'Pivot tables for report'!$B$1,"[custs].[Education]","[custs].[Education].&amp;[Undergrad]","[custs].[Gender]","[custs].[Gender].&amp;[Female]")</f>
        <v>708</v>
      </c>
      <c r="G35" s="23">
        <f>GETPIVOTDATA("[Measures].[Count of calls]",'Pivot tables for report'!$B$1,"[custs].[Education]","[custs].[Education].&amp;[Undergrad]","[custs].[Gender]","[custs].[Gender].&amp;[Male]")</f>
        <v>896</v>
      </c>
      <c r="H35" s="23">
        <f>GETPIVOTDATA("[Measures].[Count of calls]",'Pivot tables for report'!$B$1,"[custs].[Education]","[custs].[Education].&amp;[Undergrad]","[custs].[Gender]","[custs].[Gender].&amp;[Unknown]")</f>
        <v>159</v>
      </c>
      <c r="I35" s="20"/>
      <c r="J35" s="20"/>
      <c r="K35" s="20"/>
      <c r="L35" s="20"/>
      <c r="M35" s="20"/>
    </row>
    <row r="36" spans="2:13" x14ac:dyDescent="0.3">
      <c r="B36" s="8"/>
      <c r="C36" s="8"/>
      <c r="D36" s="20"/>
      <c r="E36" s="24"/>
      <c r="F36" s="25">
        <f>GETPIVOTDATA("[Measures].[Long calls]",'Pivot tables for report'!$B$1,"[custs].[Education]","[custs].[Education].&amp;[Undergrad]","[custs].[Gender]","[custs].[Gender].&amp;[Female]")/F35</f>
        <v>0.6271186440677966</v>
      </c>
      <c r="G36" s="25">
        <f>GETPIVOTDATA("[Measures].[Long calls]",'Pivot tables for report'!$B$1,"[custs].[Education]","[custs].[Education].&amp;[Undergrad]","[custs].[Gender]","[custs].[Gender].&amp;[Male]")/G35</f>
        <v>0.6383928571428571</v>
      </c>
      <c r="H36" s="25">
        <f>GETPIVOTDATA("[Measures].[Long calls]",'Pivot tables for report'!$B$1,"[custs].[Education]","[custs].[Education].&amp;[Undergrad]","[custs].[Gender]","[custs].[Gender].&amp;[Unknown]")/H35</f>
        <v>0.61006289308176098</v>
      </c>
      <c r="I36" s="20"/>
      <c r="J36" s="20"/>
      <c r="K36" s="20"/>
      <c r="L36" s="20"/>
      <c r="M36" s="20"/>
    </row>
  </sheetData>
  <mergeCells count="10">
    <mergeCell ref="B27:C27"/>
    <mergeCell ref="B28:C29"/>
    <mergeCell ref="B32:C32"/>
    <mergeCell ref="B33:C34"/>
    <mergeCell ref="B12:C12"/>
    <mergeCell ref="B13:C14"/>
    <mergeCell ref="B17:C17"/>
    <mergeCell ref="B18:C19"/>
    <mergeCell ref="B22:C22"/>
    <mergeCell ref="B23:C24"/>
  </mergeCells>
  <conditionalFormatting sqref="C15 C20 C25 C30 C35">
    <cfRule type="iconSet" priority="7">
      <iconSet iconSet="3Arrows">
        <cfvo type="percent" val="0"/>
        <cfvo type="percent" val="33"/>
        <cfvo type="percent" val="67"/>
      </iconSet>
    </cfRule>
    <cfRule type="iconSet" priority="9">
      <iconSet iconSet="4Arrows">
        <cfvo type="percent" val="0"/>
        <cfvo type="percent" val="25"/>
        <cfvo type="percent" val="50"/>
        <cfvo type="percent" val="75"/>
      </iconSet>
    </cfRule>
  </conditionalFormatting>
  <conditionalFormatting sqref="F30:H30 F32:H32 F34:H34 F36:H36">
    <cfRule type="dataBar" priority="1">
      <dataBar showValue="0">
        <cfvo type="min"/>
        <cfvo type="max"/>
        <color rgb="FFFFC000"/>
      </dataBar>
      <extLst>
        <ext xmlns:x14="http://schemas.microsoft.com/office/spreadsheetml/2009/9/main" uri="{B025F937-C7B1-47D3-B67F-A62EFF666E3E}">
          <x14:id>{8912EDD6-679B-42C2-83C3-CCF0E1298B1F}</x14:id>
        </ext>
      </extLst>
    </cfRule>
  </conditionalFormatting>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2049" r:id="rId3" name="Drop Down 1">
              <controlPr defaultSize="0" autoLine="0" autoPict="0">
                <anchor moveWithCells="1">
                  <from>
                    <xdr:col>10</xdr:col>
                    <xdr:colOff>518160</xdr:colOff>
                    <xdr:row>24</xdr:row>
                    <xdr:rowOff>137160</xdr:rowOff>
                  </from>
                  <to>
                    <xdr:col>12</xdr:col>
                    <xdr:colOff>525780</xdr:colOff>
                    <xdr:row>25</xdr:row>
                    <xdr:rowOff>160020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8912EDD6-679B-42C2-83C3-CCF0E1298B1F}">
            <x14:dataBar minLength="0" maxLength="100" gradient="0">
              <x14:cfvo type="autoMin"/>
              <x14:cfvo type="autoMax"/>
              <x14:negativeFillColor rgb="FFFF0000"/>
              <x14:axisColor rgb="FF000000"/>
            </x14:dataBar>
          </x14:cfRule>
          <xm:sqref>F30:H30 F32:H32 F34:H34 F36:H36</xm:sqref>
        </x14:conditionalFormatting>
        <x14:conditionalFormatting xmlns:xm="http://schemas.microsoft.com/office/excel/2006/main">
          <x14:cfRule type="iconSet" priority="5" id="{5733165E-D151-436A-AA0B-10BB51BC8A6F}">
            <x14:iconSet iconSet="3Triangles">
              <x14:cfvo type="percent">
                <xm:f>0</xm:f>
              </x14:cfvo>
              <x14:cfvo type="percent" gte="0">
                <xm:f>10</xm:f>
              </x14:cfvo>
              <x14:cfvo type="percent" gte="0">
                <xm:f>67</xm:f>
              </x14:cfvo>
            </x14:iconSet>
          </x14:cfRule>
          <x14:cfRule type="iconSet" priority="6" id="{1B2EEA1B-1FCE-4CC8-9DE3-28A395E03AB4}">
            <x14:iconSet iconSet="3Triangles">
              <x14:cfvo type="percent">
                <xm:f>0</xm:f>
              </x14:cfvo>
              <x14:cfvo type="percent" gte="0">
                <xm:f>33</xm:f>
              </x14:cfvo>
              <x14:cfvo type="percent">
                <xm:f>67</xm:f>
              </x14:cfvo>
            </x14:iconSet>
          </x14:cfRule>
          <xm:sqref>C15 C20 C25 C30 C35</xm:sqref>
        </x14:conditionalFormatting>
      </x14:conditionalFormattings>
    </ex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M F A A B Q S w M E F A A C A A g A d I j G U p h v 8 P q l A A A A 9 Q A A A B I A H A B D b 2 5 m a W c v U G F j a 2 F n Z S 5 4 b W w g o h g A K K A U A A A A A A A A A A A A A A A A A A A A A A A A A A A A e 7 9 7 v 4 1 9 R W 6 O Q l l q U X F m f p 6 t k q G e g Z J C a l 5 y f k p m X r q t U m l J m q 6 F k r 2 d T U B i c n Z i e q o C U H F e s V V F c Y q t U k Z J S Y G V v n 5 5 e b l e u b F e f l G 6 v p G B g a F + h K 9 P c H J G a m 6 i E l x x J m H F u p l 5 x S W J e c m p S n Y 2 Y R D H 2 B n p W Q K R i Y m e g Y 0 + T M z G N z M P I W 8 E d C 5 I F k n Q x r k 0 p 6 S 0 K N U u N U / X 0 8 9 G H 8 a 1 0 Y d 6 w Q 4 A U E s D B B Q A A g A I A H S I x l 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0 i M Z S 0 p S m / E w C A A C + B w A A E w A c A E Z v c m 1 1 b G F z L 1 N l Y 3 R p b 2 4 x L m 0 g o h g A K K A U A A A A A A A A A A A A A A A A A A A A A A A A A A A A z V R d i 9 p A F H 0 X / A / D 9 E U h h i r d 0 g / y I N G 2 U r p s N y 5 9 U C l j c l e D k 5 l 0 Z u I H 4 n / v n c R t 4 k a h h S 2 Y l 4 Q 5 N / e e e 8 + 5 o y E 0 s R Q k K N 7 d j 8 1 G s 6 G X T E F E Q s a 5 J h 7 h Y J o N g k 8 g M x U C n g y 3 I X D 3 h 1 S r u Z S r 1 q e Y g + t L Y U A Y 3 a L + h + m D B q W n / e A h m A 7 k R n D J I j 1 l 0 d r t p P F a m o 5 h c w 4 d o + J w p a c R M 4 w 8 S k V S u Q F F f m W g d t P e 6 + 7 7 j k X c L d d b 2 n a I y D h 3 i F E Z t J 2 C T 0 7 w 5 9 j m Q l I F u / 1 k Z C D x a I 5 R 5 2 s s I o / m I X R 2 m A w w 4 e z 4 9 y v q L 5 l Y Y K P j X Q o U M + R h 7 l g x o Z F O 4 k u e J c K C u l U p 5 e z 3 1 M + 0 k Q m S H Q 0 o c s I Q Y m B r D g 7 Z 0 0 G m m J 0 l A i N h 3 r 5 x b Y Y c u U O C S 6 a B 9 B O Z C V M P u I d U g c Y p Y o I 1 1 D M z A 0 Q + E h / J P I E 4 I j g c 2 n 9 6 6 q c p i A i b + m 7 H W H b l y 2 Q e C 2 j t n 7 X t 4 D 8 4 6 3 f 5 r G k l E Y p q w N r g X m 5 0 m S c A j l a x Z 6 1 a M Y c A C 5 e F R M 1 G L M 6 n O r E Y z v G 6 L W Y J X r K Y x V 7 Q Y m W p q s V q L v h s R 1 4 / 7 i + g b q h h l I V P Z i z D D y f q n F C s i q M g v W p t L L 8 L 0 l j o 5 Z Q p C 1 l h c E n r m w k p U y a B f K l P o W 9 M s M U z v f 5 S g O p m n h X C 1 2 t 3 I M P M F v 5 f M h T 1 3 V C v U Y X J A H i c x L j N H n W w p W J K 2 r t x y F C E M o r F w u v 2 b n o O 3 g j S Q G B 2 H L z y 0 7 2 V A m b l H X O n Z I J Y R L 4 A Q 0 9 X r p k j c j x v F R 0 7 Z H I 8 7 3 M e 4 J X M l P a s I y o p / 0 H W M / W v 8 m 6 / 7 J X f U E s B A i 0 A F A A C A A g A d I j G U p h v 8 P q l A A A A 9 Q A A A B I A A A A A A A A A A A A A A A A A A A A A A E N v b m Z p Z y 9 Q Y W N r Y W d l L n h t b F B L A Q I t A B Q A A g A I A H S I x l I P y u m r p A A A A O k A A A A T A A A A A A A A A A A A A A A A A P E A A A B b Q 2 9 u d G V u d F 9 U e X B l c 1 0 u e G 1 s U E s B A i 0 A F A A C A A g A d I j G U t K U p v x M A g A A v g c A A B M A A A A A A A A A A A A A A A A A 4 g E A A E Z v c m 1 1 b G F z L 1 N l Y 3 R p b 2 4 x L m 1 Q S w U G A A A A A A M A A w D C A A A A e 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B C A A A A A A A A D i H 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2 F s b H 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N S w m c X V v d D t r Z X l D b 2 x 1 b W 5 O Y W 1 l c y Z x d W 9 0 O z p b X S w m c X V v d D t x d W V y e V J l b G F 0 a W 9 u c 2 h p c H M m c X V v d D s 6 W 1 0 s J n F 1 b 3 Q 7 Y 2 9 s d W 1 u S W R l b n R p d G l l c y Z x d W 9 0 O z p b J n F 1 b 3 Q 7 U 2 V j d G l v b j E v Y 2 F s b H M v Q X B w Z W 5 k Z W Q g U X V l c n k u e 0 N 1 c 3 R v b W V y I E l E L D B 9 J n F 1 b 3 Q 7 L C Z x d W 9 0 O 1 N l Y 3 R p b 2 4 x L 2 N h b G x z L 0 F w c G V u Z G V k I F F 1 Z X J 5 L n t E d X J h d G l v b i w x f S Z x d W 9 0 O y w m c X V v d D t T Z W N 0 a W 9 u M S 9 j Y W x s c y 9 B c H B l b m R l Z C B R d W V y e S 5 7 U H V y Y 2 h h c 2 U g Q W 1 v d W 5 0 L D J 9 J n F 1 b 3 Q 7 L C Z x d W 9 0 O 1 N l Y 3 R p b 2 4 x L 2 N h b G x z L 0 F w c G V u Z G V k I F F 1 Z X J 5 L n t S Z X B y Z X N l b n R h d G l 2 Z S w z f S Z x d W 9 0 O y w m c X V v d D t T Z W N 0 a W 9 u M S 9 j Y W x s c y 9 B c H B l b m R l Z C B R d W V y e S 5 7 R G F 0 Z S B v Z i B D Y W x s L D R 9 J n F 1 b 3 Q 7 X S w m c X V v d D t D b 2 x 1 b W 5 D b 3 V u d C Z x d W 9 0 O z o 1 L C Z x d W 9 0 O 0 t l e U N v b H V t b k 5 h b W V z J n F 1 b 3 Q 7 O l t d L C Z x d W 9 0 O 0 N v b H V t b k l k Z W 5 0 a X R p Z X M m c X V v d D s 6 W y Z x d W 9 0 O 1 N l Y 3 R p b 2 4 x L 2 N h b G x z L 0 F w c G V u Z G V k I F F 1 Z X J 5 L n t D d X N 0 b 2 1 l c i B J R C w w f S Z x d W 9 0 O y w m c X V v d D t T Z W N 0 a W 9 u M S 9 j Y W x s c y 9 B c H B l b m R l Z C B R d W V y e S 5 7 R H V y Y X R p b 2 4 s M X 0 m c X V v d D s s J n F 1 b 3 Q 7 U 2 V j d G l v b j E v Y 2 F s b H M v Q X B w Z W 5 k Z W Q g U X V l c n k u e 1 B 1 c m N o Y X N l I E F t b 3 V u d C w y f S Z x d W 9 0 O y w m c X V v d D t T Z W N 0 a W 9 u M S 9 j Y W x s c y 9 B c H B l b m R l Z C B R d W V y e S 5 7 U m V w c m V z Z W 5 0 Y X R p d m U s M 3 0 m c X V v d D s s J n F 1 b 3 Q 7 U 2 V j d G l v b j E v Y 2 F s b H M v Q X B w Z W 5 k Z W Q g U X V l c n k u e 0 R h d G U g b 2 Y g Q 2 F s b C w 0 f S Z x d W 9 0 O 1 0 s J n F 1 b 3 Q 7 U m V s Y X R p b 2 5 z a G l w S W 5 m b y Z x d W 9 0 O z p b X X 0 i I C 8 + P E V u d H J 5 I F R 5 c G U 9 I k Z p b G x T d G F 0 d X M i I F Z h b H V l P S J z Q 2 9 t c G x l d G U i I C 8 + P E V u d H J 5 I F R 5 c G U 9 I k Z p b G x D b 2 x 1 b W 5 O Y W 1 l c y I g V m F s d W U 9 I n N b J n F 1 b 3 Q 7 Q 3 V z d G 9 t Z X I g S U Q m c X V v d D s s J n F 1 b 3 Q 7 R H V y Y X R p b 2 4 m c X V v d D s s J n F 1 b 3 Q 7 U H V y Y 2 h h c 2 U g Q W 1 v d W 5 0 J n F 1 b 3 Q 7 L C Z x d W 9 0 O 1 J l c H J l c 2 V u d G F 0 a X Z l J n F 1 b 3 Q 7 L C Z x d W 9 0 O 0 R h d G U g b 2 Y g Q 2 F s b C Z x d W 9 0 O 1 0 i I C 8 + P E V u d H J 5 I F R 5 c G U 9 I k Z p b G x D b 2 x 1 b W 5 U e X B l c y I g V m F s d W U 9 I n N C Z 0 1 E Q m d r P S I g L z 4 8 R W 5 0 c n k g V H l w Z T 0 i R m l s b E x h c 3 R V c G R h d G V k I i B W Y W x 1 Z T 0 i Z D I w M j E t M D Y t M D Z U M T E 6 M z M 6 M j M u N D I z M z Q 3 N 1 o i I C 8 + P E V u d H J 5 I F R 5 c G U 9 I k Z p b G x F c n J v c k N v d W 5 0 I i B W Y W x 1 Z T 0 i b D A i I C 8 + P E V u d H J 5 I F R 5 c G U 9 I k Z p b G x F c n J v c k N v Z G U i I F Z h b H V l P S J z V W 5 r b m 9 3 b i I g L z 4 8 R W 5 0 c n k g V H l w Z T 0 i R m l s b E N v d W 5 0 I i B W Y W x 1 Z T 0 i b D c 5 O T c i I C 8 + P E V u d H J 5 I F R 5 c G U 9 I k F k Z G V k V G 9 E Y X R h T W 9 k Z W w i I F Z h b H V l P S J s M S I g L z 4 8 L 1 N 0 Y W J s Z U V u d H J p Z X M + P C 9 J d G V t P j x J d G V t P j x J d G V t T G 9 j Y X R p b 2 4 + P E l 0 Z W 1 U e X B l P k Z v c m 1 1 b G E 8 L 0 l 0 Z W 1 U e X B l P j x J d G V t U G F 0 a D 5 T Z W N 0 a W 9 u M S 9 j Y W x s c y 9 T b 3 V y Y 2 U 8 L 0 l 0 Z W 1 Q Y X R o P j w v S X R l b U x v Y 2 F 0 a W 9 u P j x T d G F i b G V F b n R y a W V z I C 8 + P C 9 J d G V t P j x J d G V t P j x J d G V t T G 9 j Y X R p b 2 4 + P E l 0 Z W 1 U e X B l P k Z v c m 1 1 b G E 8 L 0 l 0 Z W 1 U e X B l P j x J d G V t U G F 0 a D 5 T Z W N 0 a W 9 u M S 9 j Y W x s c y 9 j Y W x s c 1 9 U Y W J s Z T w v S X R l b V B h d G g + P C 9 J d G V t T G 9 j Y X R p b 2 4 + P F N 0 Y W J s Z U V u d H J p Z X M g L z 4 8 L 0 l 0 Z W 0 + P E l 0 Z W 0 + P E l 0 Z W 1 M b 2 N h d G l v b j 4 8 S X R l b V R 5 c G U + R m 9 y b X V s Y T w v S X R l b V R 5 c G U + P E l 0 Z W 1 Q Y X R o P l N l Y 3 R p b 2 4 x L 2 N h b G x z L 0 N o Y W 5 n Z W Q l M j B U e X B l P C 9 J d G V t U G F 0 a D 4 8 L 0 l 0 Z W 1 M b 2 N h d G l v b j 4 8 U 3 R h Y m x l R W 5 0 c m l l c y A v P j w v S X R l b T 4 8 S X R l b T 4 8 S X R l b U x v Y 2 F 0 a W 9 u P j x J d G V t V H l w Z T 5 G b 3 J t d W x h P C 9 J d G V t V H l w Z T 4 8 S X R l b V B h d G g + U 2 V j d G l v b j E v Y 3 V z d H 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S Z W x h d G l v b n N o a X B J b m Z v Q 2 9 u d G F p b m V y I i B W Y W x 1 Z T 0 i c 3 s m c X V v d D t j b 2 x 1 b W 5 D b 3 V u d C Z x d W 9 0 O z o 0 L C Z x d W 9 0 O 2 t l e U N v b H V t b k 5 h b W V z J n F 1 b 3 Q 7 O l t d L C Z x d W 9 0 O 3 F 1 Z X J 5 U m V s Y X R p b 2 5 z a G l w c y Z x d W 9 0 O z p b X S w m c X V v d D t j b 2 x 1 b W 5 J Z G V u d G l 0 a W V z J n F 1 b 3 Q 7 O l s m c X V v d D t T Z W N 0 a W 9 u M S 9 j d X N 0 c y 9 D a G F u Z 2 V k I F R 5 c G U u e 0 N 1 c 3 R v b W V y L D B 9 J n F 1 b 3 Q 7 L C Z x d W 9 0 O 1 N l Y 3 R p b 2 4 x L 2 N 1 c 3 R z L 0 N o Y W 5 n Z W Q g V H l w Z S 5 7 R 2 V u Z G V y L D F 9 J n F 1 b 3 Q 7 L C Z x d W 9 0 O 1 N l Y 3 R p b 2 4 x L 2 N 1 c 3 R z L 0 N o Y W 5 n Z W Q g V H l w Z S 5 7 Q W d l L D J 9 J n F 1 b 3 Q 7 L C Z x d W 9 0 O 1 N l Y 3 R p b 2 4 x L 2 N 1 c 3 R z L 0 N o Y W 5 n Z W Q g V H l w Z S 5 7 R W R 1 Y 2 F 0 a W 9 u L D N 9 J n F 1 b 3 Q 7 X S w m c X V v d D t D b 2 x 1 b W 5 D b 3 V u d C Z x d W 9 0 O z o 0 L C Z x d W 9 0 O 0 t l e U N v b H V t b k 5 h b W V z J n F 1 b 3 Q 7 O l t d L C Z x d W 9 0 O 0 N v b H V t b k l k Z W 5 0 a X R p Z X M m c X V v d D s 6 W y Z x d W 9 0 O 1 N l Y 3 R p b 2 4 x L 2 N 1 c 3 R z L 0 N o Y W 5 n Z W Q g V H l w Z S 5 7 Q 3 V z d G 9 t Z X I s M H 0 m c X V v d D s s J n F 1 b 3 Q 7 U 2 V j d G l v b j E v Y 3 V z d H M v Q 2 h h b m d l Z C B U e X B l L n t H Z W 5 k Z X I s M X 0 m c X V v d D s s J n F 1 b 3 Q 7 U 2 V j d G l v b j E v Y 3 V z d H M v Q 2 h h b m d l Z C B U e X B l L n t B Z 2 U s M n 0 m c X V v d D s s J n F 1 b 3 Q 7 U 2 V j d G l v b j E v Y 3 V z d H M v Q 2 h h b m d l Z C B U e X B l L n t F Z H V j Y X R p b 2 4 s M 3 0 m c X V v d D t d L C Z x d W 9 0 O 1 J l b G F 0 a W 9 u c 2 h p c E l u Z m 8 m c X V v d D s 6 W 1 1 9 I i A v P j x F b n R y e S B U e X B l P S J G a W x s U 3 R h d H V z I i B W Y W x 1 Z T 0 i c 0 N v b X B s Z X R l I i A v P j x F b n R y e S B U e X B l P S J G a W x s Q 2 9 s d W 1 u T m F t Z X M i I F Z h b H V l P S J z W y Z x d W 9 0 O 0 N 1 c 3 R v b W V y J n F 1 b 3 Q 7 L C Z x d W 9 0 O 0 d l b m R l c i Z x d W 9 0 O y w m c X V v d D t B Z 2 U m c X V v d D s s J n F 1 b 3 Q 7 R W R 1 Y 2 F 0 a W 9 u J n F 1 b 3 Q 7 X S I g L z 4 8 R W 5 0 c n k g V H l w Z T 0 i R m l s b E N v b H V t b l R 5 c G V z I i B W Y W x 1 Z T 0 i c 0 J n W U R C Z z 0 9 I i A v P j x F b n R y e S B U e X B l P S J G a W x s T G F z d F V w Z G F 0 Z W Q i I F Z h b H V l P S J k M j A y M S 0 w N i 0 w N l Q x M T o z M z o z M i 4 0 O D M z M j k 2 W i I g L z 4 8 R W 5 0 c n k g V H l w Z T 0 i R m l s b E V y c m 9 y Q 2 9 1 b n Q i I F Z h b H V l P S J s M C I g L z 4 8 R W 5 0 c n k g V H l w Z T 0 i R m l s b E V y c m 9 y Q 2 9 k Z S I g V m F s d W U 9 I n N V b m t u b 3 d u I i A v P j x F b n R y e S B U e X B l P S J G a W x s Q 2 9 1 b n Q i I F Z h b H V l P S J s M z g 1 I i A v P j x F b n R y e S B U e X B l P S J B Z G R l Z F R v R G F 0 Y U 1 v Z G V s I i B W Y W x 1 Z T 0 i b D E i I C 8 + P C 9 T d G F i b G V F b n R y a W V z P j w v S X R l b T 4 8 S X R l b T 4 8 S X R l b U x v Y 2 F 0 a W 9 u P j x J d G V t V H l w Z T 5 G b 3 J t d W x h P C 9 J d G V t V H l w Z T 4 8 S X R l b V B h d G g + U 2 V j d G l v b j E v Y 3 V z d H M v U 2 9 1 c m N l P C 9 J d G V t U G F 0 a D 4 8 L 0 l 0 Z W 1 M b 2 N h d G l v b j 4 8 U 3 R h Y m x l R W 5 0 c m l l c y A v P j w v S X R l b T 4 8 S X R l b T 4 8 S X R l b U x v Y 2 F 0 a W 9 u P j x J d G V t V H l w Z T 5 G b 3 J t d W x h P C 9 J d G V t V H l w Z T 4 8 S X R l b V B h d G g + U 2 V j d G l v b j E v Y 3 V z d H M v Y 3 V z d H N f V G F i b G U 8 L 0 l 0 Z W 1 Q Y X R o P j w v S X R l b U x v Y 2 F 0 a W 9 u P j x T d G F i b G V F b n R y a W V z I C 8 + P C 9 J d G V t P j x J d G V t P j x J d G V t T G 9 j Y X R p b 2 4 + P E l 0 Z W 1 U e X B l P k Z v c m 1 1 b G E 8 L 0 l 0 Z W 1 U e X B l P j x J d G V t U G F 0 a D 5 T Z W N 0 a W 9 u M S 9 y Z X B 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U m V s Y X R p b 2 5 z a G l w S W 5 m b 0 N v b n R h a W 5 l c i I g V m F s d W U 9 I n N 7 J n F 1 b 3 Q 7 Y 2 9 s d W 1 u Q 2 9 1 b n Q m c X V v d D s 6 M y w m c X V v d D t r Z X l D b 2 x 1 b W 5 O Y W 1 l c y Z x d W 9 0 O z p b X S w m c X V v d D t x d W V y e V J l b G F 0 a W 9 u c 2 h p c H M m c X V v d D s 6 W 1 0 s J n F 1 b 3 Q 7 Y 2 9 s d W 1 u S W R l b n R p d G l l c y Z x d W 9 0 O z p b J n F 1 b 3 Q 7 U 2 V j d G l v b j E v c m V w c y 9 D a G F u Z 2 V k I F R 5 c G U u e 1 J l c C w w f S Z x d W 9 0 O y w m c X V v d D t T Z W N 0 a W 9 u M S 9 y Z X B z L 0 N o Y W 5 n Z W Q g V H l w Z S 5 7 R G V w Y X J 0 b W V u d C w x f S Z x d W 9 0 O y w m c X V v d D t T Z W N 0 a W 9 u M S 9 y Z X B z L 0 N o Y W 5 n Z W Q g V H l w Z S 5 7 T W F u Y W d l c i w y f S Z x d W 9 0 O 1 0 s J n F 1 b 3 Q 7 Q 2 9 s d W 1 u Q 2 9 1 b n Q m c X V v d D s 6 M y w m c X V v d D t L Z X l D b 2 x 1 b W 5 O Y W 1 l c y Z x d W 9 0 O z p b X S w m c X V v d D t D b 2 x 1 b W 5 J Z G V u d G l 0 a W V z J n F 1 b 3 Q 7 O l s m c X V v d D t T Z W N 0 a W 9 u M S 9 y Z X B z L 0 N o Y W 5 n Z W Q g V H l w Z S 5 7 U m V w L D B 9 J n F 1 b 3 Q 7 L C Z x d W 9 0 O 1 N l Y 3 R p b 2 4 x L 3 J l c H M v Q 2 h h b m d l Z C B U e X B l L n t E Z X B h c n R t Z W 5 0 L D F 9 J n F 1 b 3 Q 7 L C Z x d W 9 0 O 1 N l Y 3 R p b 2 4 x L 3 J l c H M v Q 2 h h b m d l Z C B U e X B l L n t N Y W 5 h Z 2 V y L D J 9 J n F 1 b 3 Q 7 X S w m c X V v d D t S Z W x h d G l v b n N o a X B J b m Z v J n F 1 b 3 Q 7 O l t d f S I g L z 4 8 R W 5 0 c n k g V H l w Z T 0 i R m l s b F N 0 Y X R 1 c y I g V m F s d W U 9 I n N D b 2 1 w b G V 0 Z S I g L z 4 8 R W 5 0 c n k g V H l w Z T 0 i R m l s b E N v b H V t b k 5 h b W V z I i B W Y W x 1 Z T 0 i c 1 s m c X V v d D t S Z X A m c X V v d D s s J n F 1 b 3 Q 7 R G V w Y X J 0 b W V u d C Z x d W 9 0 O y w m c X V v d D t N Y W 5 h Z 2 V y J n F 1 b 3 Q 7 X S I g L z 4 8 R W 5 0 c n k g V H l w Z T 0 i R m l s b E N v b H V t b l R 5 c G V z I i B W Y W x 1 Z T 0 i c 0 J n W U c i I C 8 + P E V u d H J 5 I F R 5 c G U 9 I k Z p b G x M Y X N 0 V X B k Y X R l Z C I g V m F s d W U 9 I m Q y M D I x L T A 2 L T A 2 V D E x O j M z O j Q w L j I 0 O T E 5 N D N a I i A v P j x F b n R y e S B U e X B l P S J G a W x s R X J y b 3 J D b 3 V u d C I g V m F s d W U 9 I m w w I i A v P j x F b n R y e S B U e X B l P S J G a W x s R X J y b 3 J D b 2 R l I i B W Y W x 1 Z T 0 i c 1 V u a 2 5 v d 2 4 i I C 8 + P E V u d H J 5 I F R 5 c G U 9 I k Z p b G x D b 3 V u d C I g V m F s d W U 9 I m w 3 I i A v P j x F b n R y e S B U e X B l P S J B Z G R l Z F R v R G F 0 Y U 1 v Z G V s I i B W Y W x 1 Z T 0 i b D E i I C 8 + P C 9 T d G F i b G V F b n R y a W V z P j w v S X R l b T 4 8 S X R l b T 4 8 S X R l b U x v Y 2 F 0 a W 9 u P j x J d G V t V H l w Z T 5 G b 3 J t d W x h P C 9 J d G V t V H l w Z T 4 8 S X R l b V B h d G g + U 2 V j d G l v b j E v c m V w c y 9 T b 3 V y Y 2 U 8 L 0 l 0 Z W 1 Q Y X R o P j w v S X R l b U x v Y 2 F 0 a W 9 u P j x T d G F i b G V F b n R y a W V z I C 8 + P C 9 J d G V t P j x J d G V t P j x J d G V t T G 9 j Y X R p b 2 4 + P E l 0 Z W 1 U e X B l P k Z v c m 1 1 b G E 8 L 0 l 0 Z W 1 U e X B l P j x J d G V t U G F 0 a D 5 T Z W N 0 a W 9 u M S 9 y Z X B z L 3 J l c H N f V G F i b G U 8 L 0 l 0 Z W 1 Q Y X R o P j w v S X R l b U x v Y 2 F 0 a W 9 u P j x T d G F i b G V F b n R y a W V z I C 8 + P C 9 J d G V t P j x J d G V t P j x J d G V t T G 9 j Y X R p b 2 4 + P E l 0 Z W 1 U e X B l P k Z v c m 1 1 b G E 8 L 0 l 0 Z W 1 U e X B l P j x J d G V t U G F 0 a D 5 T Z W N 0 a W 9 u M S 9 y Z X B z L 0 N o Y W 5 n Z W Q l M j B U e X B l P C 9 J d G V t U G F 0 a D 4 8 L 0 l 0 Z W 1 M b 2 N h d G l v b j 4 8 U 3 R h Y m x l R W 5 0 c m l l c y A v P j w v S X R l b T 4 8 S X R l b T 4 8 S X R l b U x v Y 2 F 0 a W 9 u P j x J d G V t V H l w Z T 5 G b 3 J t d W x h P C 9 J d G V t V H l w Z T 4 8 S X R l b V B h d G g + U 2 V j d G l v b j E v Y 3 V z d H M v Q 2 h h b m d l Z C U y M F R 5 c G U 8 L 0 l 0 Z W 1 Q Y X R o P j w v S X R l b U x v Y 2 F 0 a W 9 u P j x T d G F i b G V F b n R y a W V z I C 8 + P C 9 J d G V t P j x J d G V t P j x J d G V t T G 9 j Y X R p b 2 4 + P E l 0 Z W 1 U e X B l P k Z v c m 1 1 b G E 8 L 0 l 0 Z W 1 U e X B l P j x J d G V t U G F 0 a D 5 T Z W N 0 a W 9 u M S 8 y M D E 4 L W R h d 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x L T A 2 L T A 2 V D E x O j M z O j A 2 L j k 4 O D U 1 O D J a I i A v P j x F b n R y e S B U e X B l P S J G a W x s U 3 R h d H V z I i B W Y W x 1 Z T 0 i c 0 N v b X B s Z X R l I i A v P j w v U 3 R h Y m x l R W 5 0 c m l l c z 4 8 L 0 l 0 Z W 0 + P E l 0 Z W 0 + P E l 0 Z W 1 M b 2 N h d G l v b j 4 8 S X R l b V R 5 c G U + R m 9 y b X V s Y T w v S X R l b V R 5 c G U + P E l 0 Z W 1 Q Y X R o P l N l Y 3 R p b 2 4 x L z I w M T g t Z G F 0 Y S 9 T b 3 V y Y 2 U 8 L 0 l 0 Z W 1 Q Y X R o P j w v S X R l b U x v Y 2 F 0 a W 9 u P j x T d G F i b G V F b n R y a W V z I C 8 + P C 9 J d G V t P j x J d G V t P j x J d G V t T G 9 j Y X R p b 2 4 + P E l 0 Z W 1 U e X B l P k Z v c m 1 1 b G E 8 L 0 l 0 Z W 1 U e X B l P j x J d G V t U G F 0 a D 5 T Z W N 0 a W 9 u M S 8 y M D E 4 L W R h d G E v U H J v b W 9 0 Z W Q l M j B I Z W F k Z X J z P C 9 J d G V t U G F 0 a D 4 8 L 0 l 0 Z W 1 M b 2 N h d G l v b j 4 8 U 3 R h Y m x l R W 5 0 c m l l c y A v P j w v S X R l b T 4 8 S X R l b T 4 8 S X R l b U x v Y 2 F 0 a W 9 u P j x J d G V t V H l w Z T 5 G b 3 J t d W x h P C 9 J d G V t V H l w Z T 4 8 S X R l b V B h d G g + U 2 V j d G l v b j E v M j A x O C 1 k Y X R h L 0 N o Y W 5 n Z W Q l M j B U e X B l P C 9 J d G V t U G F 0 a D 4 8 L 0 l 0 Z W 1 M b 2 N h d G l v b j 4 8 U 3 R h Y m x l R W 5 0 c m l l c y A v P j w v S X R l b T 4 8 S X R l b T 4 8 S X R l b U x v Y 2 F 0 a W 9 u P j x J d G V t V H l w Z T 5 G b 3 J t d W x h P C 9 J d G V t V H l w Z T 4 8 S X R l b V B h d G g + U 2 V j d G l v b j E v Y 2 F s b H M v Q X B w Z W 5 k Z W Q l M j B R d W V y e T w v S X R l b V B h d G g + P C 9 J d G V t T G 9 j Y X R p b 2 4 + P F N 0 Y W J s Z U V u d H J p Z X M g L z 4 8 L 0 l 0 Z W 0 + P E l 0 Z W 0 + P E l 0 Z W 1 M b 2 N h d G l v b j 4 8 S X R l b V R 5 c G U + R m 9 y b X V s Y T w v S X R l b V R 5 c G U + P E l 0 Z W 1 Q Y X R o P l N l Y 3 R p b 2 4 x L 2 N h b G x z L 0 Z p b H R l c m V k J T I w U m 9 3 c z w v S X R l b V B h d G g + P C 9 J d G V t T G 9 j Y X R p b 2 4 + P F N 0 Y W J s Z U V u d H J p Z X M g L z 4 8 L 0 l 0 Z W 0 + P C 9 J d G V t c z 4 8 L 0 x v Y 2 F s U G F j a 2 F n Z U 1 l d G F k Y X R h R m l s Z T 4 W A A A A U E s F B g A A A A A A A A A A A A A A A A A A A A A A A C Y B A A A B A A A A 0 I y d 3 w E V 0 R G M e g D A T 8 K X 6 w E A A A D i t y Y Y n 3 O 2 R Z L u F r r i Z J A O A A A A A A I A A A A A A B B m A A A A A Q A A I A A A A E h S D B Y G s y p B K Q d p h e A K U M l w B a M i 9 l x I X 0 f e I B Q p a g O z A A A A A A 6 A A A A A A g A A I A A A A K Q C a / w m B r m K X w k z X B + a S x w 1 x y 4 p Q Q j h U o 9 K i F u D i T y m U A A A A I U m I 6 E X D 1 w w n D N N F m B I 1 i V U 2 x u O N r C I Y J k y V e R 2 m g s O B Y W r g 3 k F h l O i T 8 8 A 9 U D j u J 7 9 k R 6 h O D T q 6 j N W O w 4 g w d t 7 T 1 s b j X 1 6 F d I F a i Y Z B R C R Q A A A A F p x P Z C v s e 4 G 6 + / M u N E P j Z 4 n g R h 7 r Y O y c z 0 O U 5 H b B J 4 W 3 + g 6 u B X a A A v j d L H x Q r 6 k k H B 7 N 9 q 7 e b Y b f o 6 k N 6 H f S B k = < / D a t a M a s h u p > 
</file>

<file path=customXml/itemProps1.xml><?xml version="1.0" encoding="utf-8"?>
<ds:datastoreItem xmlns:ds="http://schemas.openxmlformats.org/officeDocument/2006/customXml" ds:itemID="{20D1A9F1-71F9-4230-A0D8-03B8D06C969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tables for report</vt:lpstr>
      <vt:lpstr>Report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2021-06-06T11:29:39Z</dcterms:created>
  <dcterms:modified xsi:type="dcterms:W3CDTF">2021-06-09T13:50:09Z</dcterms:modified>
</cp:coreProperties>
</file>