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n/Workspace/technogen/eloader/src/templates/"/>
    </mc:Choice>
  </mc:AlternateContent>
  <xr:revisionPtr revIDLastSave="0" documentId="8_{0F161DE2-1E37-F54F-BA67-375110204B17}" xr6:coauthVersionLast="45" xr6:coauthVersionMax="45" xr10:uidLastSave="{00000000-0000-0000-0000-000000000000}"/>
  <bookViews>
    <workbookView xWindow="10300" yWindow="4500" windowWidth="27240" windowHeight="16440" xr2:uid="{4D3DF6C7-46A6-FD4B-BEF8-882170146E27}"/>
  </bookViews>
  <sheets>
    <sheet name="ELECTRICAL LOAD SUMMARY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lum_Data" localSheetId="0">#REF!</definedName>
    <definedName name="Alum_Data">#REF!</definedName>
    <definedName name="APPROVED_BY">[3]Info!$C$9</definedName>
    <definedName name="Breaker_Rated_Current" localSheetId="0">#REF!</definedName>
    <definedName name="Breaker_Rated_Current">#REF!</definedName>
    <definedName name="Breaker_Tripping_Current" localSheetId="0">#REF!</definedName>
    <definedName name="Breaker_Tripping_Current">#REF!</definedName>
    <definedName name="Breaker_Type" localSheetId="0">#REF!</definedName>
    <definedName name="Breaker_Type">#REF!</definedName>
    <definedName name="Cable_Data" localSheetId="0">#REF!</definedName>
    <definedName name="Cable_Data">#REF!</definedName>
    <definedName name="Cable_Data_HV" localSheetId="0">#REF!</definedName>
    <definedName name="Cable_Data_HV">#REF!</definedName>
    <definedName name="Cable_Size" localSheetId="0">#REF!</definedName>
    <definedName name="Cable_Size">#REF!</definedName>
    <definedName name="Cable_Size__HV" localSheetId="0">#REF!</definedName>
    <definedName name="Cable_Size__HV">#REF!</definedName>
    <definedName name="Cable_Size_HV" localSheetId="0">#REF!</definedName>
    <definedName name="Cable_Size_HV">#REF!</definedName>
    <definedName name="Cable_Size_LV" localSheetId="0">#REF!</definedName>
    <definedName name="Cable_Size_LV">#REF!</definedName>
    <definedName name="Cable_Type" localSheetId="0">#REF!</definedName>
    <definedName name="Cable_Type">#REF!</definedName>
    <definedName name="Cable_Type_Code" localSheetId="0">#REF!</definedName>
    <definedName name="Cable_Type_Code">#REF!</definedName>
    <definedName name="Cable_Voltage" localSheetId="0">#REF!</definedName>
    <definedName name="Cable_Voltage">#REF!</definedName>
    <definedName name="CB" localSheetId="0">#REF!</definedName>
    <definedName name="CB">#REF!</definedName>
    <definedName name="CB_Fuse" localSheetId="0">#REF!</definedName>
    <definedName name="CB_Fuse">#REF!</definedName>
    <definedName name="CB_Type" localSheetId="0">#REF!</definedName>
    <definedName name="CB_Type">#REF!</definedName>
    <definedName name="Circuits" localSheetId="0">#REF!</definedName>
    <definedName name="Circuits">#REF!</definedName>
    <definedName name="Cond_type" localSheetId="0">#REF!</definedName>
    <definedName name="Cond_type">#REF!</definedName>
    <definedName name="Conductor" localSheetId="0">#REF!</definedName>
    <definedName name="Conductor">#REF!</definedName>
    <definedName name="Conductor_Resistivity" localSheetId="0">#REF!</definedName>
    <definedName name="Conductor_Resistivity">#REF!</definedName>
    <definedName name="Data">#REF!</definedName>
    <definedName name="DATE_APPR">[3]Info!$C$10</definedName>
    <definedName name="DATE_PREP">[3]Info!$C$8</definedName>
    <definedName name="depth" localSheetId="0">#REF!</definedName>
    <definedName name="depth">#REF!</definedName>
    <definedName name="Depth_Derating" localSheetId="0">#REF!</definedName>
    <definedName name="Depth_Derating">#REF!</definedName>
    <definedName name="Drive_Sizes" localSheetId="0">#REF!</definedName>
    <definedName name="Drive_Sizes">#REF!</definedName>
    <definedName name="FDR_Rating" localSheetId="0">#REF!</definedName>
    <definedName name="FDR_Rating">#REF!</definedName>
    <definedName name="Fuse_Type" localSheetId="0">#REF!</definedName>
    <definedName name="Fuse_Type">#REF!</definedName>
    <definedName name="gG_Fuse_Gates" localSheetId="0">#REF!</definedName>
    <definedName name="gG_Fuse_Gates">#REF!</definedName>
    <definedName name="gG_Fuse_Rated_Current" localSheetId="0">#REF!</definedName>
    <definedName name="gG_Fuse_Rated_Current">#REF!</definedName>
    <definedName name="Harmonic_Level" localSheetId="0">#REF!</definedName>
    <definedName name="Harmonic_Level">#REF!</definedName>
    <definedName name="Harmonic_Reduction" localSheetId="0">#REF!</definedName>
    <definedName name="Harmonic_Reduction">#REF!</definedName>
    <definedName name="HV_Cond" localSheetId="0">#REF!</definedName>
    <definedName name="HV_Cond">#REF!</definedName>
    <definedName name="HV_Sizes" localSheetId="0">#REF!</definedName>
    <definedName name="HV_Sizes">#REF!</definedName>
    <definedName name="Install_Types" localSheetId="0">#REF!</definedName>
    <definedName name="Install_Types">#REF!</definedName>
    <definedName name="Installation" localSheetId="0">#REF!</definedName>
    <definedName name="Installation">#REF!</definedName>
    <definedName name="Installation_Derating" localSheetId="0">#REF!</definedName>
    <definedName name="Installation_Derating">#REF!</definedName>
    <definedName name="K_Factor" localSheetId="0">#REF!</definedName>
    <definedName name="K_Factor">#REF!</definedName>
    <definedName name="Load_Type" localSheetId="0">#REF!</definedName>
    <definedName name="Load_Type">#REF!</definedName>
    <definedName name="MechEquipIdent">'[4]Equip Designations &amp; Spec''s'!$A$4:$A$78</definedName>
    <definedName name="Min_Earth_Size" localSheetId="0">#REF!</definedName>
    <definedName name="Min_Earth_Size">#REF!</definedName>
    <definedName name="Motor_11000V" localSheetId="0">#REF!</definedName>
    <definedName name="Motor_11000V">#REF!</definedName>
    <definedName name="Motor_3300V" localSheetId="0">#REF!</definedName>
    <definedName name="Motor_3300V">#REF!</definedName>
    <definedName name="Motor_415V" localSheetId="0">#REF!</definedName>
    <definedName name="Motor_415V">#REF!</definedName>
    <definedName name="Motor_6600V" localSheetId="0">#REF!</definedName>
    <definedName name="Motor_6600V">#REF!</definedName>
    <definedName name="Motor_690V" localSheetId="0">#REF!</definedName>
    <definedName name="Motor_690V">#REF!</definedName>
    <definedName name="Motor_kW" localSheetId="0">#REF!</definedName>
    <definedName name="Motor_kW">#REF!</definedName>
    <definedName name="Motor_Start" localSheetId="0">#REF!</definedName>
    <definedName name="Motor_Start">#REF!</definedName>
    <definedName name="N_A" localSheetId="0">#REF!</definedName>
    <definedName name="N_A">#REF!</definedName>
    <definedName name="Plant_Areas">'[5]Plant Areas'!$A$3:$A$50</definedName>
    <definedName name="PREPARED_BY">[3]Info!$C$7</definedName>
    <definedName name="_xlnm.Print_Area" localSheetId="0">'ELECTRICAL LOAD SUMMARY'!$A$1:$R$20</definedName>
    <definedName name="PROY_CODE">[3]Info!$C$5</definedName>
    <definedName name="PROY_NAME">[3]Info!$C$4</definedName>
    <definedName name="REV">[3]Info!$C$6</definedName>
    <definedName name="Single_Multi_Core" localSheetId="0">#REF!</definedName>
    <definedName name="Single_Multi_Core">#REF!</definedName>
    <definedName name="Soil_Resistivity" localSheetId="0">#REF!</definedName>
    <definedName name="Soil_Resistivity">#REF!</definedName>
    <definedName name="Soil_Temp" localSheetId="0">#REF!</definedName>
    <definedName name="Soil_Temp">#REF!</definedName>
    <definedName name="Soil_Thermal_Res_Factor" localSheetId="0">#REF!</definedName>
    <definedName name="Soil_Thermal_Res_Factor">#REF!</definedName>
    <definedName name="SoilCond" localSheetId="0">#REF!</definedName>
    <definedName name="SoilCond">#REF!</definedName>
    <definedName name="Spacing_Conduit" localSheetId="0">#REF!</definedName>
    <definedName name="Spacing_Conduit">#REF!</definedName>
    <definedName name="Spacing_Direct" localSheetId="0">#REF!</definedName>
    <definedName name="Spacing_Direct">#REF!</definedName>
    <definedName name="Spacing_Ladder" localSheetId="0">#REF!</definedName>
    <definedName name="Spacing_Ladder">#REF!</definedName>
    <definedName name="Table" localSheetId="0">#REF!</definedName>
    <definedName name="Table">#REF!</definedName>
    <definedName name="TECO_11kV_DATA" localSheetId="0">#REF!</definedName>
    <definedName name="TECO_11kV_DATA">#REF!</definedName>
    <definedName name="TECO_3.3kV_DATA" localSheetId="0">#REF!</definedName>
    <definedName name="TECO_3.3kV_DATA">#REF!</definedName>
    <definedName name="TECO_415V_DATA" localSheetId="0">#REF!</definedName>
    <definedName name="TECO_415V_DATA">#REF!</definedName>
    <definedName name="TECO_6.6kV_DATA" localSheetId="0">#REF!</definedName>
    <definedName name="TECO_6.6kV_DATA">#REF!</definedName>
    <definedName name="TECO_690V_DATA" localSheetId="0">#REF!</definedName>
    <definedName name="TECO_690V_DATA">#REF!</definedName>
    <definedName name="Temperature" localSheetId="0">#REF!</definedName>
    <definedName name="Temperature">#REF!</definedName>
    <definedName name="Temperature_Derating" localSheetId="0">#REF!</definedName>
    <definedName name="Temperature_Derating">#REF!</definedName>
    <definedName name="TNF_Drive" localSheetId="0">#REF!</definedName>
    <definedName name="TNF_Drive">#REF!</definedName>
    <definedName name="TNF_Sizes" localSheetId="0">#REF!</definedName>
    <definedName name="TNF_Sizes">#REF!</definedName>
    <definedName name="TX_kVA" localSheetId="0">#REF!</definedName>
    <definedName name="TX_kVA">#REF!</definedName>
    <definedName name="Voltage" localSheetId="0">#REF!</definedName>
    <definedName name="Voltage">#REF!</definedName>
    <definedName name="Yes_No" localSheetId="0">#REF!</definedName>
    <definedName name="Yes_No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09" i="1" l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2" i="1"/>
  <c r="A481" i="1"/>
  <c r="A480" i="1"/>
  <c r="A479" i="1"/>
  <c r="A478" i="1"/>
  <c r="A476" i="1"/>
  <c r="A475" i="1"/>
  <c r="A472" i="1"/>
  <c r="B17" i="1"/>
  <c r="B18" i="1" s="1"/>
  <c r="K13" i="1"/>
  <c r="J13" i="1"/>
  <c r="I13" i="1"/>
  <c r="H13" i="1"/>
  <c r="G13" i="1"/>
  <c r="F13" i="1"/>
  <c r="E13" i="1"/>
  <c r="I12" i="1"/>
  <c r="H12" i="1"/>
  <c r="G12" i="1"/>
  <c r="P11" i="1"/>
  <c r="O11" i="1"/>
  <c r="L11" i="1"/>
  <c r="M11" i="1" s="1"/>
  <c r="P10" i="1"/>
  <c r="O10" i="1"/>
  <c r="L10" i="1"/>
  <c r="M10" i="1" s="1"/>
  <c r="N10" i="1" s="1"/>
  <c r="M5" i="1"/>
  <c r="AA3" i="1"/>
  <c r="M3" i="1"/>
  <c r="P2" i="1"/>
  <c r="M2" i="1"/>
  <c r="AA1" i="1"/>
  <c r="M1" i="1"/>
  <c r="E1" i="1"/>
  <c r="I55" i="1" l="1"/>
  <c r="J55" i="1" s="1"/>
  <c r="K55" i="1" s="1"/>
  <c r="I51" i="1"/>
  <c r="J51" i="1" s="1"/>
  <c r="K51" i="1" s="1"/>
  <c r="I47" i="1"/>
  <c r="J47" i="1" s="1"/>
  <c r="K47" i="1" s="1"/>
  <c r="I43" i="1"/>
  <c r="J43" i="1" s="1"/>
  <c r="K43" i="1" s="1"/>
  <c r="I39" i="1"/>
  <c r="J39" i="1" s="1"/>
  <c r="K39" i="1" s="1"/>
  <c r="I35" i="1"/>
  <c r="J35" i="1" s="1"/>
  <c r="K35" i="1" s="1"/>
  <c r="I31" i="1"/>
  <c r="J31" i="1" s="1"/>
  <c r="K31" i="1" s="1"/>
  <c r="I27" i="1"/>
  <c r="J27" i="1" s="1"/>
  <c r="K27" i="1" s="1"/>
  <c r="I45" i="1"/>
  <c r="J45" i="1" s="1"/>
  <c r="K45" i="1" s="1"/>
  <c r="I29" i="1"/>
  <c r="J29" i="1" s="1"/>
  <c r="K29" i="1" s="1"/>
  <c r="N11" i="1"/>
  <c r="I36" i="1"/>
  <c r="J36" i="1" s="1"/>
  <c r="K36" i="1" s="1"/>
  <c r="I42" i="1"/>
  <c r="J42" i="1" s="1"/>
  <c r="K42" i="1" s="1"/>
  <c r="I38" i="1"/>
  <c r="J38" i="1" s="1"/>
  <c r="K38" i="1" s="1"/>
  <c r="I30" i="1"/>
  <c r="J30" i="1" s="1"/>
  <c r="K30" i="1" s="1"/>
  <c r="I26" i="1"/>
  <c r="I37" i="1"/>
  <c r="J37" i="1" s="1"/>
  <c r="K37" i="1" s="1"/>
  <c r="I48" i="1"/>
  <c r="J48" i="1" s="1"/>
  <c r="K48" i="1" s="1"/>
  <c r="I34" i="1"/>
  <c r="J34" i="1" s="1"/>
  <c r="K34" i="1" s="1"/>
  <c r="I53" i="1"/>
  <c r="J53" i="1" s="1"/>
  <c r="K53" i="1" s="1"/>
  <c r="I41" i="1"/>
  <c r="J41" i="1" s="1"/>
  <c r="K41" i="1" s="1"/>
  <c r="I33" i="1"/>
  <c r="J33" i="1" s="1"/>
  <c r="K33" i="1" s="1"/>
  <c r="I54" i="1"/>
  <c r="J54" i="1" s="1"/>
  <c r="K54" i="1" s="1"/>
  <c r="I50" i="1"/>
  <c r="J50" i="1" s="1"/>
  <c r="K50" i="1" s="1"/>
  <c r="I46" i="1"/>
  <c r="J46" i="1" s="1"/>
  <c r="K46" i="1" s="1"/>
  <c r="I49" i="1"/>
  <c r="J49" i="1" s="1"/>
  <c r="K49" i="1" s="1"/>
  <c r="I44" i="1"/>
  <c r="J44" i="1" s="1"/>
  <c r="K44" i="1" s="1"/>
  <c r="I28" i="1"/>
  <c r="J28" i="1" s="1"/>
  <c r="K28" i="1" s="1"/>
  <c r="I52" i="1"/>
  <c r="J52" i="1" s="1"/>
  <c r="K52" i="1" s="1"/>
  <c r="I32" i="1"/>
  <c r="J32" i="1" s="1"/>
  <c r="K32" i="1" s="1"/>
  <c r="I40" i="1"/>
  <c r="J40" i="1" s="1"/>
  <c r="K40" i="1" s="1"/>
  <c r="L13" i="1"/>
  <c r="J26" i="1" l="1"/>
  <c r="K26" i="1" s="1"/>
  <c r="K56" i="1" s="1"/>
  <c r="I56" i="1"/>
  <c r="M4" i="1" l="1"/>
  <c r="M6" i="1" l="1"/>
</calcChain>
</file>

<file path=xl/sharedStrings.xml><?xml version="1.0" encoding="utf-8"?>
<sst xmlns="http://schemas.openxmlformats.org/spreadsheetml/2006/main" count="57" uniqueCount="49">
  <si>
    <t>Project:</t>
  </si>
  <si>
    <t xml:space="preserve">Folder path </t>
  </si>
  <si>
    <t>Revision:</t>
  </si>
  <si>
    <t>PDF file name</t>
  </si>
  <si>
    <t>POWER SUMMARY</t>
  </si>
  <si>
    <t>Prepared by:</t>
  </si>
  <si>
    <t>Print</t>
  </si>
  <si>
    <t>MCC LOAD DISTRIBUTION AND TX SIZING</t>
  </si>
  <si>
    <t>Date prepared:</t>
  </si>
  <si>
    <t>Approved by:</t>
  </si>
  <si>
    <t>Date approved:</t>
  </si>
  <si>
    <t>MCC</t>
  </si>
  <si>
    <t>CONNECTED       LOAD</t>
  </si>
  <si>
    <t xml:space="preserve"> MAXIMUM                                                                    DEMAND</t>
  </si>
  <si>
    <t>AVE   LOAD</t>
  </si>
  <si>
    <t>Contigency Factor</t>
  </si>
  <si>
    <t>Total (Actual + Contigency)</t>
  </si>
  <si>
    <t>TX SIZE</t>
  </si>
  <si>
    <t>% SPARE (TX)</t>
  </si>
  <si>
    <t>SWBD      PF</t>
  </si>
  <si>
    <t>CURRENT DRAW</t>
  </si>
  <si>
    <t>SWBD  RATING</t>
  </si>
  <si>
    <t>No</t>
  </si>
  <si>
    <t>VOLTS</t>
  </si>
  <si>
    <t>DESCRIPTION</t>
  </si>
  <si>
    <t>kW</t>
  </si>
  <si>
    <t>kVA</t>
  </si>
  <si>
    <t xml:space="preserve">   kVAR</t>
  </si>
  <si>
    <t>KVA</t>
  </si>
  <si>
    <t>A</t>
  </si>
  <si>
    <t>Network Losses</t>
  </si>
  <si>
    <t>Total</t>
  </si>
  <si>
    <t>Notes</t>
  </si>
  <si>
    <t>Power factor for VSDs taken to be 0.9.</t>
  </si>
  <si>
    <t>Network losses taken to be 2% of maximum demand, i.e. VSD Loads, heating, I²R losses.</t>
  </si>
  <si>
    <t>Contingency factor is based off growth due to Client's MEL procurement status.</t>
  </si>
  <si>
    <t>Design standards reuirements for mandatory spare capacity 25%</t>
  </si>
  <si>
    <t xml:space="preserve">Tranformer BoQ &amp; Costing Estimate </t>
  </si>
  <si>
    <t>Transformers required:</t>
  </si>
  <si>
    <t>Qty</t>
  </si>
  <si>
    <t>Each Tx Cost</t>
  </si>
  <si>
    <t xml:space="preserve">Total Cost </t>
  </si>
  <si>
    <t>Rating</t>
  </si>
  <si>
    <t>Primary</t>
  </si>
  <si>
    <t>Sec</t>
  </si>
  <si>
    <t>500kVA</t>
  </si>
  <si>
    <t>.</t>
  </si>
  <si>
    <t xml:space="preserve">TOTAL   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</si>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</sst>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&quot;$&quot;#,##0_);\(&quot;$&quot;#,##0\)"/>
    <numFmt numFmtId="166" formatCode="0&quot;V&quot;"/>
    <numFmt numFmtId="167" formatCode="#,##0.0;\-#,##0.0"/>
    <numFmt numFmtId="168" formatCode="#,##0.0_);\(#,##0.0\)"/>
    <numFmt numFmtId="169" formatCode="0&quot;kVA&quot;"/>
    <numFmt numFmtId="170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rgb="FF16316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22"/>
      <color theme="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E5796"/>
        <bgColor indexed="64"/>
      </patternFill>
    </fill>
    <fill>
      <patternFill patternType="solid">
        <fgColor rgb="FF163168"/>
        <bgColor indexed="9"/>
      </patternFill>
    </fill>
    <fill>
      <patternFill patternType="solid">
        <fgColor rgb="FF163168"/>
        <bgColor indexed="22"/>
      </patternFill>
    </fill>
    <fill>
      <patternFill patternType="solid">
        <fgColor theme="4" tint="0.59999389629810485"/>
        <bgColor indexed="22"/>
      </patternFill>
    </fill>
    <fill>
      <patternFill patternType="solid">
        <fgColor rgb="FF1E5796"/>
        <bgColor indexed="9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/>
  </cellStyleXfs>
  <cellXfs count="22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3" applyFont="1" applyFill="1" applyBorder="1" applyAlignment="1">
      <alignment horizontal="left" vertical="top" wrapText="1" indent="1"/>
    </xf>
    <xf numFmtId="14" fontId="0" fillId="0" borderId="5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4" applyBorder="1" applyAlignment="1">
      <alignment horizontal="center"/>
    </xf>
    <xf numFmtId="2" fontId="4" fillId="0" borderId="6" xfId="4" applyNumberFormat="1" applyBorder="1" applyAlignment="1">
      <alignment horizontal="center"/>
    </xf>
    <xf numFmtId="0" fontId="4" fillId="0" borderId="7" xfId="4" applyBorder="1"/>
    <xf numFmtId="9" fontId="4" fillId="0" borderId="7" xfId="2" applyFont="1" applyBorder="1"/>
    <xf numFmtId="0" fontId="4" fillId="0" borderId="0" xfId="4"/>
    <xf numFmtId="2" fontId="4" fillId="0" borderId="0" xfId="4" applyNumberFormat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2" borderId="10" xfId="3" applyFont="1" applyFill="1" applyBorder="1" applyAlignment="1">
      <alignment horizontal="left" vertical="top" wrapText="1" indent="1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4" fontId="4" fillId="0" borderId="9" xfId="4" applyNumberFormat="1" applyBorder="1"/>
    <xf numFmtId="2" fontId="4" fillId="0" borderId="13" xfId="4" applyNumberFormat="1" applyBorder="1" applyAlignment="1">
      <alignment horizontal="center"/>
    </xf>
    <xf numFmtId="0" fontId="4" fillId="0" borderId="14" xfId="4" applyBorder="1"/>
    <xf numFmtId="9" fontId="4" fillId="0" borderId="14" xfId="2" applyFont="1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9" fontId="4" fillId="0" borderId="0" xfId="2" applyFont="1"/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left"/>
    </xf>
    <xf numFmtId="0" fontId="5" fillId="3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0" fillId="0" borderId="1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3" fillId="2" borderId="19" xfId="3" applyFont="1" applyFill="1" applyBorder="1" applyAlignment="1">
      <alignment horizontal="left" vertical="top" wrapText="1" indent="1"/>
    </xf>
    <xf numFmtId="14" fontId="0" fillId="0" borderId="20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0" fontId="6" fillId="0" borderId="8" xfId="4" applyFont="1" applyBorder="1"/>
    <xf numFmtId="0" fontId="4" fillId="0" borderId="16" xfId="4" applyBorder="1" applyAlignment="1">
      <alignment horizontal="center"/>
    </xf>
    <xf numFmtId="0" fontId="4" fillId="0" borderId="0" xfId="4" applyAlignment="1">
      <alignment horizontal="center"/>
    </xf>
    <xf numFmtId="0" fontId="4" fillId="0" borderId="16" xfId="4" applyBorder="1"/>
    <xf numFmtId="4" fontId="4" fillId="0" borderId="16" xfId="4" applyNumberFormat="1" applyBorder="1"/>
    <xf numFmtId="4" fontId="4" fillId="0" borderId="17" xfId="4" applyNumberFormat="1" applyBorder="1"/>
    <xf numFmtId="0" fontId="7" fillId="4" borderId="22" xfId="4" applyFont="1" applyFill="1" applyBorder="1" applyAlignment="1">
      <alignment horizontal="center"/>
    </xf>
    <xf numFmtId="0" fontId="7" fillId="4" borderId="23" xfId="4" applyFont="1" applyFill="1" applyBorder="1" applyAlignment="1">
      <alignment horizontal="center"/>
    </xf>
    <xf numFmtId="0" fontId="7" fillId="4" borderId="23" xfId="4" applyFont="1" applyFill="1" applyBorder="1" applyAlignment="1">
      <alignment horizontal="right"/>
    </xf>
    <xf numFmtId="37" fontId="7" fillId="5" borderId="23" xfId="4" applyNumberFormat="1" applyFont="1" applyFill="1" applyBorder="1" applyAlignment="1">
      <alignment horizontal="center" wrapText="1"/>
    </xf>
    <xf numFmtId="37" fontId="7" fillId="5" borderId="23" xfId="4" applyNumberFormat="1" applyFont="1" applyFill="1" applyBorder="1" applyAlignment="1">
      <alignment horizontal="center" wrapText="1"/>
    </xf>
    <xf numFmtId="164" fontId="7" fillId="5" borderId="23" xfId="4" applyNumberFormat="1" applyFont="1" applyFill="1" applyBorder="1" applyAlignment="1">
      <alignment horizontal="center" wrapText="1"/>
    </xf>
    <xf numFmtId="2" fontId="7" fillId="5" borderId="23" xfId="4" applyNumberFormat="1" applyFont="1" applyFill="1" applyBorder="1" applyAlignment="1">
      <alignment horizontal="center" wrapText="1"/>
    </xf>
    <xf numFmtId="0" fontId="7" fillId="5" borderId="23" xfId="4" applyFont="1" applyFill="1" applyBorder="1" applyAlignment="1">
      <alignment horizontal="center" wrapText="1"/>
    </xf>
    <xf numFmtId="9" fontId="7" fillId="5" borderId="24" xfId="2" applyFont="1" applyFill="1" applyBorder="1" applyAlignment="1">
      <alignment horizontal="center" wrapText="1"/>
    </xf>
    <xf numFmtId="37" fontId="8" fillId="6" borderId="25" xfId="4" applyNumberFormat="1" applyFont="1" applyFill="1" applyBorder="1" applyAlignment="1">
      <alignment horizontal="center" wrapText="1"/>
    </xf>
    <xf numFmtId="2" fontId="8" fillId="6" borderId="26" xfId="4" applyNumberFormat="1" applyFont="1" applyFill="1" applyBorder="1" applyAlignment="1">
      <alignment horizontal="center" wrapText="1"/>
    </xf>
    <xf numFmtId="37" fontId="8" fillId="6" borderId="24" xfId="4" applyNumberFormat="1" applyFont="1" applyFill="1" applyBorder="1" applyAlignment="1">
      <alignment horizontal="center" wrapText="1"/>
    </xf>
    <xf numFmtId="37" fontId="8" fillId="0" borderId="0" xfId="4" applyNumberFormat="1" applyFont="1" applyAlignment="1">
      <alignment horizontal="center" wrapText="1"/>
    </xf>
    <xf numFmtId="165" fontId="7" fillId="7" borderId="1" xfId="4" applyNumberFormat="1" applyFont="1" applyFill="1" applyBorder="1" applyAlignment="1">
      <alignment horizontal="center"/>
    </xf>
    <xf numFmtId="165" fontId="7" fillId="7" borderId="27" xfId="4" applyNumberFormat="1" applyFont="1" applyFill="1" applyBorder="1" applyAlignment="1">
      <alignment horizontal="center"/>
    </xf>
    <xf numFmtId="165" fontId="7" fillId="7" borderId="28" xfId="4" applyNumberFormat="1" applyFont="1" applyFill="1" applyBorder="1" applyAlignment="1">
      <alignment horizontal="center"/>
    </xf>
    <xf numFmtId="37" fontId="7" fillId="7" borderId="28" xfId="4" applyNumberFormat="1" applyFont="1" applyFill="1" applyBorder="1" applyAlignment="1">
      <alignment horizontal="center"/>
    </xf>
    <xf numFmtId="164" fontId="7" fillId="7" borderId="28" xfId="4" applyNumberFormat="1" applyFont="1" applyFill="1" applyBorder="1" applyAlignment="1">
      <alignment horizontal="center"/>
    </xf>
    <xf numFmtId="2" fontId="7" fillId="3" borderId="28" xfId="4" applyNumberFormat="1" applyFont="1" applyFill="1" applyBorder="1" applyAlignment="1">
      <alignment horizontal="center"/>
    </xf>
    <xf numFmtId="0" fontId="7" fillId="3" borderId="28" xfId="4" applyFont="1" applyFill="1" applyBorder="1" applyAlignment="1">
      <alignment horizontal="center"/>
    </xf>
    <xf numFmtId="9" fontId="7" fillId="3" borderId="29" xfId="2" applyFont="1" applyFill="1" applyBorder="1" applyAlignment="1">
      <alignment horizontal="center"/>
    </xf>
    <xf numFmtId="37" fontId="8" fillId="8" borderId="9" xfId="4" applyNumberFormat="1" applyFont="1" applyFill="1" applyBorder="1" applyAlignment="1">
      <alignment horizontal="center"/>
    </xf>
    <xf numFmtId="2" fontId="8" fillId="8" borderId="0" xfId="4" applyNumberFormat="1" applyFont="1" applyFill="1" applyAlignment="1">
      <alignment horizontal="center"/>
    </xf>
    <xf numFmtId="37" fontId="8" fillId="8" borderId="30" xfId="4" applyNumberFormat="1" applyFont="1" applyFill="1" applyBorder="1" applyAlignment="1">
      <alignment horizontal="center"/>
    </xf>
    <xf numFmtId="37" fontId="8" fillId="0" borderId="0" xfId="4" applyNumberFormat="1" applyFont="1" applyAlignment="1">
      <alignment horizontal="center"/>
    </xf>
    <xf numFmtId="0" fontId="6" fillId="0" borderId="31" xfId="4" quotePrefix="1" applyFont="1" applyBorder="1" applyAlignment="1">
      <alignment horizontal="center"/>
    </xf>
    <xf numFmtId="166" fontId="4" fillId="0" borderId="32" xfId="4" applyNumberFormat="1" applyBorder="1" applyAlignment="1">
      <alignment horizontal="center"/>
    </xf>
    <xf numFmtId="0" fontId="4" fillId="0" borderId="33" xfId="4" applyBorder="1" applyAlignment="1">
      <alignment horizontal="center"/>
    </xf>
    <xf numFmtId="0" fontId="4" fillId="0" borderId="33" xfId="0" applyFont="1" applyBorder="1" applyAlignment="1">
      <alignment horizontal="center"/>
    </xf>
    <xf numFmtId="37" fontId="4" fillId="0" borderId="33" xfId="4" applyNumberFormat="1" applyBorder="1" applyAlignment="1">
      <alignment horizontal="center"/>
    </xf>
    <xf numFmtId="164" fontId="4" fillId="0" borderId="33" xfId="4" applyNumberFormat="1" applyBorder="1" applyAlignment="1">
      <alignment horizontal="center"/>
    </xf>
    <xf numFmtId="2" fontId="9" fillId="0" borderId="33" xfId="4" applyNumberFormat="1" applyFont="1" applyBorder="1" applyAlignment="1">
      <alignment horizontal="center"/>
    </xf>
    <xf numFmtId="0" fontId="9" fillId="0" borderId="33" xfId="4" applyFont="1" applyBorder="1" applyAlignment="1">
      <alignment horizontal="center"/>
    </xf>
    <xf numFmtId="9" fontId="9" fillId="0" borderId="34" xfId="2" applyFont="1" applyBorder="1" applyAlignment="1">
      <alignment horizontal="center"/>
    </xf>
    <xf numFmtId="167" fontId="9" fillId="0" borderId="12" xfId="4" applyNumberFormat="1" applyFont="1" applyBorder="1" applyAlignment="1">
      <alignment horizontal="center"/>
    </xf>
    <xf numFmtId="2" fontId="9" fillId="0" borderId="13" xfId="4" applyNumberFormat="1" applyFont="1" applyBorder="1" applyAlignment="1">
      <alignment horizontal="center"/>
    </xf>
    <xf numFmtId="165" fontId="9" fillId="0" borderId="34" xfId="4" applyNumberFormat="1" applyFont="1" applyBorder="1" applyAlignment="1">
      <alignment horizontal="center"/>
    </xf>
    <xf numFmtId="165" fontId="9" fillId="0" borderId="0" xfId="4" applyNumberFormat="1" applyFont="1" applyAlignment="1">
      <alignment horizontal="center"/>
    </xf>
    <xf numFmtId="165" fontId="8" fillId="0" borderId="0" xfId="4" applyNumberFormat="1" applyFont="1" applyAlignment="1">
      <alignment horizontal="center"/>
    </xf>
    <xf numFmtId="0" fontId="6" fillId="0" borderId="10" xfId="4" quotePrefix="1" applyFont="1" applyBorder="1" applyAlignment="1">
      <alignment horizontal="center"/>
    </xf>
    <xf numFmtId="166" fontId="4" fillId="0" borderId="33" xfId="4" applyNumberForma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5" xfId="4" quotePrefix="1" applyFont="1" applyBorder="1" applyAlignment="1">
      <alignment horizontal="center"/>
    </xf>
    <xf numFmtId="0" fontId="0" fillId="0" borderId="20" xfId="0" applyBorder="1"/>
    <xf numFmtId="0" fontId="0" fillId="0" borderId="16" xfId="0" applyBorder="1"/>
    <xf numFmtId="0" fontId="10" fillId="0" borderId="36" xfId="0" applyFont="1" applyBorder="1"/>
    <xf numFmtId="0" fontId="4" fillId="0" borderId="36" xfId="4" applyBorder="1"/>
    <xf numFmtId="37" fontId="4" fillId="0" borderId="36" xfId="4" applyNumberFormat="1" applyBorder="1" applyAlignment="1">
      <alignment horizontal="center"/>
    </xf>
    <xf numFmtId="4" fontId="4" fillId="0" borderId="36" xfId="4" applyNumberFormat="1" applyBorder="1" applyAlignment="1">
      <alignment horizontal="center"/>
    </xf>
    <xf numFmtId="164" fontId="4" fillId="0" borderId="36" xfId="4" applyNumberFormat="1" applyBorder="1"/>
    <xf numFmtId="0" fontId="4" fillId="0" borderId="37" xfId="4" applyBorder="1"/>
    <xf numFmtId="0" fontId="4" fillId="0" borderId="38" xfId="4" applyBorder="1"/>
    <xf numFmtId="2" fontId="8" fillId="9" borderId="39" xfId="4" applyNumberFormat="1" applyFont="1" applyFill="1" applyBorder="1" applyAlignment="1">
      <alignment horizontal="center"/>
    </xf>
    <xf numFmtId="0" fontId="4" fillId="0" borderId="40" xfId="4" applyBorder="1"/>
    <xf numFmtId="0" fontId="6" fillId="0" borderId="22" xfId="4" applyFont="1" applyBorder="1" applyAlignment="1">
      <alignment horizontal="center"/>
    </xf>
    <xf numFmtId="0" fontId="0" fillId="0" borderId="41" xfId="0" applyBorder="1"/>
    <xf numFmtId="0" fontId="6" fillId="0" borderId="23" xfId="4" applyFont="1" applyBorder="1"/>
    <xf numFmtId="37" fontId="6" fillId="0" borderId="23" xfId="4" applyNumberFormat="1" applyFont="1" applyBorder="1" applyAlignment="1">
      <alignment horizontal="center"/>
    </xf>
    <xf numFmtId="164" fontId="6" fillId="0" borderId="23" xfId="4" applyNumberFormat="1" applyFont="1" applyBorder="1"/>
    <xf numFmtId="0" fontId="6" fillId="0" borderId="24" xfId="4" applyFont="1" applyBorder="1"/>
    <xf numFmtId="0" fontId="6" fillId="0" borderId="3" xfId="4" applyFont="1" applyBorder="1"/>
    <xf numFmtId="2" fontId="6" fillId="0" borderId="42" xfId="4" applyNumberFormat="1" applyFont="1" applyBorder="1"/>
    <xf numFmtId="0" fontId="6" fillId="0" borderId="43" xfId="4" applyFont="1" applyBorder="1"/>
    <xf numFmtId="9" fontId="6" fillId="0" borderId="0" xfId="2" applyFont="1"/>
    <xf numFmtId="0" fontId="6" fillId="0" borderId="0" xfId="4" applyFont="1"/>
    <xf numFmtId="2" fontId="6" fillId="0" borderId="0" xfId="4" applyNumberFormat="1" applyFont="1"/>
    <xf numFmtId="0" fontId="6" fillId="0" borderId="44" xfId="4" applyFont="1" applyBorder="1" applyAlignment="1">
      <alignment horizontal="center"/>
    </xf>
    <xf numFmtId="0" fontId="6" fillId="0" borderId="14" xfId="4" applyFont="1" applyBorder="1"/>
    <xf numFmtId="37" fontId="6" fillId="0" borderId="14" xfId="4" applyNumberFormat="1" applyFont="1" applyBorder="1"/>
    <xf numFmtId="37" fontId="6" fillId="0" borderId="7" xfId="4" applyNumberFormat="1" applyFont="1" applyBorder="1"/>
    <xf numFmtId="164" fontId="6" fillId="0" borderId="14" xfId="4" applyNumberFormat="1" applyFont="1" applyBorder="1"/>
    <xf numFmtId="0" fontId="6" fillId="0" borderId="45" xfId="4" applyFont="1" applyBorder="1"/>
    <xf numFmtId="0" fontId="6" fillId="0" borderId="46" xfId="4" applyFont="1" applyBorder="1" applyAlignment="1">
      <alignment horizontal="center"/>
    </xf>
    <xf numFmtId="0" fontId="6" fillId="0" borderId="33" xfId="4" applyFont="1" applyBorder="1" applyAlignment="1">
      <alignment horizontal="center"/>
    </xf>
    <xf numFmtId="0" fontId="4" fillId="0" borderId="33" xfId="4" quotePrefix="1" applyBorder="1" applyAlignment="1">
      <alignment horizontal="left" vertical="center"/>
    </xf>
    <xf numFmtId="0" fontId="4" fillId="0" borderId="47" xfId="4" quotePrefix="1" applyBorder="1" applyAlignment="1">
      <alignment horizontal="left" vertical="center"/>
    </xf>
    <xf numFmtId="0" fontId="4" fillId="0" borderId="11" xfId="4" quotePrefix="1" applyBorder="1" applyAlignment="1">
      <alignment horizontal="left" vertical="center"/>
    </xf>
    <xf numFmtId="0" fontId="4" fillId="0" borderId="13" xfId="4" quotePrefix="1" applyBorder="1" applyAlignment="1">
      <alignment horizontal="left" vertical="center"/>
    </xf>
    <xf numFmtId="164" fontId="4" fillId="0" borderId="48" xfId="4" applyNumberFormat="1" applyBorder="1"/>
    <xf numFmtId="0" fontId="4" fillId="0" borderId="34" xfId="4" applyBorder="1" applyAlignment="1">
      <alignment horizontal="center"/>
    </xf>
    <xf numFmtId="0" fontId="4" fillId="0" borderId="12" xfId="4" applyBorder="1" applyAlignment="1">
      <alignment horizontal="center"/>
    </xf>
    <xf numFmtId="2" fontId="4" fillId="0" borderId="13" xfId="4" applyNumberFormat="1" applyBorder="1"/>
    <xf numFmtId="0" fontId="4" fillId="0" borderId="34" xfId="4" applyBorder="1"/>
    <xf numFmtId="0" fontId="6" fillId="0" borderId="10" xfId="4" applyFont="1" applyBorder="1" applyAlignment="1">
      <alignment horizontal="center"/>
    </xf>
    <xf numFmtId="0" fontId="4" fillId="0" borderId="14" xfId="4" applyBorder="1" applyAlignment="1">
      <alignment horizontal="center"/>
    </xf>
    <xf numFmtId="0" fontId="4" fillId="0" borderId="11" xfId="4" applyBorder="1" applyAlignment="1">
      <alignment horizontal="left" vertical="center"/>
    </xf>
    <xf numFmtId="0" fontId="4" fillId="0" borderId="47" xfId="4" applyBorder="1" applyAlignment="1">
      <alignment horizontal="left" vertical="center"/>
    </xf>
    <xf numFmtId="0" fontId="4" fillId="0" borderId="33" xfId="4" applyBorder="1" applyAlignment="1">
      <alignment horizontal="left" vertical="center"/>
    </xf>
    <xf numFmtId="0" fontId="4" fillId="0" borderId="11" xfId="4" applyBorder="1" applyAlignment="1">
      <alignment horizontal="left"/>
    </xf>
    <xf numFmtId="0" fontId="6" fillId="0" borderId="47" xfId="4" applyFont="1" applyBorder="1" applyAlignment="1">
      <alignment horizontal="left"/>
    </xf>
    <xf numFmtId="0" fontId="6" fillId="0" borderId="33" xfId="4" applyFont="1" applyBorder="1" applyAlignment="1">
      <alignment horizontal="left"/>
    </xf>
    <xf numFmtId="0" fontId="6" fillId="0" borderId="14" xfId="4" applyFont="1" applyBorder="1" applyAlignment="1">
      <alignment horizontal="left"/>
    </xf>
    <xf numFmtId="0" fontId="6" fillId="0" borderId="19" xfId="4" applyFont="1" applyBorder="1" applyAlignment="1">
      <alignment horizontal="center"/>
    </xf>
    <xf numFmtId="0" fontId="6" fillId="0" borderId="36" xfId="4" applyFont="1" applyBorder="1" applyAlignment="1">
      <alignment horizontal="center"/>
    </xf>
    <xf numFmtId="0" fontId="4" fillId="0" borderId="20" xfId="4" applyBorder="1" applyAlignment="1">
      <alignment horizontal="left"/>
    </xf>
    <xf numFmtId="0" fontId="4" fillId="0" borderId="36" xfId="4" applyBorder="1" applyAlignment="1">
      <alignment horizontal="left"/>
    </xf>
    <xf numFmtId="0" fontId="4" fillId="0" borderId="49" xfId="4" applyBorder="1" applyAlignment="1">
      <alignment horizontal="left"/>
    </xf>
    <xf numFmtId="0" fontId="4" fillId="0" borderId="21" xfId="4" applyBorder="1" applyAlignment="1">
      <alignment horizontal="left"/>
    </xf>
    <xf numFmtId="0" fontId="6" fillId="0" borderId="14" xfId="4" applyFont="1" applyBorder="1" applyAlignment="1">
      <alignment horizontal="center"/>
    </xf>
    <xf numFmtId="0" fontId="6" fillId="0" borderId="50" xfId="4" applyFont="1" applyBorder="1" applyAlignment="1">
      <alignment horizontal="center"/>
    </xf>
    <xf numFmtId="37" fontId="6" fillId="0" borderId="33" xfId="4" applyNumberFormat="1" applyFont="1" applyBorder="1"/>
    <xf numFmtId="0" fontId="6" fillId="0" borderId="44" xfId="4" applyFont="1" applyBorder="1"/>
    <xf numFmtId="0" fontId="4" fillId="0" borderId="7" xfId="4" applyBorder="1" applyAlignment="1">
      <alignment horizontal="center"/>
    </xf>
    <xf numFmtId="0" fontId="6" fillId="0" borderId="10" xfId="4" applyFont="1" applyBorder="1"/>
    <xf numFmtId="0" fontId="4" fillId="0" borderId="33" xfId="4" applyBorder="1" applyAlignment="1">
      <alignment horizontal="center" vertical="top" wrapText="1"/>
    </xf>
    <xf numFmtId="0" fontId="6" fillId="0" borderId="33" xfId="4" applyFont="1" applyBorder="1" applyAlignment="1">
      <alignment vertical="top" wrapText="1"/>
    </xf>
    <xf numFmtId="0" fontId="6" fillId="10" borderId="22" xfId="4" applyFont="1" applyFill="1" applyBorder="1" applyAlignment="1">
      <alignment horizontal="left" vertical="top"/>
    </xf>
    <xf numFmtId="0" fontId="4" fillId="10" borderId="23" xfId="4" applyFill="1" applyBorder="1" applyAlignment="1">
      <alignment vertical="top" wrapText="1"/>
    </xf>
    <xf numFmtId="0" fontId="4" fillId="10" borderId="23" xfId="4" applyFill="1" applyBorder="1" applyAlignment="1">
      <alignment horizontal="center" vertical="top" wrapText="1"/>
    </xf>
    <xf numFmtId="4" fontId="6" fillId="10" borderId="23" xfId="4" applyNumberFormat="1" applyFont="1" applyFill="1" applyBorder="1" applyAlignment="1">
      <alignment horizontal="center" vertical="top" wrapText="1"/>
    </xf>
    <xf numFmtId="2" fontId="6" fillId="11" borderId="23" xfId="4" applyNumberFormat="1" applyFont="1" applyFill="1" applyBorder="1" applyAlignment="1">
      <alignment horizontal="center" vertical="top" wrapText="1"/>
    </xf>
    <xf numFmtId="0" fontId="6" fillId="11" borderId="43" xfId="4" applyFont="1" applyFill="1" applyBorder="1" applyAlignment="1">
      <alignment horizontal="center"/>
    </xf>
    <xf numFmtId="0" fontId="4" fillId="0" borderId="0" xfId="4" applyAlignment="1">
      <alignment vertical="top" wrapText="1"/>
    </xf>
    <xf numFmtId="2" fontId="4" fillId="0" borderId="0" xfId="4" applyNumberFormat="1" applyAlignment="1">
      <alignment vertical="top" wrapText="1"/>
    </xf>
    <xf numFmtId="168" fontId="4" fillId="0" borderId="0" xfId="4" applyNumberFormat="1" applyAlignment="1">
      <alignment vertical="top" wrapText="1"/>
    </xf>
    <xf numFmtId="0" fontId="6" fillId="0" borderId="33" xfId="4" applyFont="1" applyBorder="1"/>
    <xf numFmtId="0" fontId="6" fillId="10" borderId="35" xfId="4" applyFont="1" applyFill="1" applyBorder="1" applyAlignment="1">
      <alignment horizontal="center" vertical="center"/>
    </xf>
    <xf numFmtId="0" fontId="6" fillId="10" borderId="51" xfId="4" applyFont="1" applyFill="1" applyBorder="1" applyAlignment="1">
      <alignment horizontal="center" vertical="center"/>
    </xf>
    <xf numFmtId="0" fontId="4" fillId="10" borderId="51" xfId="4" applyFill="1" applyBorder="1" applyAlignment="1">
      <alignment horizontal="center"/>
    </xf>
    <xf numFmtId="4" fontId="6" fillId="10" borderId="51" xfId="4" applyNumberFormat="1" applyFont="1" applyFill="1" applyBorder="1" applyAlignment="1">
      <alignment horizontal="center"/>
    </xf>
    <xf numFmtId="2" fontId="6" fillId="11" borderId="51" xfId="4" applyNumberFormat="1" applyFont="1" applyFill="1" applyBorder="1" applyAlignment="1">
      <alignment horizontal="center"/>
    </xf>
    <xf numFmtId="0" fontId="4" fillId="11" borderId="24" xfId="4" applyFill="1" applyBorder="1" applyAlignment="1">
      <alignment horizontal="center"/>
    </xf>
    <xf numFmtId="169" fontId="4" fillId="0" borderId="44" xfId="4" applyNumberFormat="1" applyBorder="1" applyAlignment="1">
      <alignment horizontal="center" vertical="center"/>
    </xf>
    <xf numFmtId="166" fontId="4" fillId="0" borderId="14" xfId="4" applyNumberFormat="1" applyBorder="1" applyAlignment="1">
      <alignment horizontal="center" vertical="center"/>
    </xf>
    <xf numFmtId="166" fontId="4" fillId="0" borderId="14" xfId="4" applyNumberFormat="1" applyBorder="1" applyAlignment="1">
      <alignment horizontal="center"/>
    </xf>
    <xf numFmtId="4" fontId="4" fillId="0" borderId="48" xfId="4" applyNumberFormat="1" applyBorder="1" applyAlignment="1">
      <alignment horizontal="center"/>
    </xf>
    <xf numFmtId="170" fontId="4" fillId="0" borderId="14" xfId="1" applyFont="1" applyBorder="1"/>
    <xf numFmtId="170" fontId="4" fillId="0" borderId="45" xfId="1" applyFont="1" applyBorder="1"/>
    <xf numFmtId="0" fontId="4" fillId="0" borderId="33" xfId="4" applyBorder="1"/>
    <xf numFmtId="169" fontId="4" fillId="0" borderId="10" xfId="4" applyNumberFormat="1" applyBorder="1" applyAlignment="1">
      <alignment horizontal="center" vertical="center"/>
    </xf>
    <xf numFmtId="166" fontId="4" fillId="0" borderId="33" xfId="4" applyNumberFormat="1" applyBorder="1" applyAlignment="1">
      <alignment horizontal="center" vertical="center"/>
    </xf>
    <xf numFmtId="170" fontId="4" fillId="0" borderId="34" xfId="1" applyFont="1" applyBorder="1"/>
    <xf numFmtId="0" fontId="4" fillId="0" borderId="13" xfId="4" applyBorder="1"/>
    <xf numFmtId="0" fontId="4" fillId="0" borderId="13" xfId="4" applyBorder="1" applyAlignment="1">
      <alignment horizontal="center"/>
    </xf>
    <xf numFmtId="2" fontId="4" fillId="0" borderId="33" xfId="4" applyNumberFormat="1" applyBorder="1"/>
    <xf numFmtId="0" fontId="4" fillId="0" borderId="8" xfId="4" applyBorder="1"/>
    <xf numFmtId="0" fontId="4" fillId="0" borderId="33" xfId="4" applyBorder="1" applyAlignment="1">
      <alignment horizontal="right"/>
    </xf>
    <xf numFmtId="4" fontId="4" fillId="0" borderId="14" xfId="4" applyNumberFormat="1" applyBorder="1" applyAlignment="1">
      <alignment horizontal="center"/>
    </xf>
    <xf numFmtId="164" fontId="4" fillId="0" borderId="14" xfId="4" applyNumberFormat="1" applyBorder="1"/>
    <xf numFmtId="170" fontId="4" fillId="0" borderId="30" xfId="1" applyFont="1" applyBorder="1"/>
    <xf numFmtId="169" fontId="4" fillId="0" borderId="52" xfId="4" applyNumberFormat="1" applyBorder="1" applyAlignment="1">
      <alignment horizontal="center" vertical="center"/>
    </xf>
    <xf numFmtId="166" fontId="4" fillId="0" borderId="7" xfId="4" applyNumberFormat="1" applyBorder="1" applyAlignment="1">
      <alignment horizontal="center" vertical="center"/>
    </xf>
    <xf numFmtId="166" fontId="4" fillId="0" borderId="7" xfId="4" applyNumberFormat="1" applyBorder="1" applyAlignment="1">
      <alignment horizontal="center"/>
    </xf>
    <xf numFmtId="166" fontId="4" fillId="0" borderId="36" xfId="4" applyNumberFormat="1" applyBorder="1" applyAlignment="1">
      <alignment horizontal="center" vertical="center"/>
    </xf>
    <xf numFmtId="166" fontId="4" fillId="0" borderId="36" xfId="4" applyNumberFormat="1" applyBorder="1" applyAlignment="1">
      <alignment horizontal="center"/>
    </xf>
    <xf numFmtId="170" fontId="4" fillId="0" borderId="53" xfId="1" applyFont="1" applyBorder="1"/>
    <xf numFmtId="0" fontId="4" fillId="0" borderId="22" xfId="4" applyBorder="1"/>
    <xf numFmtId="0" fontId="4" fillId="0" borderId="23" xfId="4" applyBorder="1"/>
    <xf numFmtId="0" fontId="6" fillId="0" borderId="23" xfId="4" applyFont="1" applyBorder="1" applyAlignment="1">
      <alignment horizontal="right"/>
    </xf>
    <xf numFmtId="0" fontId="6" fillId="0" borderId="23" xfId="4" applyFont="1" applyBorder="1" applyAlignment="1">
      <alignment horizontal="center"/>
    </xf>
    <xf numFmtId="4" fontId="6" fillId="0" borderId="23" xfId="4" applyNumberFormat="1" applyFont="1" applyBorder="1" applyAlignment="1">
      <alignment horizontal="center"/>
    </xf>
    <xf numFmtId="2" fontId="6" fillId="0" borderId="22" xfId="4" applyNumberFormat="1" applyFont="1" applyBorder="1"/>
    <xf numFmtId="170" fontId="6" fillId="0" borderId="24" xfId="1" applyFont="1" applyBorder="1"/>
    <xf numFmtId="0" fontId="4" fillId="0" borderId="11" xfId="4" applyBorder="1"/>
    <xf numFmtId="4" fontId="4" fillId="0" borderId="33" xfId="4" applyNumberFormat="1" applyBorder="1" applyAlignment="1">
      <alignment horizontal="center"/>
    </xf>
    <xf numFmtId="164" fontId="4" fillId="0" borderId="33" xfId="4" applyNumberFormat="1" applyBorder="1"/>
    <xf numFmtId="0" fontId="4" fillId="0" borderId="36" xfId="4" applyBorder="1" applyAlignment="1">
      <alignment horizontal="center"/>
    </xf>
    <xf numFmtId="0" fontId="4" fillId="0" borderId="36" xfId="4" quotePrefix="1" applyBorder="1" applyAlignment="1">
      <alignment horizontal="left" vertical="center"/>
    </xf>
    <xf numFmtId="0" fontId="4" fillId="0" borderId="32" xfId="4" quotePrefix="1" applyBorder="1" applyAlignment="1">
      <alignment horizontal="left" vertical="center"/>
    </xf>
    <xf numFmtId="2" fontId="4" fillId="0" borderId="36" xfId="4" applyNumberFormat="1" applyBorder="1"/>
    <xf numFmtId="0" fontId="4" fillId="0" borderId="0" xfId="4" quotePrefix="1" applyAlignment="1">
      <alignment horizontal="left" vertical="center"/>
    </xf>
    <xf numFmtId="0" fontId="4" fillId="0" borderId="2" xfId="4" quotePrefix="1" applyBorder="1" applyAlignment="1">
      <alignment horizontal="left" vertical="center"/>
    </xf>
    <xf numFmtId="164" fontId="4" fillId="0" borderId="0" xfId="4" applyNumberFormat="1"/>
    <xf numFmtId="4" fontId="4" fillId="0" borderId="0" xfId="4" applyNumberFormat="1" applyAlignment="1">
      <alignment horizontal="center"/>
    </xf>
  </cellXfs>
  <cellStyles count="5">
    <cellStyle name="Currency" xfId="1" builtinId="4"/>
    <cellStyle name="Normal" xfId="0" builtinId="0"/>
    <cellStyle name="Normal 2 2" xfId="4" xr:uid="{9165CC89-57EB-2B46-BE0E-BEE79FDFFDFA}"/>
    <cellStyle name="Normal 4" xfId="3" xr:uid="{68049012-A351-084E-814F-3F913CE56EF3}"/>
    <cellStyle name="Per 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787400</xdr:colOff>
      <xdr:row>0</xdr:row>
      <xdr:rowOff>139700</xdr:rowOff>
    </xdr:from>
    <xdr:to>
      <xdr:col>3</xdr:col>
      <xdr:colOff>3581400</xdr:colOff>
      <xdr:row>5</xdr:row>
      <xdr:rowOff>56926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E63F3D-7E43-C44F-8AC2-2345819F6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400" y="139700"/>
          <a:ext cx="5041900" cy="8316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van/Google%20Drive/Documents/Job/Technogen/OneDrive_1_18-09-2020/E-Load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Downloads/170319/170319/ELL%20280219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Downloads/XX-XXX-XX-XXX-XXX-Excel%20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AppData/Local/Microsoft/Windows/INetCache/Content.Outlook/TIR0EH99/2070-000-MLST-001_A%20(WIP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sites/03Admin/Shared%20Documents/3.10%20R%20&amp;%20D/3.10.1%20e-Max/3.10.1.1%20E-Max%20Engineering%20Automation/Software/Trials/Test%20Samples/MEL%20to%20ELL%20Yaoure/2037-000-MLST-001_B%20-%20TECHNOGEN%20M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Standard Details"/>
      <sheetName val="MEL"/>
      <sheetName val="Refresh"/>
      <sheetName val="ELECTRICAL LOAD SUMMARY"/>
      <sheetName val="MCC Number"/>
      <sheetName val="Template for MCC"/>
      <sheetName val="Cable Lookup"/>
      <sheetName val="Cable Calculator"/>
      <sheetName val="Motor Data"/>
      <sheetName val="Database"/>
      <sheetName val="VSD Cost Database"/>
      <sheetName val="TagNumber"/>
      <sheetName val="Rev Pivot"/>
      <sheetName val="Area"/>
      <sheetName val="DataPivot"/>
      <sheetName val="Cable Database"/>
      <sheetName val="Change Management"/>
    </sheetNames>
    <sheetDataSet>
      <sheetData sheetId="0" refreshError="1"/>
      <sheetData sheetId="1">
        <row r="5">
          <cell r="E5" t="str">
            <v>No</v>
          </cell>
        </row>
        <row r="6">
          <cell r="E6" t="str">
            <v>No</v>
          </cell>
        </row>
        <row r="10">
          <cell r="E10" t="str">
            <v>POS4</v>
          </cell>
        </row>
        <row r="12">
          <cell r="E12" t="str">
            <v>Users\Ramaish Nathan\Documents\POS4</v>
          </cell>
        </row>
        <row r="21">
          <cell r="E21" t="str">
            <v>Talison</v>
          </cell>
        </row>
        <row r="22">
          <cell r="E22" t="str">
            <v>A</v>
          </cell>
        </row>
        <row r="23">
          <cell r="E23" t="str">
            <v>AG</v>
          </cell>
        </row>
        <row r="24">
          <cell r="E24">
            <v>44117</v>
          </cell>
        </row>
        <row r="25">
          <cell r="E25" t="str">
            <v>RN</v>
          </cell>
        </row>
        <row r="26">
          <cell r="E26">
            <v>44117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B3">
            <v>0.06</v>
          </cell>
        </row>
      </sheetData>
      <sheetData sheetId="11">
        <row r="4">
          <cell r="A4" t="str">
            <v>KW Rating to</v>
          </cell>
        </row>
        <row r="50">
          <cell r="A50">
            <v>500</v>
          </cell>
          <cell r="B50">
            <v>50000</v>
          </cell>
        </row>
        <row r="51">
          <cell r="A51">
            <v>750</v>
          </cell>
          <cell r="B51">
            <v>55000</v>
          </cell>
        </row>
        <row r="52">
          <cell r="A52">
            <v>1000</v>
          </cell>
          <cell r="B52">
            <v>60000</v>
          </cell>
        </row>
        <row r="53">
          <cell r="A53">
            <v>1500</v>
          </cell>
          <cell r="B53">
            <v>65000</v>
          </cell>
        </row>
        <row r="54">
          <cell r="A54">
            <v>2000</v>
          </cell>
          <cell r="B54">
            <v>72000</v>
          </cell>
        </row>
        <row r="55">
          <cell r="A55">
            <v>5000</v>
          </cell>
          <cell r="B55">
            <v>140000</v>
          </cell>
        </row>
        <row r="56">
          <cell r="A56">
            <v>8000</v>
          </cell>
          <cell r="B56">
            <v>250000</v>
          </cell>
        </row>
        <row r="57">
          <cell r="A57">
            <v>10000</v>
          </cell>
          <cell r="B57">
            <v>250000</v>
          </cell>
        </row>
        <row r="58">
          <cell r="A58">
            <v>11000</v>
          </cell>
          <cell r="B58">
            <v>300000</v>
          </cell>
        </row>
      </sheetData>
      <sheetData sheetId="12" refreshError="1"/>
      <sheetData sheetId="13" refreshError="1"/>
      <sheetData sheetId="14" refreshError="1"/>
      <sheetData sheetId="15">
        <row r="3">
          <cell r="A3" t="str">
            <v>Tag No</v>
          </cell>
        </row>
      </sheetData>
      <sheetData sheetId="16">
        <row r="4">
          <cell r="A4" t="str">
            <v>Cu PVC PVC12C+E</v>
          </cell>
        </row>
      </sheetData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Refresh"/>
      <sheetName val="MEL"/>
      <sheetName val="Summary"/>
      <sheetName val="Template DM"/>
      <sheetName val="MCC-XY"/>
      <sheetName val="MCC-XX"/>
      <sheetName val="Template"/>
      <sheetName val="Cable Calculator"/>
      <sheetName val="Cable Lookup"/>
      <sheetName val="AS3008"/>
      <sheetName val="Motor Data"/>
      <sheetName val="Database"/>
      <sheetName val="Cost Database"/>
      <sheetName val="TagNumber"/>
      <sheetName val="Rev Pivot"/>
      <sheetName val="MCC Number"/>
      <sheetName val="Area"/>
      <sheetName val="DataPivot"/>
    </sheetNames>
    <sheetDataSet>
      <sheetData sheetId="0">
        <row r="3">
          <cell r="F3"/>
        </row>
      </sheetData>
      <sheetData sheetId="1"/>
      <sheetData sheetId="2">
        <row r="2">
          <cell r="F2" t="str">
            <v>MCC Number</v>
          </cell>
        </row>
      </sheetData>
      <sheetData sheetId="3">
        <row r="2">
          <cell r="F2"/>
        </row>
      </sheetData>
      <sheetData sheetId="4">
        <row r="3">
          <cell r="F3" t="str">
            <v>Avg. Starter Load (KW)</v>
          </cell>
        </row>
      </sheetData>
      <sheetData sheetId="5">
        <row r="2">
          <cell r="F2" t="str">
            <v>VOLTAGE</v>
          </cell>
        </row>
      </sheetData>
      <sheetData sheetId="6">
        <row r="2">
          <cell r="F2" t="str">
            <v>VOLTAGE</v>
          </cell>
        </row>
      </sheetData>
      <sheetData sheetId="7">
        <row r="2">
          <cell r="F2" t="str">
            <v>VOLTAGE</v>
          </cell>
        </row>
      </sheetData>
      <sheetData sheetId="8">
        <row r="2">
          <cell r="F2"/>
        </row>
      </sheetData>
      <sheetData sheetId="9">
        <row r="2">
          <cell r="F2" t="str">
            <v>Current - Air - 1c - PVC-V90 - Flex</v>
          </cell>
        </row>
      </sheetData>
      <sheetData sheetId="10">
        <row r="2">
          <cell r="F2" t="str">
            <v>Cable Size [mm2]</v>
          </cell>
        </row>
      </sheetData>
      <sheetData sheetId="11">
        <row r="2">
          <cell r="F2"/>
        </row>
      </sheetData>
      <sheetData sheetId="12">
        <row r="2">
          <cell r="F2" t="str">
            <v>Eff</v>
          </cell>
        </row>
      </sheetData>
      <sheetData sheetId="13">
        <row r="2">
          <cell r="F2"/>
        </row>
      </sheetData>
      <sheetData sheetId="14">
        <row r="4">
          <cell r="A4" t="str">
            <v>3050-FN3</v>
          </cell>
        </row>
      </sheetData>
      <sheetData sheetId="15">
        <row r="4">
          <cell r="A4" t="str">
            <v>A</v>
          </cell>
        </row>
      </sheetData>
      <sheetData sheetId="16">
        <row r="4">
          <cell r="A4" t="str">
            <v>(blank)</v>
          </cell>
        </row>
      </sheetData>
      <sheetData sheetId="17">
        <row r="4">
          <cell r="A4" t="str">
            <v>WWTP AIR BLOWER</v>
          </cell>
        </row>
      </sheetData>
      <sheetData sheetId="18">
        <row r="3">
          <cell r="F3" t="str">
            <v>Installed Power kW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echnoGen XXXX"/>
      <sheetName val="XXX"/>
    </sheetNames>
    <sheetDataSet>
      <sheetData sheetId="0">
        <row r="4">
          <cell r="C4" t="str">
            <v>XXXX</v>
          </cell>
        </row>
        <row r="5">
          <cell r="C5" t="str">
            <v>XX-XXX</v>
          </cell>
        </row>
        <row r="6">
          <cell r="C6" t="str">
            <v>A</v>
          </cell>
        </row>
        <row r="7">
          <cell r="C7" t="str">
            <v>XXXX</v>
          </cell>
        </row>
        <row r="8">
          <cell r="C8" t="str">
            <v>XX/XX/XXXX</v>
          </cell>
        </row>
        <row r="9">
          <cell r="C9" t="str">
            <v>XXXX</v>
          </cell>
        </row>
        <row r="10">
          <cell r="C10" t="str">
            <v>XX/XX/XXXX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r Guide"/>
      <sheetName val="Equipment List"/>
      <sheetName val="Generic Type 1-2"/>
      <sheetName val="Generic Type 2-3"/>
      <sheetName val="Plant Areas"/>
      <sheetName val="Materials of Constr"/>
      <sheetName val="Duty Point &amp; Size No"/>
      <sheetName val="Equip Designations &amp; Spec's"/>
      <sheetName val="Yaoure W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AC</v>
          </cell>
        </row>
        <row r="5">
          <cell r="A5" t="str">
            <v>AD</v>
          </cell>
        </row>
        <row r="6">
          <cell r="A6" t="str">
            <v>AG</v>
          </cell>
        </row>
        <row r="7">
          <cell r="A7" t="str">
            <v>BE</v>
          </cell>
        </row>
        <row r="8">
          <cell r="A8" t="str">
            <v>BL</v>
          </cell>
        </row>
        <row r="9">
          <cell r="A9" t="str">
            <v>BN</v>
          </cell>
        </row>
        <row r="10">
          <cell r="A10" t="str">
            <v>BO</v>
          </cell>
        </row>
        <row r="11">
          <cell r="A11" t="str">
            <v>BU</v>
          </cell>
        </row>
        <row r="12">
          <cell r="A12" t="str">
            <v>BX</v>
          </cell>
        </row>
        <row r="13">
          <cell r="A13" t="str">
            <v>CA</v>
          </cell>
        </row>
        <row r="14">
          <cell r="A14" t="str">
            <v>CF</v>
          </cell>
        </row>
        <row r="15">
          <cell r="A15" t="str">
            <v>CG</v>
          </cell>
        </row>
        <row r="16">
          <cell r="A16" t="str">
            <v>CH</v>
          </cell>
        </row>
        <row r="17">
          <cell r="A17" t="str">
            <v>CL</v>
          </cell>
        </row>
        <row r="18">
          <cell r="A18" t="str">
            <v>CM</v>
          </cell>
        </row>
        <row r="19">
          <cell r="A19" t="str">
            <v>CN</v>
          </cell>
        </row>
        <row r="20">
          <cell r="A20" t="str">
            <v>CO</v>
          </cell>
        </row>
        <row r="21">
          <cell r="A21" t="str">
            <v>CR</v>
          </cell>
        </row>
        <row r="22">
          <cell r="A22" t="str">
            <v>CS</v>
          </cell>
        </row>
        <row r="23">
          <cell r="A23" t="str">
            <v>CU</v>
          </cell>
        </row>
        <row r="24">
          <cell r="A24" t="str">
            <v>CV</v>
          </cell>
        </row>
        <row r="25">
          <cell r="A25" t="str">
            <v>CX</v>
          </cell>
        </row>
        <row r="26">
          <cell r="A26" t="str">
            <v>CY</v>
          </cell>
        </row>
        <row r="27">
          <cell r="A27" t="str">
            <v>DA</v>
          </cell>
        </row>
        <row r="28">
          <cell r="A28" t="str">
            <v>DC</v>
          </cell>
        </row>
        <row r="29">
          <cell r="A29" t="str">
            <v>DR</v>
          </cell>
        </row>
        <row r="30">
          <cell r="A30" t="str">
            <v>DU</v>
          </cell>
        </row>
        <row r="31">
          <cell r="A31" t="str">
            <v>EE</v>
          </cell>
        </row>
        <row r="32">
          <cell r="A32" t="str">
            <v>DV</v>
          </cell>
        </row>
        <row r="33">
          <cell r="A33" t="str">
            <v>EL</v>
          </cell>
        </row>
        <row r="34">
          <cell r="A34" t="str">
            <v>EM</v>
          </cell>
        </row>
        <row r="35">
          <cell r="A35" t="str">
            <v>ES</v>
          </cell>
        </row>
        <row r="36">
          <cell r="A36" t="str">
            <v>EV</v>
          </cell>
        </row>
        <row r="37">
          <cell r="A37" t="str">
            <v>FA</v>
          </cell>
        </row>
        <row r="38">
          <cell r="A38" t="str">
            <v>FC</v>
          </cell>
        </row>
        <row r="39">
          <cell r="A39" t="str">
            <v>FE</v>
          </cell>
        </row>
        <row r="40">
          <cell r="A40" t="str">
            <v>FH</v>
          </cell>
        </row>
        <row r="41">
          <cell r="A41" t="str">
            <v>FL</v>
          </cell>
        </row>
        <row r="42">
          <cell r="A42" t="str">
            <v>FT</v>
          </cell>
        </row>
        <row r="43">
          <cell r="A43" t="str">
            <v>GC</v>
          </cell>
        </row>
        <row r="44">
          <cell r="A44" t="str">
            <v>GE</v>
          </cell>
        </row>
        <row r="45">
          <cell r="A45" t="str">
            <v>HE</v>
          </cell>
        </row>
        <row r="46">
          <cell r="A46" t="str">
            <v>HP</v>
          </cell>
        </row>
        <row r="47">
          <cell r="A47" t="str">
            <v>HR</v>
          </cell>
        </row>
        <row r="48">
          <cell r="A48" t="str">
            <v>HT</v>
          </cell>
        </row>
        <row r="49">
          <cell r="A49" t="str">
            <v>HX</v>
          </cell>
        </row>
        <row r="50">
          <cell r="A50" t="str">
            <v>IB</v>
          </cell>
        </row>
        <row r="51">
          <cell r="A51" t="str">
            <v>LA</v>
          </cell>
        </row>
        <row r="52">
          <cell r="A52" t="str">
            <v>LB</v>
          </cell>
        </row>
        <row r="53">
          <cell r="A53" t="str">
            <v>MA</v>
          </cell>
        </row>
        <row r="54">
          <cell r="A54" t="str">
            <v>MD</v>
          </cell>
        </row>
        <row r="55">
          <cell r="A55" t="str">
            <v>ME</v>
          </cell>
        </row>
        <row r="56">
          <cell r="A56" t="str">
            <v>ML</v>
          </cell>
        </row>
        <row r="57">
          <cell r="A57" t="str">
            <v>PA</v>
          </cell>
        </row>
        <row r="58">
          <cell r="A58" t="str">
            <v>PB</v>
          </cell>
        </row>
        <row r="59">
          <cell r="A59" t="str">
            <v>PO</v>
          </cell>
        </row>
        <row r="60">
          <cell r="A60" t="str">
            <v>PP</v>
          </cell>
        </row>
        <row r="61">
          <cell r="A61" t="str">
            <v>RB</v>
          </cell>
        </row>
        <row r="62">
          <cell r="A62" t="str">
            <v>RC</v>
          </cell>
        </row>
        <row r="63">
          <cell r="A63" t="str">
            <v>RF</v>
          </cell>
        </row>
        <row r="64">
          <cell r="A64" t="str">
            <v>RO</v>
          </cell>
        </row>
        <row r="65">
          <cell r="A65" t="str">
            <v>SA</v>
          </cell>
        </row>
        <row r="66">
          <cell r="A66" t="str">
            <v>SC</v>
          </cell>
        </row>
        <row r="67">
          <cell r="A67" t="str">
            <v>SL</v>
          </cell>
        </row>
        <row r="68">
          <cell r="A68" t="str">
            <v>SP</v>
          </cell>
        </row>
        <row r="69">
          <cell r="A69" t="str">
            <v>ST</v>
          </cell>
        </row>
        <row r="70">
          <cell r="A70" t="str">
            <v>SX</v>
          </cell>
        </row>
        <row r="71">
          <cell r="A71" t="str">
            <v>TE</v>
          </cell>
        </row>
        <row r="72">
          <cell r="A72" t="str">
            <v>TH</v>
          </cell>
        </row>
        <row r="73">
          <cell r="A73" t="str">
            <v>TK</v>
          </cell>
        </row>
        <row r="74">
          <cell r="A74" t="str">
            <v>TW</v>
          </cell>
        </row>
        <row r="75">
          <cell r="A75" t="str">
            <v>VB</v>
          </cell>
        </row>
        <row r="76">
          <cell r="A76" t="str">
            <v>VS</v>
          </cell>
        </row>
        <row r="77">
          <cell r="A77" t="str">
            <v>WE</v>
          </cell>
        </row>
        <row r="78">
          <cell r="A78" t="str">
            <v>ZM</v>
          </cell>
        </row>
      </sheetData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r Guide"/>
      <sheetName val="Equipment List"/>
      <sheetName val="Generic Type 1-2"/>
      <sheetName val="Generic Type 2-3"/>
      <sheetName val="Plant Areas"/>
      <sheetName val="Materials of Constr"/>
      <sheetName val="Duty Point &amp; Size No"/>
      <sheetName val="Equip Designations &amp; Spec's"/>
      <sheetName val="Yaoure WBS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010 Construction Indirects - Contractors</v>
          </cell>
        </row>
        <row r="4">
          <cell r="A4" t="str">
            <v>020 Site Construction Indirects General</v>
          </cell>
        </row>
        <row r="5">
          <cell r="A5" t="str">
            <v>030 Site Construction Facilities</v>
          </cell>
        </row>
        <row r="6">
          <cell r="A6" t="str">
            <v>040 Site Construction Facilities Other</v>
          </cell>
        </row>
        <row r="7">
          <cell r="A7" t="str">
            <v>050 Construction Operations</v>
          </cell>
        </row>
        <row r="8">
          <cell r="A8" t="str">
            <v>060 Construction Accommodation</v>
          </cell>
        </row>
        <row r="9">
          <cell r="A9" t="str">
            <v>110 Treatment Plant - General</v>
          </cell>
        </row>
        <row r="10">
          <cell r="A10" t="str">
            <v>120 Feed Preparation</v>
          </cell>
        </row>
        <row r="11">
          <cell r="A11" t="str">
            <v>130 Milling</v>
          </cell>
        </row>
        <row r="12">
          <cell r="A12" t="str">
            <v>140 Trash Removal &amp; Thickening</v>
          </cell>
        </row>
        <row r="13">
          <cell r="A13" t="str">
            <v>150 Concentrate Handling</v>
          </cell>
        </row>
        <row r="14">
          <cell r="A14" t="str">
            <v>160 Leaching</v>
          </cell>
        </row>
        <row r="15">
          <cell r="A15" t="str">
            <v>170 Elution &amp; Gold Room</v>
          </cell>
        </row>
        <row r="16">
          <cell r="A16" t="str">
            <v>180 Tails Handling</v>
          </cell>
        </row>
        <row r="17">
          <cell r="A17" t="str">
            <v>190 Other Plant Areas</v>
          </cell>
        </row>
        <row r="18">
          <cell r="A18" t="str">
            <v>210 Reagents</v>
          </cell>
        </row>
        <row r="19">
          <cell r="A19" t="str">
            <v xml:space="preserve">220 Water Services </v>
          </cell>
        </row>
        <row r="20">
          <cell r="A20" t="str">
            <v>230 Plant Services</v>
          </cell>
        </row>
        <row r="21">
          <cell r="A21" t="str">
            <v>240 Air Services</v>
          </cell>
        </row>
        <row r="22">
          <cell r="A22" t="str">
            <v>250 Fuels</v>
          </cell>
        </row>
        <row r="23">
          <cell r="A23" t="str">
            <v>260 Electrical Services</v>
          </cell>
        </row>
        <row r="24">
          <cell r="A24" t="str">
            <v>310 Infrastructure - General</v>
          </cell>
        </row>
        <row r="25">
          <cell r="A25" t="str">
            <v>320 Environmental</v>
          </cell>
        </row>
        <row r="26">
          <cell r="A26" t="str">
            <v>330 Water &amp; Sewerage</v>
          </cell>
        </row>
        <row r="27">
          <cell r="A27" t="str">
            <v>340 Power Supply</v>
          </cell>
        </row>
        <row r="28">
          <cell r="A28" t="str">
            <v>350 Tailings Dam</v>
          </cell>
        </row>
        <row r="29">
          <cell r="A29" t="str">
            <v>360 Buildings - Admin &amp; Security</v>
          </cell>
        </row>
        <row r="30">
          <cell r="A30" t="str">
            <v>370 Buildings - Plant</v>
          </cell>
        </row>
        <row r="31">
          <cell r="A31" t="str">
            <v>380 Permanent Accommodation</v>
          </cell>
        </row>
        <row r="32">
          <cell r="A32" t="str">
            <v>410 Mining-General</v>
          </cell>
        </row>
        <row r="33">
          <cell r="A33" t="str">
            <v>420 Mine Establishment</v>
          </cell>
        </row>
        <row r="34">
          <cell r="A34" t="str">
            <v>430 Mining Pre-production</v>
          </cell>
        </row>
        <row r="35">
          <cell r="A35" t="str">
            <v>440 Mining Consultants</v>
          </cell>
        </row>
        <row r="36">
          <cell r="A36" t="str">
            <v>450 Mining Facilities</v>
          </cell>
        </row>
        <row r="37">
          <cell r="A37" t="str">
            <v>460 Mine Mobile Equipment - HME</v>
          </cell>
        </row>
        <row r="38">
          <cell r="A38" t="str">
            <v>470 Mine Mobile Equipment - LME</v>
          </cell>
        </row>
        <row r="39">
          <cell r="A39" t="str">
            <v>510 EPCM - Home Office</v>
          </cell>
        </row>
        <row r="40">
          <cell r="A40" t="str">
            <v>520 EPCM - Site</v>
          </cell>
        </row>
        <row r="41">
          <cell r="A41" t="str">
            <v>530 Specialist Consultants - Design</v>
          </cell>
        </row>
        <row r="42">
          <cell r="A42" t="str">
            <v>540 Specialist Consultants - Construction</v>
          </cell>
        </row>
        <row r="43">
          <cell r="A43" t="str">
            <v>550 Vendor Representatives</v>
          </cell>
        </row>
        <row r="44">
          <cell r="A44" t="str">
            <v>610  Owners Costs - General</v>
          </cell>
        </row>
        <row r="45">
          <cell r="A45" t="str">
            <v>620 Plant &amp; Admin Pre-Production</v>
          </cell>
        </row>
        <row r="46">
          <cell r="A46" t="str">
            <v>630 Admin Pre-Production Other</v>
          </cell>
        </row>
        <row r="47">
          <cell r="A47" t="str">
            <v>640 Spare Parts</v>
          </cell>
        </row>
        <row r="48">
          <cell r="A48" t="str">
            <v>650 Fees / Taxes / Duties</v>
          </cell>
        </row>
        <row r="49">
          <cell r="A49" t="str">
            <v>660 Community</v>
          </cell>
        </row>
        <row r="50">
          <cell r="A50" t="str">
            <v>670 Plant Mobile Equipment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135F1-AEB3-C84C-BBB2-A33543C581E6}">
  <sheetPr codeName="Sheet11">
    <tabColor rgb="FFFF0000"/>
    <pageSetUpPr fitToPage="1"/>
  </sheetPr>
  <dimension ref="A1:AK509"/>
  <sheetViews>
    <sheetView tabSelected="1" view="pageBreakPreview" zoomScale="75" zoomScaleNormal="75" zoomScaleSheetLayoutView="75" workbookViewId="0">
      <selection sqref="A1:D6"/>
    </sheetView>
  </sheetViews>
  <sheetFormatPr baseColWidth="10" defaultColWidth="9.1640625" defaultRowHeight="13" x14ac:dyDescent="0.15"/>
  <cols>
    <col min="1" max="1" width="20.6640625" style="121" bestFit="1" customWidth="1"/>
    <col min="2" max="2" width="8.83203125" style="53" customWidth="1"/>
    <col min="3" max="3" width="12.83203125" style="53" hidden="1" customWidth="1"/>
    <col min="4" max="4" width="66.5" style="14" customWidth="1"/>
    <col min="5" max="5" width="11.83203125" style="14" customWidth="1"/>
    <col min="6" max="6" width="13.83203125" style="14" customWidth="1"/>
    <col min="7" max="7" width="14.5" style="14" customWidth="1"/>
    <col min="8" max="8" width="14" style="14" customWidth="1"/>
    <col min="9" max="9" width="18.5" style="14" customWidth="1"/>
    <col min="10" max="10" width="18.5" style="53" customWidth="1"/>
    <col min="11" max="11" width="19.5" style="14" customWidth="1"/>
    <col min="12" max="12" width="15.5" style="220" bestFit="1" customWidth="1"/>
    <col min="13" max="13" width="17.33203125" style="219" bestFit="1" customWidth="1"/>
    <col min="14" max="14" width="14.1640625" style="53" customWidth="1"/>
    <col min="15" max="15" width="17.33203125" style="53" hidden="1" customWidth="1"/>
    <col min="16" max="16" width="15.5" style="15" hidden="1" customWidth="1"/>
    <col min="17" max="17" width="14.6640625" style="14" hidden="1" customWidth="1"/>
    <col min="18" max="18" width="13" style="32" hidden="1" customWidth="1"/>
    <col min="19" max="19" width="8.6640625" style="14" bestFit="1" customWidth="1"/>
    <col min="20" max="20" width="14" style="15" customWidth="1"/>
    <col min="21" max="21" width="18.6640625" style="14" customWidth="1"/>
    <col min="22" max="22" width="9.1640625" style="14" hidden="1" customWidth="1"/>
    <col min="23" max="16384" width="9.1640625" style="14"/>
  </cols>
  <sheetData>
    <row r="1" spans="1:37" ht="16" x14ac:dyDescent="0.2">
      <c r="A1" s="1"/>
      <c r="B1" s="2"/>
      <c r="C1" s="2"/>
      <c r="D1" s="3"/>
      <c r="E1" s="4" t="str">
        <f>'[1]Standard Details'!E10</f>
        <v>POS4</v>
      </c>
      <c r="F1" s="5"/>
      <c r="G1" s="5"/>
      <c r="H1" s="5"/>
      <c r="I1" s="5"/>
      <c r="J1" s="5"/>
      <c r="K1" s="6"/>
      <c r="L1" s="7" t="s">
        <v>0</v>
      </c>
      <c r="M1" s="8" t="str">
        <f>'[1]Standard Details'!E21</f>
        <v>Talison</v>
      </c>
      <c r="N1" s="9"/>
      <c r="O1" s="10"/>
      <c r="P1" s="11"/>
      <c r="Q1" s="12"/>
      <c r="R1" s="13"/>
      <c r="Y1" s="14" t="s">
        <v>1</v>
      </c>
      <c r="AA1" s="14" t="str">
        <f>'[1]Standard Details'!E12</f>
        <v>Users\Ramaish Nathan\Documents\POS4</v>
      </c>
    </row>
    <row r="2" spans="1:37" ht="14.25" customHeight="1" x14ac:dyDescent="0.2">
      <c r="A2" s="16"/>
      <c r="B2" s="17"/>
      <c r="C2" s="17"/>
      <c r="D2" s="18"/>
      <c r="E2" s="19"/>
      <c r="F2" s="20"/>
      <c r="G2" s="20"/>
      <c r="H2" s="20"/>
      <c r="I2" s="20"/>
      <c r="J2" s="20"/>
      <c r="K2" s="21"/>
      <c r="L2" s="22" t="s">
        <v>2</v>
      </c>
      <c r="M2" s="23" t="str">
        <f>'[1]Standard Details'!E22</f>
        <v>A</v>
      </c>
      <c r="N2" s="24"/>
      <c r="O2" s="25"/>
      <c r="P2" s="26" t="e">
        <f>SUM(#REF!)</f>
        <v>#REF!</v>
      </c>
      <c r="Q2" s="27"/>
      <c r="R2" s="28"/>
      <c r="Y2" s="14" t="s">
        <v>3</v>
      </c>
      <c r="AA2" s="14" t="s">
        <v>4</v>
      </c>
    </row>
    <row r="3" spans="1:37" ht="14.5" customHeight="1" thickBot="1" x14ac:dyDescent="0.25">
      <c r="A3" s="16"/>
      <c r="B3" s="17"/>
      <c r="C3" s="17"/>
      <c r="D3" s="18"/>
      <c r="E3" s="29"/>
      <c r="F3" s="30"/>
      <c r="G3" s="30"/>
      <c r="H3" s="30"/>
      <c r="I3" s="30"/>
      <c r="J3" s="30"/>
      <c r="K3" s="31"/>
      <c r="L3" s="22" t="s">
        <v>5</v>
      </c>
      <c r="M3" s="23" t="str">
        <f>'[1]Standard Details'!E23</f>
        <v>AG</v>
      </c>
      <c r="N3" s="24"/>
      <c r="O3" s="25"/>
      <c r="Y3" s="14" t="s">
        <v>6</v>
      </c>
      <c r="AA3" s="14" t="str">
        <f>'[1]Standard Details'!E6</f>
        <v>No</v>
      </c>
    </row>
    <row r="4" spans="1:37" ht="14.5" customHeight="1" x14ac:dyDescent="0.2">
      <c r="A4" s="16"/>
      <c r="B4" s="17"/>
      <c r="C4" s="17"/>
      <c r="D4" s="18"/>
      <c r="E4" s="33" t="s">
        <v>7</v>
      </c>
      <c r="F4" s="34"/>
      <c r="G4" s="34"/>
      <c r="H4" s="34"/>
      <c r="I4" s="34"/>
      <c r="J4" s="34"/>
      <c r="K4" s="35"/>
      <c r="L4" s="22" t="s">
        <v>8</v>
      </c>
      <c r="M4" s="36">
        <f ca="1">'[1]Standard Details'!E24</f>
        <v>44117</v>
      </c>
      <c r="N4" s="24"/>
      <c r="O4" s="25"/>
    </row>
    <row r="5" spans="1:37" ht="14.5" customHeight="1" x14ac:dyDescent="0.2">
      <c r="A5" s="16"/>
      <c r="B5" s="17"/>
      <c r="C5" s="17"/>
      <c r="D5" s="18"/>
      <c r="E5" s="37"/>
      <c r="F5" s="38"/>
      <c r="G5" s="38"/>
      <c r="H5" s="38"/>
      <c r="I5" s="38"/>
      <c r="J5" s="38"/>
      <c r="K5" s="39"/>
      <c r="L5" s="22" t="s">
        <v>9</v>
      </c>
      <c r="M5" s="40" t="str">
        <f>'[1]Standard Details'!E25</f>
        <v>RN</v>
      </c>
      <c r="N5" s="41"/>
      <c r="O5" s="25"/>
    </row>
    <row r="6" spans="1:37" ht="14.5" customHeight="1" thickBot="1" x14ac:dyDescent="0.25">
      <c r="A6" s="42"/>
      <c r="B6" s="43"/>
      <c r="C6" s="43"/>
      <c r="D6" s="44"/>
      <c r="E6" s="45"/>
      <c r="F6" s="46"/>
      <c r="G6" s="46"/>
      <c r="H6" s="46"/>
      <c r="I6" s="46"/>
      <c r="J6" s="46"/>
      <c r="K6" s="47"/>
      <c r="L6" s="48" t="s">
        <v>10</v>
      </c>
      <c r="M6" s="49">
        <f ca="1">'[1]Standard Details'!E26</f>
        <v>44117</v>
      </c>
      <c r="N6" s="50"/>
      <c r="O6" s="25"/>
    </row>
    <row r="7" spans="1:37" ht="15" customHeight="1" thickBot="1" x14ac:dyDescent="0.2">
      <c r="A7" s="51"/>
      <c r="B7" s="52"/>
      <c r="D7" s="54"/>
      <c r="L7" s="55"/>
      <c r="M7" s="55"/>
      <c r="N7" s="56"/>
      <c r="O7" s="56"/>
    </row>
    <row r="8" spans="1:37" ht="39" customHeight="1" thickBot="1" x14ac:dyDescent="0.2">
      <c r="A8" s="57" t="s">
        <v>11</v>
      </c>
      <c r="B8" s="58" t="s">
        <v>11</v>
      </c>
      <c r="C8" s="58"/>
      <c r="D8" s="59"/>
      <c r="E8" s="60" t="s">
        <v>12</v>
      </c>
      <c r="F8" s="60"/>
      <c r="G8" s="60" t="s">
        <v>13</v>
      </c>
      <c r="H8" s="60"/>
      <c r="I8" s="60"/>
      <c r="J8" s="61" t="s">
        <v>14</v>
      </c>
      <c r="K8" s="62" t="s">
        <v>15</v>
      </c>
      <c r="L8" s="63" t="s">
        <v>16</v>
      </c>
      <c r="M8" s="64" t="s">
        <v>17</v>
      </c>
      <c r="N8" s="65" t="s">
        <v>18</v>
      </c>
      <c r="O8" s="66" t="s">
        <v>19</v>
      </c>
      <c r="P8" s="67" t="s">
        <v>20</v>
      </c>
      <c r="Q8" s="68" t="s">
        <v>21</v>
      </c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</row>
    <row r="9" spans="1:37" x14ac:dyDescent="0.15">
      <c r="A9" s="70" t="s">
        <v>22</v>
      </c>
      <c r="B9" s="71" t="s">
        <v>23</v>
      </c>
      <c r="C9" s="72"/>
      <c r="D9" s="72" t="s">
        <v>24</v>
      </c>
      <c r="E9" s="73" t="s">
        <v>25</v>
      </c>
      <c r="F9" s="72" t="s">
        <v>26</v>
      </c>
      <c r="G9" s="73" t="s">
        <v>25</v>
      </c>
      <c r="H9" s="73" t="s">
        <v>27</v>
      </c>
      <c r="I9" s="73" t="s">
        <v>26</v>
      </c>
      <c r="J9" s="73" t="s">
        <v>26</v>
      </c>
      <c r="K9" s="74" t="s">
        <v>26</v>
      </c>
      <c r="L9" s="75" t="s">
        <v>26</v>
      </c>
      <c r="M9" s="76" t="s">
        <v>28</v>
      </c>
      <c r="N9" s="77"/>
      <c r="O9" s="78"/>
      <c r="P9" s="79" t="s">
        <v>29</v>
      </c>
      <c r="Q9" s="80" t="s">
        <v>29</v>
      </c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</row>
    <row r="10" spans="1:37" hidden="1" x14ac:dyDescent="0.15">
      <c r="A10" s="82"/>
      <c r="B10" s="83"/>
      <c r="C10" s="84"/>
      <c r="D10" s="85"/>
      <c r="E10" s="86"/>
      <c r="F10" s="86"/>
      <c r="G10" s="86"/>
      <c r="H10" s="86"/>
      <c r="I10" s="86"/>
      <c r="J10" s="86"/>
      <c r="K10" s="87"/>
      <c r="L10" s="88" t="str">
        <f>IF(K10+I10=0,"",K10+I10)</f>
        <v/>
      </c>
      <c r="M10" s="89" t="str">
        <f>IFERROR(IF(L10&lt;=375,500,IF(L10&lt;=562.5,750,IF(L10&lt;= 750, 1000,IF(L10&lt;=1125,1500,IF(L10&lt;=1500,2000,IF(L10&lt;=1875,2500,IF(L10&lt;=3750,5000,IF(L10&lt;=6000,8000,IF(L10&lt;=7500,10000,IF(L10&lt;=8250,11000,"Excessive Load")))))))))),"")</f>
        <v>Excessive Load</v>
      </c>
      <c r="N10" s="90" t="str">
        <f>IFERROR(IF((M10&gt;0),((M10-L10)/M10),""),"")</f>
        <v/>
      </c>
      <c r="O10" s="91" t="str">
        <f>IFERROR(G10/I10,"")</f>
        <v/>
      </c>
      <c r="P10" s="92" t="str">
        <f>IFERROR(I10/(SQRT(3)*B10/1000),"")</f>
        <v/>
      </c>
      <c r="Q10" s="93"/>
      <c r="R10" s="14"/>
      <c r="T10" s="14"/>
      <c r="V10" s="94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</row>
    <row r="11" spans="1:37" x14ac:dyDescent="0.15">
      <c r="A11" s="96"/>
      <c r="B11" s="97"/>
      <c r="D11" s="98"/>
      <c r="E11" s="86">
        <v>364.9</v>
      </c>
      <c r="F11" s="86">
        <v>434.1</v>
      </c>
      <c r="G11" s="86">
        <v>303.29999999999995</v>
      </c>
      <c r="H11" s="86">
        <v>188.89999999999998</v>
      </c>
      <c r="I11" s="86">
        <v>360.39999999999992</v>
      </c>
      <c r="J11" s="86">
        <v>324.29999999999995</v>
      </c>
      <c r="K11" s="87">
        <v>59</v>
      </c>
      <c r="L11" s="88">
        <f>IF(K11+I11=0,"",K11+I11)</f>
        <v>419.39999999999992</v>
      </c>
      <c r="M11" s="89">
        <f>IFERROR(IF(L11&lt;=375,500,IF(L11&lt;=562.5,750,IF(L11&lt;= 750, 1000,IF(L11&lt;=1125,1500,IF(L11&lt;=1500,2000,IF(L11&lt;=1875,2500,IF(L11&lt;=3750,5000,IF(L11&lt;=6000,8000,IF(L11&lt;=7500,10000,IF(L11&lt;=8250,11000,"Excessive Load")))))))))),"")</f>
        <v>750</v>
      </c>
      <c r="N11" s="90">
        <f>IFERROR(IF((M11&gt;0),((M11-L11)/M11),""),"")</f>
        <v>0.44080000000000008</v>
      </c>
      <c r="O11" s="91">
        <f>IFERROR(G11/I11,"")</f>
        <v>0.84156492785793569</v>
      </c>
      <c r="P11" s="92" t="str">
        <f>IFERROR(I11/(SQRT(3)*B11/1000),"")</f>
        <v/>
      </c>
      <c r="Q11" s="93"/>
      <c r="R11" s="14"/>
      <c r="T11" s="14"/>
      <c r="V11" s="94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</row>
    <row r="12" spans="1:37" ht="16" thickBot="1" x14ac:dyDescent="0.25">
      <c r="A12" s="99"/>
      <c r="B12" s="100"/>
      <c r="C12" s="101"/>
      <c r="D12" s="102" t="s">
        <v>30</v>
      </c>
      <c r="E12" s="103"/>
      <c r="F12" s="103"/>
      <c r="G12" s="104">
        <f>+(SUM(G10:G11)*2%)</f>
        <v>6.0659999999999989</v>
      </c>
      <c r="H12" s="104">
        <f>+(SUM(H10:H11)*2%)</f>
        <v>3.7779999999999996</v>
      </c>
      <c r="I12" s="104">
        <f>+(SUM(I10:I11)*2%)</f>
        <v>7.2079999999999984</v>
      </c>
      <c r="J12" s="104"/>
      <c r="K12" s="103"/>
      <c r="L12" s="105"/>
      <c r="M12" s="106"/>
      <c r="N12" s="107"/>
      <c r="O12" s="108"/>
      <c r="P12" s="109"/>
      <c r="Q12" s="110"/>
    </row>
    <row r="13" spans="1:37" ht="16" thickBot="1" x14ac:dyDescent="0.25">
      <c r="A13" s="111" t="s">
        <v>31</v>
      </c>
      <c r="B13" s="112"/>
      <c r="C13" s="112"/>
      <c r="D13" s="113"/>
      <c r="E13" s="114">
        <f t="shared" ref="E13:L13" si="0">SUM(E10:E12)</f>
        <v>364.9</v>
      </c>
      <c r="F13" s="114">
        <f t="shared" si="0"/>
        <v>434.1</v>
      </c>
      <c r="G13" s="114">
        <f t="shared" si="0"/>
        <v>309.36599999999993</v>
      </c>
      <c r="H13" s="114">
        <f t="shared" si="0"/>
        <v>192.67799999999997</v>
      </c>
      <c r="I13" s="114">
        <f t="shared" si="0"/>
        <v>367.60799999999995</v>
      </c>
      <c r="J13" s="114">
        <f t="shared" si="0"/>
        <v>324.29999999999995</v>
      </c>
      <c r="K13" s="114">
        <f t="shared" si="0"/>
        <v>59</v>
      </c>
      <c r="L13" s="114">
        <f t="shared" si="0"/>
        <v>419.39999999999992</v>
      </c>
      <c r="M13" s="115"/>
      <c r="N13" s="116"/>
      <c r="O13" s="117"/>
      <c r="P13" s="118"/>
      <c r="Q13" s="119"/>
      <c r="R13" s="120"/>
      <c r="S13" s="121"/>
      <c r="T13" s="122"/>
      <c r="U13" s="121"/>
      <c r="V13" s="121"/>
    </row>
    <row r="14" spans="1:37" ht="15" x14ac:dyDescent="0.2">
      <c r="A14" s="123"/>
      <c r="B14"/>
      <c r="C14"/>
      <c r="D14" s="124"/>
      <c r="E14" s="125"/>
      <c r="F14" s="125"/>
      <c r="G14" s="125"/>
      <c r="H14" s="125"/>
      <c r="I14" s="125"/>
      <c r="J14" s="125"/>
      <c r="K14" s="126"/>
      <c r="L14" s="125"/>
      <c r="M14" s="127"/>
      <c r="N14" s="128"/>
      <c r="O14" s="117"/>
      <c r="P14" s="118"/>
      <c r="Q14" s="119"/>
      <c r="R14" s="120"/>
      <c r="S14" s="121"/>
      <c r="T14" s="122"/>
      <c r="U14" s="121"/>
      <c r="V14" s="121"/>
    </row>
    <row r="15" spans="1:37" ht="15" x14ac:dyDescent="0.2">
      <c r="A15" s="129"/>
      <c r="B15" s="130" t="s">
        <v>32</v>
      </c>
      <c r="C15"/>
      <c r="D15" s="131"/>
      <c r="E15" s="132"/>
      <c r="F15" s="131"/>
      <c r="G15" s="131"/>
      <c r="H15" s="131"/>
      <c r="I15" s="131"/>
      <c r="J15" s="133"/>
      <c r="K15" s="131"/>
      <c r="L15" s="134"/>
      <c r="M15" s="135"/>
      <c r="N15" s="136"/>
      <c r="O15" s="137"/>
      <c r="P15" s="138"/>
      <c r="Q15" s="139"/>
    </row>
    <row r="16" spans="1:37" x14ac:dyDescent="0.15">
      <c r="A16" s="140"/>
      <c r="B16" s="141"/>
      <c r="C16" s="84"/>
      <c r="D16" s="133"/>
      <c r="E16" s="131"/>
      <c r="F16" s="131"/>
      <c r="G16" s="131"/>
      <c r="H16" s="131"/>
      <c r="I16" s="131"/>
      <c r="J16" s="133"/>
      <c r="K16" s="131"/>
      <c r="L16" s="134"/>
      <c r="M16" s="135"/>
      <c r="N16" s="136"/>
      <c r="O16" s="137"/>
      <c r="P16" s="138"/>
      <c r="Q16" s="139"/>
    </row>
    <row r="17" spans="1:22" x14ac:dyDescent="0.15">
      <c r="A17" s="140"/>
      <c r="B17" s="130">
        <f>1+B16</f>
        <v>1</v>
      </c>
      <c r="C17" s="84"/>
      <c r="D17" s="133" t="s">
        <v>33</v>
      </c>
      <c r="E17" s="131"/>
      <c r="F17" s="131"/>
      <c r="G17" s="131"/>
      <c r="H17" s="131"/>
      <c r="I17" s="131"/>
      <c r="J17" s="133"/>
      <c r="K17" s="131"/>
      <c r="L17" s="134"/>
      <c r="M17" s="135"/>
      <c r="N17" s="136"/>
      <c r="O17" s="137"/>
      <c r="P17" s="138"/>
      <c r="Q17" s="139"/>
    </row>
    <row r="18" spans="1:22" x14ac:dyDescent="0.15">
      <c r="A18" s="140"/>
      <c r="B18" s="130">
        <f>1+B17</f>
        <v>2</v>
      </c>
      <c r="C18" s="84"/>
      <c r="D18" s="142" t="s">
        <v>34</v>
      </c>
      <c r="E18" s="143"/>
      <c r="F18" s="144"/>
      <c r="G18" s="144"/>
      <c r="H18" s="144"/>
      <c r="I18" s="144"/>
      <c r="J18" s="142"/>
      <c r="K18" s="144"/>
      <c r="L18" s="134"/>
      <c r="M18" s="135"/>
      <c r="N18" s="136"/>
      <c r="O18" s="137"/>
      <c r="P18" s="138"/>
      <c r="Q18" s="139"/>
    </row>
    <row r="19" spans="1:22" x14ac:dyDescent="0.15">
      <c r="A19" s="140"/>
      <c r="B19" s="130">
        <v>3</v>
      </c>
      <c r="C19" s="130"/>
      <c r="D19" s="145" t="s">
        <v>35</v>
      </c>
      <c r="E19" s="146"/>
      <c r="F19" s="147"/>
      <c r="G19" s="147"/>
      <c r="H19" s="147"/>
      <c r="I19" s="147"/>
      <c r="J19" s="147"/>
      <c r="K19" s="148"/>
      <c r="L19" s="134"/>
      <c r="M19" s="135"/>
      <c r="N19" s="136"/>
      <c r="O19" s="137"/>
      <c r="P19" s="138"/>
      <c r="Q19" s="139"/>
      <c r="R19" s="120"/>
      <c r="S19" s="121"/>
      <c r="T19" s="122"/>
      <c r="U19" s="121"/>
      <c r="V19" s="121"/>
    </row>
    <row r="20" spans="1:22" ht="14" thickBot="1" x14ac:dyDescent="0.2">
      <c r="A20" s="149"/>
      <c r="B20" s="150">
        <v>4</v>
      </c>
      <c r="C20" s="150"/>
      <c r="D20" s="151" t="s">
        <v>36</v>
      </c>
      <c r="E20" s="151"/>
      <c r="F20" s="151"/>
      <c r="G20" s="151"/>
      <c r="H20" s="152"/>
      <c r="I20" s="152"/>
      <c r="J20" s="153"/>
      <c r="K20" s="152"/>
      <c r="L20" s="153"/>
      <c r="M20" s="152"/>
      <c r="N20" s="154"/>
      <c r="O20" s="137"/>
      <c r="P20" s="138"/>
      <c r="Q20" s="139"/>
      <c r="R20" s="120"/>
      <c r="S20" s="121"/>
      <c r="T20" s="122"/>
      <c r="U20" s="121"/>
      <c r="V20" s="121"/>
    </row>
    <row r="21" spans="1:22" x14ac:dyDescent="0.15">
      <c r="A21" s="155"/>
      <c r="B21" s="155"/>
      <c r="C21" s="155"/>
      <c r="D21" s="124"/>
      <c r="E21" s="125"/>
      <c r="F21" s="125"/>
      <c r="G21" s="125"/>
      <c r="H21" s="125"/>
      <c r="I21" s="125"/>
      <c r="J21" s="125"/>
      <c r="K21" s="125"/>
      <c r="L21" s="134"/>
      <c r="M21" s="135"/>
      <c r="N21" s="136"/>
      <c r="O21" s="137"/>
      <c r="P21" s="138"/>
      <c r="Q21" s="139"/>
      <c r="R21" s="120"/>
      <c r="S21" s="121"/>
      <c r="T21" s="122"/>
      <c r="U21" s="121"/>
      <c r="V21" s="121"/>
    </row>
    <row r="22" spans="1:22" x14ac:dyDescent="0.15">
      <c r="A22" s="156"/>
      <c r="B22" s="155"/>
      <c r="C22" s="155"/>
      <c r="D22" s="124"/>
      <c r="E22" s="125"/>
      <c r="F22" s="125"/>
      <c r="G22" s="157"/>
      <c r="H22" s="157"/>
      <c r="I22" s="157"/>
      <c r="J22" s="157"/>
      <c r="K22" s="157"/>
      <c r="L22" s="134"/>
      <c r="M22" s="135"/>
      <c r="N22" s="136"/>
      <c r="O22" s="137"/>
      <c r="P22" s="138"/>
      <c r="Q22" s="139"/>
      <c r="R22" s="120"/>
      <c r="S22" s="121"/>
      <c r="T22" s="122"/>
      <c r="U22" s="121"/>
      <c r="V22" s="121"/>
    </row>
    <row r="23" spans="1:22" ht="14" thickBot="1" x14ac:dyDescent="0.2">
      <c r="A23" s="158"/>
      <c r="B23" s="141"/>
      <c r="C23" s="141"/>
      <c r="D23" s="27"/>
      <c r="E23" s="124" t="s">
        <v>37</v>
      </c>
      <c r="F23" s="27"/>
      <c r="G23" s="12"/>
      <c r="H23" s="12"/>
      <c r="I23" s="12"/>
      <c r="J23" s="159"/>
      <c r="K23" s="12"/>
      <c r="L23" s="134"/>
      <c r="M23" s="135"/>
      <c r="N23" s="136"/>
      <c r="O23" s="137"/>
      <c r="P23" s="138"/>
      <c r="Q23" s="139"/>
    </row>
    <row r="24" spans="1:22" ht="13.5" customHeight="1" thickBot="1" x14ac:dyDescent="0.2">
      <c r="A24" s="160"/>
      <c r="B24" s="161"/>
      <c r="C24" s="161"/>
      <c r="D24" s="162"/>
      <c r="E24" s="163" t="s">
        <v>38</v>
      </c>
      <c r="F24" s="164"/>
      <c r="G24" s="164"/>
      <c r="H24" s="165"/>
      <c r="I24" s="166" t="s">
        <v>39</v>
      </c>
      <c r="J24" s="167" t="s">
        <v>40</v>
      </c>
      <c r="K24" s="168" t="s">
        <v>41</v>
      </c>
      <c r="L24" s="134"/>
      <c r="M24" s="135"/>
      <c r="N24" s="136"/>
      <c r="O24" s="137"/>
      <c r="P24" s="138"/>
      <c r="Q24" s="139"/>
      <c r="S24" s="169"/>
      <c r="T24" s="170"/>
      <c r="U24" s="171"/>
    </row>
    <row r="25" spans="1:22" ht="14" thickBot="1" x14ac:dyDescent="0.2">
      <c r="A25" s="160"/>
      <c r="B25" s="84"/>
      <c r="C25" s="84"/>
      <c r="D25" s="172"/>
      <c r="E25" s="173" t="s">
        <v>42</v>
      </c>
      <c r="F25" s="174" t="s">
        <v>43</v>
      </c>
      <c r="G25" s="174" t="s">
        <v>44</v>
      </c>
      <c r="H25" s="175"/>
      <c r="I25" s="176"/>
      <c r="J25" s="177"/>
      <c r="K25" s="178"/>
      <c r="L25" s="134"/>
      <c r="M25" s="135"/>
      <c r="N25" s="136"/>
      <c r="O25" s="137"/>
      <c r="P25" s="138"/>
      <c r="Q25" s="139"/>
    </row>
    <row r="26" spans="1:22" x14ac:dyDescent="0.15">
      <c r="A26" s="160"/>
      <c r="B26" s="84"/>
      <c r="C26" s="84"/>
      <c r="D26" s="172"/>
      <c r="E26" s="179">
        <v>500</v>
      </c>
      <c r="F26" s="180">
        <v>22000</v>
      </c>
      <c r="G26" s="180">
        <v>433</v>
      </c>
      <c r="H26" s="181">
        <v>415</v>
      </c>
      <c r="I26" s="182">
        <f t="shared" ref="I26:I55" si="1">COUNTIFS(M$11:M$12,E26,B$11:B$12,H26)</f>
        <v>0</v>
      </c>
      <c r="J26" s="183">
        <f>IFERROR(IF(I26=0,0,VLOOKUP(E26,'[1]VSD Cost Database'!$A$50:$B$58,2)),"")</f>
        <v>0</v>
      </c>
      <c r="K26" s="184">
        <f t="shared" ref="K26:K52" si="2">J26*I26</f>
        <v>0</v>
      </c>
      <c r="L26" s="134"/>
      <c r="M26" s="135"/>
      <c r="N26" s="136"/>
      <c r="O26" s="137"/>
      <c r="P26" s="138"/>
      <c r="Q26" s="139"/>
    </row>
    <row r="27" spans="1:22" x14ac:dyDescent="0.15">
      <c r="A27" s="160"/>
      <c r="B27" s="84"/>
      <c r="C27" s="84"/>
      <c r="D27" s="185"/>
      <c r="E27" s="179">
        <v>750</v>
      </c>
      <c r="F27" s="180">
        <v>22000</v>
      </c>
      <c r="G27" s="180">
        <v>433</v>
      </c>
      <c r="H27" s="181">
        <v>415</v>
      </c>
      <c r="I27" s="182">
        <f t="shared" si="1"/>
        <v>0</v>
      </c>
      <c r="J27" s="183">
        <f>IFERROR(IF(I27=0,0,VLOOKUP(E27,'[1]VSD Cost Database'!$A$50:$B$58,2)),"")</f>
        <v>0</v>
      </c>
      <c r="K27" s="184">
        <f t="shared" si="2"/>
        <v>0</v>
      </c>
      <c r="L27" s="134"/>
      <c r="M27" s="135"/>
      <c r="N27" s="136"/>
      <c r="O27" s="137"/>
      <c r="P27" s="138"/>
      <c r="Q27" s="139"/>
    </row>
    <row r="28" spans="1:22" x14ac:dyDescent="0.15">
      <c r="A28" s="160"/>
      <c r="B28" s="84"/>
      <c r="C28" s="84"/>
      <c r="D28" s="185"/>
      <c r="E28" s="186">
        <v>1000</v>
      </c>
      <c r="F28" s="187">
        <v>22000</v>
      </c>
      <c r="G28" s="187">
        <v>433</v>
      </c>
      <c r="H28" s="97">
        <v>415</v>
      </c>
      <c r="I28" s="182">
        <f t="shared" si="1"/>
        <v>0</v>
      </c>
      <c r="J28" s="183">
        <f>IFERROR(IF(I28=0,0,VLOOKUP(E28,'[1]VSD Cost Database'!$A$50:$B$58,2)),"")</f>
        <v>0</v>
      </c>
      <c r="K28" s="188">
        <f t="shared" si="2"/>
        <v>0</v>
      </c>
      <c r="L28" s="134"/>
      <c r="M28" s="135"/>
      <c r="N28" s="136"/>
      <c r="O28" s="137"/>
      <c r="P28" s="138"/>
      <c r="Q28" s="139"/>
    </row>
    <row r="29" spans="1:22" x14ac:dyDescent="0.15">
      <c r="A29" s="160"/>
      <c r="B29" s="84"/>
      <c r="C29" s="84"/>
      <c r="D29" s="185"/>
      <c r="E29" s="186">
        <v>1500</v>
      </c>
      <c r="F29" s="187">
        <v>22000</v>
      </c>
      <c r="G29" s="187">
        <v>433</v>
      </c>
      <c r="H29" s="97">
        <v>415</v>
      </c>
      <c r="I29" s="182">
        <f t="shared" si="1"/>
        <v>0</v>
      </c>
      <c r="J29" s="183">
        <f>IFERROR(IF(I29=0,0,VLOOKUP(E29,'[1]VSD Cost Database'!$A$50:$B$58,2)),"")</f>
        <v>0</v>
      </c>
      <c r="K29" s="188">
        <f t="shared" si="2"/>
        <v>0</v>
      </c>
      <c r="L29" s="134"/>
      <c r="M29" s="135"/>
      <c r="N29" s="136"/>
      <c r="O29" s="137"/>
      <c r="P29" s="138"/>
      <c r="Q29" s="139"/>
    </row>
    <row r="30" spans="1:22" x14ac:dyDescent="0.15">
      <c r="A30" s="160"/>
      <c r="B30" s="84"/>
      <c r="C30" s="84"/>
      <c r="D30" s="185"/>
      <c r="E30" s="186">
        <v>2000</v>
      </c>
      <c r="F30" s="187">
        <v>22000</v>
      </c>
      <c r="G30" s="187">
        <v>433</v>
      </c>
      <c r="H30" s="97">
        <v>415</v>
      </c>
      <c r="I30" s="182">
        <f t="shared" si="1"/>
        <v>0</v>
      </c>
      <c r="J30" s="183">
        <f>IFERROR(IF(I30=0,0,VLOOKUP(E30,'[1]VSD Cost Database'!$A$50:$B$58,2)),"")</f>
        <v>0</v>
      </c>
      <c r="K30" s="188">
        <f t="shared" si="2"/>
        <v>0</v>
      </c>
      <c r="L30" s="134"/>
      <c r="M30" s="135"/>
      <c r="N30" s="136"/>
      <c r="O30" s="137"/>
      <c r="P30" s="138"/>
      <c r="Q30" s="139"/>
    </row>
    <row r="31" spans="1:22" x14ac:dyDescent="0.15">
      <c r="A31" s="160"/>
      <c r="B31" s="84"/>
      <c r="C31" s="84"/>
      <c r="D31" s="185"/>
      <c r="E31" s="186">
        <v>2500</v>
      </c>
      <c r="F31" s="187">
        <v>22000</v>
      </c>
      <c r="G31" s="187">
        <v>433</v>
      </c>
      <c r="H31" s="97">
        <v>415</v>
      </c>
      <c r="I31" s="182">
        <f t="shared" si="1"/>
        <v>0</v>
      </c>
      <c r="J31" s="183">
        <f>IFERROR(IF(I31=0,0,VLOOKUP(E31,'[1]VSD Cost Database'!$A$50:$B$58,2)),"")</f>
        <v>0</v>
      </c>
      <c r="K31" s="188">
        <f t="shared" si="2"/>
        <v>0</v>
      </c>
      <c r="L31" s="134"/>
      <c r="M31" s="135"/>
      <c r="N31" s="136"/>
      <c r="O31" s="137"/>
      <c r="P31" s="138"/>
      <c r="Q31" s="139"/>
    </row>
    <row r="32" spans="1:22" x14ac:dyDescent="0.15">
      <c r="A32" s="160"/>
      <c r="B32" s="84"/>
      <c r="C32" s="84"/>
      <c r="D32" s="185"/>
      <c r="E32" s="186">
        <v>5000</v>
      </c>
      <c r="F32" s="187">
        <v>22000</v>
      </c>
      <c r="G32" s="187">
        <v>433</v>
      </c>
      <c r="H32" s="97">
        <v>415</v>
      </c>
      <c r="I32" s="182">
        <f t="shared" si="1"/>
        <v>0</v>
      </c>
      <c r="J32" s="183">
        <f>IFERROR(IF(I32=0,0,VLOOKUP(E32,'[1]VSD Cost Database'!$A$50:$B$58,2)),"")</f>
        <v>0</v>
      </c>
      <c r="K32" s="188">
        <f t="shared" si="2"/>
        <v>0</v>
      </c>
      <c r="L32" s="189"/>
      <c r="M32" s="185"/>
      <c r="N32" s="190"/>
      <c r="O32" s="84"/>
      <c r="P32" s="191"/>
      <c r="Q32" s="139"/>
      <c r="S32" s="192"/>
    </row>
    <row r="33" spans="1:19" x14ac:dyDescent="0.15">
      <c r="A33" s="160"/>
      <c r="B33" s="84"/>
      <c r="C33" s="84"/>
      <c r="D33" s="185"/>
      <c r="E33" s="186">
        <v>8000</v>
      </c>
      <c r="F33" s="187">
        <v>22000</v>
      </c>
      <c r="G33" s="187">
        <v>433</v>
      </c>
      <c r="H33" s="97">
        <v>415</v>
      </c>
      <c r="I33" s="182">
        <f t="shared" si="1"/>
        <v>0</v>
      </c>
      <c r="J33" s="183">
        <f>IFERROR(IF(I33=0,0,VLOOKUP(E33,'[1]VSD Cost Database'!$A$50:$B$58,2)),"")</f>
        <v>0</v>
      </c>
      <c r="K33" s="188">
        <f>J33*I33</f>
        <v>0</v>
      </c>
      <c r="L33" s="189"/>
      <c r="M33" s="185"/>
      <c r="N33" s="190"/>
      <c r="O33" s="84"/>
      <c r="P33" s="191"/>
      <c r="Q33" s="139"/>
      <c r="S33" s="192"/>
    </row>
    <row r="34" spans="1:19" x14ac:dyDescent="0.15">
      <c r="A34" s="160"/>
      <c r="B34" s="84"/>
      <c r="C34" s="84"/>
      <c r="D34" s="185"/>
      <c r="E34" s="186">
        <v>10000</v>
      </c>
      <c r="F34" s="187">
        <v>22000</v>
      </c>
      <c r="G34" s="187">
        <v>433</v>
      </c>
      <c r="H34" s="97">
        <v>415</v>
      </c>
      <c r="I34" s="182">
        <f t="shared" si="1"/>
        <v>0</v>
      </c>
      <c r="J34" s="183">
        <f>IFERROR(IF(I34=0,0,VLOOKUP(E34,'[1]VSD Cost Database'!$A$50:$B$58,2)),"")</f>
        <v>0</v>
      </c>
      <c r="K34" s="188">
        <f>J34*I34</f>
        <v>0</v>
      </c>
      <c r="L34" s="189"/>
      <c r="M34" s="185"/>
      <c r="N34" s="190"/>
      <c r="O34" s="84"/>
      <c r="P34" s="191"/>
      <c r="Q34" s="139"/>
      <c r="S34" s="192"/>
    </row>
    <row r="35" spans="1:19" x14ac:dyDescent="0.15">
      <c r="A35" s="160"/>
      <c r="B35" s="84"/>
      <c r="C35" s="84"/>
      <c r="D35" s="185"/>
      <c r="E35" s="186">
        <v>11000</v>
      </c>
      <c r="F35" s="187">
        <v>22000</v>
      </c>
      <c r="G35" s="187">
        <v>433</v>
      </c>
      <c r="H35" s="97">
        <v>415</v>
      </c>
      <c r="I35" s="182">
        <f t="shared" si="1"/>
        <v>0</v>
      </c>
      <c r="J35" s="183">
        <f>IFERROR(IF(I35=0,0,VLOOKUP(E35,'[1]VSD Cost Database'!$A$50:$B$58,2)),"")</f>
        <v>0</v>
      </c>
      <c r="K35" s="188">
        <f>J35*I35</f>
        <v>0</v>
      </c>
      <c r="L35" s="189"/>
      <c r="M35" s="185"/>
      <c r="N35" s="190"/>
      <c r="O35" s="84"/>
      <c r="P35" s="191"/>
      <c r="Q35" s="139"/>
      <c r="S35" s="192"/>
    </row>
    <row r="36" spans="1:19" x14ac:dyDescent="0.15">
      <c r="A36" s="160"/>
      <c r="B36" s="84"/>
      <c r="C36" s="84"/>
      <c r="D36" s="185"/>
      <c r="E36" s="186" t="s">
        <v>45</v>
      </c>
      <c r="F36" s="187">
        <v>22000</v>
      </c>
      <c r="G36" s="187">
        <v>6600</v>
      </c>
      <c r="H36" s="97">
        <v>6600</v>
      </c>
      <c r="I36" s="182">
        <f t="shared" si="1"/>
        <v>0</v>
      </c>
      <c r="J36" s="183">
        <f>IFERROR(IF(I36=0,0,VLOOKUP(E36,'[1]VSD Cost Database'!$A$50:$B$58,2)),"")</f>
        <v>0</v>
      </c>
      <c r="K36" s="188">
        <f>J36*I36</f>
        <v>0</v>
      </c>
      <c r="L36" s="189"/>
      <c r="M36" s="185"/>
      <c r="N36" s="190"/>
      <c r="O36" s="84"/>
      <c r="P36" s="191"/>
      <c r="Q36" s="139"/>
      <c r="S36" s="192"/>
    </row>
    <row r="37" spans="1:19" x14ac:dyDescent="0.15">
      <c r="A37" s="160"/>
      <c r="B37" s="84"/>
      <c r="C37" s="84"/>
      <c r="D37" s="185"/>
      <c r="E37" s="186">
        <v>750</v>
      </c>
      <c r="F37" s="187">
        <v>22000</v>
      </c>
      <c r="G37" s="187">
        <v>6600</v>
      </c>
      <c r="H37" s="97">
        <v>6600</v>
      </c>
      <c r="I37" s="182">
        <f t="shared" si="1"/>
        <v>0</v>
      </c>
      <c r="J37" s="183">
        <f>IFERROR(IF(I37=0,0,VLOOKUP(E37,'[1]VSD Cost Database'!$A$50:$B$58,2)),"")</f>
        <v>0</v>
      </c>
      <c r="K37" s="188">
        <f t="shared" si="2"/>
        <v>0</v>
      </c>
      <c r="L37" s="189"/>
      <c r="M37" s="185"/>
      <c r="N37" s="190"/>
      <c r="O37" s="84"/>
      <c r="P37" s="191"/>
      <c r="Q37" s="139"/>
      <c r="S37" s="192"/>
    </row>
    <row r="38" spans="1:19" x14ac:dyDescent="0.15">
      <c r="A38" s="160"/>
      <c r="B38" s="84"/>
      <c r="C38" s="84"/>
      <c r="D38" s="185"/>
      <c r="E38" s="186">
        <v>1000</v>
      </c>
      <c r="F38" s="187">
        <v>22000</v>
      </c>
      <c r="G38" s="187">
        <v>6600</v>
      </c>
      <c r="H38" s="97">
        <v>6600</v>
      </c>
      <c r="I38" s="182">
        <f t="shared" si="1"/>
        <v>0</v>
      </c>
      <c r="J38" s="183">
        <f>IFERROR(IF(I38=0,0,VLOOKUP(E38,'[1]VSD Cost Database'!$A$50:$B$58,2)),"")</f>
        <v>0</v>
      </c>
      <c r="K38" s="188">
        <f t="shared" si="2"/>
        <v>0</v>
      </c>
      <c r="L38" s="189"/>
      <c r="M38" s="185"/>
      <c r="N38" s="190"/>
      <c r="O38" s="84"/>
      <c r="P38" s="191"/>
      <c r="Q38" s="139"/>
      <c r="S38" s="192"/>
    </row>
    <row r="39" spans="1:19" x14ac:dyDescent="0.15">
      <c r="A39" s="160"/>
      <c r="B39" s="84"/>
      <c r="C39" s="84"/>
      <c r="D39" s="185"/>
      <c r="E39" s="186">
        <v>1500</v>
      </c>
      <c r="F39" s="187">
        <v>22000</v>
      </c>
      <c r="G39" s="187">
        <v>6600</v>
      </c>
      <c r="H39" s="97">
        <v>6600</v>
      </c>
      <c r="I39" s="182">
        <f t="shared" si="1"/>
        <v>0</v>
      </c>
      <c r="J39" s="183">
        <f>IFERROR(IF(I39=0,0,VLOOKUP(E39,'[1]VSD Cost Database'!$A$50:$B$58,2)),"")</f>
        <v>0</v>
      </c>
      <c r="K39" s="188">
        <f t="shared" si="2"/>
        <v>0</v>
      </c>
      <c r="L39" s="189"/>
      <c r="M39" s="185"/>
      <c r="N39" s="190"/>
      <c r="O39" s="84"/>
      <c r="P39" s="191"/>
      <c r="Q39" s="139"/>
      <c r="S39" s="192"/>
    </row>
    <row r="40" spans="1:19" x14ac:dyDescent="0.15">
      <c r="A40" s="160"/>
      <c r="B40" s="84"/>
      <c r="C40" s="84"/>
      <c r="D40" s="185"/>
      <c r="E40" s="186">
        <v>2000</v>
      </c>
      <c r="F40" s="187">
        <v>22000</v>
      </c>
      <c r="G40" s="187">
        <v>6600</v>
      </c>
      <c r="H40" s="97">
        <v>6600</v>
      </c>
      <c r="I40" s="182">
        <f t="shared" si="1"/>
        <v>0</v>
      </c>
      <c r="J40" s="183">
        <f>IFERROR(IF(I40=0,0,VLOOKUP(E40,'[1]VSD Cost Database'!$A$50:$B$58,2)),"")</f>
        <v>0</v>
      </c>
      <c r="K40" s="188">
        <f t="shared" si="2"/>
        <v>0</v>
      </c>
      <c r="L40" s="189"/>
      <c r="M40" s="185"/>
      <c r="N40" s="189"/>
      <c r="O40" s="185"/>
      <c r="P40" s="185"/>
      <c r="Q40" s="139"/>
      <c r="S40" s="192"/>
    </row>
    <row r="41" spans="1:19" x14ac:dyDescent="0.15">
      <c r="A41" s="160"/>
      <c r="B41" s="84"/>
      <c r="C41" s="84"/>
      <c r="D41" s="185"/>
      <c r="E41" s="186">
        <v>2500</v>
      </c>
      <c r="F41" s="187">
        <v>22000</v>
      </c>
      <c r="G41" s="187">
        <v>6600</v>
      </c>
      <c r="H41" s="97">
        <v>6600</v>
      </c>
      <c r="I41" s="182">
        <f t="shared" si="1"/>
        <v>0</v>
      </c>
      <c r="J41" s="183">
        <f>IFERROR(IF(I41=0,0,VLOOKUP(E41,'[1]VSD Cost Database'!$A$50:$B$58,2)),"")</f>
        <v>0</v>
      </c>
      <c r="K41" s="188">
        <f t="shared" si="2"/>
        <v>0</v>
      </c>
      <c r="L41" s="189"/>
      <c r="M41" s="185"/>
      <c r="N41" s="189"/>
      <c r="O41" s="185"/>
      <c r="P41" s="185"/>
      <c r="Q41" s="139"/>
      <c r="S41" s="192"/>
    </row>
    <row r="42" spans="1:19" x14ac:dyDescent="0.15">
      <c r="A42" s="160"/>
      <c r="B42" s="84"/>
      <c r="C42" s="84"/>
      <c r="D42" s="185"/>
      <c r="E42" s="186">
        <v>5000</v>
      </c>
      <c r="F42" s="187">
        <v>22000</v>
      </c>
      <c r="G42" s="187">
        <v>6600</v>
      </c>
      <c r="H42" s="97">
        <v>6600</v>
      </c>
      <c r="I42" s="182">
        <f t="shared" si="1"/>
        <v>0</v>
      </c>
      <c r="J42" s="183">
        <f>IFERROR(IF(I42=0,0,VLOOKUP(E42,'[1]VSD Cost Database'!$A$50:$B$58,2)),"")</f>
        <v>0</v>
      </c>
      <c r="K42" s="188">
        <f t="shared" si="2"/>
        <v>0</v>
      </c>
      <c r="L42" s="189"/>
      <c r="M42" s="185"/>
      <c r="N42" s="189"/>
      <c r="O42" s="185"/>
      <c r="P42" s="185"/>
      <c r="Q42" s="139"/>
      <c r="S42" s="192"/>
    </row>
    <row r="43" spans="1:19" x14ac:dyDescent="0.15">
      <c r="A43" s="160"/>
      <c r="B43" s="84"/>
      <c r="C43" s="84"/>
      <c r="D43" s="185"/>
      <c r="E43" s="186">
        <v>8000</v>
      </c>
      <c r="F43" s="187">
        <v>22000</v>
      </c>
      <c r="G43" s="187">
        <v>6600</v>
      </c>
      <c r="H43" s="97">
        <v>6600</v>
      </c>
      <c r="I43" s="182">
        <f t="shared" si="1"/>
        <v>0</v>
      </c>
      <c r="J43" s="183">
        <f>IFERROR(IF(I43=0,0,VLOOKUP(E43,'[1]VSD Cost Database'!$A$50:$B$58,2)),"")</f>
        <v>0</v>
      </c>
      <c r="K43" s="188">
        <f>J43*I43</f>
        <v>0</v>
      </c>
      <c r="L43" s="189"/>
      <c r="M43" s="185"/>
      <c r="N43" s="189"/>
      <c r="O43" s="185"/>
      <c r="P43" s="185"/>
      <c r="Q43" s="139"/>
      <c r="S43" s="192"/>
    </row>
    <row r="44" spans="1:19" x14ac:dyDescent="0.15">
      <c r="A44" s="160"/>
      <c r="B44" s="84"/>
      <c r="C44" s="84"/>
      <c r="D44" s="185"/>
      <c r="E44" s="186">
        <v>10000</v>
      </c>
      <c r="F44" s="187">
        <v>22000</v>
      </c>
      <c r="G44" s="187">
        <v>6600</v>
      </c>
      <c r="H44" s="97">
        <v>6600</v>
      </c>
      <c r="I44" s="182">
        <f t="shared" si="1"/>
        <v>0</v>
      </c>
      <c r="J44" s="183">
        <f>IFERROR(IF(I44=0,0,VLOOKUP(E44,'[1]VSD Cost Database'!$A$50:$B$58,2)),"")</f>
        <v>0</v>
      </c>
      <c r="K44" s="188">
        <f>J44*I44</f>
        <v>0</v>
      </c>
      <c r="L44" s="189"/>
      <c r="M44" s="185"/>
      <c r="N44" s="189"/>
      <c r="O44" s="185"/>
      <c r="P44" s="185"/>
      <c r="Q44" s="139"/>
      <c r="S44" s="192"/>
    </row>
    <row r="45" spans="1:19" x14ac:dyDescent="0.15">
      <c r="A45" s="160"/>
      <c r="B45" s="84"/>
      <c r="C45" s="84"/>
      <c r="D45" s="185"/>
      <c r="E45" s="186">
        <v>11000</v>
      </c>
      <c r="F45" s="187">
        <v>22000</v>
      </c>
      <c r="G45" s="187">
        <v>6600</v>
      </c>
      <c r="H45" s="97">
        <v>6600</v>
      </c>
      <c r="I45" s="182">
        <f t="shared" si="1"/>
        <v>0</v>
      </c>
      <c r="J45" s="183">
        <f>IFERROR(IF(I45=0,0,VLOOKUP(E45,'[1]VSD Cost Database'!$A$50:$B$58,2)),"")</f>
        <v>0</v>
      </c>
      <c r="K45" s="188">
        <f>J45*I45</f>
        <v>0</v>
      </c>
      <c r="L45" s="189"/>
      <c r="M45" s="185"/>
      <c r="N45" s="189"/>
      <c r="O45" s="185"/>
      <c r="P45" s="185"/>
      <c r="Q45" s="139"/>
      <c r="S45" s="192"/>
    </row>
    <row r="46" spans="1:19" x14ac:dyDescent="0.15">
      <c r="A46" s="160"/>
      <c r="B46" s="84"/>
      <c r="C46" s="84"/>
      <c r="D46" s="185"/>
      <c r="E46" s="186" t="s">
        <v>45</v>
      </c>
      <c r="F46" s="187">
        <v>22000</v>
      </c>
      <c r="G46" s="187">
        <v>11000</v>
      </c>
      <c r="H46" s="97">
        <v>11000</v>
      </c>
      <c r="I46" s="182">
        <f t="shared" si="1"/>
        <v>0</v>
      </c>
      <c r="J46" s="183">
        <f>IFERROR(IF(I46=0,0,VLOOKUP(E46,'[1]VSD Cost Database'!$A$50:$B$58,2)),"")</f>
        <v>0</v>
      </c>
      <c r="K46" s="188">
        <f t="shared" si="2"/>
        <v>0</v>
      </c>
      <c r="L46" s="189"/>
      <c r="M46" s="185"/>
      <c r="N46" s="189"/>
      <c r="O46" s="185"/>
      <c r="P46" s="185"/>
      <c r="Q46" s="139"/>
      <c r="S46" s="192"/>
    </row>
    <row r="47" spans="1:19" x14ac:dyDescent="0.15">
      <c r="A47" s="160"/>
      <c r="B47" s="84"/>
      <c r="C47" s="84"/>
      <c r="D47" s="185"/>
      <c r="E47" s="186">
        <v>750</v>
      </c>
      <c r="F47" s="187">
        <v>22000</v>
      </c>
      <c r="G47" s="187">
        <v>11000</v>
      </c>
      <c r="H47" s="97">
        <v>11000</v>
      </c>
      <c r="I47" s="182">
        <f t="shared" si="1"/>
        <v>0</v>
      </c>
      <c r="J47" s="183">
        <f>IFERROR(IF(I47=0,0,VLOOKUP(E47,'[1]VSD Cost Database'!$A$50:$B$58,2)),"")</f>
        <v>0</v>
      </c>
      <c r="K47" s="188">
        <f t="shared" si="2"/>
        <v>0</v>
      </c>
      <c r="L47" s="189"/>
      <c r="M47" s="185"/>
      <c r="N47" s="189"/>
      <c r="O47" s="185"/>
      <c r="P47" s="185"/>
      <c r="Q47" s="139"/>
      <c r="S47" s="192"/>
    </row>
    <row r="48" spans="1:19" x14ac:dyDescent="0.15">
      <c r="A48" s="160"/>
      <c r="B48" s="84"/>
      <c r="C48" s="84"/>
      <c r="D48" s="185"/>
      <c r="E48" s="186">
        <v>1000</v>
      </c>
      <c r="F48" s="187">
        <v>22000</v>
      </c>
      <c r="G48" s="187">
        <v>11000</v>
      </c>
      <c r="H48" s="97">
        <v>11000</v>
      </c>
      <c r="I48" s="182">
        <f t="shared" si="1"/>
        <v>0</v>
      </c>
      <c r="J48" s="183">
        <f>IFERROR(IF(I48=0,0,VLOOKUP(E48,'[1]VSD Cost Database'!$A$50:$B$58,2)),"")</f>
        <v>0</v>
      </c>
      <c r="K48" s="188">
        <f t="shared" si="2"/>
        <v>0</v>
      </c>
      <c r="L48" s="189"/>
      <c r="M48" s="185"/>
      <c r="N48" s="189"/>
      <c r="O48" s="185"/>
      <c r="P48" s="185"/>
      <c r="Q48" s="139"/>
      <c r="S48" s="192"/>
    </row>
    <row r="49" spans="1:19" x14ac:dyDescent="0.15">
      <c r="A49" s="160"/>
      <c r="B49" s="84"/>
      <c r="C49" s="84"/>
      <c r="D49" s="185"/>
      <c r="E49" s="186">
        <v>1500</v>
      </c>
      <c r="F49" s="187">
        <v>22000</v>
      </c>
      <c r="G49" s="187">
        <v>11000</v>
      </c>
      <c r="H49" s="97">
        <v>11000</v>
      </c>
      <c r="I49" s="182">
        <f t="shared" si="1"/>
        <v>0</v>
      </c>
      <c r="J49" s="183">
        <f>IFERROR(IF(I49=0,0,VLOOKUP(E49,'[1]VSD Cost Database'!$A$50:$B$58,2)),"")</f>
        <v>0</v>
      </c>
      <c r="K49" s="188">
        <f t="shared" si="2"/>
        <v>0</v>
      </c>
      <c r="L49" s="189"/>
      <c r="M49" s="185"/>
      <c r="N49" s="189"/>
      <c r="O49" s="185"/>
      <c r="P49" s="185"/>
      <c r="Q49" s="139"/>
      <c r="S49" s="192"/>
    </row>
    <row r="50" spans="1:19" x14ac:dyDescent="0.15">
      <c r="A50" s="160"/>
      <c r="B50" s="84"/>
      <c r="C50" s="84"/>
      <c r="D50" s="185"/>
      <c r="E50" s="186">
        <v>2000</v>
      </c>
      <c r="F50" s="187">
        <v>22000</v>
      </c>
      <c r="G50" s="187">
        <v>11000</v>
      </c>
      <c r="H50" s="97">
        <v>11000</v>
      </c>
      <c r="I50" s="182">
        <f t="shared" si="1"/>
        <v>0</v>
      </c>
      <c r="J50" s="183">
        <f>IFERROR(IF(I50=0,0,VLOOKUP(E50,'[1]VSD Cost Database'!$A$50:$B$58,2)),"")</f>
        <v>0</v>
      </c>
      <c r="K50" s="188">
        <f t="shared" si="2"/>
        <v>0</v>
      </c>
      <c r="L50" s="189"/>
      <c r="M50" s="185"/>
      <c r="N50" s="189"/>
      <c r="O50" s="185"/>
      <c r="P50" s="185"/>
      <c r="Q50" s="139"/>
      <c r="S50" s="192"/>
    </row>
    <row r="51" spans="1:19" x14ac:dyDescent="0.15">
      <c r="A51" s="160"/>
      <c r="B51" s="84"/>
      <c r="C51" s="84"/>
      <c r="D51" s="193"/>
      <c r="E51" s="186">
        <v>2500</v>
      </c>
      <c r="F51" s="187">
        <v>22000</v>
      </c>
      <c r="G51" s="187">
        <v>11000</v>
      </c>
      <c r="H51" s="97">
        <v>11000</v>
      </c>
      <c r="I51" s="182">
        <f t="shared" si="1"/>
        <v>0</v>
      </c>
      <c r="J51" s="183">
        <f>IFERROR(IF(I51=0,0,VLOOKUP(E51,'[1]VSD Cost Database'!$A$50:$B$58,2)),"")</f>
        <v>0</v>
      </c>
      <c r="K51" s="188">
        <f t="shared" si="2"/>
        <v>0</v>
      </c>
      <c r="L51" s="189"/>
      <c r="M51" s="185"/>
      <c r="N51" s="190"/>
      <c r="O51" s="84"/>
      <c r="P51" s="191"/>
      <c r="Q51" s="139"/>
      <c r="S51" s="192"/>
    </row>
    <row r="52" spans="1:19" x14ac:dyDescent="0.15">
      <c r="A52" s="160"/>
      <c r="B52" s="84"/>
      <c r="C52" s="84"/>
      <c r="D52" s="185"/>
      <c r="E52" s="186">
        <v>5000</v>
      </c>
      <c r="F52" s="187">
        <v>22000</v>
      </c>
      <c r="G52" s="187">
        <v>11000</v>
      </c>
      <c r="H52" s="97">
        <v>11000</v>
      </c>
      <c r="I52" s="182">
        <f t="shared" si="1"/>
        <v>0</v>
      </c>
      <c r="J52" s="183">
        <f>IFERROR(IF(I52=0,0,VLOOKUP(E52,'[1]VSD Cost Database'!$A$50:$B$58,2)),"")</f>
        <v>0</v>
      </c>
      <c r="K52" s="188">
        <f t="shared" si="2"/>
        <v>0</v>
      </c>
      <c r="L52" s="194"/>
      <c r="M52" s="195"/>
      <c r="N52" s="190"/>
      <c r="O52" s="84"/>
      <c r="P52" s="191"/>
      <c r="Q52" s="139"/>
      <c r="S52" s="192"/>
    </row>
    <row r="53" spans="1:19" x14ac:dyDescent="0.15">
      <c r="A53" s="160"/>
      <c r="B53" s="84"/>
      <c r="C53" s="84"/>
      <c r="D53" s="185"/>
      <c r="E53" s="186">
        <v>8000</v>
      </c>
      <c r="F53" s="187">
        <v>22000</v>
      </c>
      <c r="G53" s="187">
        <v>11000</v>
      </c>
      <c r="H53" s="97">
        <v>11000</v>
      </c>
      <c r="I53" s="182">
        <f t="shared" si="1"/>
        <v>0</v>
      </c>
      <c r="J53" s="183">
        <f>IFERROR(IF(I53=0,0,VLOOKUP(E53,'[1]VSD Cost Database'!$A$50:$B$58,2)),"")</f>
        <v>0</v>
      </c>
      <c r="K53" s="196">
        <f>J53*I53</f>
        <v>0</v>
      </c>
      <c r="L53" s="194"/>
      <c r="M53" s="195"/>
      <c r="N53" s="190"/>
      <c r="O53" s="84"/>
      <c r="P53" s="191"/>
      <c r="Q53" s="139"/>
      <c r="S53" s="192"/>
    </row>
    <row r="54" spans="1:19" x14ac:dyDescent="0.15">
      <c r="A54" s="160"/>
      <c r="B54" s="84"/>
      <c r="C54" s="84"/>
      <c r="D54" s="185"/>
      <c r="E54" s="197">
        <v>10000</v>
      </c>
      <c r="F54" s="198">
        <v>22000</v>
      </c>
      <c r="G54" s="198">
        <v>11000</v>
      </c>
      <c r="H54" s="199">
        <v>11000</v>
      </c>
      <c r="I54" s="182">
        <f t="shared" si="1"/>
        <v>0</v>
      </c>
      <c r="J54" s="183">
        <f>IFERROR(IF(I54=0,0,VLOOKUP(E54,'[1]VSD Cost Database'!$A$50:$B$58,2)),"")</f>
        <v>0</v>
      </c>
      <c r="K54" s="188">
        <f>J54*I54</f>
        <v>0</v>
      </c>
      <c r="L54" s="194"/>
      <c r="M54" s="195"/>
      <c r="N54" s="190"/>
      <c r="O54" s="84"/>
      <c r="P54" s="191"/>
      <c r="Q54" s="139"/>
      <c r="S54" s="192"/>
    </row>
    <row r="55" spans="1:19" ht="14" thickBot="1" x14ac:dyDescent="0.2">
      <c r="A55" s="160"/>
      <c r="B55" s="84"/>
      <c r="C55" s="84"/>
      <c r="D55" s="185"/>
      <c r="E55" s="186">
        <v>11000</v>
      </c>
      <c r="F55" s="200">
        <v>22000</v>
      </c>
      <c r="G55" s="200">
        <v>11000</v>
      </c>
      <c r="H55" s="201">
        <v>11000</v>
      </c>
      <c r="I55" s="182">
        <f t="shared" si="1"/>
        <v>0</v>
      </c>
      <c r="J55" s="183">
        <f>IFERROR(IF(I55=0,0,VLOOKUP(E55,'[1]VSD Cost Database'!$A$50:$B$58,2)),"")</f>
        <v>0</v>
      </c>
      <c r="K55" s="202">
        <f>J55*I55</f>
        <v>0</v>
      </c>
      <c r="L55" s="194"/>
      <c r="M55" s="195"/>
      <c r="N55" s="190"/>
      <c r="O55" s="84"/>
      <c r="P55" s="191"/>
      <c r="Q55" s="139"/>
      <c r="S55" s="192"/>
    </row>
    <row r="56" spans="1:19" ht="14" thickBot="1" x14ac:dyDescent="0.2">
      <c r="A56" s="160"/>
      <c r="B56" s="84"/>
      <c r="C56" s="84"/>
      <c r="D56" s="185"/>
      <c r="E56" s="203" t="s">
        <v>46</v>
      </c>
      <c r="F56" s="204"/>
      <c r="G56" s="205" t="s">
        <v>47</v>
      </c>
      <c r="H56" s="206"/>
      <c r="I56" s="207">
        <f>SUM(I26:I55)</f>
        <v>0</v>
      </c>
      <c r="J56" s="208" t="s">
        <v>48</v>
      </c>
      <c r="K56" s="209">
        <f>SUM(K26:K55)</f>
        <v>0</v>
      </c>
      <c r="L56" s="194"/>
      <c r="M56" s="195"/>
      <c r="N56" s="190"/>
      <c r="O56" s="84"/>
      <c r="P56" s="191"/>
      <c r="Q56" s="139"/>
      <c r="S56" s="192"/>
    </row>
    <row r="57" spans="1:19" x14ac:dyDescent="0.15">
      <c r="A57" s="160"/>
      <c r="B57" s="84"/>
      <c r="C57" s="84"/>
      <c r="D57" s="185"/>
      <c r="E57" s="84"/>
      <c r="F57" s="210"/>
      <c r="G57" s="27"/>
      <c r="H57" s="27"/>
      <c r="I57" s="27"/>
      <c r="J57" s="141"/>
      <c r="K57" s="27"/>
      <c r="L57" s="194"/>
      <c r="M57" s="195"/>
      <c r="N57" s="190"/>
      <c r="O57" s="84"/>
      <c r="P57" s="191"/>
      <c r="Q57" s="139"/>
      <c r="S57" s="192"/>
    </row>
    <row r="58" spans="1:19" x14ac:dyDescent="0.15">
      <c r="A58" s="160"/>
      <c r="B58" s="84"/>
      <c r="C58" s="84"/>
      <c r="D58" s="185"/>
      <c r="E58" s="185"/>
      <c r="F58" s="210"/>
      <c r="G58" s="185"/>
      <c r="H58" s="185"/>
      <c r="I58" s="185"/>
      <c r="J58" s="84"/>
      <c r="K58" s="185"/>
      <c r="L58" s="211"/>
      <c r="M58" s="212"/>
      <c r="N58" s="190"/>
      <c r="O58" s="84"/>
      <c r="P58" s="191"/>
      <c r="Q58" s="139"/>
      <c r="S58" s="192"/>
    </row>
    <row r="59" spans="1:19" x14ac:dyDescent="0.15">
      <c r="A59" s="160"/>
      <c r="C59" s="84"/>
      <c r="D59" s="185"/>
      <c r="E59" s="185"/>
      <c r="F59" s="210"/>
      <c r="G59" s="185"/>
      <c r="H59" s="185"/>
      <c r="I59" s="185"/>
      <c r="J59" s="84"/>
      <c r="K59" s="185"/>
      <c r="L59" s="211"/>
      <c r="M59" s="212"/>
      <c r="N59" s="84"/>
      <c r="O59" s="84"/>
      <c r="P59" s="191"/>
      <c r="Q59" s="139"/>
      <c r="S59" s="192"/>
    </row>
    <row r="60" spans="1:19" ht="14" thickBot="1" x14ac:dyDescent="0.2">
      <c r="A60" s="149"/>
      <c r="B60" s="213"/>
      <c r="C60" s="213"/>
      <c r="D60" s="214"/>
      <c r="E60" s="214"/>
      <c r="F60" s="214"/>
      <c r="G60" s="215"/>
      <c r="H60" s="215"/>
      <c r="I60" s="214"/>
      <c r="J60" s="214"/>
      <c r="K60" s="215"/>
      <c r="L60" s="215"/>
      <c r="M60" s="106"/>
      <c r="N60" s="213"/>
      <c r="O60" s="213"/>
      <c r="P60" s="216"/>
      <c r="Q60" s="107"/>
      <c r="S60" s="192"/>
    </row>
    <row r="61" spans="1:19" x14ac:dyDescent="0.15">
      <c r="D61" s="217"/>
      <c r="E61" s="217"/>
      <c r="F61" s="217"/>
      <c r="G61" s="218"/>
      <c r="H61" s="218"/>
      <c r="I61" s="217"/>
      <c r="J61" s="217"/>
      <c r="K61" s="218"/>
      <c r="L61" s="218"/>
    </row>
    <row r="109" spans="1:20" s="32" customFormat="1" x14ac:dyDescent="0.15">
      <c r="A109" s="121"/>
      <c r="B109" s="53"/>
      <c r="C109" s="53"/>
      <c r="D109" s="14"/>
      <c r="E109" s="14"/>
      <c r="F109" s="14"/>
      <c r="G109" s="14"/>
      <c r="H109" s="14"/>
      <c r="I109" s="14"/>
      <c r="J109" s="53"/>
      <c r="K109" s="14"/>
      <c r="L109" s="220"/>
      <c r="M109" s="219"/>
      <c r="N109" s="53"/>
      <c r="O109" s="53"/>
      <c r="P109" s="15"/>
      <c r="Q109" s="14">
        <v>0</v>
      </c>
      <c r="S109" s="14"/>
      <c r="T109" s="15"/>
    </row>
    <row r="472" spans="1:20" x14ac:dyDescent="0.15">
      <c r="A472" s="121">
        <f>MATCH("Total",$A$1:$A$471,0)-34</f>
        <v>-21</v>
      </c>
    </row>
    <row r="475" spans="1:20" x14ac:dyDescent="0.15">
      <c r="A475" s="121">
        <f>MATCH("Total",$A$1:$A$474,0)-34</f>
        <v>-21</v>
      </c>
    </row>
    <row r="476" spans="1:20" x14ac:dyDescent="0.15">
      <c r="A476" s="121">
        <f>MATCH("Total",$A$1:$A$475,0)-34</f>
        <v>-21</v>
      </c>
    </row>
    <row r="478" spans="1:20" s="53" customFormat="1" x14ac:dyDescent="0.15">
      <c r="A478" s="121">
        <f>MATCH("Total",$A$1:$A$477,0)-33</f>
        <v>-20</v>
      </c>
      <c r="D478" s="14"/>
      <c r="E478" s="14"/>
      <c r="F478" s="14"/>
      <c r="G478" s="14"/>
      <c r="H478" s="14"/>
      <c r="I478" s="14"/>
      <c r="K478" s="14"/>
      <c r="L478" s="220"/>
      <c r="M478" s="219"/>
      <c r="P478" s="15"/>
      <c r="Q478" s="14"/>
      <c r="R478" s="32"/>
      <c r="S478" s="14"/>
      <c r="T478" s="15"/>
    </row>
    <row r="479" spans="1:20" s="53" customFormat="1" x14ac:dyDescent="0.15">
      <c r="A479" s="121">
        <f>MATCH("Total",$A$1:$A$478,0)-34</f>
        <v>-21</v>
      </c>
      <c r="D479" s="14"/>
      <c r="E479" s="14"/>
      <c r="F479" s="14"/>
      <c r="G479" s="14"/>
      <c r="H479" s="14"/>
      <c r="I479" s="14"/>
      <c r="K479" s="14"/>
      <c r="L479" s="220"/>
      <c r="M479" s="219"/>
      <c r="P479" s="15"/>
      <c r="Q479" s="14"/>
      <c r="R479" s="32"/>
      <c r="S479" s="14"/>
      <c r="T479" s="15"/>
    </row>
    <row r="480" spans="1:20" s="53" customFormat="1" x14ac:dyDescent="0.15">
      <c r="A480" s="121">
        <f>MATCH("Total",$A$1:$A$479,0)-34</f>
        <v>-21</v>
      </c>
      <c r="D480" s="14"/>
      <c r="E480" s="14"/>
      <c r="F480" s="14"/>
      <c r="G480" s="14"/>
      <c r="H480" s="14"/>
      <c r="I480" s="14"/>
      <c r="K480" s="14"/>
      <c r="L480" s="220"/>
      <c r="M480" s="219"/>
      <c r="P480" s="15"/>
      <c r="Q480" s="14"/>
      <c r="R480" s="32"/>
      <c r="S480" s="14"/>
      <c r="T480" s="15"/>
    </row>
    <row r="481" spans="1:20" x14ac:dyDescent="0.15">
      <c r="A481" s="121">
        <f>MATCH("Total",$A$1:$A$480,0)-34</f>
        <v>-21</v>
      </c>
    </row>
    <row r="482" spans="1:20" x14ac:dyDescent="0.15">
      <c r="A482" s="121">
        <f>MATCH("Total",$A$1:$A$481,0)-34</f>
        <v>-21</v>
      </c>
    </row>
    <row r="484" spans="1:20" s="53" customFormat="1" x14ac:dyDescent="0.15">
      <c r="A484" s="121">
        <f>MATCH("Total",$A$1:$A$483,0)-33</f>
        <v>-20</v>
      </c>
      <c r="D484" s="14"/>
      <c r="E484" s="14"/>
      <c r="F484" s="14"/>
      <c r="G484" s="14"/>
      <c r="H484" s="14"/>
      <c r="I484" s="14"/>
      <c r="K484" s="14"/>
      <c r="L484" s="220"/>
      <c r="M484" s="219"/>
      <c r="P484" s="15"/>
      <c r="Q484" s="14"/>
      <c r="R484" s="32"/>
      <c r="S484" s="14"/>
      <c r="T484" s="15"/>
    </row>
    <row r="485" spans="1:20" s="53" customFormat="1" x14ac:dyDescent="0.15">
      <c r="A485" s="121">
        <f>MATCH("Total",$A$1:$A$484,0)-33</f>
        <v>-20</v>
      </c>
      <c r="D485" s="14"/>
      <c r="E485" s="14"/>
      <c r="F485" s="14"/>
      <c r="G485" s="14"/>
      <c r="H485" s="14"/>
      <c r="I485" s="14"/>
      <c r="K485" s="14"/>
      <c r="L485" s="220"/>
      <c r="M485" s="219"/>
      <c r="P485" s="15"/>
      <c r="Q485" s="14"/>
      <c r="R485" s="32"/>
      <c r="S485" s="14"/>
      <c r="T485" s="15"/>
    </row>
    <row r="486" spans="1:20" s="53" customFormat="1" x14ac:dyDescent="0.15">
      <c r="A486" s="121">
        <f>MATCH("Total",$A$1:$A$485,0)-34</f>
        <v>-21</v>
      </c>
      <c r="D486" s="14"/>
      <c r="E486" s="14"/>
      <c r="F486" s="14"/>
      <c r="G486" s="14"/>
      <c r="H486" s="14"/>
      <c r="I486" s="14"/>
      <c r="K486" s="14"/>
      <c r="L486" s="220"/>
      <c r="M486" s="219"/>
      <c r="P486" s="15"/>
      <c r="Q486" s="14"/>
      <c r="R486" s="32"/>
      <c r="S486" s="14"/>
      <c r="T486" s="15"/>
    </row>
    <row r="487" spans="1:20" x14ac:dyDescent="0.15">
      <c r="A487" s="121">
        <f>MATCH("Total",$A$1:$A$486,0)-34</f>
        <v>-21</v>
      </c>
    </row>
    <row r="488" spans="1:20" s="53" customFormat="1" x14ac:dyDescent="0.15">
      <c r="A488" s="121">
        <f>MATCH("Total",$A$1:$A$487,0)-13</f>
        <v>0</v>
      </c>
      <c r="D488" s="14"/>
      <c r="E488" s="14"/>
      <c r="F488" s="14"/>
      <c r="G488" s="14"/>
      <c r="H488" s="14"/>
      <c r="I488" s="14"/>
      <c r="K488" s="14"/>
      <c r="L488" s="220"/>
      <c r="M488" s="219"/>
      <c r="P488" s="15"/>
      <c r="Q488" s="14"/>
      <c r="R488" s="32"/>
      <c r="S488" s="14"/>
      <c r="T488" s="15"/>
    </row>
    <row r="489" spans="1:20" s="53" customFormat="1" x14ac:dyDescent="0.15">
      <c r="A489" s="121">
        <f>MATCH("Total",$A$1:$A$488,0)-33</f>
        <v>-20</v>
      </c>
      <c r="D489" s="14"/>
      <c r="E489" s="14"/>
      <c r="F489" s="14"/>
      <c r="G489" s="14"/>
      <c r="H489" s="14"/>
      <c r="I489" s="14"/>
      <c r="K489" s="14"/>
      <c r="L489" s="220"/>
      <c r="M489" s="219"/>
      <c r="P489" s="15"/>
      <c r="Q489" s="14"/>
      <c r="R489" s="32"/>
      <c r="S489" s="14"/>
      <c r="T489" s="15"/>
    </row>
    <row r="490" spans="1:20" s="53" customFormat="1" x14ac:dyDescent="0.15">
      <c r="A490" s="121">
        <f>MATCH("Total",$A$1:$A$489,0)-33</f>
        <v>-20</v>
      </c>
      <c r="D490" s="14"/>
      <c r="E490" s="14"/>
      <c r="F490" s="14"/>
      <c r="G490" s="14"/>
      <c r="H490" s="14"/>
      <c r="I490" s="14"/>
      <c r="K490" s="14"/>
      <c r="L490" s="220"/>
      <c r="M490" s="219"/>
      <c r="P490" s="15"/>
      <c r="Q490" s="14"/>
      <c r="R490" s="32"/>
      <c r="S490" s="14"/>
      <c r="T490" s="15"/>
    </row>
    <row r="491" spans="1:20" s="53" customFormat="1" x14ac:dyDescent="0.15">
      <c r="A491" s="121">
        <f>MATCH("Total",$A$1:$A$490,0)-33</f>
        <v>-20</v>
      </c>
      <c r="D491" s="14"/>
      <c r="E491" s="14"/>
      <c r="F491" s="14"/>
      <c r="G491" s="14"/>
      <c r="H491" s="14"/>
      <c r="I491" s="14"/>
      <c r="K491" s="14"/>
      <c r="L491" s="220"/>
      <c r="M491" s="219"/>
      <c r="P491" s="15"/>
      <c r="Q491" s="14"/>
      <c r="R491" s="32"/>
      <c r="S491" s="14"/>
      <c r="T491" s="15"/>
    </row>
    <row r="492" spans="1:20" s="53" customFormat="1" x14ac:dyDescent="0.15">
      <c r="A492" s="121">
        <f>MATCH("Total",$A$1:$A$491,0)-33</f>
        <v>-20</v>
      </c>
      <c r="D492" s="14"/>
      <c r="E492" s="14"/>
      <c r="F492" s="14"/>
      <c r="G492" s="14"/>
      <c r="H492" s="14"/>
      <c r="I492" s="14"/>
      <c r="K492" s="14"/>
      <c r="L492" s="220"/>
      <c r="M492" s="219"/>
      <c r="P492" s="15"/>
      <c r="Q492" s="14"/>
      <c r="R492" s="32"/>
      <c r="S492" s="14"/>
      <c r="T492" s="15"/>
    </row>
    <row r="493" spans="1:20" s="53" customFormat="1" x14ac:dyDescent="0.15">
      <c r="A493" s="121">
        <f>MATCH("Total",$A$1:$A$492,0)-13</f>
        <v>0</v>
      </c>
      <c r="D493" s="14"/>
      <c r="E493" s="14"/>
      <c r="F493" s="14"/>
      <c r="G493" s="14"/>
      <c r="H493" s="14"/>
      <c r="I493" s="14"/>
      <c r="K493" s="14"/>
      <c r="L493" s="220"/>
      <c r="M493" s="219"/>
      <c r="P493" s="15"/>
      <c r="Q493" s="14"/>
      <c r="R493" s="32"/>
      <c r="S493" s="14"/>
      <c r="T493" s="15"/>
    </row>
    <row r="494" spans="1:20" s="53" customFormat="1" x14ac:dyDescent="0.15">
      <c r="A494" s="121">
        <f>MATCH("Total",$A$1:$A$493,0)-13</f>
        <v>0</v>
      </c>
      <c r="D494" s="14"/>
      <c r="E494" s="14"/>
      <c r="F494" s="14"/>
      <c r="G494" s="14"/>
      <c r="H494" s="14"/>
      <c r="I494" s="14"/>
      <c r="K494" s="14"/>
      <c r="L494" s="220"/>
      <c r="M494" s="219"/>
      <c r="P494" s="15"/>
      <c r="Q494" s="14"/>
      <c r="R494" s="32"/>
      <c r="S494" s="14"/>
      <c r="T494" s="15"/>
    </row>
    <row r="495" spans="1:20" s="53" customFormat="1" x14ac:dyDescent="0.15">
      <c r="A495" s="121">
        <f>MATCH("Total",$A$1:$A$494,0)-33</f>
        <v>-20</v>
      </c>
      <c r="D495" s="14"/>
      <c r="E495" s="14"/>
      <c r="F495" s="14"/>
      <c r="G495" s="14"/>
      <c r="H495" s="14"/>
      <c r="I495" s="14"/>
      <c r="K495" s="14"/>
      <c r="L495" s="220"/>
      <c r="M495" s="219"/>
      <c r="P495" s="15"/>
      <c r="Q495" s="14"/>
      <c r="R495" s="32"/>
      <c r="S495" s="14"/>
      <c r="T495" s="15"/>
    </row>
    <row r="496" spans="1:20" s="53" customFormat="1" x14ac:dyDescent="0.15">
      <c r="A496" s="121">
        <f>MATCH("Total",$A$1:$A$495,0)-13</f>
        <v>0</v>
      </c>
      <c r="D496" s="14"/>
      <c r="E496" s="14"/>
      <c r="F496" s="14"/>
      <c r="G496" s="14"/>
      <c r="H496" s="14"/>
      <c r="I496" s="14"/>
      <c r="K496" s="14"/>
      <c r="L496" s="220"/>
      <c r="M496" s="219"/>
      <c r="P496" s="15"/>
      <c r="Q496" s="14"/>
      <c r="R496" s="32"/>
      <c r="S496" s="14"/>
      <c r="T496" s="15"/>
    </row>
    <row r="497" spans="1:20" s="53" customFormat="1" x14ac:dyDescent="0.15">
      <c r="A497" s="121">
        <f>MATCH("Total",$A$1:$A$496,0)-13</f>
        <v>0</v>
      </c>
      <c r="D497" s="14"/>
      <c r="E497" s="14"/>
      <c r="F497" s="14"/>
      <c r="G497" s="14"/>
      <c r="H497" s="14"/>
      <c r="I497" s="14"/>
      <c r="K497" s="14"/>
      <c r="L497" s="220"/>
      <c r="M497" s="219"/>
      <c r="P497" s="15"/>
      <c r="Q497" s="14"/>
      <c r="R497" s="32"/>
      <c r="S497" s="14"/>
      <c r="T497" s="15"/>
    </row>
    <row r="498" spans="1:20" x14ac:dyDescent="0.15">
      <c r="A498" s="121">
        <f>MATCH("Total",$A$1:$A$497,0)-13</f>
        <v>0</v>
      </c>
    </row>
    <row r="499" spans="1:20" s="53" customFormat="1" x14ac:dyDescent="0.15">
      <c r="A499" s="121">
        <f>MATCH("Total",$A$1:$A$498,0)-13</f>
        <v>0</v>
      </c>
      <c r="D499" s="14"/>
      <c r="E499" s="14"/>
      <c r="F499" s="14"/>
      <c r="G499" s="14"/>
      <c r="H499" s="14"/>
      <c r="I499" s="14"/>
      <c r="K499" s="14"/>
      <c r="L499" s="220"/>
      <c r="M499" s="219"/>
      <c r="P499" s="15"/>
      <c r="Q499" s="14"/>
      <c r="R499" s="32"/>
      <c r="S499" s="14"/>
      <c r="T499" s="15"/>
    </row>
    <row r="500" spans="1:20" s="53" customFormat="1" x14ac:dyDescent="0.15">
      <c r="A500" s="121">
        <f>MATCH("Total",$A$1:$A$499,0)-13</f>
        <v>0</v>
      </c>
      <c r="D500" s="14"/>
      <c r="E500" s="14"/>
      <c r="F500" s="14"/>
      <c r="G500" s="14"/>
      <c r="H500" s="14"/>
      <c r="I500" s="14"/>
      <c r="K500" s="14"/>
      <c r="L500" s="220"/>
      <c r="M500" s="219"/>
      <c r="P500" s="15"/>
      <c r="Q500" s="14"/>
      <c r="R500" s="32"/>
      <c r="S500" s="14"/>
      <c r="T500" s="15"/>
    </row>
    <row r="501" spans="1:20" s="53" customFormat="1" x14ac:dyDescent="0.15">
      <c r="A501" s="121">
        <f>MATCH("Total",$A$1:$A$500,0)-13</f>
        <v>0</v>
      </c>
      <c r="D501" s="14"/>
      <c r="E501" s="14"/>
      <c r="F501" s="14"/>
      <c r="G501" s="14"/>
      <c r="H501" s="14"/>
      <c r="I501" s="14"/>
      <c r="K501" s="14"/>
      <c r="L501" s="220"/>
      <c r="M501" s="219"/>
      <c r="P501" s="15"/>
      <c r="Q501" s="14"/>
      <c r="R501" s="32"/>
      <c r="S501" s="14"/>
      <c r="T501" s="15"/>
    </row>
    <row r="502" spans="1:20" s="53" customFormat="1" x14ac:dyDescent="0.15">
      <c r="A502" s="121">
        <f>MATCH("Total",$A$1:$A$501,0)-13</f>
        <v>0</v>
      </c>
      <c r="D502" s="14"/>
      <c r="E502" s="14"/>
      <c r="F502" s="14"/>
      <c r="G502" s="14"/>
      <c r="H502" s="14"/>
      <c r="I502" s="14"/>
      <c r="K502" s="14"/>
      <c r="L502" s="220"/>
      <c r="M502" s="219"/>
      <c r="P502" s="15"/>
      <c r="Q502" s="14"/>
      <c r="R502" s="32"/>
      <c r="S502" s="14"/>
      <c r="T502" s="15"/>
    </row>
    <row r="503" spans="1:20" s="53" customFormat="1" x14ac:dyDescent="0.15">
      <c r="A503" s="121">
        <f>MATCH("Total",$A$1:$A$502,0)-13</f>
        <v>0</v>
      </c>
      <c r="D503" s="14"/>
      <c r="E503" s="14"/>
      <c r="F503" s="14"/>
      <c r="G503" s="14"/>
      <c r="H503" s="14"/>
      <c r="I503" s="14"/>
      <c r="K503" s="14"/>
      <c r="L503" s="220"/>
      <c r="M503" s="219"/>
      <c r="P503" s="15"/>
      <c r="Q503" s="14"/>
      <c r="R503" s="32"/>
      <c r="S503" s="14"/>
      <c r="T503" s="15"/>
    </row>
    <row r="504" spans="1:20" s="53" customFormat="1" x14ac:dyDescent="0.15">
      <c r="A504" s="121">
        <f>MATCH("Total",$A$1:$A$503,0)-33</f>
        <v>-20</v>
      </c>
      <c r="D504" s="14"/>
      <c r="E504" s="14"/>
      <c r="F504" s="14"/>
      <c r="G504" s="14"/>
      <c r="H504" s="14"/>
      <c r="I504" s="14"/>
      <c r="K504" s="14"/>
      <c r="L504" s="220"/>
      <c r="M504" s="219"/>
      <c r="P504" s="15"/>
      <c r="Q504" s="14"/>
      <c r="R504" s="32"/>
      <c r="S504" s="14"/>
      <c r="T504" s="15"/>
    </row>
    <row r="505" spans="1:20" s="53" customFormat="1" x14ac:dyDescent="0.15">
      <c r="A505" s="121">
        <f>MATCH("Total",$A$1:$A$504,0)-33</f>
        <v>-20</v>
      </c>
      <c r="D505" s="14"/>
      <c r="E505" s="14"/>
      <c r="F505" s="14"/>
      <c r="G505" s="14"/>
      <c r="H505" s="14"/>
      <c r="I505" s="14"/>
      <c r="K505" s="14"/>
      <c r="L505" s="220"/>
      <c r="M505" s="219"/>
      <c r="P505" s="15"/>
      <c r="Q505" s="14"/>
      <c r="R505" s="32"/>
      <c r="S505" s="14"/>
      <c r="T505" s="15"/>
    </row>
    <row r="506" spans="1:20" s="53" customFormat="1" x14ac:dyDescent="0.15">
      <c r="A506" s="121">
        <f>MATCH("Total",$A$1:$A$505,0)-33</f>
        <v>-20</v>
      </c>
      <c r="D506" s="14"/>
      <c r="E506" s="14"/>
      <c r="F506" s="14"/>
      <c r="G506" s="14"/>
      <c r="H506" s="14"/>
      <c r="I506" s="14"/>
      <c r="K506" s="14"/>
      <c r="L506" s="220"/>
      <c r="M506" s="219"/>
      <c r="P506" s="15"/>
      <c r="Q506" s="14"/>
      <c r="R506" s="32"/>
      <c r="S506" s="14"/>
      <c r="T506" s="15"/>
    </row>
    <row r="509" spans="1:20" s="53" customFormat="1" x14ac:dyDescent="0.15">
      <c r="A509" s="121">
        <f>MATCH("Total",$A$1:$A$508,0)-33</f>
        <v>-20</v>
      </c>
      <c r="D509" s="14"/>
      <c r="E509" s="14"/>
      <c r="F509" s="14"/>
      <c r="G509" s="14"/>
      <c r="H509" s="14"/>
      <c r="I509" s="14"/>
      <c r="K509" s="14"/>
      <c r="L509" s="220"/>
      <c r="M509" s="219"/>
      <c r="P509" s="15"/>
      <c r="Q509" s="14"/>
      <c r="R509" s="32"/>
      <c r="S509" s="14"/>
      <c r="T509" s="15"/>
    </row>
  </sheetData>
  <mergeCells count="11">
    <mergeCell ref="E8:F8"/>
    <mergeCell ref="G8:I8"/>
    <mergeCell ref="A1:D6"/>
    <mergeCell ref="E1:K3"/>
    <mergeCell ref="M1:N1"/>
    <mergeCell ref="M2:N2"/>
    <mergeCell ref="M3:N3"/>
    <mergeCell ref="E4:K6"/>
    <mergeCell ref="M4:N4"/>
    <mergeCell ref="M5:N5"/>
    <mergeCell ref="M6:N6"/>
  </mergeCells>
  <conditionalFormatting sqref="N10">
    <cfRule type="cellIs" dxfId="1" priority="2" operator="greaterThan">
      <formula>25</formula>
    </cfRule>
  </conditionalFormatting>
  <conditionalFormatting sqref="N11">
    <cfRule type="cellIs" dxfId="0" priority="1" operator="greaterThan">
      <formula>25</formula>
    </cfRule>
  </conditionalFormatting>
  <pageMargins left="0.55118110236220474" right="0.23622047244094491" top="0.78740157480314965" bottom="0.70866141732283472" header="0.51181102362204722" footer="0.51181102362204722"/>
  <pageSetup paperSize="8" scale="7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ELECTRICAL LOAD SUMMARY</vt:lpstr>
      <vt:lpstr>'ELECTRICAL LOAD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devan.rehunathan@outlook.com</dc:creator>
  <cp:lastModifiedBy>devan.rehunathan@outlook.com</cp:lastModifiedBy>
  <dcterms:created xsi:type="dcterms:W3CDTF">2020-10-13T03:10:20Z</dcterms:created>
  <dcterms:modified xsi:type="dcterms:W3CDTF">2020-10-13T03:11:04Z</dcterms:modified>
</cp:coreProperties>
</file>