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src/templates/"/>
    </mc:Choice>
  </mc:AlternateContent>
  <xr:revisionPtr revIDLastSave="0" documentId="13_ncr:1_{2AB3743E-83B0-BE4E-89EF-875F25B6C6DF}" xr6:coauthVersionLast="45" xr6:coauthVersionMax="45" xr10:uidLastSave="{00000000-0000-0000-0000-000000000000}"/>
  <bookViews>
    <workbookView xWindow="0" yWindow="0" windowWidth="38400" windowHeight="24000" xr2:uid="{990CD17D-0310-F146-B32B-AF5F2832BA06}"/>
  </bookViews>
  <sheets>
    <sheet name="Template for MCC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'Template for MCC'!$A$152:$M$197</definedName>
    <definedName name="Alum_Data">#REF!</definedName>
    <definedName name="APPROVED_BY">[1]Info!$C$9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>#REF!</definedName>
    <definedName name="Depth_Derating">#REF!</definedName>
    <definedName name="Drive_Sizes">#REF!</definedName>
    <definedName name="_xlnm.Extract" localSheetId="0">'Template for MCC'!#REF!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'[2]Equip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'[3]Plant Areas'!$A$3:$A$50</definedName>
    <definedName name="PREPARED_BY">[1]Info!$C$7</definedName>
    <definedName name="_xlnm.Print_Area" localSheetId="0">'Template for MCC'!$A$1:$U$22</definedName>
    <definedName name="PROY_CODE">[1]Info!$C$5</definedName>
    <definedName name="PROY_NAME">[1]Info!$C$4</definedName>
    <definedName name="REV">[1]Info!$C$6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8" i="1" l="1"/>
  <c r="J195" i="1"/>
  <c r="E195" i="1"/>
  <c r="E196" i="1" s="1"/>
  <c r="J189" i="1"/>
  <c r="J188" i="1"/>
  <c r="E188" i="1"/>
  <c r="E190" i="1" s="1"/>
  <c r="J187" i="1"/>
  <c r="E187" i="1"/>
  <c r="E189" i="1" s="1"/>
  <c r="E181" i="1"/>
  <c r="E175" i="1"/>
  <c r="J174" i="1"/>
  <c r="E174" i="1"/>
  <c r="J173" i="1"/>
  <c r="J175" i="1" s="1"/>
  <c r="E173" i="1"/>
  <c r="E168" i="1"/>
  <c r="J167" i="1"/>
  <c r="E167" i="1"/>
  <c r="J166" i="1"/>
  <c r="J168" i="1" s="1"/>
  <c r="E166" i="1"/>
  <c r="E169" i="1" s="1"/>
  <c r="E160" i="1"/>
  <c r="E159" i="1"/>
  <c r="J158" i="1"/>
  <c r="E158" i="1"/>
  <c r="J157" i="1"/>
  <c r="E157" i="1"/>
  <c r="J156" i="1"/>
  <c r="J159" i="1" s="1"/>
  <c r="E156" i="1"/>
  <c r="J155" i="1"/>
  <c r="E155" i="1"/>
  <c r="F150" i="1"/>
  <c r="F151" i="1" s="1"/>
  <c r="D124" i="1"/>
  <c r="E117" i="1"/>
  <c r="E118" i="1" s="1"/>
  <c r="C110" i="1"/>
  <c r="C109" i="1"/>
  <c r="C108" i="1"/>
  <c r="C107" i="1"/>
  <c r="C106" i="1"/>
  <c r="C105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C70" i="1"/>
  <c r="J21" i="1"/>
  <c r="M11" i="1"/>
  <c r="J9" i="1"/>
  <c r="E70" i="1" s="1"/>
  <c r="I9" i="1"/>
  <c r="H9" i="1"/>
  <c r="G9" i="1"/>
  <c r="F9" i="1"/>
  <c r="F129" i="1" s="1"/>
  <c r="E9" i="1"/>
  <c r="D9" i="1"/>
  <c r="C9" i="1"/>
  <c r="B9" i="1"/>
  <c r="E119" i="1" l="1"/>
  <c r="E120" i="1" s="1"/>
  <c r="B109" i="1"/>
  <c r="B73" i="1"/>
  <c r="B79" i="1"/>
  <c r="B85" i="1"/>
  <c r="B91" i="1"/>
  <c r="B97" i="1"/>
  <c r="B103" i="1"/>
  <c r="P9" i="1"/>
  <c r="E73" i="1"/>
  <c r="E79" i="1"/>
  <c r="E85" i="1"/>
  <c r="E91" i="1"/>
  <c r="E97" i="1"/>
  <c r="E103" i="1"/>
  <c r="B74" i="1"/>
  <c r="B80" i="1"/>
  <c r="B86" i="1"/>
  <c r="B92" i="1"/>
  <c r="B98" i="1"/>
  <c r="B104" i="1"/>
  <c r="E176" i="1"/>
  <c r="E74" i="1"/>
  <c r="E80" i="1"/>
  <c r="E86" i="1"/>
  <c r="E92" i="1"/>
  <c r="E98" i="1"/>
  <c r="B105" i="1"/>
  <c r="B75" i="1"/>
  <c r="B81" i="1"/>
  <c r="B87" i="1"/>
  <c r="B93" i="1"/>
  <c r="B99" i="1"/>
  <c r="E75" i="1"/>
  <c r="E81" i="1"/>
  <c r="E87" i="1"/>
  <c r="E93" i="1"/>
  <c r="E99" i="1"/>
  <c r="B106" i="1"/>
  <c r="K9" i="1"/>
  <c r="L9" i="1"/>
  <c r="B70" i="1"/>
  <c r="B76" i="1"/>
  <c r="B82" i="1"/>
  <c r="B88" i="1"/>
  <c r="B94" i="1"/>
  <c r="B100" i="1"/>
  <c r="E76" i="1"/>
  <c r="E82" i="1"/>
  <c r="E88" i="1"/>
  <c r="E94" i="1"/>
  <c r="E100" i="1"/>
  <c r="B71" i="1"/>
  <c r="B77" i="1"/>
  <c r="B83" i="1"/>
  <c r="B89" i="1"/>
  <c r="B95" i="1"/>
  <c r="B101" i="1"/>
  <c r="B108" i="1"/>
  <c r="E71" i="1"/>
  <c r="E77" i="1"/>
  <c r="E83" i="1"/>
  <c r="E89" i="1"/>
  <c r="E95" i="1"/>
  <c r="E101" i="1"/>
  <c r="B72" i="1"/>
  <c r="B78" i="1"/>
  <c r="B84" i="1"/>
  <c r="B90" i="1"/>
  <c r="B96" i="1"/>
  <c r="B102" i="1"/>
  <c r="E72" i="1"/>
  <c r="E78" i="1"/>
  <c r="E84" i="1"/>
  <c r="E90" i="1"/>
  <c r="E96" i="1"/>
  <c r="E102" i="1"/>
  <c r="B110" i="1"/>
  <c r="B120" i="1"/>
  <c r="B129" i="1"/>
  <c r="B128" i="1"/>
  <c r="B119" i="1"/>
  <c r="B127" i="1"/>
  <c r="B137" i="1"/>
  <c r="B126" i="1"/>
  <c r="B118" i="1"/>
  <c r="B136" i="1"/>
  <c r="B125" i="1"/>
  <c r="B135" i="1"/>
  <c r="B134" i="1"/>
  <c r="B124" i="1"/>
  <c r="B133" i="1"/>
  <c r="B123" i="1"/>
  <c r="B132" i="1"/>
  <c r="B122" i="1"/>
  <c r="B131" i="1"/>
  <c r="B121" i="1"/>
  <c r="B130" i="1"/>
  <c r="J16" i="1"/>
  <c r="J22" i="1" s="1"/>
  <c r="O9" i="1"/>
  <c r="B107" i="1"/>
  <c r="B111" i="1" l="1"/>
  <c r="N9" i="1"/>
  <c r="E104" i="1"/>
  <c r="M9" i="1"/>
  <c r="M16" i="1" s="1"/>
  <c r="B138" i="1"/>
  <c r="Q9" i="1"/>
  <c r="R9" i="1"/>
  <c r="T9" i="1" l="1"/>
  <c r="T16" i="1" s="1"/>
  <c r="R16" i="1"/>
  <c r="U9" i="1"/>
  <c r="U16" i="1" s="1"/>
  <c r="S9" i="1"/>
  <c r="S16" i="1" s="1"/>
</calcChain>
</file>

<file path=xl/sharedStrings.xml><?xml version="1.0" encoding="utf-8"?>
<sst xmlns="http://schemas.openxmlformats.org/spreadsheetml/2006/main" count="242" uniqueCount="102">
  <si>
    <t>Project:</t>
  </si>
  <si>
    <t>Revision:</t>
  </si>
  <si>
    <t>Prepared by:</t>
  </si>
  <si>
    <t>Date prepared:</t>
  </si>
  <si>
    <t>Approved by:</t>
  </si>
  <si>
    <t>Date approved:</t>
  </si>
  <si>
    <t>.</t>
  </si>
  <si>
    <t>Tag No</t>
  </si>
  <si>
    <t>Rev</t>
  </si>
  <si>
    <t>Area Code</t>
  </si>
  <si>
    <t>Type</t>
  </si>
  <si>
    <t>Starter Type</t>
  </si>
  <si>
    <t>Voltage</t>
  </si>
  <si>
    <t>Duty / Standby</t>
  </si>
  <si>
    <t>Equipment Name</t>
  </si>
  <si>
    <t>Construction Workpack</t>
  </si>
  <si>
    <t>Installed kW</t>
  </si>
  <si>
    <t>Efficiency</t>
  </si>
  <si>
    <t>P.F.</t>
  </si>
  <si>
    <t>kVA.</t>
  </si>
  <si>
    <t>tan a</t>
  </si>
  <si>
    <t>Load Factor</t>
  </si>
  <si>
    <t>DIVERSITY/ UTILISATION</t>
  </si>
  <si>
    <t>AVERAGE LOAD FACTOR</t>
  </si>
  <si>
    <t>Max kW</t>
  </si>
  <si>
    <t>Max kVAR</t>
  </si>
  <si>
    <t>Max kVA</t>
  </si>
  <si>
    <t>Avg Load kW</t>
  </si>
  <si>
    <t>To</t>
  </si>
  <si>
    <t>General</t>
  </si>
  <si>
    <t>DP-001</t>
  </si>
  <si>
    <t>Lighting, small power distribution panel</t>
  </si>
  <si>
    <t>DP-002</t>
  </si>
  <si>
    <t>240V UPS</t>
  </si>
  <si>
    <t>DP-003</t>
  </si>
  <si>
    <t xml:space="preserve">Field Equipment 240V distribution </t>
  </si>
  <si>
    <t>Total</t>
  </si>
  <si>
    <t>`</t>
  </si>
  <si>
    <t>Contingency factor %</t>
  </si>
  <si>
    <t>Estimated Avg. Dist. of Substation to Loads in WP</t>
  </si>
  <si>
    <t>m</t>
  </si>
  <si>
    <t>No. of Spare starters</t>
  </si>
  <si>
    <t>Avg load of each starter (kW)</t>
  </si>
  <si>
    <t>No. of ladders going out of SS (600 mm)</t>
  </si>
  <si>
    <t>Total kW for spare allocation</t>
  </si>
  <si>
    <t>Total MCC load allowed (Calculated + Contingency)</t>
  </si>
  <si>
    <t>Item</t>
  </si>
  <si>
    <t>Quantity</t>
  </si>
  <si>
    <t>Incomer</t>
  </si>
  <si>
    <t>VSD BOQ</t>
  </si>
  <si>
    <t>MCC BOQ</t>
  </si>
  <si>
    <t xml:space="preserve">KW Rating </t>
  </si>
  <si>
    <t xml:space="preserve">Quantity </t>
  </si>
  <si>
    <t>Defing range of MCC</t>
  </si>
  <si>
    <t>TOTAL</t>
  </si>
  <si>
    <t>Cable ladder BOQ</t>
  </si>
  <si>
    <t>Field Isolator BOQ</t>
  </si>
  <si>
    <t>Quantity (m)</t>
  </si>
  <si>
    <t xml:space="preserve">300 mm cable ladder </t>
  </si>
  <si>
    <t>300 mm cable ladder cover</t>
  </si>
  <si>
    <t xml:space="preserve">600 mm cable ladder </t>
  </si>
  <si>
    <t>600 mm cable ladder cover</t>
  </si>
  <si>
    <t>Sub BoQ</t>
  </si>
  <si>
    <t>ea</t>
  </si>
  <si>
    <t>Voltage of substation</t>
  </si>
  <si>
    <t>Standard Lengths (m)</t>
  </si>
  <si>
    <t>VSD</t>
  </si>
  <si>
    <t>MCC to VSD</t>
  </si>
  <si>
    <t>VSD Dual</t>
  </si>
  <si>
    <t>Field Isolator to motor</t>
  </si>
  <si>
    <t>Ladder size</t>
  </si>
  <si>
    <t>mm</t>
  </si>
  <si>
    <t>Segregation b/w P &amp; C cab</t>
  </si>
  <si>
    <t>Actual usage of ladder %</t>
  </si>
  <si>
    <t xml:space="preserve">Actual usage of ladder </t>
  </si>
  <si>
    <t>Space left on ladder</t>
  </si>
  <si>
    <t>Cable Type for VSD</t>
  </si>
  <si>
    <t>Cable Length for VSD</t>
  </si>
  <si>
    <t>Cable set for VSD</t>
  </si>
  <si>
    <t xml:space="preserve">From </t>
  </si>
  <si>
    <t>MCC</t>
  </si>
  <si>
    <t>Cu XLPE PVC SCN PVC</t>
  </si>
  <si>
    <t>Field Isolator</t>
  </si>
  <si>
    <t>Motor</t>
  </si>
  <si>
    <t>Cu PVC SCN PVC</t>
  </si>
  <si>
    <t>Cable Set for DOL</t>
  </si>
  <si>
    <t>Cable Type for DOL</t>
  </si>
  <si>
    <t>Cable Length for DOL</t>
  </si>
  <si>
    <t>Cu XLPE PVC</t>
  </si>
  <si>
    <t>Cable Type for DOL for less then 7.5</t>
  </si>
  <si>
    <t>Cable Set for DOL less then 7.5</t>
  </si>
  <si>
    <t>Cu PVC PVC</t>
  </si>
  <si>
    <t>Cable Set for Feeder</t>
  </si>
  <si>
    <t>Cable Type for Feeder</t>
  </si>
  <si>
    <t>Cable Length for Feeder</t>
  </si>
  <si>
    <t>Marshalling Box</t>
  </si>
  <si>
    <t>Cable set for VSD No isolator</t>
  </si>
  <si>
    <t>Cable Type for VSD No isolator</t>
  </si>
  <si>
    <t>Cable Length for VSD No isolator</t>
  </si>
  <si>
    <t>Cable Set for DOL No isolator</t>
  </si>
  <si>
    <t>Cable Type for DOL No isolator less than 7.5</t>
  </si>
  <si>
    <t>Cable Length for DOL No isolator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</si>
</sst>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0.0"/>
    <numFmt numFmtId="166" formatCode="#,##0.00_ ;[Red]\-#,##0.00\ "/>
    <numFmt numFmtId="167" formatCode="#,##0.000;\-#,##0.000"/>
    <numFmt numFmtId="168" formatCode="#,##0.0;\-#,##0.0"/>
    <numFmt numFmtId="169" formatCode="#,##0.0_ ;[Red]\-#,##0.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163168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222222"/>
      <name val="Arial"/>
      <family val="2"/>
    </font>
    <font>
      <sz val="12"/>
      <color rgb="FF0A010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1" applyFont="1"/>
    <xf numFmtId="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7" fontId="5" fillId="0" borderId="1" xfId="0" applyNumberFormat="1" applyFont="1" applyBorder="1" applyAlignment="1">
      <alignment horizontal="left" vertical="center"/>
    </xf>
    <xf numFmtId="37" fontId="5" fillId="0" borderId="21" xfId="0" applyNumberFormat="1" applyFont="1" applyBorder="1" applyAlignment="1">
      <alignment vertical="center"/>
    </xf>
    <xf numFmtId="37" fontId="5" fillId="0" borderId="2" xfId="0" applyNumberFormat="1" applyFont="1" applyBorder="1" applyAlignment="1">
      <alignment horizontal="center" vertical="center" wrapText="1"/>
    </xf>
    <xf numFmtId="37" fontId="5" fillId="0" borderId="21" xfId="0" applyNumberFormat="1" applyFont="1" applyBorder="1" applyAlignment="1">
      <alignment horizontal="center" vertical="center" wrapText="1"/>
    </xf>
    <xf numFmtId="37" fontId="5" fillId="0" borderId="21" xfId="0" applyNumberFormat="1" applyFont="1" applyBorder="1" applyAlignment="1">
      <alignment vertical="center" wrapText="1"/>
    </xf>
    <xf numFmtId="37" fontId="5" fillId="0" borderId="2" xfId="0" applyNumberFormat="1" applyFont="1" applyBorder="1" applyAlignment="1">
      <alignment vertical="center" wrapText="1"/>
    </xf>
    <xf numFmtId="37" fontId="5" fillId="0" borderId="2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5" xfId="0" applyFont="1" applyBorder="1" applyAlignment="1">
      <alignment horizontal="left"/>
    </xf>
    <xf numFmtId="0" fontId="9" fillId="0" borderId="37" xfId="0" applyFont="1" applyBorder="1" applyAlignment="1">
      <alignment horizontal="center"/>
    </xf>
    <xf numFmtId="0" fontId="9" fillId="0" borderId="0" xfId="0" applyFont="1"/>
    <xf numFmtId="0" fontId="0" fillId="0" borderId="32" xfId="0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166" fontId="11" fillId="0" borderId="32" xfId="0" applyNumberFormat="1" applyFont="1" applyBorder="1" applyAlignment="1">
      <alignment horizontal="center" vertical="center"/>
    </xf>
    <xf numFmtId="167" fontId="11" fillId="0" borderId="32" xfId="0" applyNumberFormat="1" applyFont="1" applyBorder="1" applyAlignment="1">
      <alignment horizontal="center" vertical="center"/>
    </xf>
    <xf numFmtId="168" fontId="11" fillId="0" borderId="36" xfId="0" applyNumberFormat="1" applyFont="1" applyBorder="1" applyAlignment="1">
      <alignment horizontal="center" vertical="center"/>
    </xf>
    <xf numFmtId="39" fontId="11" fillId="0" borderId="32" xfId="0" applyNumberFormat="1" applyFont="1" applyBorder="1" applyAlignment="1">
      <alignment horizontal="center" vertical="center"/>
    </xf>
    <xf numFmtId="169" fontId="11" fillId="0" borderId="32" xfId="0" applyNumberFormat="1" applyFont="1" applyBorder="1" applyAlignment="1">
      <alignment horizontal="center" vertical="center"/>
    </xf>
    <xf numFmtId="37" fontId="11" fillId="0" borderId="32" xfId="0" applyNumberFormat="1" applyFont="1" applyBorder="1" applyAlignment="1">
      <alignment horizontal="center" vertical="center"/>
    </xf>
    <xf numFmtId="37" fontId="11" fillId="0" borderId="36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0" fillId="0" borderId="32" xfId="0" applyFont="1" applyBorder="1" applyAlignment="1" applyProtection="1">
      <alignment horizontal="center"/>
      <protection locked="0"/>
    </xf>
    <xf numFmtId="49" fontId="10" fillId="0" borderId="32" xfId="0" applyNumberFormat="1" applyFont="1" applyBorder="1" applyAlignment="1" applyProtection="1">
      <alignment horizontal="center"/>
      <protection locked="0"/>
    </xf>
    <xf numFmtId="165" fontId="10" fillId="0" borderId="32" xfId="0" applyNumberFormat="1" applyFont="1" applyBorder="1" applyAlignment="1">
      <alignment horizontal="center" vertical="center" wrapText="1"/>
    </xf>
    <xf numFmtId="0" fontId="12" fillId="0" borderId="32" xfId="0" applyFont="1" applyBorder="1" applyAlignment="1">
      <alignment horizontal="left"/>
    </xf>
    <xf numFmtId="2" fontId="10" fillId="0" borderId="32" xfId="0" applyNumberFormat="1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0" fillId="0" borderId="33" xfId="0" applyFont="1" applyBorder="1" applyAlignment="1" applyProtection="1">
      <alignment horizontal="center"/>
      <protection locked="0"/>
    </xf>
    <xf numFmtId="49" fontId="10" fillId="0" borderId="33" xfId="0" applyNumberFormat="1" applyFont="1" applyBorder="1" applyAlignment="1" applyProtection="1">
      <alignment horizontal="center"/>
      <protection locked="0"/>
    </xf>
    <xf numFmtId="165" fontId="10" fillId="0" borderId="33" xfId="0" applyNumberFormat="1" applyFont="1" applyBorder="1" applyAlignment="1">
      <alignment horizontal="center" vertical="center" wrapText="1"/>
    </xf>
    <xf numFmtId="0" fontId="10" fillId="0" borderId="33" xfId="0" applyFont="1" applyBorder="1" applyAlignment="1" applyProtection="1">
      <alignment horizontal="left"/>
      <protection locked="0"/>
    </xf>
    <xf numFmtId="2" fontId="10" fillId="0" borderId="33" xfId="0" applyNumberFormat="1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10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left" vertical="center" wrapText="1"/>
    </xf>
    <xf numFmtId="165" fontId="12" fillId="0" borderId="23" xfId="0" applyNumberFormat="1" applyFont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165" fontId="12" fillId="0" borderId="4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165" fontId="12" fillId="0" borderId="0" xfId="0" applyNumberFormat="1" applyFont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4" fontId="12" fillId="0" borderId="0" xfId="1" applyFont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  <xf numFmtId="165" fontId="12" fillId="0" borderId="32" xfId="0" applyNumberFormat="1" applyFont="1" applyBorder="1" applyAlignment="1">
      <alignment horizontal="center" vertical="center"/>
    </xf>
    <xf numFmtId="0" fontId="7" fillId="5" borderId="8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10" fillId="0" borderId="4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7" fillId="0" borderId="46" xfId="1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center" vertical="center" wrapText="1"/>
    </xf>
    <xf numFmtId="165" fontId="12" fillId="0" borderId="19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65" fontId="12" fillId="0" borderId="47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0" xfId="1" applyNumberFormat="1" applyFont="1"/>
    <xf numFmtId="0" fontId="0" fillId="0" borderId="12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4" fontId="7" fillId="6" borderId="27" xfId="1" applyFont="1" applyFill="1" applyBorder="1" applyAlignment="1">
      <alignment horizontal="center" vertical="center" wrapText="1"/>
    </xf>
    <xf numFmtId="164" fontId="7" fillId="6" borderId="31" xfId="1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7" fillId="7" borderId="4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7" fillId="7" borderId="7" xfId="0" applyFont="1" applyFill="1" applyBorder="1" applyAlignment="1">
      <alignment vertical="center"/>
    </xf>
    <xf numFmtId="164" fontId="7" fillId="6" borderId="48" xfId="1" applyFont="1" applyFill="1" applyBorder="1" applyAlignment="1">
      <alignment horizontal="center" vertical="center" wrapText="1"/>
    </xf>
    <xf numFmtId="164" fontId="7" fillId="6" borderId="43" xfId="1" applyFont="1" applyFill="1" applyBorder="1" applyAlignment="1">
      <alignment horizontal="center" vertical="center" wrapText="1"/>
    </xf>
    <xf numFmtId="164" fontId="7" fillId="6" borderId="39" xfId="1" applyFont="1" applyFill="1" applyBorder="1" applyAlignment="1">
      <alignment horizontal="center" vertical="center" wrapText="1"/>
    </xf>
    <xf numFmtId="164" fontId="7" fillId="6" borderId="37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8" borderId="39" xfId="0" applyFont="1" applyFill="1" applyBorder="1" applyAlignment="1">
      <alignment horizontal="center"/>
    </xf>
    <xf numFmtId="0" fontId="0" fillId="0" borderId="37" xfId="0" applyBorder="1"/>
    <xf numFmtId="0" fontId="14" fillId="0" borderId="0" xfId="0" applyFont="1"/>
    <xf numFmtId="0" fontId="7" fillId="8" borderId="48" xfId="0" applyFont="1" applyFill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left"/>
    </xf>
    <xf numFmtId="0" fontId="7" fillId="0" borderId="51" xfId="0" applyFont="1" applyBorder="1"/>
    <xf numFmtId="0" fontId="7" fillId="8" borderId="4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0" borderId="32" xfId="0" applyFont="1" applyBorder="1" applyAlignment="1">
      <alignment horizontal="left"/>
    </xf>
    <xf numFmtId="0" fontId="7" fillId="0" borderId="32" xfId="0" applyFont="1" applyBorder="1"/>
    <xf numFmtId="164" fontId="7" fillId="6" borderId="32" xfId="1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left"/>
    </xf>
    <xf numFmtId="0" fontId="0" fillId="0" borderId="32" xfId="0" applyBorder="1"/>
    <xf numFmtId="164" fontId="7" fillId="6" borderId="27" xfId="1" applyFont="1" applyFill="1" applyBorder="1" applyAlignment="1">
      <alignment horizontal="center" vertical="center"/>
    </xf>
    <xf numFmtId="0" fontId="7" fillId="0" borderId="0" xfId="0" applyFont="1"/>
    <xf numFmtId="0" fontId="0" fillId="0" borderId="12" xfId="0" applyBorder="1"/>
    <xf numFmtId="0" fontId="7" fillId="0" borderId="3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37" fontId="5" fillId="0" borderId="22" xfId="0" applyNumberFormat="1" applyFont="1" applyBorder="1" applyAlignment="1">
      <alignment horizontal="center" vertical="center" wrapText="1"/>
    </xf>
    <xf numFmtId="37" fontId="5" fillId="0" borderId="23" xfId="0" applyNumberFormat="1" applyFont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left" vertical="top" wrapText="1"/>
    </xf>
    <xf numFmtId="0" fontId="3" fillId="2" borderId="11" xfId="3" applyFont="1" applyFill="1" applyBorder="1" applyAlignment="1">
      <alignment horizontal="left" vertical="top" wrapText="1"/>
    </xf>
    <xf numFmtId="14" fontId="0" fillId="0" borderId="12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" fillId="2" borderId="17" xfId="3" applyFont="1" applyFill="1" applyBorder="1" applyAlignment="1">
      <alignment horizontal="left" vertical="top" wrapText="1"/>
    </xf>
    <xf numFmtId="0" fontId="3" fillId="2" borderId="18" xfId="3" applyFont="1" applyFill="1" applyBorder="1" applyAlignment="1">
      <alignment horizontal="left" vertical="top" wrapText="1"/>
    </xf>
    <xf numFmtId="14" fontId="0" fillId="0" borderId="19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4" xfId="3" applyFont="1" applyFill="1" applyBorder="1" applyAlignment="1">
      <alignment horizontal="left" vertical="top" wrapText="1"/>
    </xf>
    <xf numFmtId="0" fontId="3" fillId="2" borderId="5" xfId="3" applyFont="1" applyFill="1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5">
    <cellStyle name="Currency" xfId="1" builtinId="4"/>
    <cellStyle name="Normal" xfId="0" builtinId="0"/>
    <cellStyle name="Normal 2" xfId="4" xr:uid="{EF488EC2-7FAE-FA4C-A0C5-AA60C6178743}"/>
    <cellStyle name="Normal 4" xfId="3" xr:uid="{9BA3C7B4-3760-4A4F-B82B-8B39CFDBA17A}"/>
    <cellStyle name="Per cent" xfId="2" builtinId="5"/>
  </cellStyles>
  <dxfs count="1">
    <dxf>
      <fill>
        <patternFill>
          <bgColor rgb="FFFF66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 refreshError="1"/>
      <sheetData sheetId="1">
        <row r="10">
          <cell r="E10" t="str">
            <v>POS4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B3">
            <v>0.06</v>
          </cell>
          <cell r="C3">
            <v>0.54500000000000004</v>
          </cell>
          <cell r="D3">
            <v>0.55000000000000004</v>
          </cell>
        </row>
        <row r="4">
          <cell r="B4">
            <v>0.09</v>
          </cell>
          <cell r="C4">
            <v>0.54500000000000004</v>
          </cell>
          <cell r="D4">
            <v>0.55000000000000004</v>
          </cell>
        </row>
        <row r="5">
          <cell r="B5">
            <v>0.12</v>
          </cell>
          <cell r="C5">
            <v>0.6</v>
          </cell>
          <cell r="D5">
            <v>0.63</v>
          </cell>
        </row>
        <row r="6">
          <cell r="B6">
            <v>0.18</v>
          </cell>
          <cell r="C6">
            <v>0.63500000000000001</v>
          </cell>
          <cell r="D6">
            <v>0.7</v>
          </cell>
        </row>
        <row r="7">
          <cell r="B7">
            <v>0.25</v>
          </cell>
          <cell r="C7">
            <v>0.7</v>
          </cell>
          <cell r="D7">
            <v>0.7</v>
          </cell>
        </row>
        <row r="8">
          <cell r="B8">
            <v>0.37</v>
          </cell>
          <cell r="C8">
            <v>0.745</v>
          </cell>
          <cell r="D8">
            <v>0.69499999999999995</v>
          </cell>
        </row>
        <row r="9">
          <cell r="B9">
            <v>0.55000000000000004</v>
          </cell>
          <cell r="C9">
            <v>0.71499999999999997</v>
          </cell>
          <cell r="D9">
            <v>0.74</v>
          </cell>
        </row>
        <row r="10">
          <cell r="B10">
            <v>0.7</v>
          </cell>
          <cell r="C10">
            <v>0.75</v>
          </cell>
          <cell r="D10">
            <v>0.74</v>
          </cell>
        </row>
        <row r="11">
          <cell r="B11">
            <v>0.75</v>
          </cell>
          <cell r="C11">
            <v>0.84499999999999997</v>
          </cell>
          <cell r="D11">
            <v>0.745</v>
          </cell>
        </row>
        <row r="12">
          <cell r="B12">
            <v>1.1000000000000001</v>
          </cell>
          <cell r="C12">
            <v>0.86</v>
          </cell>
          <cell r="D12">
            <v>0.80500000000000005</v>
          </cell>
        </row>
        <row r="13">
          <cell r="B13">
            <v>1.5</v>
          </cell>
          <cell r="C13">
            <v>0.87</v>
          </cell>
          <cell r="D13">
            <v>0.76</v>
          </cell>
        </row>
        <row r="14">
          <cell r="B14">
            <v>2.2000000000000002</v>
          </cell>
          <cell r="C14">
            <v>0.88500000000000001</v>
          </cell>
          <cell r="D14">
            <v>0.81</v>
          </cell>
        </row>
        <row r="15">
          <cell r="B15">
            <v>3</v>
          </cell>
          <cell r="C15">
            <v>0.89500000000000002</v>
          </cell>
          <cell r="D15">
            <v>0.78</v>
          </cell>
        </row>
        <row r="16">
          <cell r="B16">
            <v>4</v>
          </cell>
          <cell r="C16">
            <v>0.9</v>
          </cell>
          <cell r="D16">
            <v>0.82</v>
          </cell>
        </row>
        <row r="17">
          <cell r="B17">
            <v>5.5</v>
          </cell>
          <cell r="C17">
            <v>0.91</v>
          </cell>
          <cell r="D17">
            <v>0.85499999999999998</v>
          </cell>
        </row>
        <row r="18">
          <cell r="B18">
            <v>7.5</v>
          </cell>
          <cell r="C18">
            <v>0.91700000000000004</v>
          </cell>
          <cell r="D18">
            <v>0.85</v>
          </cell>
        </row>
        <row r="19">
          <cell r="B19">
            <v>11</v>
          </cell>
          <cell r="C19">
            <v>0.92900000000000005</v>
          </cell>
          <cell r="D19">
            <v>0.86</v>
          </cell>
        </row>
        <row r="20">
          <cell r="B20">
            <v>15</v>
          </cell>
          <cell r="C20">
            <v>0.93</v>
          </cell>
          <cell r="D20">
            <v>0.86</v>
          </cell>
        </row>
        <row r="21">
          <cell r="B21">
            <v>18.5</v>
          </cell>
          <cell r="C21">
            <v>0.94</v>
          </cell>
          <cell r="D21">
            <v>0.83</v>
          </cell>
        </row>
        <row r="22">
          <cell r="B22">
            <v>22</v>
          </cell>
          <cell r="C22">
            <v>0.94499999999999995</v>
          </cell>
          <cell r="D22">
            <v>0.83</v>
          </cell>
        </row>
        <row r="23">
          <cell r="B23">
            <v>30</v>
          </cell>
          <cell r="C23">
            <v>0.94499999999999995</v>
          </cell>
          <cell r="D23">
            <v>0.86</v>
          </cell>
        </row>
        <row r="24">
          <cell r="B24">
            <v>37</v>
          </cell>
          <cell r="C24">
            <v>0.95400000000000007</v>
          </cell>
          <cell r="D24">
            <v>0.85</v>
          </cell>
        </row>
        <row r="25">
          <cell r="B25">
            <v>45</v>
          </cell>
          <cell r="C25">
            <v>0.95400000000000007</v>
          </cell>
          <cell r="D25">
            <v>0.85499999999999998</v>
          </cell>
        </row>
        <row r="26">
          <cell r="B26">
            <v>55</v>
          </cell>
          <cell r="C26">
            <v>0.95799999999999996</v>
          </cell>
          <cell r="D26">
            <v>0.86</v>
          </cell>
        </row>
        <row r="27">
          <cell r="B27">
            <v>75</v>
          </cell>
          <cell r="C27">
            <v>0.95700000000000007</v>
          </cell>
          <cell r="D27">
            <v>0.86</v>
          </cell>
        </row>
        <row r="28">
          <cell r="B28">
            <v>90</v>
          </cell>
          <cell r="C28">
            <v>0.96200000000000008</v>
          </cell>
          <cell r="D28">
            <v>0.86499999999999999</v>
          </cell>
        </row>
        <row r="29">
          <cell r="B29">
            <v>110</v>
          </cell>
          <cell r="C29">
            <v>0.96400000000000008</v>
          </cell>
          <cell r="D29">
            <v>0.875</v>
          </cell>
        </row>
        <row r="30">
          <cell r="B30">
            <v>132</v>
          </cell>
          <cell r="C30">
            <v>0.96700000000000008</v>
          </cell>
          <cell r="D30">
            <v>0.88</v>
          </cell>
        </row>
        <row r="31">
          <cell r="B31">
            <v>150</v>
          </cell>
          <cell r="C31">
            <v>0.96900000000000008</v>
          </cell>
          <cell r="D31">
            <v>0.88</v>
          </cell>
        </row>
        <row r="32">
          <cell r="B32">
            <v>160</v>
          </cell>
          <cell r="C32">
            <v>0.96</v>
          </cell>
          <cell r="D32">
            <v>0.88</v>
          </cell>
        </row>
        <row r="33">
          <cell r="B33">
            <v>185</v>
          </cell>
          <cell r="C33">
            <v>0.97</v>
          </cell>
          <cell r="D33">
            <v>0.88500000000000001</v>
          </cell>
        </row>
        <row r="34">
          <cell r="B34">
            <v>200</v>
          </cell>
          <cell r="C34">
            <v>0.96499999999999997</v>
          </cell>
          <cell r="D34">
            <v>0.87</v>
          </cell>
        </row>
        <row r="35">
          <cell r="B35">
            <v>220</v>
          </cell>
          <cell r="C35">
            <v>0.96099999999999997</v>
          </cell>
          <cell r="D35">
            <v>0.87</v>
          </cell>
        </row>
        <row r="36">
          <cell r="B36">
            <v>250</v>
          </cell>
          <cell r="C36">
            <v>0.96099999999999997</v>
          </cell>
          <cell r="D36">
            <v>0.87</v>
          </cell>
        </row>
        <row r="37">
          <cell r="B37">
            <v>260</v>
          </cell>
          <cell r="C37">
            <v>0.96099999999999997</v>
          </cell>
          <cell r="D37">
            <v>0.87</v>
          </cell>
        </row>
        <row r="38">
          <cell r="B38">
            <v>265</v>
          </cell>
          <cell r="C38">
            <v>0.96099999999999997</v>
          </cell>
          <cell r="D38">
            <v>0.87</v>
          </cell>
        </row>
        <row r="39">
          <cell r="B39">
            <v>300</v>
          </cell>
          <cell r="C39">
            <v>0.96099999999999997</v>
          </cell>
          <cell r="D39">
            <v>0.87</v>
          </cell>
        </row>
        <row r="40">
          <cell r="B40">
            <v>315</v>
          </cell>
          <cell r="C40">
            <v>0.96200000000000008</v>
          </cell>
          <cell r="D40">
            <v>0.875</v>
          </cell>
        </row>
        <row r="41">
          <cell r="B41">
            <v>335</v>
          </cell>
          <cell r="C41">
            <v>0.96200000000000008</v>
          </cell>
          <cell r="D41">
            <v>0.875</v>
          </cell>
        </row>
        <row r="42">
          <cell r="B42">
            <v>355</v>
          </cell>
          <cell r="C42">
            <v>0.96200000000000008</v>
          </cell>
          <cell r="D42">
            <v>0.875</v>
          </cell>
        </row>
        <row r="43">
          <cell r="B43">
            <v>375</v>
          </cell>
          <cell r="C43">
            <v>0.96</v>
          </cell>
          <cell r="D43">
            <v>0.86499999999999999</v>
          </cell>
        </row>
        <row r="44">
          <cell r="B44">
            <v>400</v>
          </cell>
          <cell r="C44">
            <v>0.96</v>
          </cell>
          <cell r="D44">
            <v>0.86499999999999999</v>
          </cell>
        </row>
        <row r="45">
          <cell r="B45">
            <v>450</v>
          </cell>
          <cell r="C45">
            <v>0.96499999999999997</v>
          </cell>
          <cell r="D45">
            <v>0.85</v>
          </cell>
        </row>
        <row r="46">
          <cell r="B46">
            <v>465</v>
          </cell>
          <cell r="C46">
            <v>0.96499999999999997</v>
          </cell>
          <cell r="D46">
            <v>0.85</v>
          </cell>
        </row>
        <row r="47">
          <cell r="B47">
            <v>500</v>
          </cell>
          <cell r="C47">
            <v>0.96499999999999997</v>
          </cell>
          <cell r="D47">
            <v>0.85</v>
          </cell>
        </row>
        <row r="48">
          <cell r="B48">
            <v>510</v>
          </cell>
          <cell r="C48">
            <v>0.96499999999999997</v>
          </cell>
          <cell r="D48">
            <v>0.85</v>
          </cell>
        </row>
        <row r="49">
          <cell r="B49">
            <v>700</v>
          </cell>
          <cell r="C49">
            <v>0.96499999999999997</v>
          </cell>
          <cell r="D49">
            <v>0.85</v>
          </cell>
        </row>
        <row r="50">
          <cell r="B50">
            <v>710</v>
          </cell>
          <cell r="C50">
            <v>0.96699999999999997</v>
          </cell>
          <cell r="D50">
            <v>0.83</v>
          </cell>
        </row>
        <row r="51">
          <cell r="B51">
            <v>800</v>
          </cell>
          <cell r="C51">
            <v>0.96899999999999997</v>
          </cell>
          <cell r="D51">
            <v>0.81899999999999995</v>
          </cell>
        </row>
        <row r="52">
          <cell r="B52">
            <v>1500</v>
          </cell>
          <cell r="C52">
            <v>0.96699999999999997</v>
          </cell>
          <cell r="D52">
            <v>0.82299999999999995</v>
          </cell>
        </row>
        <row r="53">
          <cell r="B53">
            <v>6000</v>
          </cell>
          <cell r="C53">
            <v>0.96</v>
          </cell>
          <cell r="D53">
            <v>0.82</v>
          </cell>
        </row>
        <row r="56">
          <cell r="D56">
            <v>0.9</v>
          </cell>
        </row>
        <row r="63">
          <cell r="A63" t="str">
            <v>AA</v>
          </cell>
          <cell r="B63" t="str">
            <v>ANALYSER ONLINE</v>
          </cell>
          <cell r="C63">
            <v>0.7</v>
          </cell>
          <cell r="D63">
            <v>0.95</v>
          </cell>
        </row>
        <row r="64">
          <cell r="A64" t="str">
            <v>AG</v>
          </cell>
          <cell r="B64" t="str">
            <v>AGITATOR / STIRRER</v>
          </cell>
          <cell r="C64">
            <v>0.85</v>
          </cell>
          <cell r="D64">
            <v>0.95</v>
          </cell>
        </row>
        <row r="65">
          <cell r="A65" t="str">
            <v>BB</v>
          </cell>
          <cell r="B65" t="str">
            <v>BAG BREAKER</v>
          </cell>
          <cell r="C65">
            <v>0.9</v>
          </cell>
          <cell r="D65">
            <v>0.1</v>
          </cell>
        </row>
        <row r="66">
          <cell r="A66" t="str">
            <v>BR</v>
          </cell>
          <cell r="B66" t="str">
            <v>BRAKES</v>
          </cell>
          <cell r="C66">
            <v>0.75</v>
          </cell>
          <cell r="D66">
            <v>0.95</v>
          </cell>
        </row>
        <row r="67">
          <cell r="A67" t="str">
            <v>BL</v>
          </cell>
          <cell r="B67" t="str">
            <v>BLOWER</v>
          </cell>
          <cell r="C67">
            <v>0.8</v>
          </cell>
          <cell r="D67">
            <v>0.95</v>
          </cell>
        </row>
        <row r="68">
          <cell r="A68" t="str">
            <v>CN</v>
          </cell>
          <cell r="B68" t="str">
            <v>CRANE / HOIST</v>
          </cell>
          <cell r="C68">
            <v>0.5</v>
          </cell>
          <cell r="D68">
            <v>0.1</v>
          </cell>
        </row>
        <row r="69">
          <cell r="A69" t="str">
            <v>CO</v>
          </cell>
          <cell r="B69" t="str">
            <v>CHILLER</v>
          </cell>
          <cell r="C69">
            <v>0.85</v>
          </cell>
          <cell r="D69">
            <v>0.95</v>
          </cell>
        </row>
        <row r="70">
          <cell r="A70" t="str">
            <v>CP</v>
          </cell>
          <cell r="B70" t="str">
            <v>COMPRESSOR</v>
          </cell>
          <cell r="C70">
            <v>0.9</v>
          </cell>
          <cell r="D70">
            <v>0.95</v>
          </cell>
        </row>
        <row r="71">
          <cell r="A71" t="str">
            <v>CR</v>
          </cell>
          <cell r="B71" t="str">
            <v>CRUSHER</v>
          </cell>
          <cell r="C71">
            <v>0.8</v>
          </cell>
          <cell r="D71">
            <v>0.6</v>
          </cell>
        </row>
        <row r="72">
          <cell r="A72" t="str">
            <v>CV</v>
          </cell>
          <cell r="B72" t="str">
            <v>CONVEYOR</v>
          </cell>
          <cell r="C72">
            <v>0.9</v>
          </cell>
          <cell r="D72">
            <v>0.95</v>
          </cell>
        </row>
        <row r="73">
          <cell r="A73" t="str">
            <v>DC</v>
          </cell>
          <cell r="B73" t="str">
            <v>DUST COLLECTOR</v>
          </cell>
          <cell r="C73">
            <v>0.7</v>
          </cell>
          <cell r="D73">
            <v>0.95</v>
          </cell>
        </row>
        <row r="74">
          <cell r="A74" t="str">
            <v>DR</v>
          </cell>
          <cell r="B74" t="str">
            <v>DRIER</v>
          </cell>
          <cell r="C74">
            <v>0.8</v>
          </cell>
          <cell r="D74">
            <v>0.95</v>
          </cell>
        </row>
        <row r="75">
          <cell r="A75" t="str">
            <v>FC</v>
          </cell>
          <cell r="B75" t="str">
            <v>FLOTATION CELL</v>
          </cell>
          <cell r="C75">
            <v>0.8</v>
          </cell>
          <cell r="D75">
            <v>0.95</v>
          </cell>
        </row>
        <row r="76">
          <cell r="A76" t="str">
            <v>FD</v>
          </cell>
          <cell r="B76" t="str">
            <v>FEEDER</v>
          </cell>
          <cell r="C76">
            <v>0.85</v>
          </cell>
          <cell r="D76">
            <v>0.95</v>
          </cell>
        </row>
        <row r="77">
          <cell r="A77" t="str">
            <v>FN</v>
          </cell>
          <cell r="B77" t="str">
            <v>FAN / BLOWER</v>
          </cell>
          <cell r="C77">
            <v>0.8</v>
          </cell>
          <cell r="D77">
            <v>0.95</v>
          </cell>
        </row>
        <row r="78">
          <cell r="A78" t="str">
            <v>FT</v>
          </cell>
          <cell r="B78" t="str">
            <v>FILTER</v>
          </cell>
          <cell r="C78">
            <v>0.8</v>
          </cell>
          <cell r="D78">
            <v>0.95</v>
          </cell>
        </row>
        <row r="79">
          <cell r="A79" t="str">
            <v>GA</v>
          </cell>
          <cell r="B79" t="str">
            <v>GATE (ISOLATION)</v>
          </cell>
          <cell r="C79">
            <v>0.8</v>
          </cell>
          <cell r="D79">
            <v>0.1</v>
          </cell>
        </row>
        <row r="80">
          <cell r="A80" t="str">
            <v>HE</v>
          </cell>
          <cell r="B80" t="str">
            <v>HEATER / OVEN</v>
          </cell>
          <cell r="C80">
            <v>1</v>
          </cell>
          <cell r="D80">
            <v>0.95</v>
          </cell>
        </row>
        <row r="81">
          <cell r="A81" t="str">
            <v>HP</v>
          </cell>
          <cell r="B81" t="str">
            <v>HYDRAULIC POWER PACK</v>
          </cell>
          <cell r="C81">
            <v>0.7</v>
          </cell>
          <cell r="D81">
            <v>0.95</v>
          </cell>
        </row>
        <row r="82">
          <cell r="A82" t="str">
            <v>HPP</v>
          </cell>
          <cell r="B82" t="str">
            <v>HYDRAULIC POWER PACK</v>
          </cell>
          <cell r="C82">
            <v>0.7</v>
          </cell>
          <cell r="D82">
            <v>0.95</v>
          </cell>
        </row>
        <row r="83">
          <cell r="A83" t="str">
            <v>HX</v>
          </cell>
          <cell r="B83" t="str">
            <v>HEAT EXCHANGER</v>
          </cell>
          <cell r="C83">
            <v>0.9</v>
          </cell>
          <cell r="D83">
            <v>0.95</v>
          </cell>
        </row>
        <row r="84">
          <cell r="A84" t="str">
            <v>LS</v>
          </cell>
          <cell r="B84" t="str">
            <v>LUBRICATION SYSTEM</v>
          </cell>
          <cell r="C84">
            <v>0.7</v>
          </cell>
          <cell r="D84">
            <v>0.95</v>
          </cell>
        </row>
        <row r="85">
          <cell r="A85" t="str">
            <v>MD</v>
          </cell>
          <cell r="B85" t="str">
            <v>METAL DETECTOR</v>
          </cell>
          <cell r="C85">
            <v>0.8</v>
          </cell>
          <cell r="D85">
            <v>0.95</v>
          </cell>
        </row>
        <row r="86">
          <cell r="A86" t="str">
            <v>MG</v>
          </cell>
          <cell r="B86" t="str">
            <v>MAGNET</v>
          </cell>
          <cell r="C86">
            <v>1</v>
          </cell>
          <cell r="D86">
            <v>0.95</v>
          </cell>
        </row>
        <row r="87">
          <cell r="A87" t="str">
            <v>ML</v>
          </cell>
          <cell r="B87" t="str">
            <v>MILL</v>
          </cell>
          <cell r="C87">
            <v>0.75</v>
          </cell>
          <cell r="D87">
            <v>0.95</v>
          </cell>
        </row>
        <row r="88">
          <cell r="A88" t="str">
            <v>MS</v>
          </cell>
          <cell r="B88" t="str">
            <v>MAGNETIC SEPARATOR</v>
          </cell>
          <cell r="C88">
            <v>0.7</v>
          </cell>
          <cell r="D88">
            <v>0.95</v>
          </cell>
        </row>
        <row r="89">
          <cell r="A89" t="str">
            <v>PP</v>
          </cell>
          <cell r="B89" t="str">
            <v>PUMP</v>
          </cell>
          <cell r="C89">
            <v>0.75</v>
          </cell>
          <cell r="D89">
            <v>0.95</v>
          </cell>
        </row>
        <row r="90">
          <cell r="A90" t="str">
            <v>RB</v>
          </cell>
          <cell r="B90" t="str">
            <v>ROCK BREAKER</v>
          </cell>
          <cell r="C90">
            <v>0.75</v>
          </cell>
          <cell r="D90">
            <v>0.1</v>
          </cell>
        </row>
        <row r="91">
          <cell r="A91" t="str">
            <v>SA</v>
          </cell>
          <cell r="B91" t="str">
            <v>SAMPLER</v>
          </cell>
          <cell r="C91">
            <v>0.9</v>
          </cell>
          <cell r="D91">
            <v>0.1</v>
          </cell>
        </row>
        <row r="92">
          <cell r="A92" t="str">
            <v>SK</v>
          </cell>
          <cell r="B92" t="str">
            <v>STACK / FLUE</v>
          </cell>
        </row>
        <row r="93">
          <cell r="A93" t="str">
            <v>SN</v>
          </cell>
          <cell r="B93" t="str">
            <v>SCREEN</v>
          </cell>
          <cell r="C93">
            <v>0.9</v>
          </cell>
          <cell r="D93">
            <v>0.95</v>
          </cell>
        </row>
        <row r="94">
          <cell r="A94" t="str">
            <v>ST</v>
          </cell>
          <cell r="B94" t="str">
            <v>SHAKING TABLE</v>
          </cell>
          <cell r="C94">
            <v>0.8</v>
          </cell>
          <cell r="D94">
            <v>0.95</v>
          </cell>
        </row>
        <row r="95">
          <cell r="A95" t="str">
            <v>TH</v>
          </cell>
          <cell r="B95" t="str">
            <v>THICKENER</v>
          </cell>
          <cell r="C95">
            <v>0.7</v>
          </cell>
          <cell r="D95">
            <v>0.95</v>
          </cell>
        </row>
        <row r="96">
          <cell r="A96" t="str">
            <v>WN</v>
          </cell>
          <cell r="B96" t="str">
            <v>WINCH</v>
          </cell>
          <cell r="C96">
            <v>0.9</v>
          </cell>
          <cell r="D96">
            <v>0.1</v>
          </cell>
        </row>
        <row r="97">
          <cell r="A97" t="str">
            <v>WT</v>
          </cell>
          <cell r="B97" t="str">
            <v>WEIGHTOMETER / SCALE</v>
          </cell>
          <cell r="C97">
            <v>0.7</v>
          </cell>
          <cell r="D97">
            <v>0.95</v>
          </cell>
        </row>
        <row r="98">
          <cell r="A98" t="str">
            <v>XA</v>
          </cell>
          <cell r="C98">
            <v>0.75</v>
          </cell>
          <cell r="D98">
            <v>0.95</v>
          </cell>
        </row>
        <row r="99">
          <cell r="A99" t="str">
            <v>XM</v>
          </cell>
          <cell r="C99">
            <v>1</v>
          </cell>
          <cell r="D99">
            <v>0.95</v>
          </cell>
        </row>
      </sheetData>
      <sheetData sheetId="11"/>
      <sheetData sheetId="12" refreshError="1"/>
      <sheetData sheetId="13" refreshError="1"/>
      <sheetData sheetId="14" refreshError="1"/>
      <sheetData sheetId="15">
        <row r="3">
          <cell r="A3" t="str">
            <v>Tag No</v>
          </cell>
          <cell r="B3" t="str">
            <v>Area</v>
          </cell>
          <cell r="C3" t="str">
            <v>Type</v>
          </cell>
          <cell r="D3" t="str">
            <v>MCC Number</v>
          </cell>
          <cell r="E3" t="str">
            <v>Number</v>
          </cell>
          <cell r="F3" t="str">
            <v>Installed Power kW</v>
          </cell>
          <cell r="G3" t="str">
            <v>Starter Type</v>
          </cell>
          <cell r="H3" t="str">
            <v>Construction Workpack</v>
          </cell>
          <cell r="I3" t="str">
            <v>Voltage</v>
          </cell>
          <cell r="J3" t="str">
            <v>Duty/
Standby</v>
          </cell>
          <cell r="K3" t="str">
            <v xml:space="preserve"> Procurement Rating</v>
          </cell>
          <cell r="L3" t="str">
            <v>Rev</v>
          </cell>
          <cell r="M3" t="str">
            <v>Equipment Name</v>
          </cell>
          <cell r="N3" t="str">
            <v>Rating Description</v>
          </cell>
        </row>
        <row r="4">
          <cell r="A4" t="str">
            <v>(blank)</v>
          </cell>
          <cell r="B4" t="str">
            <v>(blank)</v>
          </cell>
          <cell r="C4" t="str">
            <v>(blank)</v>
          </cell>
          <cell r="D4" t="str">
            <v>(blank)</v>
          </cell>
          <cell r="E4" t="str">
            <v>(blank)</v>
          </cell>
          <cell r="F4" t="str">
            <v>(blank)</v>
          </cell>
          <cell r="G4" t="str">
            <v>(blank)</v>
          </cell>
          <cell r="H4" t="str">
            <v>(blank)</v>
          </cell>
          <cell r="I4" t="str">
            <v>(blank)</v>
          </cell>
          <cell r="J4" t="str">
            <v>(blank)</v>
          </cell>
          <cell r="K4" t="str">
            <v>(blank)</v>
          </cell>
          <cell r="L4" t="str">
            <v>(blank)</v>
          </cell>
          <cell r="M4" t="str">
            <v>(blank)</v>
          </cell>
          <cell r="N4" t="str">
            <v>(blank)</v>
          </cell>
        </row>
        <row r="5">
          <cell r="A5" t="str">
            <v>3100FD001 (A)</v>
          </cell>
          <cell r="B5">
            <v>3100</v>
          </cell>
          <cell r="C5" t="str">
            <v>FD</v>
          </cell>
          <cell r="D5" t="str">
            <v>Switchroom 1</v>
          </cell>
          <cell r="E5" t="str">
            <v>001 (A)</v>
          </cell>
          <cell r="F5">
            <v>14.914020670832649</v>
          </cell>
          <cell r="G5" t="str">
            <v>DOL</v>
          </cell>
          <cell r="H5">
            <v>5</v>
          </cell>
          <cell r="I5">
            <v>415</v>
          </cell>
          <cell r="J5" t="str">
            <v>DUTY</v>
          </cell>
          <cell r="K5">
            <v>4</v>
          </cell>
          <cell r="L5" t="str">
            <v>A</v>
          </cell>
          <cell r="M5" t="str">
            <v>Compaction Feed Bucket Elevator</v>
          </cell>
          <cell r="N5" t="str">
            <v>Prelim Post Award Data</v>
          </cell>
        </row>
        <row r="6">
          <cell r="A6" t="str">
            <v>3100CV002</v>
          </cell>
          <cell r="B6">
            <v>3100</v>
          </cell>
          <cell r="C6" t="str">
            <v>CV</v>
          </cell>
          <cell r="D6" t="str">
            <v>Switchroom 1</v>
          </cell>
          <cell r="E6" t="str">
            <v>002</v>
          </cell>
          <cell r="F6">
            <v>7.4570103354163244</v>
          </cell>
          <cell r="G6" t="str">
            <v>DOL</v>
          </cell>
          <cell r="H6">
            <v>5</v>
          </cell>
          <cell r="I6">
            <v>415</v>
          </cell>
          <cell r="J6" t="str">
            <v>DUTY</v>
          </cell>
          <cell r="K6">
            <v>4</v>
          </cell>
          <cell r="L6" t="str">
            <v>A</v>
          </cell>
          <cell r="M6" t="str">
            <v>Compactor Feed Drag Conveyor</v>
          </cell>
          <cell r="N6" t="str">
            <v>Prelim Post Award Data</v>
          </cell>
        </row>
        <row r="7">
          <cell r="A7" t="str">
            <v>3100CV003 (A)</v>
          </cell>
          <cell r="B7">
            <v>3100</v>
          </cell>
          <cell r="C7" t="str">
            <v>CV</v>
          </cell>
          <cell r="D7" t="str">
            <v>Switchroom 1</v>
          </cell>
          <cell r="E7" t="str">
            <v>003 (A)</v>
          </cell>
          <cell r="F7">
            <v>7.4570103354163244</v>
          </cell>
          <cell r="G7" t="str">
            <v>DOL</v>
          </cell>
          <cell r="H7">
            <v>5</v>
          </cell>
          <cell r="I7">
            <v>415</v>
          </cell>
          <cell r="J7" t="str">
            <v>DUTY</v>
          </cell>
          <cell r="K7">
            <v>4</v>
          </cell>
          <cell r="L7" t="str">
            <v>A</v>
          </cell>
          <cell r="M7" t="str">
            <v>Metering Screw Conveyor</v>
          </cell>
          <cell r="N7" t="str">
            <v>Prelim Post Award Data</v>
          </cell>
        </row>
        <row r="8">
          <cell r="A8" t="str">
            <v>3100AA001</v>
          </cell>
          <cell r="B8">
            <v>3100</v>
          </cell>
          <cell r="C8" t="str">
            <v>AA</v>
          </cell>
          <cell r="D8" t="str">
            <v>Switchroom 1</v>
          </cell>
          <cell r="E8" t="str">
            <v>001</v>
          </cell>
          <cell r="F8">
            <v>745.70103354163246</v>
          </cell>
          <cell r="G8" t="str">
            <v>VSD</v>
          </cell>
          <cell r="H8">
            <v>6</v>
          </cell>
          <cell r="I8">
            <v>415</v>
          </cell>
          <cell r="J8" t="str">
            <v>DUTY</v>
          </cell>
          <cell r="K8">
            <v>4</v>
          </cell>
          <cell r="L8" t="str">
            <v>A</v>
          </cell>
          <cell r="M8" t="str">
            <v>Compactor</v>
          </cell>
          <cell r="N8" t="str">
            <v>Prelim Post Award Data</v>
          </cell>
        </row>
        <row r="9">
          <cell r="A9" t="str">
            <v>3100FD001</v>
          </cell>
          <cell r="B9">
            <v>3100</v>
          </cell>
          <cell r="C9" t="str">
            <v>FD</v>
          </cell>
          <cell r="D9" t="str">
            <v>Switchroom 1</v>
          </cell>
          <cell r="E9" t="str">
            <v>001</v>
          </cell>
          <cell r="F9">
            <v>111.85515503124486</v>
          </cell>
          <cell r="G9" t="str">
            <v>Feeder</v>
          </cell>
          <cell r="H9">
            <v>6</v>
          </cell>
          <cell r="I9">
            <v>415</v>
          </cell>
          <cell r="J9" t="str">
            <v>DUTY</v>
          </cell>
          <cell r="K9">
            <v>4</v>
          </cell>
          <cell r="L9" t="str">
            <v>A</v>
          </cell>
          <cell r="M9" t="str">
            <v>Force Feeders</v>
          </cell>
          <cell r="N9" t="str">
            <v>Prelim Post Award Data</v>
          </cell>
        </row>
        <row r="10">
          <cell r="A10" t="str">
            <v>3100RB001</v>
          </cell>
          <cell r="B10">
            <v>3100</v>
          </cell>
          <cell r="C10" t="str">
            <v>RB</v>
          </cell>
          <cell r="D10" t="str">
            <v>Switchroom 1</v>
          </cell>
          <cell r="E10" t="str">
            <v>001</v>
          </cell>
          <cell r="F10">
            <v>22.371031006248973</v>
          </cell>
          <cell r="G10" t="str">
            <v>DOL</v>
          </cell>
          <cell r="H10">
            <v>6</v>
          </cell>
          <cell r="I10">
            <v>415</v>
          </cell>
          <cell r="J10" t="str">
            <v>DUTY</v>
          </cell>
          <cell r="K10">
            <v>4</v>
          </cell>
          <cell r="L10" t="str">
            <v>A</v>
          </cell>
          <cell r="M10" t="str">
            <v>Flake Breaker</v>
          </cell>
          <cell r="N10" t="str">
            <v>Prelim Post Award Data</v>
          </cell>
        </row>
        <row r="11">
          <cell r="A11" t="str">
            <v>3100CV004 (A)</v>
          </cell>
          <cell r="B11">
            <v>3100</v>
          </cell>
          <cell r="C11" t="str">
            <v>CV</v>
          </cell>
          <cell r="D11" t="str">
            <v>Switchroom 1</v>
          </cell>
          <cell r="E11" t="str">
            <v>004 (A)</v>
          </cell>
          <cell r="F11">
            <v>7.4570103354163244</v>
          </cell>
          <cell r="G11" t="str">
            <v>DOL</v>
          </cell>
          <cell r="H11">
            <v>6</v>
          </cell>
          <cell r="I11">
            <v>415</v>
          </cell>
          <cell r="J11" t="str">
            <v>DUTY</v>
          </cell>
          <cell r="K11">
            <v>4</v>
          </cell>
          <cell r="L11" t="str">
            <v>A</v>
          </cell>
          <cell r="M11" t="str">
            <v>Compactor Flake Drag Conveyor</v>
          </cell>
          <cell r="N11" t="str">
            <v>Prelim Post Award Data</v>
          </cell>
        </row>
        <row r="12">
          <cell r="A12" t="str">
            <v>3100FD002</v>
          </cell>
          <cell r="B12">
            <v>3100</v>
          </cell>
          <cell r="C12" t="str">
            <v>FD</v>
          </cell>
          <cell r="D12" t="str">
            <v>Switchroom 1</v>
          </cell>
          <cell r="E12" t="str">
            <v>002</v>
          </cell>
          <cell r="F12">
            <v>29.828041341665298</v>
          </cell>
          <cell r="G12" t="str">
            <v>DOL</v>
          </cell>
          <cell r="H12">
            <v>5</v>
          </cell>
          <cell r="I12">
            <v>415</v>
          </cell>
          <cell r="J12" t="str">
            <v>DUTY</v>
          </cell>
          <cell r="K12">
            <v>4</v>
          </cell>
          <cell r="L12" t="str">
            <v>A</v>
          </cell>
          <cell r="M12" t="str">
            <v>Compaction Screen Bucket Elevator</v>
          </cell>
          <cell r="N12" t="str">
            <v>Prelim Post Award Data</v>
          </cell>
        </row>
        <row r="13">
          <cell r="A13" t="str">
            <v>3100SN001</v>
          </cell>
          <cell r="B13">
            <v>3100</v>
          </cell>
          <cell r="C13" t="str">
            <v>SN</v>
          </cell>
          <cell r="D13" t="str">
            <v>Switchroom 1</v>
          </cell>
          <cell r="E13" t="str">
            <v>001</v>
          </cell>
          <cell r="F13">
            <v>14.914020670832649</v>
          </cell>
          <cell r="G13" t="str">
            <v>DOL</v>
          </cell>
          <cell r="H13">
            <v>5</v>
          </cell>
          <cell r="I13">
            <v>415</v>
          </cell>
          <cell r="J13" t="str">
            <v>DUTY</v>
          </cell>
          <cell r="K13">
            <v>4</v>
          </cell>
          <cell r="L13" t="str">
            <v>A</v>
          </cell>
          <cell r="M13" t="str">
            <v>Compaction Screen</v>
          </cell>
          <cell r="N13" t="str">
            <v>Prelim Post Award Data</v>
          </cell>
        </row>
        <row r="14">
          <cell r="A14" t="str">
            <v>3100CR001</v>
          </cell>
          <cell r="B14">
            <v>3100</v>
          </cell>
          <cell r="C14" t="str">
            <v>CR</v>
          </cell>
          <cell r="D14" t="str">
            <v>Switchroom 1</v>
          </cell>
          <cell r="E14" t="str">
            <v>001</v>
          </cell>
          <cell r="F14">
            <v>149.14020670832647</v>
          </cell>
          <cell r="G14" t="str">
            <v>VSD</v>
          </cell>
          <cell r="H14">
            <v>5</v>
          </cell>
          <cell r="I14">
            <v>415</v>
          </cell>
          <cell r="J14" t="str">
            <v>DUTY</v>
          </cell>
          <cell r="K14">
            <v>4</v>
          </cell>
          <cell r="L14" t="str">
            <v>A</v>
          </cell>
          <cell r="M14" t="str">
            <v>Crusher</v>
          </cell>
          <cell r="N14" t="str">
            <v>Prelim Post Award Data</v>
          </cell>
        </row>
        <row r="15">
          <cell r="A15" t="str">
            <v>3100CV004</v>
          </cell>
          <cell r="B15">
            <v>3100</v>
          </cell>
          <cell r="C15" t="str">
            <v>CV</v>
          </cell>
          <cell r="D15" t="str">
            <v>Switchroom 1</v>
          </cell>
          <cell r="E15" t="str">
            <v>004</v>
          </cell>
          <cell r="F15">
            <v>5</v>
          </cell>
          <cell r="G15" t="str">
            <v>DOL</v>
          </cell>
          <cell r="H15">
            <v>5</v>
          </cell>
          <cell r="I15">
            <v>415</v>
          </cell>
          <cell r="J15" t="str">
            <v>DUTY</v>
          </cell>
          <cell r="K15">
            <v>4</v>
          </cell>
          <cell r="L15" t="str">
            <v>A</v>
          </cell>
          <cell r="M15" t="str">
            <v>Crushed Flake Drag Conveyor</v>
          </cell>
          <cell r="N15" t="str">
            <v>Prelim Post Award Data</v>
          </cell>
        </row>
        <row r="16">
          <cell r="A16" t="str">
            <v>3100CV005</v>
          </cell>
          <cell r="B16">
            <v>3100</v>
          </cell>
          <cell r="C16" t="str">
            <v>CV</v>
          </cell>
          <cell r="D16" t="str">
            <v>Switchroom 1</v>
          </cell>
          <cell r="E16" t="str">
            <v>005</v>
          </cell>
          <cell r="F16">
            <v>7.4570103354163244</v>
          </cell>
          <cell r="G16" t="str">
            <v>DOL</v>
          </cell>
          <cell r="H16">
            <v>5</v>
          </cell>
          <cell r="I16">
            <v>415</v>
          </cell>
          <cell r="J16" t="str">
            <v>DUTY</v>
          </cell>
          <cell r="K16">
            <v>4</v>
          </cell>
          <cell r="L16" t="str">
            <v>A</v>
          </cell>
          <cell r="M16" t="str">
            <v>Fines Recycle Drag Conveyor</v>
          </cell>
          <cell r="N16" t="str">
            <v>Prelim Post Award Data</v>
          </cell>
        </row>
        <row r="17">
          <cell r="A17" t="str">
            <v>3100CV001</v>
          </cell>
          <cell r="B17">
            <v>3100</v>
          </cell>
          <cell r="C17" t="str">
            <v>CV</v>
          </cell>
          <cell r="D17" t="str">
            <v>Switchroom 1</v>
          </cell>
          <cell r="E17" t="str">
            <v>001</v>
          </cell>
          <cell r="F17">
            <v>5</v>
          </cell>
          <cell r="G17" t="str">
            <v>DOL</v>
          </cell>
          <cell r="H17">
            <v>4</v>
          </cell>
          <cell r="I17">
            <v>415</v>
          </cell>
          <cell r="J17" t="str">
            <v>DUTY</v>
          </cell>
          <cell r="K17">
            <v>4</v>
          </cell>
          <cell r="L17" t="str">
            <v>A</v>
          </cell>
          <cell r="M17" t="str">
            <v>Granular Product Belt Conveyor</v>
          </cell>
          <cell r="N17" t="str">
            <v>Prelim Post Award Data</v>
          </cell>
        </row>
        <row r="18">
          <cell r="A18" t="str">
            <v>3100AG001</v>
          </cell>
          <cell r="B18">
            <v>3100</v>
          </cell>
          <cell r="C18" t="str">
            <v>AG</v>
          </cell>
          <cell r="D18" t="str">
            <v>Switchroom 1</v>
          </cell>
          <cell r="E18" t="str">
            <v>001</v>
          </cell>
          <cell r="F18">
            <v>11.185515503124487</v>
          </cell>
          <cell r="G18" t="str">
            <v>DOL</v>
          </cell>
          <cell r="H18">
            <v>4</v>
          </cell>
          <cell r="I18">
            <v>415</v>
          </cell>
          <cell r="J18" t="str">
            <v>DUTY</v>
          </cell>
          <cell r="K18">
            <v>4</v>
          </cell>
          <cell r="L18" t="str">
            <v>A</v>
          </cell>
          <cell r="M18" t="str">
            <v>Granular Product Curing Drum</v>
          </cell>
          <cell r="N18" t="str">
            <v>Prelim Post Award Data</v>
          </cell>
        </row>
        <row r="19">
          <cell r="A19" t="str">
            <v>3100AG002 (A)</v>
          </cell>
          <cell r="B19">
            <v>3100</v>
          </cell>
          <cell r="C19" t="str">
            <v>AG</v>
          </cell>
          <cell r="D19" t="str">
            <v>Switchroom 1</v>
          </cell>
          <cell r="E19" t="str">
            <v>002 (A)</v>
          </cell>
          <cell r="F19">
            <v>7.4570103354163244</v>
          </cell>
          <cell r="G19" t="str">
            <v>DOL</v>
          </cell>
          <cell r="H19">
            <v>4</v>
          </cell>
          <cell r="I19">
            <v>415</v>
          </cell>
          <cell r="J19" t="str">
            <v>DUTY</v>
          </cell>
          <cell r="K19">
            <v>4</v>
          </cell>
          <cell r="L19" t="str">
            <v>A</v>
          </cell>
          <cell r="M19" t="str">
            <v>Reagent Screw Mixer</v>
          </cell>
          <cell r="N19" t="str">
            <v>Prelim Post Award Data</v>
          </cell>
        </row>
        <row r="20">
          <cell r="A20" t="str">
            <v>3100PP001</v>
          </cell>
          <cell r="B20">
            <v>3100</v>
          </cell>
          <cell r="C20" t="str">
            <v>PP</v>
          </cell>
          <cell r="D20" t="str">
            <v>Switchroom 1</v>
          </cell>
          <cell r="E20" t="str">
            <v>001</v>
          </cell>
          <cell r="F20">
            <v>3.7285051677081622</v>
          </cell>
          <cell r="G20" t="str">
            <v>DOL</v>
          </cell>
          <cell r="H20">
            <v>5</v>
          </cell>
          <cell r="I20">
            <v>415</v>
          </cell>
          <cell r="J20" t="str">
            <v>DUTY</v>
          </cell>
          <cell r="K20">
            <v>4</v>
          </cell>
          <cell r="L20" t="str">
            <v>A</v>
          </cell>
          <cell r="M20" t="str">
            <v>Dedusting Oil Pump</v>
          </cell>
          <cell r="N20" t="str">
            <v>Prelim Post Award Data</v>
          </cell>
        </row>
        <row r="21">
          <cell r="A21" t="str">
            <v>3100CV012</v>
          </cell>
          <cell r="B21">
            <v>3100</v>
          </cell>
          <cell r="C21" t="str">
            <v>CV</v>
          </cell>
          <cell r="D21" t="str">
            <v>Switchroom 1</v>
          </cell>
          <cell r="E21" t="str">
            <v>012</v>
          </cell>
          <cell r="F21">
            <v>14.914020670832649</v>
          </cell>
          <cell r="G21" t="str">
            <v>DOL</v>
          </cell>
          <cell r="H21">
            <v>5</v>
          </cell>
          <cell r="I21">
            <v>415</v>
          </cell>
          <cell r="J21" t="str">
            <v>DUTY</v>
          </cell>
          <cell r="K21">
            <v>4</v>
          </cell>
          <cell r="L21" t="str">
            <v>A</v>
          </cell>
          <cell r="M21" t="str">
            <v>Final Product Belt Conveyor</v>
          </cell>
          <cell r="N21" t="str">
            <v>Prelim Post Award Data</v>
          </cell>
        </row>
        <row r="22">
          <cell r="A22" t="str">
            <v>3100CV003</v>
          </cell>
          <cell r="B22">
            <v>3100</v>
          </cell>
          <cell r="C22" t="str">
            <v>CV</v>
          </cell>
          <cell r="D22" t="str">
            <v>Switchroom 1</v>
          </cell>
          <cell r="E22" t="str">
            <v>003</v>
          </cell>
          <cell r="F22">
            <v>5.5927577515622433</v>
          </cell>
          <cell r="G22" t="str">
            <v>DOL</v>
          </cell>
          <cell r="H22">
            <v>5</v>
          </cell>
          <cell r="I22">
            <v>415</v>
          </cell>
          <cell r="J22" t="str">
            <v>DUTY</v>
          </cell>
          <cell r="K22">
            <v>4</v>
          </cell>
          <cell r="L22" t="str">
            <v>A</v>
          </cell>
          <cell r="M22" t="str">
            <v>Compaction Area Dust Recycle Screw Conveyor</v>
          </cell>
          <cell r="N22" t="str">
            <v>Prelim Post Award Data</v>
          </cell>
        </row>
        <row r="23">
          <cell r="A23" t="str">
            <v>3100CV010</v>
          </cell>
          <cell r="B23">
            <v>3100</v>
          </cell>
          <cell r="C23" t="str">
            <v>CV</v>
          </cell>
          <cell r="D23" t="str">
            <v>Switchroom 1</v>
          </cell>
          <cell r="E23" t="str">
            <v>010</v>
          </cell>
          <cell r="F23">
            <v>5</v>
          </cell>
          <cell r="G23" t="str">
            <v>DOL</v>
          </cell>
          <cell r="H23">
            <v>5</v>
          </cell>
          <cell r="I23">
            <v>415</v>
          </cell>
          <cell r="J23" t="str">
            <v>DUTY</v>
          </cell>
          <cell r="K23">
            <v>4</v>
          </cell>
          <cell r="L23" t="str">
            <v>A</v>
          </cell>
          <cell r="M23" t="str">
            <v>Dust Recycle Drag Conveyor</v>
          </cell>
          <cell r="N23" t="str">
            <v>Prelim Post Award Data</v>
          </cell>
        </row>
        <row r="24">
          <cell r="A24" t="str">
            <v>3100FN001</v>
          </cell>
          <cell r="B24">
            <v>3100</v>
          </cell>
          <cell r="C24" t="str">
            <v>FN</v>
          </cell>
          <cell r="D24" t="str">
            <v>Switchroom 1</v>
          </cell>
          <cell r="E24" t="str">
            <v>001</v>
          </cell>
          <cell r="F24">
            <v>29.828041341665298</v>
          </cell>
          <cell r="G24" t="str">
            <v>DOL</v>
          </cell>
          <cell r="H24">
            <v>5</v>
          </cell>
          <cell r="I24">
            <v>415</v>
          </cell>
          <cell r="J24" t="str">
            <v>DUTY</v>
          </cell>
          <cell r="K24">
            <v>4</v>
          </cell>
          <cell r="L24" t="str">
            <v>A</v>
          </cell>
          <cell r="M24" t="str">
            <v>Compaction Area Dust Recycle Fan</v>
          </cell>
          <cell r="N24" t="str">
            <v>Prelim Post Award Data</v>
          </cell>
        </row>
        <row r="25">
          <cell r="A25" t="str">
            <v>3100GA002</v>
          </cell>
          <cell r="B25">
            <v>3100</v>
          </cell>
          <cell r="C25" t="str">
            <v>GA</v>
          </cell>
          <cell r="D25" t="str">
            <v>Switchroom 1</v>
          </cell>
          <cell r="E25" t="str">
            <v>002</v>
          </cell>
          <cell r="F25">
            <v>1.1185515503124486</v>
          </cell>
          <cell r="G25" t="str">
            <v>DOL</v>
          </cell>
          <cell r="H25">
            <v>5</v>
          </cell>
          <cell r="I25">
            <v>415</v>
          </cell>
          <cell r="J25" t="str">
            <v>DUTY</v>
          </cell>
          <cell r="K25">
            <v>4</v>
          </cell>
          <cell r="L25" t="str">
            <v>A</v>
          </cell>
          <cell r="M25" t="str">
            <v>Loadout Area Dust Recycle Rotary Valve</v>
          </cell>
          <cell r="N25" t="str">
            <v>Prelim Post Award Data</v>
          </cell>
        </row>
        <row r="26">
          <cell r="A26" t="str">
            <v>3100CV011</v>
          </cell>
          <cell r="B26">
            <v>3100</v>
          </cell>
          <cell r="C26" t="str">
            <v>CV</v>
          </cell>
          <cell r="D26" t="str">
            <v>Switchroom 1</v>
          </cell>
          <cell r="E26" t="str">
            <v>011</v>
          </cell>
          <cell r="F26">
            <v>11.2</v>
          </cell>
          <cell r="G26" t="str">
            <v>DOL</v>
          </cell>
          <cell r="H26">
            <v>5</v>
          </cell>
          <cell r="I26">
            <v>415</v>
          </cell>
          <cell r="J26" t="str">
            <v>DUTY</v>
          </cell>
          <cell r="K26">
            <v>4</v>
          </cell>
          <cell r="L26" t="str">
            <v>A</v>
          </cell>
          <cell r="M26" t="str">
            <v>Fines Bypass Drag Conveyor</v>
          </cell>
          <cell r="N26" t="str">
            <v>Prelim Post Award Data</v>
          </cell>
        </row>
        <row r="27">
          <cell r="A27" t="str">
            <v>3100CP001A</v>
          </cell>
          <cell r="B27">
            <v>3100</v>
          </cell>
          <cell r="C27" t="str">
            <v>CP</v>
          </cell>
          <cell r="D27" t="str">
            <v>Switchroom 1</v>
          </cell>
          <cell r="E27" t="str">
            <v>001A</v>
          </cell>
          <cell r="F27">
            <v>95</v>
          </cell>
          <cell r="G27" t="str">
            <v>DOL</v>
          </cell>
          <cell r="H27">
            <v>5</v>
          </cell>
          <cell r="I27">
            <v>415</v>
          </cell>
          <cell r="J27" t="str">
            <v>DUTY</v>
          </cell>
          <cell r="K27">
            <v>4</v>
          </cell>
          <cell r="L27" t="str">
            <v>A</v>
          </cell>
          <cell r="M27" t="str">
            <v xml:space="preserve">Cooling  Skid </v>
          </cell>
          <cell r="N27" t="str">
            <v>Prelim Post Award Data</v>
          </cell>
        </row>
        <row r="28">
          <cell r="A28" t="str">
            <v>3100CP001B</v>
          </cell>
          <cell r="B28">
            <v>3100</v>
          </cell>
          <cell r="C28" t="str">
            <v>CP</v>
          </cell>
          <cell r="D28" t="str">
            <v>Switchroom 1</v>
          </cell>
          <cell r="E28" t="str">
            <v>001B</v>
          </cell>
          <cell r="F28">
            <v>30</v>
          </cell>
          <cell r="G28" t="str">
            <v>DOL</v>
          </cell>
          <cell r="H28">
            <v>5</v>
          </cell>
          <cell r="I28">
            <v>415</v>
          </cell>
          <cell r="J28" t="str">
            <v>DUTY</v>
          </cell>
          <cell r="K28">
            <v>4</v>
          </cell>
          <cell r="L28" t="str">
            <v>A</v>
          </cell>
          <cell r="M28" t="str">
            <v xml:space="preserve">Cooling  Skid </v>
          </cell>
          <cell r="N28" t="str">
            <v>Prelim Post Award Data</v>
          </cell>
        </row>
        <row r="29">
          <cell r="A29" t="str">
            <v>3100CV014</v>
          </cell>
          <cell r="B29">
            <v>3100</v>
          </cell>
          <cell r="C29" t="str">
            <v>CV</v>
          </cell>
          <cell r="D29" t="str">
            <v>Switchroom 1</v>
          </cell>
          <cell r="E29" t="str">
            <v>014</v>
          </cell>
          <cell r="F29">
            <v>14.914020670832649</v>
          </cell>
          <cell r="G29" t="str">
            <v>DOL</v>
          </cell>
          <cell r="H29">
            <v>6</v>
          </cell>
          <cell r="I29">
            <v>415</v>
          </cell>
          <cell r="J29" t="str">
            <v>DUTY</v>
          </cell>
          <cell r="K29">
            <v>4</v>
          </cell>
          <cell r="L29" t="str">
            <v>A</v>
          </cell>
          <cell r="M29" t="str">
            <v>SSOP Transfer Belt Conveyor</v>
          </cell>
          <cell r="N29" t="str">
            <v>Prelim Post Award Data</v>
          </cell>
        </row>
        <row r="30">
          <cell r="A30" t="str">
            <v>3100CV015</v>
          </cell>
          <cell r="B30">
            <v>3100</v>
          </cell>
          <cell r="C30" t="str">
            <v>CV</v>
          </cell>
          <cell r="D30" t="str">
            <v>Switchroom 1</v>
          </cell>
          <cell r="E30" t="str">
            <v>015</v>
          </cell>
          <cell r="F30">
            <v>14.914020670832649</v>
          </cell>
          <cell r="G30" t="str">
            <v>DOL</v>
          </cell>
          <cell r="H30">
            <v>5</v>
          </cell>
          <cell r="I30">
            <v>415</v>
          </cell>
          <cell r="J30" t="str">
            <v>DUTY</v>
          </cell>
          <cell r="K30">
            <v>4</v>
          </cell>
          <cell r="L30" t="str">
            <v>A</v>
          </cell>
          <cell r="M30" t="str">
            <v>WSSOP Product Belt Conveyor</v>
          </cell>
          <cell r="N30" t="str">
            <v>Prelim Post Award Data</v>
          </cell>
        </row>
        <row r="31">
          <cell r="A31" t="str">
            <v>3100AG002</v>
          </cell>
          <cell r="B31">
            <v>3100</v>
          </cell>
          <cell r="C31" t="str">
            <v>AG</v>
          </cell>
          <cell r="D31" t="str">
            <v>Switchroom 2</v>
          </cell>
          <cell r="E31" t="str">
            <v>002</v>
          </cell>
          <cell r="F31">
            <v>29.8</v>
          </cell>
          <cell r="G31" t="str">
            <v>DOL</v>
          </cell>
          <cell r="H31">
            <v>5</v>
          </cell>
          <cell r="I31">
            <v>415</v>
          </cell>
          <cell r="J31" t="str">
            <v>DUTY</v>
          </cell>
          <cell r="K31">
            <v>4</v>
          </cell>
          <cell r="L31" t="str">
            <v>A</v>
          </cell>
          <cell r="M31" t="str">
            <v>Reagent Mixer</v>
          </cell>
          <cell r="N31" t="str">
            <v>Prelim Post Award Data</v>
          </cell>
        </row>
        <row r="32">
          <cell r="A32" t="str">
            <v>3100FN011</v>
          </cell>
          <cell r="B32">
            <v>3100</v>
          </cell>
          <cell r="C32" t="str">
            <v>FN</v>
          </cell>
          <cell r="D32" t="str">
            <v>Switchroom 3</v>
          </cell>
          <cell r="E32" t="str">
            <v>011</v>
          </cell>
          <cell r="F32">
            <v>29.8</v>
          </cell>
          <cell r="G32" t="str">
            <v>DOL</v>
          </cell>
          <cell r="H32">
            <v>5</v>
          </cell>
          <cell r="I32">
            <v>415</v>
          </cell>
          <cell r="J32" t="str">
            <v>DUTY</v>
          </cell>
          <cell r="K32">
            <v>4</v>
          </cell>
          <cell r="L32" t="str">
            <v>A</v>
          </cell>
          <cell r="M32" t="str">
            <v>Loadout Area Dust Recycle Fan</v>
          </cell>
          <cell r="N32" t="str">
            <v>Prelim Post Award Data</v>
          </cell>
        </row>
        <row r="33">
          <cell r="A33" t="str">
            <v>Grand Total</v>
          </cell>
        </row>
      </sheetData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2E84-FA89-C640-9484-836934B437F6}">
  <sheetPr codeName="Sheet4">
    <pageSetUpPr fitToPage="1"/>
  </sheetPr>
  <dimension ref="A1:CS218"/>
  <sheetViews>
    <sheetView tabSelected="1" view="pageBreakPreview" zoomScale="120" zoomScaleNormal="55" zoomScaleSheetLayoutView="120" workbookViewId="0">
      <selection activeCell="F12" sqref="F12"/>
    </sheetView>
  </sheetViews>
  <sheetFormatPr baseColWidth="10" defaultColWidth="9.1640625" defaultRowHeight="15" x14ac:dyDescent="0.2"/>
  <cols>
    <col min="1" max="1" width="13.5" style="9" bestFit="1" customWidth="1"/>
    <col min="2" max="2" width="11.33203125" customWidth="1"/>
    <col min="3" max="3" width="12.83203125" customWidth="1"/>
    <col min="4" max="4" width="12.33203125" customWidth="1"/>
    <col min="5" max="5" width="13.5" style="9" customWidth="1"/>
    <col min="6" max="6" width="14.5" style="9" customWidth="1"/>
    <col min="7" max="7" width="15.5" style="9" customWidth="1"/>
    <col min="8" max="8" width="72.83203125" style="8" bestFit="1" customWidth="1"/>
    <col min="9" max="9" width="18.5" customWidth="1"/>
    <col min="10" max="10" width="14.83203125" style="4" customWidth="1"/>
    <col min="11" max="11" width="28.5" style="4" hidden="1" customWidth="1"/>
    <col min="12" max="12" width="12.5" style="4" customWidth="1"/>
    <col min="13" max="13" width="18.1640625" style="4" customWidth="1"/>
    <col min="14" max="14" width="22" style="4" hidden="1" customWidth="1"/>
    <col min="15" max="15" width="14.5" style="4" bestFit="1" customWidth="1"/>
    <col min="16" max="16" width="12.1640625" style="4" bestFit="1" customWidth="1"/>
    <col min="17" max="17" width="14.83203125" style="4" bestFit="1" customWidth="1"/>
    <col min="18" max="25" width="14.83203125" style="4" customWidth="1"/>
    <col min="26" max="27" width="17.5" style="4" customWidth="1"/>
    <col min="28" max="28" width="17.5" style="5" customWidth="1"/>
    <col min="29" max="29" width="17.5" style="4" customWidth="1"/>
    <col min="30" max="32" width="17.6640625" style="4" customWidth="1"/>
    <col min="33" max="33" width="21.5" style="6" customWidth="1"/>
    <col min="34" max="34" width="18.1640625" style="6" customWidth="1"/>
    <col min="35" max="35" width="16.5" customWidth="1"/>
    <col min="36" max="36" width="16.5" style="7" customWidth="1"/>
    <col min="37" max="37" width="19.83203125" customWidth="1"/>
    <col min="38" max="38" width="17.83203125" customWidth="1"/>
    <col min="39" max="40" width="15.1640625" customWidth="1"/>
    <col min="41" max="41" width="15.83203125" customWidth="1"/>
    <col min="42" max="42" width="13" customWidth="1"/>
    <col min="43" max="43" width="21" customWidth="1"/>
    <col min="44" max="44" width="10.5" customWidth="1"/>
    <col min="45" max="45" width="9.1640625" customWidth="1"/>
    <col min="46" max="46" width="13.33203125" customWidth="1"/>
    <col min="47" max="49" width="9.1640625" customWidth="1"/>
    <col min="50" max="50" width="13.5" customWidth="1"/>
    <col min="51" max="51" width="15.1640625" bestFit="1" customWidth="1"/>
    <col min="52" max="52" width="15.1640625" customWidth="1"/>
    <col min="53" max="53" width="12.33203125" bestFit="1" customWidth="1"/>
    <col min="54" max="54" width="16" customWidth="1"/>
    <col min="55" max="55" width="17.1640625" customWidth="1"/>
    <col min="58" max="58" width="15.1640625" bestFit="1" customWidth="1"/>
    <col min="59" max="59" width="12.33203125" bestFit="1" customWidth="1"/>
    <col min="60" max="60" width="14.6640625" customWidth="1"/>
    <col min="61" max="61" width="17.33203125" customWidth="1"/>
    <col min="65" max="65" width="18.83203125" style="8" customWidth="1"/>
    <col min="66" max="66" width="9.6640625" style="8" customWidth="1"/>
    <col min="67" max="67" width="19.33203125" style="8" customWidth="1"/>
    <col min="68" max="68" width="11.6640625" style="9" customWidth="1"/>
    <col min="69" max="72" width="39.33203125" style="8" customWidth="1"/>
    <col min="73" max="73" width="17.33203125" style="9" customWidth="1"/>
    <col min="74" max="74" width="23.33203125" style="9" customWidth="1"/>
    <col min="75" max="75" width="15.33203125" style="9" customWidth="1"/>
    <col min="76" max="77" width="18.83203125" style="9" customWidth="1"/>
    <col min="78" max="78" width="15.83203125" style="9" customWidth="1"/>
    <col min="79" max="79" width="24.6640625" style="9" customWidth="1"/>
    <col min="80" max="80" width="15.33203125" style="9" customWidth="1"/>
    <col min="81" max="81" width="16.5" style="9" customWidth="1"/>
    <col min="82" max="82" width="32.6640625" style="9" customWidth="1"/>
    <col min="83" max="83" width="18.6640625" style="9" customWidth="1"/>
    <col min="84" max="84" width="13.5" customWidth="1"/>
    <col min="85" max="86" width="12" customWidth="1"/>
    <col min="87" max="87" width="18" customWidth="1"/>
    <col min="109" max="110" width="24.5" bestFit="1" customWidth="1"/>
    <col min="111" max="111" width="25.5" bestFit="1" customWidth="1"/>
  </cols>
  <sheetData>
    <row r="1" spans="1:83" ht="15" customHeight="1" x14ac:dyDescent="0.2">
      <c r="A1" s="1"/>
      <c r="B1" s="2"/>
      <c r="C1" s="2"/>
      <c r="D1" s="2"/>
      <c r="E1" s="2"/>
      <c r="F1" s="3"/>
      <c r="G1" s="154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160" t="s">
        <v>0</v>
      </c>
      <c r="S1" s="161"/>
      <c r="T1" s="162"/>
      <c r="U1" s="163"/>
      <c r="V1"/>
      <c r="W1"/>
      <c r="X1"/>
      <c r="Y1"/>
      <c r="Z1"/>
      <c r="AA1"/>
      <c r="AB1"/>
      <c r="AC1"/>
      <c r="AD1"/>
      <c r="AE1"/>
      <c r="AF1"/>
      <c r="AG1"/>
      <c r="AH1"/>
      <c r="AJ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ht="15" customHeight="1" x14ac:dyDescent="0.2">
      <c r="A2" s="10"/>
      <c r="E2"/>
      <c r="F2" s="11"/>
      <c r="G2" s="157"/>
      <c r="H2" s="158"/>
      <c r="I2" s="158"/>
      <c r="J2" s="158"/>
      <c r="K2" s="158"/>
      <c r="L2" s="158"/>
      <c r="M2" s="158"/>
      <c r="N2" s="158"/>
      <c r="O2" s="158"/>
      <c r="P2" s="158"/>
      <c r="Q2" s="159"/>
      <c r="R2" s="145" t="s">
        <v>1</v>
      </c>
      <c r="S2" s="146"/>
      <c r="T2" s="149"/>
      <c r="U2" s="148"/>
      <c r="V2"/>
      <c r="W2"/>
      <c r="X2"/>
      <c r="Y2"/>
      <c r="Z2"/>
      <c r="AA2"/>
      <c r="AB2"/>
      <c r="AC2"/>
      <c r="AD2"/>
      <c r="AE2"/>
      <c r="AF2"/>
      <c r="AG2"/>
      <c r="AH2"/>
      <c r="AJ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ht="15.75" customHeight="1" x14ac:dyDescent="0.2">
      <c r="A3" s="10"/>
      <c r="E3"/>
      <c r="F3" s="11"/>
      <c r="G3" s="157"/>
      <c r="H3" s="158"/>
      <c r="I3" s="158"/>
      <c r="J3" s="158"/>
      <c r="K3" s="158"/>
      <c r="L3" s="158"/>
      <c r="M3" s="158"/>
      <c r="N3" s="158"/>
      <c r="O3" s="158"/>
      <c r="P3" s="158"/>
      <c r="Q3" s="159"/>
      <c r="R3" s="145" t="s">
        <v>2</v>
      </c>
      <c r="S3" s="146"/>
      <c r="T3" s="149"/>
      <c r="U3" s="148"/>
      <c r="V3"/>
      <c r="W3"/>
      <c r="X3"/>
      <c r="Y3"/>
      <c r="Z3"/>
      <c r="AA3"/>
      <c r="AB3"/>
      <c r="AC3"/>
      <c r="AD3"/>
      <c r="AE3"/>
      <c r="AF3"/>
      <c r="AG3"/>
      <c r="AH3"/>
      <c r="AJ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ht="15" customHeight="1" x14ac:dyDescent="0.2">
      <c r="A4" s="10"/>
      <c r="E4"/>
      <c r="F4" s="11"/>
      <c r="G4" s="139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145" t="s">
        <v>3</v>
      </c>
      <c r="S4" s="146"/>
      <c r="T4" s="147"/>
      <c r="U4" s="148"/>
      <c r="V4"/>
      <c r="W4"/>
      <c r="X4"/>
      <c r="Y4"/>
      <c r="Z4"/>
      <c r="AA4"/>
      <c r="AB4"/>
      <c r="AC4"/>
      <c r="AD4"/>
      <c r="AE4"/>
      <c r="AF4"/>
      <c r="AG4"/>
      <c r="AH4"/>
      <c r="AJ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ht="15" customHeight="1" x14ac:dyDescent="0.2">
      <c r="A5" s="10"/>
      <c r="E5"/>
      <c r="F5" s="11"/>
      <c r="G5" s="139"/>
      <c r="H5" s="140"/>
      <c r="I5" s="140"/>
      <c r="J5" s="140"/>
      <c r="K5" s="140"/>
      <c r="L5" s="140"/>
      <c r="M5" s="140"/>
      <c r="N5" s="140"/>
      <c r="O5" s="140"/>
      <c r="P5" s="140"/>
      <c r="Q5" s="141"/>
      <c r="R5" s="145" t="s">
        <v>4</v>
      </c>
      <c r="S5" s="146"/>
      <c r="T5" s="149"/>
      <c r="U5" s="148"/>
      <c r="V5"/>
      <c r="W5"/>
      <c r="X5"/>
      <c r="Y5"/>
      <c r="Z5"/>
      <c r="AA5"/>
      <c r="AB5"/>
      <c r="AC5"/>
      <c r="AD5"/>
      <c r="AE5"/>
      <c r="AF5"/>
      <c r="AG5"/>
      <c r="AH5"/>
      <c r="AJ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ht="15.75" customHeight="1" thickBot="1" x14ac:dyDescent="0.25">
      <c r="A6" s="12"/>
      <c r="B6" s="13"/>
      <c r="C6" s="13"/>
      <c r="D6" s="13"/>
      <c r="E6" s="13"/>
      <c r="F6" s="14"/>
      <c r="G6" s="142"/>
      <c r="H6" s="143"/>
      <c r="I6" s="143"/>
      <c r="J6" s="143"/>
      <c r="K6" s="143"/>
      <c r="L6" s="143"/>
      <c r="M6" s="143"/>
      <c r="N6" s="143"/>
      <c r="O6" s="143"/>
      <c r="P6" s="143"/>
      <c r="Q6" s="144"/>
      <c r="R6" s="150" t="s">
        <v>5</v>
      </c>
      <c r="S6" s="151"/>
      <c r="T6" s="152"/>
      <c r="U6" s="153"/>
      <c r="V6"/>
      <c r="W6"/>
      <c r="X6"/>
      <c r="Y6"/>
      <c r="Z6"/>
      <c r="AA6"/>
      <c r="AB6"/>
      <c r="AC6"/>
      <c r="AD6"/>
      <c r="AE6"/>
      <c r="AF6"/>
      <c r="AG6"/>
      <c r="AH6"/>
      <c r="AJ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22" customFormat="1" ht="25.5" customHeight="1" thickBot="1" x14ac:dyDescent="0.25">
      <c r="A7" s="15"/>
      <c r="B7" s="16"/>
      <c r="C7" s="16"/>
      <c r="D7" s="16"/>
      <c r="E7" s="17"/>
      <c r="F7" s="18"/>
      <c r="G7" s="18"/>
      <c r="H7" s="19"/>
      <c r="I7" s="19"/>
      <c r="J7" s="20"/>
      <c r="K7" s="19"/>
      <c r="L7" s="19"/>
      <c r="M7" s="19"/>
      <c r="N7" s="19"/>
      <c r="O7" s="19"/>
      <c r="P7" s="19"/>
      <c r="Q7" s="18"/>
      <c r="R7" s="136"/>
      <c r="S7" s="137"/>
      <c r="T7" s="138"/>
      <c r="U7" s="21"/>
    </row>
    <row r="8" spans="1:83" s="23" customFormat="1" ht="45.75" customHeight="1" x14ac:dyDescent="0.2">
      <c r="A8" s="24" t="s">
        <v>7</v>
      </c>
      <c r="B8" s="25" t="s">
        <v>8</v>
      </c>
      <c r="C8" s="26" t="s">
        <v>9</v>
      </c>
      <c r="D8" s="26" t="s">
        <v>10</v>
      </c>
      <c r="E8" s="26" t="s">
        <v>11</v>
      </c>
      <c r="F8" s="26" t="s">
        <v>12</v>
      </c>
      <c r="G8" s="26" t="s">
        <v>13</v>
      </c>
      <c r="H8" s="26" t="s">
        <v>14</v>
      </c>
      <c r="I8" s="26" t="s">
        <v>15</v>
      </c>
      <c r="J8" s="26" t="s">
        <v>16</v>
      </c>
      <c r="K8" s="26" t="s">
        <v>17</v>
      </c>
      <c r="L8" s="26" t="s">
        <v>18</v>
      </c>
      <c r="M8" s="25" t="s">
        <v>19</v>
      </c>
      <c r="N8" s="25" t="s">
        <v>20</v>
      </c>
      <c r="O8" s="25" t="s">
        <v>21</v>
      </c>
      <c r="P8" s="25" t="s">
        <v>22</v>
      </c>
      <c r="Q8" s="25" t="s">
        <v>23</v>
      </c>
      <c r="R8" s="25" t="s">
        <v>24</v>
      </c>
      <c r="S8" s="25" t="s">
        <v>25</v>
      </c>
      <c r="T8" s="25" t="s">
        <v>26</v>
      </c>
      <c r="U8" s="27" t="s">
        <v>27</v>
      </c>
    </row>
    <row r="9" spans="1:83" x14ac:dyDescent="0.2">
      <c r="A9" s="28"/>
      <c r="B9" s="29" t="str">
        <f>IFERROR(VLOOKUP($A9,[4]DataPivot!$A$3:$AD$4000,MATCH(LEFT(B$8,4)&amp;"*",[4]DataPivot!$3:$3,0),0),"")</f>
        <v/>
      </c>
      <c r="C9" s="30" t="str">
        <f>IFERROR(VLOOKUP($A9,[4]DataPivot!$A$3:$AD$4000,MATCH(LEFT(C$8,4)&amp;"*",[4]DataPivot!$3:$3,0),0),"")</f>
        <v/>
      </c>
      <c r="D9" s="31" t="str">
        <f>IFERROR(VLOOKUP($A9,[4]DataPivot!$A$3:$AD$4000,MATCH(LEFT(D$8,4)&amp;"*",[4]DataPivot!$3:$3,0),0),"")</f>
        <v/>
      </c>
      <c r="E9" s="31" t="str">
        <f>IFERROR(VLOOKUP($A9,[4]DataPivot!$A$3:$AD$4000,MATCH(LEFT(E$8,4)&amp;"*",[4]DataPivot!$3:$3,0),0),"")</f>
        <v/>
      </c>
      <c r="F9" s="31" t="str">
        <f>IFERROR(VLOOKUP($A9,[4]DataPivot!$A$3:$AD$4000,MATCH(LEFT(F$8,4)&amp;"*",[4]DataPivot!$3:$3,0),0),"")</f>
        <v/>
      </c>
      <c r="G9" s="32" t="str">
        <f>IFERROR(VLOOKUP($A9,[4]DataPivot!$A$3:$AD$4000,MATCH(LEFT(G$8,4)&amp;"*",[4]DataPivot!$3:$3,0),0),"")</f>
        <v/>
      </c>
      <c r="H9" s="33" t="str">
        <f>IFERROR(VLOOKUP($A9,[4]DataPivot!$A$3:$AD$4000,MATCH(LEFT(H$8,4)&amp;"*",[4]DataPivot!$3:$3,0),0),"")</f>
        <v/>
      </c>
      <c r="I9" s="30" t="str">
        <f>IFERROR(VLOOKUP($A9,[4]DataPivot!$A$3:$AD$4000,MATCH(LEFT(I$8,4)&amp;"*",[4]DataPivot!$3:$3,0),0),"")</f>
        <v/>
      </c>
      <c r="J9" s="30" t="str">
        <f>IFERROR(VLOOKUP($A9,[4]DataPivot!$A$3:$AD$4000,MATCH(LEFT(J$8,4)&amp;"*",[4]DataPivot!$3:$3,0),0),"")</f>
        <v/>
      </c>
      <c r="K9" s="30" t="str">
        <f>IFERROR(VLOOKUP($J9,[4]Database!$B$3:$D$53,2),"")</f>
        <v/>
      </c>
      <c r="L9" s="31" t="str">
        <f>IFERROR(IF(OR($E9="VSD",$E9="VSD Dual"),[4]Database!$D$56,VLOOKUP($J9,[4]Database!$B$3:$D$53,3)),"")</f>
        <v/>
      </c>
      <c r="M9" s="29" t="str">
        <f>IFERROR(ROUND(J9/K9/L9,1),"")</f>
        <v/>
      </c>
      <c r="N9" s="29" t="str">
        <f>IFERROR(ROUND(TAN(ACOS(L9)),2),"")</f>
        <v/>
      </c>
      <c r="O9" s="29" t="str">
        <f>IFERROR(IF(G9="STANDBY",0,VLOOKUP(D9,[4]Database!$A$63:$D$99,3,0)),"")</f>
        <v/>
      </c>
      <c r="P9" s="29" t="str">
        <f>IFERROR(IF(G9="STANDBY",0,VLOOKUP(D9,[4]Database!$A$63:$D$99,4,0)),"")</f>
        <v/>
      </c>
      <c r="Q9" s="29" t="str">
        <f>IFERROR(O9*P9,"")</f>
        <v/>
      </c>
      <c r="R9" s="29" t="str">
        <f>IFERROR(ROUND(+J9*O9,1),"")</f>
        <v/>
      </c>
      <c r="S9" s="29" t="str">
        <f>IFERROR(ROUND(+N9*R9,1),"")</f>
        <v/>
      </c>
      <c r="T9" s="29" t="str">
        <f>IFERROR(ROUND(+M9*O9,1),"")</f>
        <v/>
      </c>
      <c r="U9" s="34" t="str">
        <f>IFERROR(ROUND(+J9*Q9,1),"")</f>
        <v/>
      </c>
      <c r="V9"/>
      <c r="W9"/>
      <c r="X9"/>
      <c r="Y9"/>
      <c r="Z9"/>
      <c r="AA9"/>
      <c r="AB9"/>
      <c r="AC9"/>
      <c r="AD9"/>
      <c r="AE9"/>
      <c r="AF9"/>
      <c r="AG9"/>
      <c r="AH9"/>
      <c r="AJ9"/>
      <c r="AK9" t="s">
        <v>6</v>
      </c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ht="16" x14ac:dyDescent="0.2">
      <c r="A10" s="37"/>
      <c r="B10" s="29"/>
      <c r="C10" s="38"/>
      <c r="D10" s="38"/>
      <c r="E10" s="38"/>
      <c r="F10" s="38"/>
      <c r="G10" s="38"/>
      <c r="H10" s="39"/>
      <c r="I10" s="38"/>
      <c r="J10" s="38"/>
      <c r="K10" s="40"/>
      <c r="L10" s="41"/>
      <c r="M10" s="42"/>
      <c r="N10" s="43"/>
      <c r="O10" s="44"/>
      <c r="P10" s="44"/>
      <c r="Q10" s="45"/>
      <c r="R10" s="46"/>
      <c r="S10" s="47"/>
      <c r="T10" s="47"/>
      <c r="U10" s="48"/>
      <c r="V10"/>
      <c r="W10"/>
      <c r="X10"/>
      <c r="Y10"/>
      <c r="Z10"/>
      <c r="AA10"/>
      <c r="AB10"/>
      <c r="AC10"/>
      <c r="AD10"/>
      <c r="AE10"/>
      <c r="AF10"/>
      <c r="AG10"/>
      <c r="AH10"/>
      <c r="AJ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ht="16" x14ac:dyDescent="0.2">
      <c r="A11" s="37"/>
      <c r="B11" s="29"/>
      <c r="C11" s="49"/>
      <c r="D11" s="50"/>
      <c r="E11" s="49"/>
      <c r="F11" s="49"/>
      <c r="G11" s="51"/>
      <c r="H11" s="52" t="s">
        <v>29</v>
      </c>
      <c r="I11" s="49"/>
      <c r="J11" s="53"/>
      <c r="K11" s="54"/>
      <c r="L11" s="54"/>
      <c r="M11" s="42" t="str">
        <f t="shared" ref="M11" si="0">IFERROR(ROUND(J11/K11/L11,1),"")</f>
        <v/>
      </c>
      <c r="N11" s="54"/>
      <c r="O11" s="54"/>
      <c r="P11" s="54"/>
      <c r="Q11" s="54"/>
      <c r="R11" s="46"/>
      <c r="S11" s="54"/>
      <c r="T11" s="54"/>
      <c r="U11" s="48"/>
      <c r="V11"/>
      <c r="W11"/>
      <c r="X11"/>
      <c r="Y11"/>
      <c r="Z11"/>
      <c r="AA11"/>
      <c r="AB11"/>
      <c r="AC11"/>
      <c r="AD11"/>
      <c r="AE11"/>
      <c r="AF11"/>
      <c r="AG11"/>
      <c r="AH11"/>
      <c r="AJ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ht="16" x14ac:dyDescent="0.2">
      <c r="A12" s="37" t="s">
        <v>30</v>
      </c>
      <c r="B12" s="29"/>
      <c r="C12" s="49"/>
      <c r="D12" s="50"/>
      <c r="E12" s="49"/>
      <c r="F12" s="49"/>
      <c r="G12" s="51"/>
      <c r="H12" s="55" t="s">
        <v>31</v>
      </c>
      <c r="I12" s="49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J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ht="16" x14ac:dyDescent="0.2">
      <c r="A13" s="37" t="s">
        <v>32</v>
      </c>
      <c r="B13" s="29"/>
      <c r="C13" s="49"/>
      <c r="D13" s="50"/>
      <c r="E13" s="49"/>
      <c r="F13" s="49"/>
      <c r="G13" s="51"/>
      <c r="H13" s="55" t="s">
        <v>33</v>
      </c>
      <c r="I13" s="49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J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ht="16" x14ac:dyDescent="0.2">
      <c r="A14" s="37" t="s">
        <v>34</v>
      </c>
      <c r="B14" s="29"/>
      <c r="C14" s="49"/>
      <c r="D14" s="50"/>
      <c r="E14" s="49"/>
      <c r="F14" s="49"/>
      <c r="G14" s="51"/>
      <c r="H14" s="55" t="s">
        <v>35</v>
      </c>
      <c r="I14" s="49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J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ht="17" thickBot="1" x14ac:dyDescent="0.25">
      <c r="A15" s="57"/>
      <c r="B15" s="58"/>
      <c r="C15" s="59"/>
      <c r="D15" s="60"/>
      <c r="E15" s="59"/>
      <c r="F15" s="59"/>
      <c r="G15" s="61"/>
      <c r="H15" s="62"/>
      <c r="I15" s="59"/>
      <c r="J15" s="63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/>
      <c r="W15"/>
      <c r="X15"/>
      <c r="Y15"/>
      <c r="Z15"/>
      <c r="AA15"/>
      <c r="AB15"/>
      <c r="AC15"/>
      <c r="AD15"/>
      <c r="AE15"/>
      <c r="AF15"/>
      <c r="AG15"/>
      <c r="AH15"/>
      <c r="AJ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ht="17" thickBot="1" x14ac:dyDescent="0.25">
      <c r="A16" s="66" t="s">
        <v>36</v>
      </c>
      <c r="B16" s="67"/>
      <c r="C16" s="68"/>
      <c r="D16" s="68"/>
      <c r="E16" s="68"/>
      <c r="F16" s="68"/>
      <c r="G16" s="68"/>
      <c r="H16" s="69"/>
      <c r="I16" s="68"/>
      <c r="J16" s="70">
        <f>SUM(J9:J14)</f>
        <v>0</v>
      </c>
      <c r="K16" s="70"/>
      <c r="L16" s="70"/>
      <c r="M16" s="71">
        <f>SUM(M9:M14)</f>
        <v>0</v>
      </c>
      <c r="N16" s="70"/>
      <c r="O16" s="70" t="s">
        <v>37</v>
      </c>
      <c r="P16" s="70"/>
      <c r="Q16" s="70"/>
      <c r="R16" s="70">
        <f>SUM(R9:R14)</f>
        <v>0</v>
      </c>
      <c r="S16" s="70">
        <f>SUM(S9:S14)</f>
        <v>0</v>
      </c>
      <c r="T16" s="70">
        <f>SUM(T9:T14)</f>
        <v>0</v>
      </c>
      <c r="U16" s="72">
        <f>SUM(U9:U14)</f>
        <v>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J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8" ht="16" x14ac:dyDescent="0.2">
      <c r="A17" s="73"/>
      <c r="B17" s="74"/>
      <c r="C17" s="75"/>
      <c r="D17" s="75"/>
      <c r="E17" s="75"/>
      <c r="F17" s="75"/>
      <c r="G17" s="75"/>
      <c r="H17" s="76"/>
      <c r="I17" s="75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8"/>
      <c r="V17"/>
      <c r="W17"/>
      <c r="X17"/>
      <c r="Y17"/>
      <c r="Z17"/>
      <c r="AA17"/>
      <c r="AB17"/>
      <c r="AC17"/>
      <c r="AD17"/>
      <c r="AE17"/>
      <c r="AF17"/>
      <c r="AG17"/>
      <c r="AH17"/>
      <c r="AJ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8" ht="18" thickBot="1" x14ac:dyDescent="0.25">
      <c r="A18" s="73"/>
      <c r="B18" s="74"/>
      <c r="C18" s="75"/>
      <c r="D18" s="75"/>
      <c r="E18" s="75"/>
      <c r="F18" s="75"/>
      <c r="G18" s="75"/>
      <c r="H18" s="80" t="s">
        <v>38</v>
      </c>
      <c r="I18" s="81"/>
      <c r="J18" s="82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8"/>
      <c r="V18"/>
      <c r="W18"/>
      <c r="X18"/>
      <c r="Y18"/>
      <c r="Z18"/>
      <c r="AA18"/>
      <c r="AB18"/>
      <c r="AC18"/>
      <c r="AD18"/>
      <c r="AE18"/>
      <c r="AF18"/>
      <c r="AG18"/>
      <c r="AH18"/>
      <c r="AJ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8" ht="18" thickBot="1" x14ac:dyDescent="0.25">
      <c r="A19" s="83" t="s">
        <v>39</v>
      </c>
      <c r="B19" s="83"/>
      <c r="C19" s="83"/>
      <c r="D19" s="84"/>
      <c r="E19" s="84"/>
      <c r="F19" s="85"/>
      <c r="G19" s="86" t="s">
        <v>40</v>
      </c>
      <c r="H19" s="80" t="s">
        <v>41</v>
      </c>
      <c r="I19" s="81"/>
      <c r="J19" s="82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8"/>
      <c r="V19"/>
      <c r="W19"/>
      <c r="X19"/>
      <c r="Y19"/>
      <c r="Z19"/>
      <c r="AA19"/>
      <c r="AB19"/>
      <c r="AC19"/>
      <c r="AD19"/>
      <c r="AE19"/>
      <c r="AF19"/>
      <c r="AG19"/>
      <c r="AH19"/>
      <c r="AJ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8" ht="18" thickBot="1" x14ac:dyDescent="0.25">
      <c r="A20" s="73"/>
      <c r="B20" s="74"/>
      <c r="C20" s="75"/>
      <c r="D20" s="75"/>
      <c r="E20" s="75"/>
      <c r="F20" s="75"/>
      <c r="G20" s="75"/>
      <c r="H20" s="80" t="s">
        <v>42</v>
      </c>
      <c r="I20" s="81"/>
      <c r="J20" s="82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8"/>
      <c r="V20"/>
      <c r="W20"/>
      <c r="X20"/>
      <c r="Y20"/>
      <c r="Z20"/>
      <c r="AA20"/>
      <c r="AB20"/>
      <c r="AC20"/>
      <c r="AD20"/>
      <c r="AE20"/>
      <c r="AF20"/>
      <c r="AG20"/>
      <c r="AH20"/>
      <c r="AJ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8" ht="18" thickBot="1" x14ac:dyDescent="0.25">
      <c r="A21" s="83" t="s">
        <v>43</v>
      </c>
      <c r="B21" s="83"/>
      <c r="C21" s="83"/>
      <c r="D21" s="84"/>
      <c r="F21" s="87"/>
      <c r="G21" s="75"/>
      <c r="H21" s="80" t="s">
        <v>44</v>
      </c>
      <c r="I21" s="81"/>
      <c r="J21" s="82">
        <f>J20*J19</f>
        <v>0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8"/>
      <c r="V21" s="77"/>
      <c r="W21" s="77"/>
      <c r="X21" s="77"/>
      <c r="Y21" s="77"/>
      <c r="Z21" s="77"/>
      <c r="AA21" s="77"/>
      <c r="AB21" s="77"/>
      <c r="AC21" s="77"/>
      <c r="AD21" s="79"/>
      <c r="AE21" s="79"/>
      <c r="AF21"/>
      <c r="AG21" s="7"/>
      <c r="AH21"/>
      <c r="AJ21"/>
      <c r="AR21" s="35"/>
      <c r="AS21" s="35"/>
      <c r="BJ21" s="8"/>
      <c r="BK21" s="8"/>
      <c r="BL21" s="8"/>
      <c r="BM21" s="9"/>
      <c r="BP21" s="8"/>
      <c r="BR21" s="9"/>
      <c r="BS21" s="9"/>
      <c r="BT21" s="9"/>
      <c r="CC21"/>
      <c r="CD21"/>
      <c r="CE21"/>
    </row>
    <row r="22" spans="1:88" ht="18" thickBot="1" x14ac:dyDescent="0.25">
      <c r="A22" s="88"/>
      <c r="B22" s="89"/>
      <c r="C22" s="90"/>
      <c r="D22" s="90"/>
      <c r="E22" s="90"/>
      <c r="F22" s="90"/>
      <c r="G22" s="90"/>
      <c r="H22" s="91" t="s">
        <v>45</v>
      </c>
      <c r="I22" s="92"/>
      <c r="J22" s="93">
        <f>J21+J16</f>
        <v>0</v>
      </c>
      <c r="K22" s="94"/>
      <c r="L22" s="95"/>
      <c r="M22" s="94"/>
      <c r="N22" s="94"/>
      <c r="O22" s="94"/>
      <c r="P22" s="94"/>
      <c r="Q22" s="94"/>
      <c r="R22" s="94"/>
      <c r="S22" s="94"/>
      <c r="T22" s="94"/>
      <c r="U22" s="96"/>
      <c r="V22" s="77"/>
      <c r="W22" s="77"/>
      <c r="X22" s="77"/>
      <c r="Y22" s="77"/>
      <c r="Z22" s="77"/>
      <c r="AA22" s="77"/>
      <c r="AB22" s="77"/>
      <c r="AC22" s="77"/>
      <c r="AD22" s="79"/>
      <c r="AE22" s="79"/>
      <c r="AF22"/>
      <c r="AG22" s="7"/>
      <c r="AH22"/>
      <c r="AJ22"/>
      <c r="AR22" s="35"/>
      <c r="AS22" s="35"/>
      <c r="BJ22" s="8"/>
      <c r="BK22" s="8"/>
      <c r="BL22" s="8"/>
      <c r="BM22" s="9"/>
      <c r="BP22" s="8"/>
      <c r="BR22" s="9"/>
      <c r="BS22" s="9"/>
      <c r="BT22" s="9"/>
      <c r="CC22"/>
      <c r="CD22"/>
      <c r="CE22"/>
    </row>
    <row r="23" spans="1:88" ht="16" x14ac:dyDescent="0.2">
      <c r="B23" s="101"/>
      <c r="C23" s="101"/>
      <c r="D23" s="101"/>
      <c r="E23" s="101"/>
      <c r="F23" s="102"/>
      <c r="J23" s="101"/>
      <c r="V23"/>
      <c r="W23"/>
      <c r="X23"/>
      <c r="AH23" s="79"/>
      <c r="AU23" s="35"/>
      <c r="AV23" s="35"/>
    </row>
    <row r="24" spans="1:88" ht="16" x14ac:dyDescent="0.2">
      <c r="B24" s="101"/>
      <c r="C24" s="101"/>
      <c r="D24" s="101"/>
      <c r="E24" s="101"/>
      <c r="F24" s="102"/>
      <c r="J24" s="101"/>
      <c r="AH24" s="79"/>
      <c r="AU24" s="35"/>
      <c r="AV24" s="35"/>
    </row>
    <row r="25" spans="1:88" ht="16" x14ac:dyDescent="0.2">
      <c r="B25" s="101"/>
      <c r="C25" s="101"/>
      <c r="D25" s="101"/>
      <c r="E25" s="101"/>
      <c r="F25" s="102"/>
      <c r="J25" s="101"/>
      <c r="AH25" s="79"/>
      <c r="AU25" s="35"/>
      <c r="AV25" s="35"/>
    </row>
    <row r="26" spans="1:88" ht="31.5" customHeight="1" x14ac:dyDescent="0.2">
      <c r="B26" s="101"/>
      <c r="C26" s="101"/>
      <c r="D26" s="101"/>
      <c r="E26" s="101"/>
      <c r="J26" s="101"/>
      <c r="AH26" s="4"/>
      <c r="AI26" s="4"/>
      <c r="AJ26" s="4"/>
      <c r="AK26" s="4"/>
      <c r="AL26" s="5"/>
      <c r="AM26" s="4"/>
      <c r="AN26" s="4"/>
      <c r="AO26" s="4"/>
      <c r="AP26" s="4"/>
      <c r="AQ26" s="4"/>
      <c r="AR26" s="97"/>
      <c r="AS26" s="98"/>
      <c r="AT26" s="6"/>
      <c r="AU26" s="35"/>
      <c r="AV26" s="35"/>
      <c r="BM26"/>
      <c r="BN26"/>
      <c r="BO26"/>
      <c r="BP26"/>
      <c r="BQ26"/>
      <c r="BR26"/>
      <c r="BU26" s="8"/>
      <c r="BV26" s="8"/>
      <c r="BX26" s="8"/>
      <c r="BY26" s="8"/>
      <c r="CF26" s="9"/>
      <c r="CG26" s="9"/>
      <c r="CH26" s="9"/>
      <c r="CI26" s="9"/>
      <c r="CJ26" s="9"/>
    </row>
    <row r="27" spans="1:88" x14ac:dyDescent="0.2">
      <c r="B27" s="101"/>
      <c r="C27" s="101"/>
      <c r="D27" s="101"/>
      <c r="E27" s="101"/>
      <c r="F27" s="102"/>
      <c r="J27" s="101"/>
      <c r="AH27" s="4"/>
      <c r="AI27" s="4"/>
      <c r="AJ27" s="4"/>
      <c r="AK27" s="4"/>
      <c r="AL27" s="5"/>
      <c r="AM27" s="4"/>
      <c r="AN27" s="4"/>
      <c r="AO27" s="4"/>
      <c r="AP27" s="4"/>
      <c r="AQ27" s="4"/>
      <c r="AR27" s="97"/>
      <c r="AS27" s="98"/>
      <c r="AT27" s="6"/>
      <c r="AU27" s="35"/>
      <c r="AV27" s="35"/>
      <c r="BM27"/>
      <c r="BN27"/>
      <c r="BO27"/>
      <c r="BP27"/>
      <c r="BQ27"/>
      <c r="BR27"/>
      <c r="BU27" s="8"/>
      <c r="BV27" s="8"/>
      <c r="BX27" s="8"/>
      <c r="BY27" s="8"/>
      <c r="CF27" s="9"/>
      <c r="CG27" s="9"/>
      <c r="CH27" s="9"/>
      <c r="CI27" s="9"/>
      <c r="CJ27" s="9"/>
    </row>
    <row r="28" spans="1:88" x14ac:dyDescent="0.2">
      <c r="B28" s="101"/>
      <c r="C28" s="101"/>
      <c r="D28" s="101"/>
      <c r="E28" s="101"/>
      <c r="F28" s="102"/>
      <c r="J28" s="101"/>
      <c r="AH28" s="4"/>
      <c r="AI28" s="4"/>
      <c r="AJ28" s="4"/>
      <c r="AK28" s="4"/>
      <c r="AL28" s="5"/>
      <c r="AM28" s="4"/>
      <c r="AN28" s="4"/>
      <c r="AO28" s="4"/>
      <c r="AP28" s="4"/>
      <c r="AQ28" s="4"/>
      <c r="AR28" s="97"/>
      <c r="AS28" s="98"/>
      <c r="AT28" s="6"/>
      <c r="BM28" s="6"/>
      <c r="BN28" s="100"/>
      <c r="BO28"/>
      <c r="BP28"/>
      <c r="BQ28"/>
      <c r="BR28"/>
      <c r="BU28" s="8"/>
      <c r="BV28" s="8"/>
      <c r="BX28" s="8"/>
      <c r="BY28" s="8"/>
      <c r="CF28" s="9"/>
      <c r="CG28" s="9"/>
      <c r="CH28" s="9"/>
      <c r="CI28" s="9"/>
      <c r="CJ28" s="9"/>
    </row>
    <row r="29" spans="1:88" x14ac:dyDescent="0.2">
      <c r="B29" s="101"/>
      <c r="C29" s="101"/>
      <c r="D29" s="101"/>
      <c r="E29" s="101"/>
      <c r="F29" s="102"/>
      <c r="J29" s="101"/>
      <c r="BH29" s="6"/>
      <c r="BI29" s="100"/>
    </row>
    <row r="30" spans="1:88" x14ac:dyDescent="0.2">
      <c r="B30" s="101"/>
      <c r="C30" s="101"/>
      <c r="D30" s="101"/>
      <c r="E30" s="101"/>
      <c r="F30" s="102"/>
      <c r="J30" s="101"/>
      <c r="BH30" s="6"/>
      <c r="BI30" s="100"/>
    </row>
    <row r="31" spans="1:88" x14ac:dyDescent="0.2">
      <c r="B31" s="101"/>
      <c r="C31" s="101"/>
      <c r="D31" s="101"/>
      <c r="E31" s="101"/>
      <c r="F31" s="102"/>
      <c r="J31" s="101"/>
      <c r="BH31" s="6"/>
      <c r="BI31" s="100"/>
    </row>
    <row r="32" spans="1:88" x14ac:dyDescent="0.2">
      <c r="B32" s="101"/>
      <c r="C32" s="101"/>
      <c r="D32" s="101"/>
      <c r="E32" s="101"/>
      <c r="F32" s="102"/>
      <c r="J32" s="103"/>
      <c r="BH32" s="6"/>
      <c r="BI32" s="100"/>
    </row>
    <row r="33" spans="2:61" x14ac:dyDescent="0.2">
      <c r="B33" s="101"/>
      <c r="C33" s="101"/>
      <c r="D33" s="101"/>
      <c r="E33" s="101"/>
      <c r="F33" s="102"/>
      <c r="J33" s="101"/>
      <c r="BH33" s="6"/>
      <c r="BI33" s="100"/>
    </row>
    <row r="34" spans="2:61" x14ac:dyDescent="0.2">
      <c r="B34" s="101"/>
      <c r="C34" s="101"/>
      <c r="D34" s="101"/>
      <c r="E34" s="101"/>
      <c r="F34" s="102"/>
      <c r="J34" s="101"/>
      <c r="BH34" s="6"/>
      <c r="BI34" s="100"/>
    </row>
    <row r="35" spans="2:61" x14ac:dyDescent="0.2">
      <c r="B35" s="101"/>
      <c r="C35" s="101"/>
      <c r="D35" s="101"/>
      <c r="E35" s="101"/>
      <c r="F35" s="102"/>
      <c r="J35" s="101"/>
    </row>
    <row r="36" spans="2:61" x14ac:dyDescent="0.2">
      <c r="B36" s="101"/>
      <c r="C36" s="101"/>
      <c r="D36" s="101"/>
      <c r="E36" s="101"/>
      <c r="F36" s="102"/>
      <c r="J36" s="101"/>
    </row>
    <row r="37" spans="2:61" x14ac:dyDescent="0.2">
      <c r="B37" s="101"/>
      <c r="C37" s="101"/>
      <c r="D37" s="101"/>
      <c r="E37" s="101"/>
      <c r="F37" s="102"/>
      <c r="J37" s="101"/>
    </row>
    <row r="38" spans="2:61" x14ac:dyDescent="0.2">
      <c r="B38" s="101"/>
      <c r="C38" s="101"/>
      <c r="D38" s="101"/>
      <c r="E38" s="101"/>
      <c r="F38" s="102"/>
      <c r="J38" s="101"/>
    </row>
    <row r="39" spans="2:61" x14ac:dyDescent="0.2">
      <c r="B39" s="101"/>
      <c r="C39" s="101"/>
      <c r="D39" s="101"/>
      <c r="E39" s="101"/>
      <c r="F39" s="102"/>
      <c r="J39" s="101"/>
    </row>
    <row r="40" spans="2:61" x14ac:dyDescent="0.2">
      <c r="B40" s="101"/>
      <c r="C40" s="101"/>
      <c r="D40" s="101"/>
      <c r="E40" s="101"/>
      <c r="F40" s="102"/>
      <c r="J40" s="101"/>
    </row>
    <row r="41" spans="2:61" x14ac:dyDescent="0.2">
      <c r="B41" s="101"/>
      <c r="C41" s="101"/>
      <c r="D41" s="101"/>
      <c r="E41" s="101"/>
      <c r="F41" s="102"/>
      <c r="J41" s="101"/>
    </row>
    <row r="42" spans="2:61" x14ac:dyDescent="0.2">
      <c r="B42" s="101"/>
      <c r="C42" s="101"/>
      <c r="D42" s="101"/>
      <c r="E42" s="101"/>
      <c r="F42" s="102"/>
      <c r="J42" s="101"/>
    </row>
    <row r="43" spans="2:61" x14ac:dyDescent="0.2">
      <c r="B43" s="101"/>
      <c r="C43" s="101"/>
      <c r="D43" s="101"/>
      <c r="E43" s="101"/>
      <c r="F43" s="102"/>
      <c r="J43" s="101"/>
    </row>
    <row r="44" spans="2:61" x14ac:dyDescent="0.2">
      <c r="B44" s="101"/>
      <c r="C44" s="101"/>
      <c r="D44" s="101"/>
      <c r="E44" s="101"/>
      <c r="F44" s="102"/>
      <c r="J44" s="101"/>
    </row>
    <row r="45" spans="2:61" x14ac:dyDescent="0.2">
      <c r="B45" s="101"/>
      <c r="C45" s="101"/>
      <c r="D45" s="101"/>
      <c r="E45" s="101"/>
      <c r="F45" s="102"/>
      <c r="J45" s="101"/>
    </row>
    <row r="46" spans="2:61" x14ac:dyDescent="0.2">
      <c r="B46" s="101"/>
      <c r="C46" s="101"/>
      <c r="D46" s="101"/>
      <c r="E46" s="101"/>
      <c r="F46" s="102"/>
      <c r="J46" s="101"/>
    </row>
    <row r="47" spans="2:61" x14ac:dyDescent="0.2">
      <c r="B47" s="101"/>
      <c r="C47" s="101"/>
      <c r="D47" s="101"/>
      <c r="E47" s="101"/>
      <c r="F47" s="102"/>
      <c r="J47" s="101"/>
    </row>
    <row r="48" spans="2:61" x14ac:dyDescent="0.2">
      <c r="B48" s="101"/>
      <c r="C48" s="101"/>
      <c r="D48" s="101"/>
      <c r="E48" s="101"/>
      <c r="F48" s="102"/>
      <c r="J48" s="101"/>
    </row>
    <row r="49" spans="1:10" x14ac:dyDescent="0.2">
      <c r="B49" s="101"/>
      <c r="C49" s="101"/>
      <c r="D49" s="101"/>
      <c r="E49" s="101"/>
      <c r="F49" s="102"/>
      <c r="J49" s="101"/>
    </row>
    <row r="50" spans="1:10" x14ac:dyDescent="0.2">
      <c r="B50" s="101"/>
      <c r="C50" s="101"/>
      <c r="D50" s="101"/>
      <c r="E50" s="101"/>
      <c r="F50" s="102"/>
      <c r="J50" s="101"/>
    </row>
    <row r="51" spans="1:10" x14ac:dyDescent="0.2">
      <c r="B51" s="101"/>
      <c r="C51" s="101"/>
      <c r="D51" s="101"/>
      <c r="E51" s="101"/>
      <c r="F51" s="102"/>
      <c r="J51" s="101"/>
    </row>
    <row r="52" spans="1:10" x14ac:dyDescent="0.2">
      <c r="B52" s="101"/>
      <c r="C52" s="101"/>
      <c r="D52" s="101"/>
      <c r="E52" s="101"/>
      <c r="F52" s="102"/>
      <c r="J52" s="101"/>
    </row>
    <row r="53" spans="1:10" x14ac:dyDescent="0.2">
      <c r="B53" s="101"/>
      <c r="C53" s="101"/>
      <c r="D53" s="101"/>
      <c r="E53" s="101"/>
      <c r="F53" s="102"/>
      <c r="J53" s="101"/>
    </row>
    <row r="61" spans="1:10" ht="16" thickBot="1" x14ac:dyDescent="0.25">
      <c r="A61" s="9" t="s">
        <v>6</v>
      </c>
    </row>
    <row r="62" spans="1:10" ht="16" x14ac:dyDescent="0.2">
      <c r="A62" s="104" t="s">
        <v>46</v>
      </c>
      <c r="B62" s="105" t="s">
        <v>47</v>
      </c>
    </row>
    <row r="63" spans="1:10" ht="16" thickBot="1" x14ac:dyDescent="0.25">
      <c r="A63" s="106" t="s">
        <v>48</v>
      </c>
      <c r="B63" s="107">
        <v>1</v>
      </c>
    </row>
    <row r="67" spans="1:36" ht="16" thickBot="1" x14ac:dyDescent="0.25"/>
    <row r="68" spans="1:36" x14ac:dyDescent="0.2">
      <c r="A68" s="108" t="s">
        <v>49</v>
      </c>
      <c r="B68" s="109"/>
      <c r="C68" s="22"/>
      <c r="D68" s="108" t="s">
        <v>50</v>
      </c>
      <c r="E68" s="110"/>
      <c r="G68" s="4"/>
      <c r="H68" s="4"/>
      <c r="I68" s="4"/>
      <c r="T68" s="5"/>
      <c r="Y68" s="6"/>
      <c r="Z68" s="6"/>
      <c r="AA68"/>
      <c r="AB68" s="7"/>
      <c r="AC68"/>
      <c r="AD68"/>
      <c r="AE68"/>
      <c r="AF68"/>
      <c r="AG68"/>
    </row>
    <row r="69" spans="1:36" ht="17" thickBot="1" x14ac:dyDescent="0.25">
      <c r="A69" s="111" t="s">
        <v>51</v>
      </c>
      <c r="B69" s="112" t="s">
        <v>52</v>
      </c>
      <c r="C69" s="23"/>
      <c r="D69" s="113" t="s">
        <v>51</v>
      </c>
      <c r="E69" s="114" t="s">
        <v>52</v>
      </c>
      <c r="G69" s="115" t="s">
        <v>53</v>
      </c>
      <c r="H69" s="4"/>
      <c r="I69" s="4"/>
      <c r="T69" s="5"/>
      <c r="Y69" s="6"/>
      <c r="Z69" s="6"/>
      <c r="AA69"/>
      <c r="AB69" s="7"/>
      <c r="AC69"/>
      <c r="AD69"/>
      <c r="AE69"/>
      <c r="AF69"/>
      <c r="AG69"/>
    </row>
    <row r="70" spans="1:36" ht="16" x14ac:dyDescent="0.2">
      <c r="A70" s="116">
        <v>0.55000000000000004</v>
      </c>
      <c r="B70" s="117">
        <f>IFERROR(COUNTIFS(J$9:J$14,"&lt;="&amp;A70,J$9:J$14,"&gt;"&amp;C70,E$9:E$14,"VSD*"),"")</f>
        <v>0</v>
      </c>
      <c r="C70">
        <f>0.1</f>
        <v>0.1</v>
      </c>
      <c r="D70" s="116">
        <v>0.12</v>
      </c>
      <c r="E70" s="117">
        <f>IFERROR(COUNTIFS(J$9:J$14,"&lt;="&amp;D70,J$9:J$14,"&gt;"&amp;G70,F$9:F$14,"&lt;450")+(COUNTIF($J$20,D70)*$J$19),"")</f>
        <v>0</v>
      </c>
      <c r="G70" s="118">
        <v>0.1</v>
      </c>
      <c r="H70" s="4"/>
      <c r="I70" s="4"/>
      <c r="T70" s="5"/>
      <c r="Y70" s="6"/>
      <c r="Z70" s="6"/>
      <c r="AA70"/>
      <c r="AB70" s="7"/>
      <c r="AC70"/>
      <c r="AD70"/>
      <c r="AE70"/>
      <c r="AF70"/>
      <c r="AG70"/>
    </row>
    <row r="71" spans="1:36" ht="16" x14ac:dyDescent="0.2">
      <c r="A71" s="116">
        <v>0.75</v>
      </c>
      <c r="B71" s="117">
        <f>IFERROR(COUNTIFS(J$9:J$14,"&lt;="&amp;A71,J$9:J$14,"&gt;"&amp;C71,E$9:E$14,"VSD*"),"")</f>
        <v>0</v>
      </c>
      <c r="C71">
        <f>A70+0.01</f>
        <v>0.56000000000000005</v>
      </c>
      <c r="D71" s="116">
        <v>0.18</v>
      </c>
      <c r="E71" s="117">
        <f>IFERROR(COUNTIFS(J$9:J$14,"&lt;="&amp;D71,J$9:J$14,"&gt;"&amp;G71,F$9:F$14,"&lt;450")+(COUNTIF($J$20,D71)*$J$19),"")</f>
        <v>0</v>
      </c>
      <c r="G71" s="118">
        <f>D70+0.01</f>
        <v>0.13</v>
      </c>
      <c r="H71" s="4"/>
      <c r="I71" s="4"/>
      <c r="T71" s="5"/>
      <c r="Y71" s="6"/>
      <c r="Z71" s="6"/>
      <c r="AA71"/>
      <c r="AB71" s="7"/>
      <c r="AC71"/>
      <c r="AD71"/>
      <c r="AE71"/>
      <c r="AF71"/>
      <c r="AG71"/>
    </row>
    <row r="72" spans="1:36" ht="16" x14ac:dyDescent="0.2">
      <c r="A72" s="116">
        <v>1.1000000000000001</v>
      </c>
      <c r="B72" s="117">
        <f>IFERROR(COUNTIFS(J$9:J$14,"&lt;="&amp;A72,J$9:J$14,"&gt;"&amp;C72,E$9:E$14,"VSD*"),"")</f>
        <v>0</v>
      </c>
      <c r="C72">
        <f t="shared" ref="C72:C110" si="1">A71+0.01</f>
        <v>0.76</v>
      </c>
      <c r="D72" s="116">
        <v>0.25</v>
      </c>
      <c r="E72" s="117">
        <f>IFERROR(COUNTIFS(J$9:J$14,"&lt;="&amp;D72,J$9:J$14,"&gt;"&amp;G72,F$9:F$14,"&lt;450")+(COUNTIF($J$20,D72)*$J$19),"")</f>
        <v>0</v>
      </c>
      <c r="G72" s="118">
        <f t="shared" ref="G72:G103" si="2">D71+0.01</f>
        <v>0.19</v>
      </c>
      <c r="H72" s="4"/>
      <c r="I72" s="4"/>
      <c r="T72" s="5"/>
      <c r="Y72" s="6"/>
      <c r="Z72" s="6"/>
      <c r="AA72"/>
      <c r="AB72" s="7"/>
      <c r="AC72"/>
      <c r="AD72"/>
      <c r="AE72"/>
      <c r="AF72"/>
      <c r="AG72"/>
    </row>
    <row r="73" spans="1:36" ht="16" x14ac:dyDescent="0.2">
      <c r="A73" s="116">
        <v>1.5</v>
      </c>
      <c r="B73" s="117">
        <f>IFERROR(COUNTIFS(J$9:J$14,"&lt;="&amp;A73,J$9:J$14,"&gt;"&amp;C73,E$9:E$14,"VSD*"),"")</f>
        <v>0</v>
      </c>
      <c r="C73">
        <f t="shared" si="1"/>
        <v>1.1100000000000001</v>
      </c>
      <c r="D73" s="116">
        <v>0.37</v>
      </c>
      <c r="E73" s="117">
        <f>IFERROR(COUNTIFS(J$9:J$14,"&lt;="&amp;D73,J$9:J$14,"&gt;"&amp;G73,F$9:F$14,"&lt;450")+(COUNTIF($J$20,D73)*$J$19),"")</f>
        <v>0</v>
      </c>
      <c r="G73" s="118">
        <f t="shared" si="2"/>
        <v>0.26</v>
      </c>
      <c r="H73" s="4"/>
      <c r="I73" s="4"/>
      <c r="T73" s="5"/>
      <c r="Y73" s="6"/>
      <c r="Z73" s="6"/>
      <c r="AA73"/>
      <c r="AB73" s="7"/>
      <c r="AC73"/>
      <c r="AD73"/>
      <c r="AE73"/>
      <c r="AF73"/>
      <c r="AG73"/>
    </row>
    <row r="74" spans="1:36" ht="16" x14ac:dyDescent="0.2">
      <c r="A74" s="116">
        <v>2.2000000000000002</v>
      </c>
      <c r="B74" s="117">
        <f>IFERROR(COUNTIFS(J$9:J$14,"&lt;="&amp;A74,J$9:J$14,"&gt;"&amp;C74,E$9:E$14,"VSD*"),"")</f>
        <v>0</v>
      </c>
      <c r="C74">
        <f t="shared" si="1"/>
        <v>1.51</v>
      </c>
      <c r="D74" s="116">
        <v>0.55000000000000004</v>
      </c>
      <c r="E74" s="117">
        <f>IFERROR(COUNTIFS(J$9:J$14,"&lt;="&amp;D74,J$9:J$14,"&gt;"&amp;G74,F$9:F$14,"&lt;450")+(COUNTIF($J$20,D74)*$J$19),"")</f>
        <v>0</v>
      </c>
      <c r="G74" s="118">
        <f t="shared" si="2"/>
        <v>0.38</v>
      </c>
      <c r="H74" s="4"/>
      <c r="I74" s="4"/>
      <c r="T74" s="5"/>
      <c r="Y74" s="6"/>
      <c r="Z74" s="6"/>
      <c r="AA74"/>
      <c r="AB74" s="7"/>
      <c r="AC74"/>
      <c r="AD74"/>
      <c r="AE74"/>
      <c r="AF74"/>
      <c r="AG74"/>
    </row>
    <row r="75" spans="1:36" ht="16" x14ac:dyDescent="0.2">
      <c r="A75" s="116">
        <v>3</v>
      </c>
      <c r="B75" s="117">
        <f>IFERROR(COUNTIFS(J$9:J$14,"&lt;="&amp;A75,J$9:J$14,"&gt;"&amp;C75,E$9:E$14,"VSD*"),"")</f>
        <v>0</v>
      </c>
      <c r="C75">
        <f t="shared" si="1"/>
        <v>2.21</v>
      </c>
      <c r="D75" s="116">
        <v>0.75</v>
      </c>
      <c r="E75" s="117">
        <f>IFERROR(COUNTIFS(J$9:J$14,"&lt;="&amp;D75,J$9:J$14,"&gt;"&amp;G75,F$9:F$14,"&lt;450")+(COUNTIF($J$20,D75)*$J$19),"")</f>
        <v>0</v>
      </c>
      <c r="G75" s="118">
        <f t="shared" si="2"/>
        <v>0.56000000000000005</v>
      </c>
      <c r="H75" s="4"/>
      <c r="I75" s="4"/>
      <c r="T75" s="5"/>
      <c r="Y75" s="6"/>
      <c r="Z75" s="6"/>
      <c r="AA75"/>
      <c r="AB75" s="7"/>
      <c r="AC75"/>
      <c r="AD75"/>
      <c r="AE75"/>
      <c r="AF75"/>
      <c r="AG75"/>
      <c r="AH75"/>
      <c r="AJ75"/>
    </row>
    <row r="76" spans="1:36" ht="30.75" customHeight="1" x14ac:dyDescent="0.2">
      <c r="A76" s="116">
        <v>4</v>
      </c>
      <c r="B76" s="117">
        <f>IFERROR(COUNTIFS(J$9:J$14,"&lt;="&amp;A76,J$9:J$14,"&gt;"&amp;C76,E$9:E$14,"VSD*"),"")</f>
        <v>0</v>
      </c>
      <c r="C76">
        <f t="shared" si="1"/>
        <v>3.01</v>
      </c>
      <c r="D76" s="116">
        <v>1.1000000000000001</v>
      </c>
      <c r="E76" s="117">
        <f>IFERROR(COUNTIFS(J$9:J$14,"&lt;="&amp;D76,J$9:J$14,"&gt;"&amp;G76,F$9:F$14,"&lt;450")+(COUNTIF($J$20,D76)*$J$19),"")</f>
        <v>0</v>
      </c>
      <c r="G76" s="118">
        <f t="shared" si="2"/>
        <v>0.76</v>
      </c>
      <c r="H76" s="4"/>
      <c r="I76" s="4"/>
      <c r="T76" s="5"/>
      <c r="Y76" s="6"/>
      <c r="Z76" s="6"/>
      <c r="AA76"/>
      <c r="AB76" s="7"/>
      <c r="AC76"/>
      <c r="AD76"/>
      <c r="AE76"/>
      <c r="AF76"/>
      <c r="AG76"/>
      <c r="AH76"/>
      <c r="AJ76"/>
    </row>
    <row r="77" spans="1:36" ht="16" x14ac:dyDescent="0.2">
      <c r="A77" s="116">
        <v>5.5</v>
      </c>
      <c r="B77" s="117">
        <f>IFERROR(COUNTIFS(J$9:J$14,"&lt;="&amp;A77,J$9:J$14,"&gt;"&amp;C77,E$9:E$14,"VSD*"),"")</f>
        <v>0</v>
      </c>
      <c r="C77">
        <f t="shared" si="1"/>
        <v>4.01</v>
      </c>
      <c r="D77" s="116">
        <v>1.5</v>
      </c>
      <c r="E77" s="117">
        <f>IFERROR(COUNTIFS(J$9:J$14,"&lt;="&amp;D77,J$9:J$14,"&gt;"&amp;G77,F$9:F$14,"&lt;450")+(COUNTIF($J$20,D77)*$J$19),"")</f>
        <v>0</v>
      </c>
      <c r="G77" s="118">
        <f t="shared" si="2"/>
        <v>1.1100000000000001</v>
      </c>
      <c r="H77" s="4"/>
      <c r="I77" s="4"/>
      <c r="T77" s="5"/>
      <c r="Y77" s="6"/>
      <c r="Z77" s="6"/>
      <c r="AA77"/>
      <c r="AB77" s="7"/>
      <c r="AC77"/>
      <c r="AD77"/>
      <c r="AE77"/>
      <c r="AF77"/>
      <c r="AG77"/>
      <c r="AH77"/>
      <c r="AJ77"/>
    </row>
    <row r="78" spans="1:36" ht="16" x14ac:dyDescent="0.2">
      <c r="A78" s="116">
        <v>7.5</v>
      </c>
      <c r="B78" s="117">
        <f>IFERROR(COUNTIFS(J$9:J$14,"&lt;="&amp;A78,J$9:J$14,"&gt;"&amp;C78,E$9:E$14,"VSD*"),"")</f>
        <v>0</v>
      </c>
      <c r="C78">
        <f t="shared" si="1"/>
        <v>5.51</v>
      </c>
      <c r="D78" s="116">
        <v>2.2000000000000002</v>
      </c>
      <c r="E78" s="117">
        <f>IFERROR(COUNTIFS(J$9:J$14,"&lt;="&amp;D78,J$9:J$14,"&gt;"&amp;G78,F$9:F$14,"&lt;450")+(COUNTIF($J$20,D78)*$J$19),"")</f>
        <v>0</v>
      </c>
      <c r="G78" s="118">
        <f t="shared" si="2"/>
        <v>1.51</v>
      </c>
      <c r="H78" s="4"/>
      <c r="I78" s="4"/>
      <c r="T78" s="5"/>
      <c r="Y78" s="6"/>
      <c r="Z78" s="6"/>
      <c r="AA78"/>
      <c r="AB78" s="7"/>
      <c r="AC78"/>
      <c r="AD78"/>
      <c r="AE78"/>
      <c r="AF78"/>
      <c r="AG78"/>
      <c r="AH78"/>
      <c r="AJ78"/>
    </row>
    <row r="79" spans="1:36" ht="16" x14ac:dyDescent="0.2">
      <c r="A79" s="116">
        <v>11</v>
      </c>
      <c r="B79" s="117">
        <f>IFERROR(COUNTIFS(J$9:J$14,"&lt;="&amp;A79,J$9:J$14,"&gt;"&amp;C79,E$9:E$14,"VSD*"),"")</f>
        <v>0</v>
      </c>
      <c r="C79">
        <f t="shared" si="1"/>
        <v>7.51</v>
      </c>
      <c r="D79" s="116">
        <v>3</v>
      </c>
      <c r="E79" s="117">
        <f>IFERROR(COUNTIFS(J$9:J$14,"&lt;="&amp;D79,J$9:J$14,"&gt;"&amp;G79,F$9:F$14,"&lt;450")+(COUNTIF($J$20,D79)*$J$19),"")</f>
        <v>0</v>
      </c>
      <c r="G79" s="118">
        <f t="shared" si="2"/>
        <v>2.21</v>
      </c>
      <c r="H79" s="4"/>
      <c r="I79" s="4"/>
      <c r="T79" s="5"/>
      <c r="Y79" s="6"/>
      <c r="Z79" s="6"/>
      <c r="AA79"/>
      <c r="AB79" s="7"/>
      <c r="AC79"/>
      <c r="AD79"/>
      <c r="AE79"/>
      <c r="AF79"/>
      <c r="AG79"/>
      <c r="AH79"/>
      <c r="AJ79"/>
    </row>
    <row r="80" spans="1:36" ht="16" x14ac:dyDescent="0.2">
      <c r="A80" s="116">
        <v>15</v>
      </c>
      <c r="B80" s="117">
        <f>IFERROR(COUNTIFS(J$9:J$14,"&lt;="&amp;A80,J$9:J$14,"&gt;"&amp;C80,E$9:E$14,"VSD*"),"")</f>
        <v>0</v>
      </c>
      <c r="C80">
        <f t="shared" si="1"/>
        <v>11.01</v>
      </c>
      <c r="D80" s="116">
        <v>4</v>
      </c>
      <c r="E80" s="117">
        <f>IFERROR(COUNTIFS(J$9:J$14,"&lt;="&amp;D80,J$9:J$14,"&gt;"&amp;G80,F$9:F$14,"&lt;450")+(COUNTIF($J$20,D80)*$J$19),"")</f>
        <v>0</v>
      </c>
      <c r="G80" s="118">
        <f t="shared" si="2"/>
        <v>3.01</v>
      </c>
      <c r="H80" s="4"/>
      <c r="I80" s="4"/>
      <c r="T80" s="5"/>
      <c r="Y80" s="6"/>
      <c r="Z80" s="6"/>
      <c r="AA80"/>
      <c r="AB80" s="7"/>
      <c r="AC80"/>
      <c r="AD80"/>
      <c r="AE80"/>
      <c r="AF80"/>
      <c r="AG80"/>
      <c r="AH80"/>
      <c r="AJ80"/>
    </row>
    <row r="81" spans="1:36" ht="16" x14ac:dyDescent="0.2">
      <c r="A81" s="116">
        <v>18.5</v>
      </c>
      <c r="B81" s="117">
        <f>IFERROR(COUNTIFS(J$9:J$14,"&lt;="&amp;A81,J$9:J$14,"&gt;"&amp;C81,E$9:E$14,"VSD*"),"")</f>
        <v>0</v>
      </c>
      <c r="C81">
        <f t="shared" si="1"/>
        <v>15.01</v>
      </c>
      <c r="D81" s="116">
        <v>5.5</v>
      </c>
      <c r="E81" s="117">
        <f>IFERROR(COUNTIFS(J$9:J$14,"&lt;="&amp;D81,J$9:J$14,"&gt;"&amp;G81,F$9:F$14,"&lt;450")+(COUNTIF($J$20,D81)*$J$19),"")</f>
        <v>0</v>
      </c>
      <c r="G81" s="118">
        <f t="shared" si="2"/>
        <v>4.01</v>
      </c>
      <c r="H81" s="4"/>
      <c r="I81" s="4"/>
      <c r="T81" s="5"/>
      <c r="Y81" s="6"/>
      <c r="Z81" s="6"/>
      <c r="AA81"/>
      <c r="AB81" s="7"/>
      <c r="AC81"/>
      <c r="AD81"/>
      <c r="AE81"/>
      <c r="AF81"/>
      <c r="AG81"/>
      <c r="AH81"/>
      <c r="AJ81"/>
    </row>
    <row r="82" spans="1:36" ht="16" x14ac:dyDescent="0.2">
      <c r="A82" s="116">
        <v>22</v>
      </c>
      <c r="B82" s="117">
        <f>IFERROR(COUNTIFS(J$9:J$14,"&lt;="&amp;A82,J$9:J$14,"&gt;"&amp;C82,E$9:E$14,"VSD*"),"")</f>
        <v>0</v>
      </c>
      <c r="C82">
        <f t="shared" si="1"/>
        <v>18.510000000000002</v>
      </c>
      <c r="D82" s="116">
        <v>7.5</v>
      </c>
      <c r="E82" s="117">
        <f>IFERROR(COUNTIFS(J$9:J$14,"&lt;="&amp;D82,J$9:J$14,"&gt;"&amp;G82,F$9:F$14,"&lt;450")+(COUNTIF($J$20,D82)*$J$19),"")</f>
        <v>0</v>
      </c>
      <c r="G82" s="118">
        <f t="shared" si="2"/>
        <v>5.51</v>
      </c>
      <c r="H82" s="4"/>
      <c r="I82" s="4"/>
      <c r="T82" s="5"/>
      <c r="Y82" s="6"/>
      <c r="Z82" s="6"/>
      <c r="AA82"/>
      <c r="AB82" s="7"/>
      <c r="AC82"/>
      <c r="AD82"/>
      <c r="AE82"/>
      <c r="AF82"/>
      <c r="AG82"/>
      <c r="AH82"/>
      <c r="AJ82"/>
    </row>
    <row r="83" spans="1:36" ht="16" x14ac:dyDescent="0.2">
      <c r="A83" s="116">
        <v>30</v>
      </c>
      <c r="B83" s="117">
        <f>IFERROR(COUNTIFS(J$9:J$14,"&lt;="&amp;A83,J$9:J$14,"&gt;"&amp;C83,E$9:E$14,"VSD*"),"")</f>
        <v>0</v>
      </c>
      <c r="C83">
        <f t="shared" si="1"/>
        <v>22.01</v>
      </c>
      <c r="D83" s="116">
        <v>11</v>
      </c>
      <c r="E83" s="117">
        <f>IFERROR(COUNTIFS(J$9:J$14,"&lt;="&amp;D83,J$9:J$14,"&gt;"&amp;G83,F$9:F$14,"&lt;450")+(COUNTIF($J$20,D83)*$J$19),"")</f>
        <v>0</v>
      </c>
      <c r="G83" s="118">
        <f t="shared" si="2"/>
        <v>7.51</v>
      </c>
      <c r="H83" s="4"/>
      <c r="I83" s="4"/>
      <c r="T83" s="5"/>
      <c r="Y83" s="6"/>
      <c r="Z83" s="6"/>
      <c r="AA83"/>
      <c r="AB83" s="7"/>
      <c r="AC83"/>
      <c r="AD83"/>
      <c r="AE83"/>
      <c r="AF83"/>
      <c r="AG83"/>
      <c r="AH83"/>
      <c r="AJ83"/>
    </row>
    <row r="84" spans="1:36" ht="16" x14ac:dyDescent="0.2">
      <c r="A84" s="116">
        <v>32</v>
      </c>
      <c r="B84" s="117">
        <f>IFERROR(COUNTIFS(J$9:J$14,"&lt;="&amp;A84,J$9:J$14,"&gt;"&amp;C84,E$9:E$14,"VSD*"),"")</f>
        <v>0</v>
      </c>
      <c r="C84">
        <f t="shared" si="1"/>
        <v>30.01</v>
      </c>
      <c r="D84" s="116">
        <v>15</v>
      </c>
      <c r="E84" s="117">
        <f>IFERROR(COUNTIFS(J$9:J$14,"&lt;="&amp;D84,J$9:J$14,"&gt;"&amp;G84,F$9:F$14,"&lt;450")+(COUNTIF($J$20,D84)*$J$19),"")</f>
        <v>0</v>
      </c>
      <c r="G84" s="118">
        <f t="shared" si="2"/>
        <v>11.01</v>
      </c>
      <c r="H84" s="4"/>
      <c r="I84" s="4"/>
      <c r="T84" s="5"/>
      <c r="Y84" s="6"/>
      <c r="Z84" s="6"/>
      <c r="AA84"/>
      <c r="AB84" s="7"/>
      <c r="AC84"/>
      <c r="AD84"/>
      <c r="AE84"/>
      <c r="AF84"/>
      <c r="AG84"/>
      <c r="AH84"/>
      <c r="AJ84"/>
    </row>
    <row r="85" spans="1:36" ht="16" x14ac:dyDescent="0.2">
      <c r="A85" s="116">
        <v>37</v>
      </c>
      <c r="B85" s="117">
        <f>IFERROR(COUNTIFS(J$9:J$14,"&lt;="&amp;A85,J$9:J$14,"&gt;"&amp;C85,E$9:E$14,"VSD*"),"")</f>
        <v>0</v>
      </c>
      <c r="C85">
        <f t="shared" si="1"/>
        <v>32.01</v>
      </c>
      <c r="D85" s="116">
        <v>18.5</v>
      </c>
      <c r="E85" s="117">
        <f>IFERROR(COUNTIFS(J$9:J$14,"&lt;="&amp;D85,J$9:J$14,"&gt;"&amp;G85,F$9:F$14,"&lt;450")+(COUNTIF($J$20,D85)*$J$19),"")</f>
        <v>0</v>
      </c>
      <c r="G85" s="118">
        <f t="shared" si="2"/>
        <v>15.01</v>
      </c>
      <c r="H85" s="4"/>
      <c r="I85" s="4"/>
      <c r="T85" s="5"/>
      <c r="Y85" s="6"/>
      <c r="Z85" s="6"/>
      <c r="AA85"/>
      <c r="AB85" s="7"/>
      <c r="AC85"/>
      <c r="AD85"/>
      <c r="AE85"/>
      <c r="AF85"/>
      <c r="AG85"/>
      <c r="AH85"/>
      <c r="AJ85"/>
    </row>
    <row r="86" spans="1:36" ht="16" x14ac:dyDescent="0.2">
      <c r="A86" s="116">
        <v>45</v>
      </c>
      <c r="B86" s="117">
        <f>IFERROR(COUNTIFS(J$9:J$14,"&lt;="&amp;A86,J$9:J$14,"&gt;"&amp;C86,E$9:E$14,"VSD*"),"")</f>
        <v>0</v>
      </c>
      <c r="C86">
        <f t="shared" si="1"/>
        <v>37.01</v>
      </c>
      <c r="D86" s="116">
        <v>22</v>
      </c>
      <c r="E86" s="117">
        <f>IFERROR(COUNTIFS(J$9:J$14,"&lt;="&amp;D86,J$9:J$14,"&gt;"&amp;G86,F$9:F$14,"&lt;450")+(COUNTIF($J$20,D86)*$J$19),"")</f>
        <v>0</v>
      </c>
      <c r="G86" s="118">
        <f t="shared" si="2"/>
        <v>18.510000000000002</v>
      </c>
      <c r="H86" s="4"/>
      <c r="I86" s="4"/>
      <c r="T86" s="5"/>
      <c r="Y86" s="6"/>
      <c r="Z86" s="6"/>
      <c r="AA86"/>
      <c r="AB86" s="7"/>
      <c r="AC86"/>
      <c r="AD86"/>
      <c r="AE86"/>
      <c r="AF86"/>
      <c r="AG86"/>
      <c r="AH86"/>
      <c r="AJ86"/>
    </row>
    <row r="87" spans="1:36" ht="16" x14ac:dyDescent="0.2">
      <c r="A87" s="116">
        <v>50</v>
      </c>
      <c r="B87" s="117">
        <f>IFERROR(COUNTIFS(J$9:J$14,"&lt;="&amp;A87,J$9:J$14,"&gt;"&amp;C87,E$9:E$14,"VSD*"),"")</f>
        <v>0</v>
      </c>
      <c r="C87">
        <f t="shared" si="1"/>
        <v>45.01</v>
      </c>
      <c r="D87" s="116">
        <v>30</v>
      </c>
      <c r="E87" s="117">
        <f>IFERROR(COUNTIFS(J$9:J$14,"&lt;="&amp;D87,J$9:J$14,"&gt;"&amp;G87,F$9:F$14,"&lt;450")+(COUNTIF($J$20,D87)*$J$19),"")</f>
        <v>0</v>
      </c>
      <c r="G87" s="118">
        <f t="shared" si="2"/>
        <v>22.01</v>
      </c>
      <c r="H87" s="4"/>
      <c r="I87" s="4"/>
      <c r="T87" s="5"/>
      <c r="Y87" s="6"/>
      <c r="Z87" s="6"/>
      <c r="AA87"/>
      <c r="AB87" s="7"/>
      <c r="AC87"/>
      <c r="AD87"/>
      <c r="AE87"/>
      <c r="AF87"/>
      <c r="AG87"/>
      <c r="AH87"/>
      <c r="AJ87"/>
    </row>
    <row r="88" spans="1:36" ht="16" x14ac:dyDescent="0.2">
      <c r="A88" s="116">
        <v>55</v>
      </c>
      <c r="B88" s="117">
        <f>IFERROR(COUNTIFS(J$9:J$14,"&lt;="&amp;A88,J$9:J$14,"&gt;"&amp;C88,E$9:E$14,"VSD*"),"")</f>
        <v>0</v>
      </c>
      <c r="C88">
        <f t="shared" si="1"/>
        <v>50.01</v>
      </c>
      <c r="D88" s="116">
        <v>37</v>
      </c>
      <c r="E88" s="117">
        <f>IFERROR(COUNTIFS(J$9:J$14,"&lt;="&amp;D88,J$9:J$14,"&gt;"&amp;G88,F$9:F$14,"&lt;450")+(COUNTIF($J$20,D88)*$J$19),"")</f>
        <v>0</v>
      </c>
      <c r="G88" s="118">
        <f t="shared" si="2"/>
        <v>30.01</v>
      </c>
      <c r="H88" s="4"/>
      <c r="I88" s="4"/>
      <c r="T88" s="5"/>
      <c r="Y88" s="6"/>
      <c r="Z88" s="6"/>
      <c r="AA88"/>
      <c r="AB88" s="7"/>
      <c r="AC88"/>
      <c r="AD88"/>
      <c r="AE88"/>
      <c r="AF88"/>
      <c r="AG88"/>
      <c r="AH88"/>
      <c r="AJ88"/>
    </row>
    <row r="89" spans="1:36" ht="16" x14ac:dyDescent="0.2">
      <c r="A89" s="116">
        <v>75</v>
      </c>
      <c r="B89" s="117">
        <f>IFERROR(COUNTIFS(J$9:J$14,"&lt;="&amp;A89,J$9:J$14,"&gt;"&amp;C89,E$9:E$14,"VSD*"),"")</f>
        <v>0</v>
      </c>
      <c r="C89">
        <f t="shared" si="1"/>
        <v>55.01</v>
      </c>
      <c r="D89" s="116">
        <v>45</v>
      </c>
      <c r="E89" s="117">
        <f>IFERROR(COUNTIFS(J$9:J$14,"&lt;="&amp;D89,J$9:J$14,"&gt;"&amp;G89,F$9:F$14,"&lt;450")+(COUNTIF($J$20,D89)*$J$19),"")</f>
        <v>0</v>
      </c>
      <c r="G89" s="118">
        <f t="shared" si="2"/>
        <v>37.01</v>
      </c>
      <c r="H89" s="4"/>
      <c r="I89" s="4"/>
      <c r="T89" s="5"/>
      <c r="Y89" s="6"/>
      <c r="Z89" s="6"/>
      <c r="AA89"/>
      <c r="AB89" s="7"/>
      <c r="AC89"/>
      <c r="AD89"/>
      <c r="AE89"/>
      <c r="AF89"/>
      <c r="AG89"/>
      <c r="AH89"/>
      <c r="AJ89"/>
    </row>
    <row r="90" spans="1:36" ht="16" x14ac:dyDescent="0.2">
      <c r="A90" s="116">
        <v>90</v>
      </c>
      <c r="B90" s="117">
        <f>IFERROR(COUNTIFS(J$9:J$14,"&lt;="&amp;A90,J$9:J$14,"&gt;"&amp;C90,E$9:E$14,"VSD*"),"")</f>
        <v>0</v>
      </c>
      <c r="C90">
        <f t="shared" si="1"/>
        <v>75.010000000000005</v>
      </c>
      <c r="D90" s="116">
        <v>55</v>
      </c>
      <c r="E90" s="117">
        <f>IFERROR(COUNTIFS(J$9:J$14,"&lt;="&amp;D90,J$9:J$14,"&gt;"&amp;G90,F$9:F$14,"&lt;450")+(COUNTIF($J$20,D90)*$J$19),"")</f>
        <v>0</v>
      </c>
      <c r="G90" s="118">
        <f t="shared" si="2"/>
        <v>45.01</v>
      </c>
      <c r="H90" s="4"/>
      <c r="I90" s="4"/>
      <c r="T90" s="5"/>
      <c r="Y90" s="6"/>
      <c r="Z90" s="6"/>
      <c r="AA90"/>
      <c r="AB90" s="7"/>
      <c r="AC90"/>
      <c r="AD90"/>
      <c r="AE90"/>
      <c r="AF90"/>
      <c r="AG90"/>
      <c r="AH90"/>
      <c r="AJ90"/>
    </row>
    <row r="91" spans="1:36" ht="16" x14ac:dyDescent="0.2">
      <c r="A91" s="116">
        <v>110</v>
      </c>
      <c r="B91" s="117">
        <f>IFERROR(COUNTIFS(J$9:J$14,"&lt;="&amp;A91,J$9:J$14,"&gt;"&amp;C91,E$9:E$14,"VSD*"),"")</f>
        <v>0</v>
      </c>
      <c r="C91">
        <f t="shared" si="1"/>
        <v>90.01</v>
      </c>
      <c r="D91" s="116">
        <v>75</v>
      </c>
      <c r="E91" s="117">
        <f>IFERROR(COUNTIFS(J$9:J$14,"&lt;="&amp;D91,J$9:J$14,"&gt;"&amp;G91,F$9:F$14,"&lt;450")+(COUNTIF($J$20,D91)*$J$19),"")</f>
        <v>0</v>
      </c>
      <c r="G91" s="118">
        <f t="shared" si="2"/>
        <v>55.01</v>
      </c>
      <c r="H91" s="4"/>
      <c r="I91" s="4"/>
      <c r="T91" s="5"/>
      <c r="Y91" s="6"/>
      <c r="Z91" s="6"/>
      <c r="AA91"/>
      <c r="AB91" s="7"/>
      <c r="AC91"/>
      <c r="AD91"/>
      <c r="AE91"/>
      <c r="AF91"/>
      <c r="AG91"/>
      <c r="AH91"/>
      <c r="AJ91"/>
    </row>
    <row r="92" spans="1:36" ht="16" x14ac:dyDescent="0.2">
      <c r="A92" s="116">
        <v>132</v>
      </c>
      <c r="B92" s="117">
        <f>IFERROR(COUNTIFS(J$9:J$14,"&lt;="&amp;A92,J$9:J$14,"&gt;"&amp;C92,E$9:E$14,"VSD*"),"")</f>
        <v>0</v>
      </c>
      <c r="C92">
        <f t="shared" si="1"/>
        <v>110.01</v>
      </c>
      <c r="D92" s="116">
        <v>90</v>
      </c>
      <c r="E92" s="117">
        <f>IFERROR(COUNTIFS(J$9:J$14,"&lt;="&amp;D92,J$9:J$14,"&gt;"&amp;G92,F$9:F$14,"&lt;450")+(COUNTIF($J$20,D92)*$J$19),"")</f>
        <v>0</v>
      </c>
      <c r="G92" s="118">
        <f t="shared" si="2"/>
        <v>75.010000000000005</v>
      </c>
      <c r="H92" s="4"/>
      <c r="I92" s="4"/>
      <c r="T92" s="5"/>
      <c r="Y92" s="6"/>
      <c r="Z92" s="6"/>
      <c r="AA92"/>
      <c r="AB92" s="7"/>
      <c r="AC92"/>
      <c r="AD92"/>
      <c r="AE92"/>
      <c r="AF92"/>
      <c r="AG92"/>
      <c r="AH92"/>
      <c r="AJ92"/>
    </row>
    <row r="93" spans="1:36" ht="16" x14ac:dyDescent="0.2">
      <c r="A93" s="116">
        <v>150</v>
      </c>
      <c r="B93" s="117">
        <f>IFERROR(COUNTIFS(J$9:J$14,"&lt;="&amp;A93,J$9:J$14,"&gt;"&amp;C93,E$9:E$14,"VSD*"),"")</f>
        <v>0</v>
      </c>
      <c r="C93">
        <f t="shared" si="1"/>
        <v>132.01</v>
      </c>
      <c r="D93" s="116">
        <v>110</v>
      </c>
      <c r="E93" s="117">
        <f>IFERROR(COUNTIFS(J$9:J$14,"&lt;="&amp;D93,J$9:J$14,"&gt;"&amp;G93,F$9:F$14,"&lt;450")+(COUNTIF($J$20,D93)*$J$19),"")</f>
        <v>0</v>
      </c>
      <c r="G93" s="118">
        <f t="shared" si="2"/>
        <v>90.01</v>
      </c>
      <c r="H93" s="4"/>
      <c r="I93" s="4"/>
      <c r="T93" s="5"/>
      <c r="Y93" s="6"/>
      <c r="Z93" s="6"/>
      <c r="AA93"/>
      <c r="AB93" s="7"/>
      <c r="AC93"/>
      <c r="AD93"/>
      <c r="AE93"/>
      <c r="AF93"/>
      <c r="AG93"/>
      <c r="AH93"/>
      <c r="AJ93"/>
    </row>
    <row r="94" spans="1:36" ht="16" x14ac:dyDescent="0.2">
      <c r="A94" s="116">
        <v>160</v>
      </c>
      <c r="B94" s="117">
        <f>IFERROR(COUNTIFS(J$9:J$14,"&lt;="&amp;A94,J$9:J$14,"&gt;"&amp;C94,E$9:E$14,"VSD*"),"")</f>
        <v>0</v>
      </c>
      <c r="C94">
        <f t="shared" si="1"/>
        <v>150.01</v>
      </c>
      <c r="D94" s="116">
        <v>132</v>
      </c>
      <c r="E94" s="117">
        <f>IFERROR(COUNTIFS(J$9:J$14,"&lt;="&amp;D94,J$9:J$14,"&gt;"&amp;G94,F$9:F$14,"&lt;450")+(COUNTIF($J$20,D94)*$J$19),"")</f>
        <v>0</v>
      </c>
      <c r="G94" s="118">
        <f t="shared" si="2"/>
        <v>110.01</v>
      </c>
      <c r="H94" s="4"/>
      <c r="I94" s="4"/>
      <c r="T94" s="5"/>
      <c r="Y94" s="6"/>
      <c r="Z94" s="6"/>
      <c r="AA94"/>
      <c r="AB94" s="7"/>
      <c r="AC94"/>
      <c r="AD94"/>
      <c r="AE94"/>
      <c r="AF94"/>
      <c r="AG94"/>
      <c r="AH94"/>
      <c r="AJ94"/>
    </row>
    <row r="95" spans="1:36" ht="16" x14ac:dyDescent="0.2">
      <c r="A95" s="116">
        <v>180</v>
      </c>
      <c r="B95" s="117">
        <f>IFERROR(COUNTIFS(J$9:J$14,"&lt;="&amp;A95,J$9:J$14,"&gt;"&amp;C95,E$9:E$14,"VSD*"),"")</f>
        <v>0</v>
      </c>
      <c r="C95">
        <f t="shared" si="1"/>
        <v>160.01</v>
      </c>
      <c r="D95" s="116">
        <v>150</v>
      </c>
      <c r="E95" s="117">
        <f>IFERROR(COUNTIFS(J$9:J$14,"&lt;="&amp;D95,J$9:J$14,"&gt;"&amp;G95,F$9:F$14,"&lt;450")+(COUNTIF($J$20,D95)*$J$19),"")</f>
        <v>0</v>
      </c>
      <c r="G95" s="118">
        <f t="shared" si="2"/>
        <v>132.01</v>
      </c>
      <c r="H95" s="4"/>
      <c r="I95" s="4"/>
      <c r="T95" s="5"/>
      <c r="Y95" s="6"/>
      <c r="Z95" s="6"/>
      <c r="AA95"/>
      <c r="AB95" s="7"/>
      <c r="AC95"/>
      <c r="AD95"/>
      <c r="AE95"/>
      <c r="AF95"/>
      <c r="AG95"/>
      <c r="AH95"/>
      <c r="AJ95"/>
    </row>
    <row r="96" spans="1:36" ht="16" x14ac:dyDescent="0.2">
      <c r="A96" s="116">
        <v>200</v>
      </c>
      <c r="B96" s="117">
        <f>IFERROR(COUNTIFS(J$9:J$14,"&lt;="&amp;A96,J$9:J$14,"&gt;"&amp;C96,E$9:E$14,"VSD*"),"")</f>
        <v>0</v>
      </c>
      <c r="C96">
        <f t="shared" si="1"/>
        <v>180.01</v>
      </c>
      <c r="D96" s="116">
        <v>185</v>
      </c>
      <c r="E96" s="117">
        <f>IFERROR(COUNTIFS(J$9:J$14,"&lt;="&amp;D96,J$9:J$14,"&gt;"&amp;G96,F$9:F$14,"&lt;450")+(COUNTIF($J$20,D96)*$J$19),"")</f>
        <v>0</v>
      </c>
      <c r="G96" s="118">
        <f t="shared" si="2"/>
        <v>150.01</v>
      </c>
      <c r="H96" s="4"/>
      <c r="I96" s="4"/>
      <c r="T96" s="5"/>
      <c r="Y96" s="6"/>
      <c r="Z96" s="6"/>
      <c r="AA96"/>
      <c r="AB96" s="7"/>
      <c r="AC96"/>
      <c r="AD96"/>
      <c r="AE96"/>
      <c r="AF96"/>
      <c r="AG96"/>
      <c r="AH96"/>
      <c r="AJ96"/>
    </row>
    <row r="97" spans="1:36" ht="16" x14ac:dyDescent="0.2">
      <c r="A97" s="116">
        <v>250</v>
      </c>
      <c r="B97" s="117">
        <f>IFERROR(COUNTIFS(J$9:J$14,"&lt;="&amp;A97,J$9:J$14,"&gt;"&amp;C97,E$9:E$14,"VSD*"),"")</f>
        <v>0</v>
      </c>
      <c r="C97">
        <f t="shared" si="1"/>
        <v>200.01</v>
      </c>
      <c r="D97" s="116">
        <v>220</v>
      </c>
      <c r="E97" s="117">
        <f>IFERROR(COUNTIFS(J$9:J$14,"&lt;="&amp;D97,J$9:J$14,"&gt;"&amp;G97,F$9:F$14,"&lt;450")+(COUNTIF($J$20,D97)*$J$19),"")</f>
        <v>0</v>
      </c>
      <c r="G97" s="118">
        <f t="shared" si="2"/>
        <v>185.01</v>
      </c>
      <c r="H97" s="4"/>
      <c r="I97" s="4"/>
      <c r="T97" s="5"/>
      <c r="Y97" s="6"/>
      <c r="Z97" s="6"/>
      <c r="AA97"/>
      <c r="AB97" s="7"/>
      <c r="AC97"/>
      <c r="AD97"/>
      <c r="AE97"/>
      <c r="AF97"/>
      <c r="AG97"/>
      <c r="AH97"/>
      <c r="AJ97"/>
    </row>
    <row r="98" spans="1:36" ht="16" x14ac:dyDescent="0.2">
      <c r="A98" s="116">
        <v>280</v>
      </c>
      <c r="B98" s="117">
        <f>IFERROR(COUNTIFS(J$9:J$14,"&lt;="&amp;A98,J$9:J$14,"&gt;"&amp;C98,E$9:E$14,"VSD*"),"")</f>
        <v>0</v>
      </c>
      <c r="C98">
        <f t="shared" si="1"/>
        <v>250.01</v>
      </c>
      <c r="D98" s="116">
        <v>250</v>
      </c>
      <c r="E98" s="117">
        <f>IFERROR(COUNTIFS(J$9:J$14,"&lt;="&amp;D98,J$9:J$14,"&gt;"&amp;G98,F$9:F$14,"&lt;450")+(COUNTIF($J$20,D98)*$J$19),"")</f>
        <v>0</v>
      </c>
      <c r="F98"/>
      <c r="G98" s="118">
        <f t="shared" si="2"/>
        <v>220.01</v>
      </c>
      <c r="H98" s="4"/>
      <c r="I98" s="4"/>
      <c r="T98" s="5"/>
      <c r="Y98" s="6"/>
      <c r="Z98" s="6"/>
      <c r="AA98"/>
      <c r="AB98" s="7"/>
      <c r="AC98"/>
      <c r="AD98"/>
      <c r="AE98"/>
      <c r="AF98"/>
      <c r="AG98"/>
      <c r="AH98"/>
      <c r="AJ98"/>
    </row>
    <row r="99" spans="1:36" ht="16" x14ac:dyDescent="0.2">
      <c r="A99" s="116">
        <v>315</v>
      </c>
      <c r="B99" s="117">
        <f>IFERROR(COUNTIFS(J$9:J$14,"&lt;="&amp;A99,J$9:J$14,"&gt;"&amp;C99,E$9:E$14,"VSD*"),"")</f>
        <v>0</v>
      </c>
      <c r="C99">
        <f t="shared" si="1"/>
        <v>280.01</v>
      </c>
      <c r="D99" s="116">
        <v>280</v>
      </c>
      <c r="E99" s="117">
        <f>IFERROR(COUNTIFS(J$9:J$14,"&lt;="&amp;D99,J$9:J$14,"&gt;"&amp;G99,F$9:F$14,"&lt;450")+(COUNTIF($J$20,D99)*$J$19),"")</f>
        <v>0</v>
      </c>
      <c r="F99"/>
      <c r="G99" s="118">
        <f t="shared" si="2"/>
        <v>250.01</v>
      </c>
      <c r="H99" s="4"/>
      <c r="I99" s="4"/>
      <c r="T99" s="5"/>
      <c r="Y99" s="6"/>
      <c r="Z99" s="6"/>
      <c r="AA99"/>
      <c r="AB99" s="7"/>
      <c r="AC99"/>
      <c r="AD99"/>
      <c r="AE99"/>
      <c r="AF99"/>
      <c r="AG99"/>
      <c r="AH99"/>
      <c r="AJ99"/>
    </row>
    <row r="100" spans="1:36" ht="16" x14ac:dyDescent="0.2">
      <c r="A100" s="116">
        <v>355</v>
      </c>
      <c r="B100" s="117">
        <f>IFERROR(COUNTIFS(J$9:J$14,"&lt;="&amp;A100,J$9:J$14,"&gt;"&amp;C100,E$9:E$14,"VSD*"),"")</f>
        <v>0</v>
      </c>
      <c r="C100">
        <f t="shared" si="1"/>
        <v>315.01</v>
      </c>
      <c r="D100" s="116">
        <v>315</v>
      </c>
      <c r="E100" s="117">
        <f>IFERROR(COUNTIFS(J$9:J$14,"&lt;="&amp;D100,J$9:J$14,"&gt;"&amp;G100,F$9:F$14,"&lt;450")+(COUNTIF($J$20,D100)*$J$19),"")</f>
        <v>0</v>
      </c>
      <c r="F100"/>
      <c r="G100" s="118">
        <f t="shared" si="2"/>
        <v>280.01</v>
      </c>
      <c r="H100" s="4"/>
      <c r="I100" s="4"/>
      <c r="T100" s="5"/>
      <c r="Y100" s="6"/>
      <c r="Z100" s="6"/>
      <c r="AA100"/>
      <c r="AB100" s="7"/>
      <c r="AC100"/>
      <c r="AD100"/>
      <c r="AE100"/>
      <c r="AF100"/>
      <c r="AG100"/>
      <c r="AH100"/>
      <c r="AJ100"/>
    </row>
    <row r="101" spans="1:36" ht="16" x14ac:dyDescent="0.2">
      <c r="A101" s="116">
        <v>400</v>
      </c>
      <c r="B101" s="117">
        <f>IFERROR(COUNTIFS(J$9:J$14,"&lt;="&amp;A101,J$9:J$14,"&gt;"&amp;C101,E$9:E$14,"VSD*"),"")</f>
        <v>0</v>
      </c>
      <c r="C101">
        <f t="shared" si="1"/>
        <v>355.01</v>
      </c>
      <c r="D101" s="116">
        <v>350</v>
      </c>
      <c r="E101" s="117">
        <f>IFERROR(COUNTIFS(J$9:J$14,"&lt;="&amp;D101,J$9:J$14,"&gt;"&amp;G101,F$9:F$14,"&lt;450")+(COUNTIF($J$20,D101)*$J$19),"")</f>
        <v>0</v>
      </c>
      <c r="F101"/>
      <c r="G101" s="118">
        <f t="shared" si="2"/>
        <v>315.01</v>
      </c>
      <c r="H101" s="4"/>
      <c r="I101" s="4"/>
      <c r="T101" s="5"/>
      <c r="Y101" s="6"/>
      <c r="Z101" s="6"/>
      <c r="AA101"/>
      <c r="AB101" s="7"/>
      <c r="AC101"/>
      <c r="AD101"/>
      <c r="AE101"/>
      <c r="AF101"/>
      <c r="AG101"/>
      <c r="AH101"/>
      <c r="AJ101"/>
    </row>
    <row r="102" spans="1:36" ht="16" x14ac:dyDescent="0.2">
      <c r="A102" s="116">
        <v>450</v>
      </c>
      <c r="B102" s="117">
        <f>IFERROR(COUNTIFS(J$9:J$14,"&lt;="&amp;A102,J$9:J$14,"&gt;"&amp;C102,E$9:E$14,"VSD*"),"")</f>
        <v>0</v>
      </c>
      <c r="C102">
        <f t="shared" si="1"/>
        <v>400.01</v>
      </c>
      <c r="D102" s="116">
        <v>400</v>
      </c>
      <c r="E102" s="117">
        <f>IFERROR(COUNTIFS(J$9:J$14,"&lt;="&amp;D102,J$9:J$14,"&gt;"&amp;G102,F$9:F$14,"&lt;450")+(COUNTIF($J$20,D102)*$J$19),"")</f>
        <v>0</v>
      </c>
      <c r="F102"/>
      <c r="G102" s="118">
        <f t="shared" si="2"/>
        <v>350.01</v>
      </c>
      <c r="H102" s="4"/>
      <c r="I102" s="4"/>
      <c r="T102" s="5"/>
      <c r="Y102" s="6"/>
      <c r="Z102" s="6"/>
      <c r="AA102"/>
      <c r="AB102" s="7"/>
      <c r="AC102"/>
      <c r="AD102"/>
      <c r="AE102"/>
      <c r="AF102"/>
      <c r="AG102"/>
      <c r="AH102"/>
      <c r="AJ102"/>
    </row>
    <row r="103" spans="1:36" ht="17" thickBot="1" x14ac:dyDescent="0.25">
      <c r="A103" s="116">
        <v>500</v>
      </c>
      <c r="B103" s="117">
        <f>IFERROR(COUNTIFS(J$9:J$14,"&lt;="&amp;A103,J$9:J$14,"&gt;"&amp;C103,E$9:E$14,"VSD*"),"")</f>
        <v>0</v>
      </c>
      <c r="C103">
        <f t="shared" si="1"/>
        <v>450.01</v>
      </c>
      <c r="D103" s="119">
        <v>450</v>
      </c>
      <c r="E103" s="120">
        <f>IFERROR(COUNTIFS(J$9:J$14,"&lt;="&amp;D103,J$9:J$14,"&gt;"&amp;G103,F$9:F$14,"&lt;450")+(COUNTIF($J$20,D103)*$J$19),"")</f>
        <v>0</v>
      </c>
      <c r="F103"/>
      <c r="G103" s="118">
        <f t="shared" si="2"/>
        <v>400.01</v>
      </c>
      <c r="H103" s="4"/>
      <c r="I103" s="4"/>
      <c r="T103" s="5"/>
      <c r="Y103" s="6"/>
      <c r="Z103" s="6"/>
      <c r="AA103"/>
      <c r="AB103" s="7"/>
      <c r="AC103"/>
      <c r="AD103"/>
      <c r="AE103"/>
      <c r="AF103"/>
      <c r="AG103"/>
      <c r="AH103"/>
      <c r="AJ103"/>
    </row>
    <row r="104" spans="1:36" ht="16" thickBot="1" x14ac:dyDescent="0.25">
      <c r="A104" s="116">
        <v>560</v>
      </c>
      <c r="B104" s="117">
        <f>IFERROR(COUNTIFS(J$9:J$14,"&lt;="&amp;A104,J$9:J$14,"&gt;"&amp;C104,E$9:E$14,"VSD*"),"")</f>
        <v>0</v>
      </c>
      <c r="C104">
        <f t="shared" si="1"/>
        <v>500.01</v>
      </c>
      <c r="D104" s="121" t="s">
        <v>54</v>
      </c>
      <c r="E104" s="122">
        <f>SUM(E70:E103)</f>
        <v>0</v>
      </c>
      <c r="F104"/>
      <c r="G104" s="4"/>
      <c r="H104" s="4"/>
      <c r="I104" s="4"/>
      <c r="T104" s="5"/>
      <c r="Y104" s="6"/>
      <c r="Z104" s="6"/>
      <c r="AA104"/>
      <c r="AB104" s="7"/>
      <c r="AC104"/>
      <c r="AD104"/>
      <c r="AE104"/>
      <c r="AF104"/>
      <c r="AG104"/>
      <c r="AH104"/>
      <c r="AJ104"/>
    </row>
    <row r="105" spans="1:36" x14ac:dyDescent="0.2">
      <c r="A105" s="123">
        <v>630</v>
      </c>
      <c r="B105" s="117">
        <f>IFERROR(COUNTIFS(J$9:J$14,"&lt;="&amp;A105,J$9:J$14,"&gt;"&amp;C105,E$9:E$14,"VSD*"),"")</f>
        <v>0</v>
      </c>
      <c r="C105">
        <f t="shared" si="1"/>
        <v>560.01</v>
      </c>
      <c r="E105"/>
      <c r="F105"/>
      <c r="G105" s="4"/>
      <c r="H105" s="4"/>
      <c r="I105" s="4"/>
      <c r="T105" s="5"/>
      <c r="Y105" s="6"/>
      <c r="Z105" s="6"/>
      <c r="AA105"/>
      <c r="AB105" s="7"/>
      <c r="AC105"/>
      <c r="AD105"/>
      <c r="AE105"/>
      <c r="AF105"/>
      <c r="AG105"/>
      <c r="AH105"/>
      <c r="AJ105"/>
    </row>
    <row r="106" spans="1:36" x14ac:dyDescent="0.2">
      <c r="A106" s="124">
        <v>710</v>
      </c>
      <c r="B106" s="117">
        <f>IFERROR(COUNTIFS(J$9:J$14,"&lt;="&amp;A106,J$9:J$14,"&gt;"&amp;C106,E$9:E$14,"VSD*"),"")</f>
        <v>0</v>
      </c>
      <c r="C106">
        <f t="shared" si="1"/>
        <v>630.01</v>
      </c>
      <c r="E106"/>
      <c r="F106"/>
      <c r="G106" s="4"/>
      <c r="H106" s="4"/>
      <c r="I106" s="4"/>
      <c r="T106" s="5"/>
      <c r="Y106" s="6"/>
      <c r="Z106" s="6"/>
      <c r="AA106"/>
      <c r="AB106" s="7"/>
      <c r="AC106"/>
      <c r="AD106"/>
      <c r="AE106"/>
      <c r="AF106"/>
      <c r="AG106"/>
      <c r="AH106"/>
      <c r="AJ106"/>
    </row>
    <row r="107" spans="1:36" x14ac:dyDescent="0.2">
      <c r="A107" s="125">
        <v>800</v>
      </c>
      <c r="B107" s="117">
        <f>IFERROR(COUNTIFS(J$9:J$14,"&lt;="&amp;A107,J$9:J$14,"&gt;"&amp;C107,E$9:E$14,"VSD*"),"")</f>
        <v>0</v>
      </c>
      <c r="C107">
        <f t="shared" si="1"/>
        <v>710.01</v>
      </c>
      <c r="E107"/>
      <c r="F107"/>
      <c r="G107" s="4"/>
      <c r="H107" s="4"/>
      <c r="I107" s="4"/>
      <c r="T107" s="5"/>
      <c r="Y107" s="6"/>
      <c r="Z107" s="6"/>
      <c r="AA107"/>
      <c r="AB107" s="7"/>
      <c r="AC107"/>
      <c r="AD107"/>
      <c r="AE107"/>
      <c r="AF107"/>
      <c r="AG107"/>
      <c r="AH107"/>
      <c r="AJ107"/>
    </row>
    <row r="108" spans="1:36" x14ac:dyDescent="0.2">
      <c r="A108" s="125">
        <v>1500</v>
      </c>
      <c r="B108" s="117">
        <f>IFERROR(COUNTIFS(J$9:J$14,"&lt;="&amp;A108,J$9:J$14,"&gt;"&amp;C108,E$9:E$14,"VSD*"),"")</f>
        <v>0</v>
      </c>
      <c r="C108">
        <f t="shared" si="1"/>
        <v>800.01</v>
      </c>
      <c r="E108"/>
      <c r="F108"/>
      <c r="G108" s="4"/>
      <c r="H108" s="4"/>
      <c r="I108" s="4"/>
      <c r="T108" s="5"/>
      <c r="Y108" s="6"/>
      <c r="Z108" s="6"/>
      <c r="AA108"/>
      <c r="AB108" s="7"/>
      <c r="AC108"/>
      <c r="AD108"/>
      <c r="AE108"/>
      <c r="AF108"/>
      <c r="AG108"/>
      <c r="AH108"/>
      <c r="AJ108"/>
    </row>
    <row r="109" spans="1:36" x14ac:dyDescent="0.2">
      <c r="A109" s="125">
        <v>3000</v>
      </c>
      <c r="B109" s="117">
        <f>IFERROR(COUNTIFS(J$9:J$14,"&lt;="&amp;A109,J$9:J$14,"&gt;"&amp;C109,E$9:E$14,"VSD*"),"")</f>
        <v>0</v>
      </c>
      <c r="C109">
        <f t="shared" si="1"/>
        <v>1500.01</v>
      </c>
      <c r="E109"/>
      <c r="F109"/>
      <c r="G109" s="4"/>
      <c r="H109" s="4"/>
      <c r="I109" s="4"/>
      <c r="T109" s="5"/>
      <c r="Y109" s="6"/>
      <c r="Z109" s="6"/>
      <c r="AA109"/>
      <c r="AB109" s="7"/>
      <c r="AC109"/>
      <c r="AD109"/>
      <c r="AE109"/>
      <c r="AF109"/>
      <c r="AG109"/>
      <c r="AH109"/>
      <c r="AJ109"/>
    </row>
    <row r="110" spans="1:36" x14ac:dyDescent="0.2">
      <c r="A110" s="125">
        <v>6000</v>
      </c>
      <c r="B110" s="117">
        <f>IFERROR(COUNTIFS(J$9:J$14,"&lt;="&amp;A110,J$9:J$14,"&gt;"&amp;C110,E$9:E$14,"VSD*"),"")</f>
        <v>0</v>
      </c>
      <c r="C110">
        <f t="shared" si="1"/>
        <v>3000.01</v>
      </c>
      <c r="E110"/>
      <c r="G110" s="4"/>
      <c r="H110" s="4"/>
      <c r="I110" s="4"/>
      <c r="V110" s="5"/>
      <c r="AA110" s="6"/>
      <c r="AB110" s="6"/>
      <c r="AC110"/>
      <c r="AD110" s="7"/>
      <c r="AE110"/>
      <c r="AF110"/>
      <c r="AG110"/>
      <c r="AH110"/>
      <c r="AJ110"/>
    </row>
    <row r="111" spans="1:36" x14ac:dyDescent="0.2">
      <c r="A111" s="126" t="s">
        <v>54</v>
      </c>
      <c r="B111" s="127">
        <f>SUM(B70:B110)</f>
        <v>0</v>
      </c>
      <c r="AH111"/>
      <c r="AJ111"/>
    </row>
    <row r="112" spans="1:36" x14ac:dyDescent="0.2">
      <c r="AH112"/>
      <c r="AJ112"/>
    </row>
    <row r="113" spans="1:36" x14ac:dyDescent="0.2">
      <c r="AH113"/>
      <c r="AJ113"/>
    </row>
    <row r="114" spans="1:36" ht="16" thickBot="1" x14ac:dyDescent="0.25">
      <c r="AH114"/>
      <c r="AJ114"/>
    </row>
    <row r="115" spans="1:36" ht="16" thickBot="1" x14ac:dyDescent="0.25">
      <c r="D115" s="108" t="s">
        <v>55</v>
      </c>
      <c r="E115" s="109"/>
      <c r="AH115"/>
      <c r="AJ115"/>
    </row>
    <row r="116" spans="1:36" ht="16" x14ac:dyDescent="0.2">
      <c r="A116" s="108" t="s">
        <v>56</v>
      </c>
      <c r="B116" s="109"/>
      <c r="D116" s="113" t="s">
        <v>46</v>
      </c>
      <c r="E116" s="128" t="s">
        <v>57</v>
      </c>
      <c r="AH116"/>
      <c r="AJ116"/>
    </row>
    <row r="117" spans="1:36" ht="16" x14ac:dyDescent="0.2">
      <c r="A117" s="113"/>
      <c r="B117" s="128" t="s">
        <v>52</v>
      </c>
      <c r="D117" s="129" t="s">
        <v>58</v>
      </c>
      <c r="E117" s="130">
        <f>COUNTA(A9:A11)*F146</f>
        <v>0</v>
      </c>
      <c r="AH117"/>
      <c r="AJ117"/>
    </row>
    <row r="118" spans="1:36" x14ac:dyDescent="0.2">
      <c r="A118" s="116"/>
      <c r="B118" s="130" t="str">
        <f>IFERROR(COUNTIF(#REF!,A118),"")</f>
        <v/>
      </c>
      <c r="D118" s="129" t="s">
        <v>59</v>
      </c>
      <c r="E118" s="130">
        <f>E117</f>
        <v>0</v>
      </c>
    </row>
    <row r="119" spans="1:36" x14ac:dyDescent="0.2">
      <c r="A119" s="116"/>
      <c r="B119" s="130" t="str">
        <f>IFERROR(COUNTIF(#REF!,A119),"")</f>
        <v/>
      </c>
      <c r="D119" s="129" t="s">
        <v>60</v>
      </c>
      <c r="E119" s="130">
        <f>F21*(F19-F146)</f>
        <v>0</v>
      </c>
    </row>
    <row r="120" spans="1:36" x14ac:dyDescent="0.2">
      <c r="A120" s="116"/>
      <c r="B120" s="130" t="str">
        <f>IFERROR(COUNTIF(#REF!,A120),"")</f>
        <v/>
      </c>
      <c r="D120" s="129" t="s">
        <v>61</v>
      </c>
      <c r="E120" s="130">
        <f>E119</f>
        <v>0</v>
      </c>
    </row>
    <row r="121" spans="1:36" x14ac:dyDescent="0.2">
      <c r="A121" s="116"/>
      <c r="B121" s="130" t="str">
        <f>IFERROR(COUNTIF(#REF!,A121),"")</f>
        <v/>
      </c>
    </row>
    <row r="122" spans="1:36" ht="16" thickBot="1" x14ac:dyDescent="0.25">
      <c r="A122" s="116"/>
      <c r="B122" s="130" t="str">
        <f>IFERROR(COUNTIF(#REF!,A122),"")</f>
        <v/>
      </c>
    </row>
    <row r="123" spans="1:36" x14ac:dyDescent="0.2">
      <c r="A123" s="116"/>
      <c r="B123" s="130" t="str">
        <f>IFERROR(COUNTIF(#REF!,A123),"")</f>
        <v/>
      </c>
      <c r="D123" s="131" t="s">
        <v>62</v>
      </c>
      <c r="E123" s="105"/>
      <c r="G123" s="9" t="s">
        <v>63</v>
      </c>
      <c r="H123" s="8">
        <v>1</v>
      </c>
    </row>
    <row r="124" spans="1:36" ht="16" thickBot="1" x14ac:dyDescent="0.25">
      <c r="A124" s="116"/>
      <c r="B124" s="130" t="str">
        <f>IFERROR(COUNTIF(#REF!,A124),"")</f>
        <v/>
      </c>
      <c r="D124" s="106" t="e">
        <f>"Substation"&amp;"-"&amp;#REF!</f>
        <v>#REF!</v>
      </c>
      <c r="E124" s="107">
        <v>1</v>
      </c>
    </row>
    <row r="125" spans="1:36" x14ac:dyDescent="0.2">
      <c r="A125" s="116"/>
      <c r="B125" s="130" t="str">
        <f>IFERROR(COUNTIF(#REF!,A125),"")</f>
        <v/>
      </c>
    </row>
    <row r="126" spans="1:36" x14ac:dyDescent="0.2">
      <c r="A126" s="116"/>
      <c r="B126" s="130" t="str">
        <f>IFERROR(COUNTIF(#REF!,A126),"")</f>
        <v/>
      </c>
    </row>
    <row r="127" spans="1:36" x14ac:dyDescent="0.2">
      <c r="A127" s="116"/>
      <c r="B127" s="130" t="str">
        <f>IFERROR(COUNTIF(#REF!,A127),"")</f>
        <v/>
      </c>
    </row>
    <row r="128" spans="1:36" x14ac:dyDescent="0.2">
      <c r="A128" s="116"/>
      <c r="B128" s="130" t="str">
        <f>IFERROR(COUNTIF(#REF!,A128),"")</f>
        <v/>
      </c>
    </row>
    <row r="129" spans="1:8" x14ac:dyDescent="0.2">
      <c r="A129" s="116"/>
      <c r="B129" s="130" t="str">
        <f>IFERROR(COUNTIF(#REF!,A129),"")</f>
        <v/>
      </c>
      <c r="D129" s="132" t="s">
        <v>64</v>
      </c>
      <c r="F129" s="9">
        <f>MAX(F9:F11)</f>
        <v>0</v>
      </c>
    </row>
    <row r="130" spans="1:8" x14ac:dyDescent="0.2">
      <c r="A130" s="116"/>
      <c r="B130" s="130" t="str">
        <f>IFERROR(COUNTIF(#REF!,A130),"")</f>
        <v/>
      </c>
    </row>
    <row r="131" spans="1:8" x14ac:dyDescent="0.2">
      <c r="A131" s="116"/>
      <c r="B131" s="130" t="str">
        <f>IFERROR(COUNTIF(#REF!,A131),"")</f>
        <v/>
      </c>
    </row>
    <row r="132" spans="1:8" x14ac:dyDescent="0.2">
      <c r="A132" s="116"/>
      <c r="B132" s="130" t="str">
        <f>IFERROR(COUNTIF(#REF!,A132),"")</f>
        <v/>
      </c>
    </row>
    <row r="133" spans="1:8" x14ac:dyDescent="0.2">
      <c r="A133" s="116"/>
      <c r="B133" s="130" t="str">
        <f>IFERROR(COUNTIF(#REF!,A133),"")</f>
        <v/>
      </c>
    </row>
    <row r="134" spans="1:8" x14ac:dyDescent="0.2">
      <c r="A134" s="116"/>
      <c r="B134" s="130" t="str">
        <f>IFERROR(COUNTIF(#REF!,A134),"")</f>
        <v/>
      </c>
    </row>
    <row r="135" spans="1:8" x14ac:dyDescent="0.2">
      <c r="A135" s="116"/>
      <c r="B135" s="130" t="str">
        <f>IFERROR(COUNTIF(#REF!,A135),"")</f>
        <v/>
      </c>
    </row>
    <row r="136" spans="1:8" x14ac:dyDescent="0.2">
      <c r="A136" s="116"/>
      <c r="B136" s="130" t="str">
        <f>IFERROR(COUNTIF(#REF!,A136),"")</f>
        <v/>
      </c>
    </row>
    <row r="137" spans="1:8" x14ac:dyDescent="0.2">
      <c r="A137" s="116"/>
      <c r="B137" s="130" t="str">
        <f>IFERROR(COUNTIF(#REF!,A137),"")</f>
        <v/>
      </c>
    </row>
    <row r="138" spans="1:8" x14ac:dyDescent="0.2">
      <c r="A138" s="126"/>
      <c r="B138" s="127">
        <f>SUM(B118:B137)</f>
        <v>0</v>
      </c>
    </row>
    <row r="143" spans="1:8" x14ac:dyDescent="0.2">
      <c r="E143"/>
      <c r="F143"/>
      <c r="G143"/>
    </row>
    <row r="144" spans="1:8" x14ac:dyDescent="0.2">
      <c r="D144" s="127" t="s">
        <v>65</v>
      </c>
      <c r="E144" s="130"/>
      <c r="F144" s="130"/>
      <c r="G144"/>
      <c r="H144" t="s">
        <v>66</v>
      </c>
    </row>
    <row r="145" spans="1:97" x14ac:dyDescent="0.2">
      <c r="D145" s="130" t="s">
        <v>67</v>
      </c>
      <c r="E145" s="130"/>
      <c r="F145" s="130">
        <v>25</v>
      </c>
      <c r="G145" t="s">
        <v>40</v>
      </c>
      <c r="H145" t="s">
        <v>68</v>
      </c>
    </row>
    <row r="146" spans="1:97" x14ac:dyDescent="0.2">
      <c r="D146" s="130" t="s">
        <v>69</v>
      </c>
      <c r="E146" s="130"/>
      <c r="F146" s="130">
        <v>15</v>
      </c>
      <c r="G146" t="s">
        <v>40</v>
      </c>
    </row>
    <row r="147" spans="1:97" x14ac:dyDescent="0.2">
      <c r="D147" s="130" t="s">
        <v>70</v>
      </c>
      <c r="E147" s="130"/>
      <c r="F147" s="130">
        <v>600</v>
      </c>
      <c r="G147" t="s">
        <v>71</v>
      </c>
    </row>
    <row r="148" spans="1:97" x14ac:dyDescent="0.2">
      <c r="D148" s="130" t="s">
        <v>72</v>
      </c>
      <c r="E148" s="130"/>
      <c r="F148" s="130">
        <v>50</v>
      </c>
      <c r="G148" t="s">
        <v>71</v>
      </c>
    </row>
    <row r="149" spans="1:97" x14ac:dyDescent="0.2">
      <c r="D149" s="130" t="s">
        <v>73</v>
      </c>
      <c r="E149" s="130"/>
      <c r="F149" s="130">
        <v>0.6</v>
      </c>
      <c r="G149"/>
    </row>
    <row r="150" spans="1:97" x14ac:dyDescent="0.2">
      <c r="D150" s="130" t="s">
        <v>74</v>
      </c>
      <c r="E150" s="130"/>
      <c r="F150" s="130">
        <f>F149*F147</f>
        <v>360</v>
      </c>
      <c r="AB150" s="4"/>
      <c r="AF150" s="5"/>
      <c r="AG150" s="4"/>
    </row>
    <row r="151" spans="1:97" x14ac:dyDescent="0.2">
      <c r="D151" s="130" t="s">
        <v>75</v>
      </c>
      <c r="E151" s="130"/>
      <c r="F151" s="130">
        <f>F150-F148</f>
        <v>310</v>
      </c>
      <c r="I151" s="8"/>
      <c r="J151" s="8"/>
      <c r="K151" s="8"/>
      <c r="L151" s="8"/>
      <c r="M151"/>
      <c r="AB151" s="4"/>
      <c r="AF151" s="5"/>
      <c r="AG151" s="4"/>
    </row>
    <row r="152" spans="1:97" x14ac:dyDescent="0.2">
      <c r="D152" s="133"/>
      <c r="E152" s="130"/>
      <c r="F152" s="130"/>
      <c r="I152" s="8"/>
      <c r="J152" s="8"/>
      <c r="K152" s="8"/>
      <c r="L152" s="8"/>
      <c r="M152"/>
      <c r="N152"/>
      <c r="O152"/>
      <c r="P152"/>
      <c r="Q152"/>
      <c r="V152" s="8"/>
      <c r="W152"/>
      <c r="AB152" s="4"/>
      <c r="AG152" s="4"/>
    </row>
    <row r="153" spans="1:97" x14ac:dyDescent="0.2">
      <c r="A153" s="134"/>
      <c r="B153" s="134"/>
      <c r="C153" s="134"/>
      <c r="D153" s="135" t="s">
        <v>76</v>
      </c>
      <c r="E153" s="134" t="s">
        <v>77</v>
      </c>
      <c r="F153" s="134" t="s">
        <v>78</v>
      </c>
      <c r="G153" s="134"/>
      <c r="H153" s="134"/>
      <c r="I153" s="135" t="s">
        <v>76</v>
      </c>
      <c r="J153" s="134" t="s">
        <v>77</v>
      </c>
      <c r="K153" s="134"/>
      <c r="L153" s="134"/>
      <c r="M153" s="134"/>
      <c r="N153"/>
      <c r="O153"/>
      <c r="P153"/>
      <c r="Q153"/>
      <c r="R153"/>
      <c r="S153" s="9"/>
      <c r="T153" s="9"/>
      <c r="U153" s="9"/>
      <c r="V153" s="8"/>
      <c r="W153"/>
      <c r="AB153" s="4"/>
      <c r="AG153" s="4"/>
    </row>
    <row r="154" spans="1:97" x14ac:dyDescent="0.2">
      <c r="A154" s="134" t="s">
        <v>79</v>
      </c>
      <c r="B154" s="134"/>
      <c r="C154" s="134" t="s">
        <v>28</v>
      </c>
      <c r="D154" s="135"/>
      <c r="E154" s="134"/>
      <c r="F154" s="134" t="s">
        <v>79</v>
      </c>
      <c r="G154" s="134"/>
      <c r="H154" s="134" t="s">
        <v>28</v>
      </c>
      <c r="I154" s="135"/>
      <c r="J154" s="134"/>
      <c r="K154" s="134"/>
      <c r="L154" s="134"/>
      <c r="M154" s="134"/>
      <c r="N154"/>
      <c r="O154"/>
      <c r="P154"/>
      <c r="Q154"/>
      <c r="R154"/>
      <c r="S154"/>
      <c r="T154" s="9"/>
      <c r="U154" s="9"/>
      <c r="V154" s="8"/>
      <c r="W154"/>
      <c r="AB154" s="4"/>
      <c r="AG154" s="4"/>
    </row>
    <row r="155" spans="1:97" x14ac:dyDescent="0.2">
      <c r="A155" s="130" t="s">
        <v>80</v>
      </c>
      <c r="B155" s="130"/>
      <c r="C155" s="130" t="s">
        <v>66</v>
      </c>
      <c r="D155" s="99" t="s">
        <v>81</v>
      </c>
      <c r="E155" s="36">
        <f>F145</f>
        <v>25</v>
      </c>
      <c r="F155" s="130" t="s">
        <v>80</v>
      </c>
      <c r="G155" s="130"/>
      <c r="H155" s="130" t="s">
        <v>66</v>
      </c>
      <c r="I155" s="99" t="s">
        <v>81</v>
      </c>
      <c r="J155" s="36">
        <f>F145</f>
        <v>25</v>
      </c>
      <c r="K155" s="130"/>
      <c r="L155" s="130"/>
      <c r="M155" s="130"/>
      <c r="N155"/>
      <c r="O155"/>
      <c r="P155"/>
      <c r="Q155"/>
      <c r="R155"/>
      <c r="S155" s="9"/>
      <c r="T155" s="9"/>
      <c r="U155" s="9"/>
      <c r="V155" s="8"/>
      <c r="W155"/>
      <c r="AB155" s="4"/>
      <c r="AG155" s="4"/>
    </row>
    <row r="156" spans="1:97" x14ac:dyDescent="0.2">
      <c r="A156" s="130" t="s">
        <v>66</v>
      </c>
      <c r="B156" s="130"/>
      <c r="C156" s="130" t="s">
        <v>82</v>
      </c>
      <c r="D156" s="99" t="s">
        <v>81</v>
      </c>
      <c r="E156" s="36">
        <f>F19-(F145+F146)</f>
        <v>-40</v>
      </c>
      <c r="F156" s="130" t="s">
        <v>66</v>
      </c>
      <c r="G156" s="130"/>
      <c r="H156" s="130" t="s">
        <v>82</v>
      </c>
      <c r="I156" s="99" t="s">
        <v>81</v>
      </c>
      <c r="J156" s="36">
        <f>F19-(F145+F146)</f>
        <v>-40</v>
      </c>
      <c r="K156" s="130"/>
      <c r="L156" s="130"/>
      <c r="M156" s="130"/>
      <c r="N156"/>
      <c r="O156"/>
      <c r="P156"/>
      <c r="Q156"/>
      <c r="R156"/>
      <c r="S156" s="9"/>
      <c r="T156" s="9"/>
      <c r="U156" s="9"/>
      <c r="V156" s="8"/>
      <c r="W156"/>
      <c r="AB156" s="4"/>
      <c r="AG156" s="4"/>
    </row>
    <row r="157" spans="1:97" x14ac:dyDescent="0.2">
      <c r="A157" s="130" t="s">
        <v>82</v>
      </c>
      <c r="B157" s="130"/>
      <c r="C157" s="130" t="s">
        <v>83</v>
      </c>
      <c r="D157" s="99" t="s">
        <v>81</v>
      </c>
      <c r="E157" s="36">
        <f>F146</f>
        <v>15</v>
      </c>
      <c r="F157" s="130" t="s">
        <v>82</v>
      </c>
      <c r="G157" s="130"/>
      <c r="H157" s="130" t="s">
        <v>83</v>
      </c>
      <c r="I157" s="99" t="s">
        <v>81</v>
      </c>
      <c r="J157" s="36">
        <f>F146</f>
        <v>15</v>
      </c>
      <c r="K157" s="130"/>
      <c r="L157" s="130"/>
      <c r="M157" s="130"/>
      <c r="N157"/>
      <c r="O157"/>
      <c r="P157"/>
      <c r="Q157"/>
      <c r="R157"/>
      <c r="S157" s="9"/>
      <c r="T157" s="9"/>
      <c r="U157" s="9"/>
      <c r="V157" s="8"/>
      <c r="W157"/>
      <c r="AB157" s="4"/>
      <c r="AG157" s="4"/>
      <c r="AH157" s="4"/>
      <c r="AI157" s="4"/>
      <c r="AJ157" s="4"/>
      <c r="AK157" s="6"/>
      <c r="AL157" s="6"/>
      <c r="AO157" s="7"/>
      <c r="BM157"/>
      <c r="BN157"/>
      <c r="BO157"/>
      <c r="BP157"/>
      <c r="BU157" s="8"/>
      <c r="BW157" s="8"/>
      <c r="BX157" s="8"/>
      <c r="CF157" s="9"/>
      <c r="CG157" s="9"/>
      <c r="CH157" s="9"/>
      <c r="CI157" s="9"/>
    </row>
    <row r="158" spans="1:97" x14ac:dyDescent="0.2">
      <c r="A158" s="130" t="s">
        <v>80</v>
      </c>
      <c r="B158" s="130"/>
      <c r="C158" s="130" t="s">
        <v>66</v>
      </c>
      <c r="D158" s="99" t="s">
        <v>84</v>
      </c>
      <c r="E158" s="36">
        <f>F145</f>
        <v>25</v>
      </c>
      <c r="F158" s="130" t="s">
        <v>80</v>
      </c>
      <c r="G158" s="130"/>
      <c r="H158" s="130" t="s">
        <v>66</v>
      </c>
      <c r="I158" s="99" t="s">
        <v>84</v>
      </c>
      <c r="J158" s="36">
        <f>F145</f>
        <v>25</v>
      </c>
      <c r="K158" s="130"/>
      <c r="L158" s="130"/>
      <c r="M158" s="130"/>
      <c r="N158"/>
      <c r="O158"/>
      <c r="P158"/>
      <c r="Q158"/>
      <c r="R158"/>
      <c r="S158" s="9"/>
      <c r="T158" s="9"/>
      <c r="U158" s="9"/>
      <c r="V158" s="8"/>
      <c r="W158"/>
      <c r="AB158" s="4"/>
      <c r="AG158" s="4"/>
      <c r="AH158" s="4"/>
      <c r="AI158" s="4"/>
      <c r="AJ158" s="4"/>
      <c r="AK158" s="6"/>
      <c r="AL158" s="6"/>
      <c r="AO158" s="7"/>
      <c r="BM158"/>
      <c r="BN158"/>
      <c r="BO158"/>
      <c r="BP158"/>
      <c r="BU158" s="8"/>
      <c r="BW158" s="8"/>
      <c r="BX158" s="8"/>
      <c r="CF158" s="9"/>
      <c r="CG158" s="9"/>
      <c r="CH158" s="9"/>
      <c r="CI158" s="9"/>
    </row>
    <row r="159" spans="1:97" x14ac:dyDescent="0.2">
      <c r="A159" s="130" t="s">
        <v>66</v>
      </c>
      <c r="B159" s="130"/>
      <c r="C159" s="130" t="s">
        <v>82</v>
      </c>
      <c r="D159" s="99" t="s">
        <v>84</v>
      </c>
      <c r="E159" s="36">
        <f>F19-F145-F146</f>
        <v>-40</v>
      </c>
      <c r="F159" s="130" t="s">
        <v>66</v>
      </c>
      <c r="G159" s="130"/>
      <c r="H159" s="130" t="s">
        <v>82</v>
      </c>
      <c r="I159" s="99" t="s">
        <v>84</v>
      </c>
      <c r="J159" s="36">
        <f>J156</f>
        <v>-40</v>
      </c>
      <c r="K159" s="130"/>
      <c r="L159" s="130"/>
      <c r="M159" s="130"/>
      <c r="N159"/>
      <c r="O159"/>
      <c r="P159"/>
      <c r="Q159"/>
      <c r="R159"/>
      <c r="S159" s="9"/>
      <c r="T159" s="9"/>
      <c r="U159" s="9"/>
      <c r="V159" s="8"/>
      <c r="W159"/>
      <c r="AB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5"/>
      <c r="AR159" s="4"/>
      <c r="AS159" s="4"/>
      <c r="AT159" s="4"/>
      <c r="AU159" s="4"/>
      <c r="AV159" s="6"/>
      <c r="AW159" s="6"/>
      <c r="AY159" s="7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CA159"/>
      <c r="CB159"/>
      <c r="CC159" s="8"/>
      <c r="CD159" s="8"/>
      <c r="CE159" s="8"/>
      <c r="CF159" s="9"/>
      <c r="CG159" s="8"/>
      <c r="CH159" s="8"/>
      <c r="CI159" s="8"/>
      <c r="CJ159" s="9"/>
      <c r="CK159" s="9"/>
      <c r="CL159" s="9"/>
      <c r="CM159" s="9"/>
      <c r="CN159" s="9"/>
      <c r="CO159" s="9"/>
      <c r="CP159" s="9"/>
      <c r="CQ159" s="9"/>
      <c r="CR159" s="9"/>
      <c r="CS159" s="9"/>
    </row>
    <row r="160" spans="1:97" x14ac:dyDescent="0.2">
      <c r="A160" s="130" t="s">
        <v>66</v>
      </c>
      <c r="B160" s="130"/>
      <c r="C160" s="130" t="s">
        <v>83</v>
      </c>
      <c r="D160" s="99" t="s">
        <v>84</v>
      </c>
      <c r="E160" s="36">
        <f>F19-F145</f>
        <v>-25</v>
      </c>
      <c r="H160"/>
      <c r="J160"/>
      <c r="K160"/>
      <c r="L160"/>
      <c r="M160"/>
      <c r="N160"/>
      <c r="O160"/>
      <c r="P160"/>
      <c r="Q160"/>
      <c r="R160"/>
      <c r="S160"/>
      <c r="AB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5"/>
      <c r="AR160" s="4"/>
      <c r="AS160" s="4"/>
      <c r="AT160" s="4"/>
      <c r="AU160" s="4"/>
      <c r="AV160" s="6"/>
      <c r="AW160" s="6"/>
      <c r="AY160" s="7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CA160"/>
      <c r="CB160"/>
      <c r="CC160" s="8"/>
      <c r="CD160" s="8"/>
      <c r="CE160" s="8"/>
      <c r="CF160" s="9"/>
      <c r="CG160" s="8"/>
      <c r="CH160" s="8"/>
      <c r="CI160" s="8"/>
      <c r="CJ160" s="9"/>
      <c r="CK160" s="9"/>
      <c r="CL160" s="9"/>
      <c r="CM160" s="9"/>
      <c r="CN160" s="9"/>
      <c r="CO160" s="9"/>
      <c r="CP160" s="9"/>
      <c r="CQ160" s="9"/>
      <c r="CR160" s="9"/>
      <c r="CS160" s="9"/>
    </row>
    <row r="161" spans="1:97" x14ac:dyDescent="0.2">
      <c r="B161" s="9"/>
      <c r="E161"/>
      <c r="H161"/>
      <c r="J161"/>
      <c r="K161"/>
      <c r="L161"/>
      <c r="M161"/>
      <c r="N161"/>
      <c r="O161"/>
      <c r="P161"/>
      <c r="Q161"/>
      <c r="R161"/>
      <c r="S161"/>
      <c r="AB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5"/>
      <c r="AR161" s="4"/>
      <c r="AS161" s="4"/>
      <c r="AT161" s="4"/>
      <c r="AU161" s="4"/>
      <c r="AV161" s="6"/>
      <c r="AW161" s="6"/>
      <c r="AY161" s="7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CA161"/>
      <c r="CB161"/>
      <c r="CC161" s="8"/>
      <c r="CD161" s="8"/>
      <c r="CE161" s="8"/>
      <c r="CF161" s="9"/>
      <c r="CG161" s="8"/>
      <c r="CH161" s="8"/>
      <c r="CI161" s="8"/>
      <c r="CJ161" s="9"/>
      <c r="CK161" s="9"/>
      <c r="CL161" s="9"/>
      <c r="CM161" s="9"/>
      <c r="CN161" s="9"/>
      <c r="CO161" s="9"/>
      <c r="CP161" s="9"/>
      <c r="CQ161" s="9"/>
      <c r="CR161" s="9"/>
      <c r="CS161" s="9"/>
    </row>
    <row r="162" spans="1:97" x14ac:dyDescent="0.2">
      <c r="B162" s="9"/>
      <c r="E162"/>
      <c r="H162"/>
      <c r="J162"/>
      <c r="K162"/>
      <c r="L162"/>
      <c r="M162"/>
      <c r="N162"/>
      <c r="O162"/>
      <c r="P162"/>
      <c r="Q162"/>
      <c r="R162"/>
      <c r="S162"/>
      <c r="AB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5"/>
      <c r="AR162" s="4"/>
      <c r="AS162" s="4"/>
      <c r="AT162" s="4"/>
      <c r="AU162" s="4"/>
      <c r="AV162" s="6"/>
      <c r="AW162" s="6"/>
      <c r="AY162" s="7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CA162"/>
      <c r="CB162"/>
      <c r="CC162" s="8"/>
      <c r="CD162" s="8"/>
      <c r="CE162" s="8"/>
      <c r="CF162" s="9"/>
      <c r="CG162" s="8"/>
      <c r="CH162" s="8"/>
      <c r="CI162" s="8"/>
      <c r="CJ162" s="9"/>
      <c r="CK162" s="9"/>
      <c r="CL162" s="9"/>
      <c r="CM162" s="9"/>
      <c r="CN162" s="9"/>
      <c r="CO162" s="9"/>
      <c r="CP162" s="9"/>
      <c r="CQ162" s="9"/>
      <c r="CR162" s="9"/>
      <c r="CS162" s="9"/>
    </row>
    <row r="163" spans="1:97" x14ac:dyDescent="0.2">
      <c r="B163" s="9"/>
      <c r="E163"/>
      <c r="H163"/>
      <c r="J163"/>
      <c r="K163"/>
      <c r="L163"/>
      <c r="M163"/>
      <c r="N163"/>
      <c r="O163"/>
      <c r="P163"/>
      <c r="Q163"/>
      <c r="R163"/>
      <c r="S163"/>
      <c r="AB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5"/>
      <c r="AR163" s="4"/>
      <c r="AS163" s="4"/>
      <c r="AT163" s="4"/>
      <c r="AU163" s="4"/>
      <c r="AV163" s="6"/>
      <c r="AW163" s="6"/>
      <c r="AY163" s="7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CA163"/>
      <c r="CB163"/>
      <c r="CC163" s="8"/>
      <c r="CD163" s="8"/>
      <c r="CE163" s="8"/>
      <c r="CF163" s="9"/>
      <c r="CG163" s="8"/>
      <c r="CH163" s="8"/>
      <c r="CI163" s="8"/>
      <c r="CJ163" s="9"/>
      <c r="CK163" s="9"/>
      <c r="CL163" s="9"/>
      <c r="CM163" s="9"/>
      <c r="CN163" s="9"/>
      <c r="CO163" s="9"/>
      <c r="CP163" s="9"/>
      <c r="CQ163" s="9"/>
      <c r="CR163" s="9"/>
      <c r="CS163" s="9"/>
    </row>
    <row r="164" spans="1:97" x14ac:dyDescent="0.2">
      <c r="A164" s="134" t="s">
        <v>85</v>
      </c>
      <c r="B164" s="134"/>
      <c r="C164" s="134"/>
      <c r="D164" s="134" t="s">
        <v>86</v>
      </c>
      <c r="E164" s="134" t="s">
        <v>87</v>
      </c>
      <c r="F164" s="134" t="s">
        <v>85</v>
      </c>
      <c r="G164" s="134"/>
      <c r="H164" s="134"/>
      <c r="I164" s="134" t="s">
        <v>86</v>
      </c>
      <c r="J164" s="134" t="s">
        <v>87</v>
      </c>
      <c r="K164" s="134"/>
      <c r="L164" s="134"/>
      <c r="M164" s="134"/>
      <c r="N164"/>
      <c r="O164"/>
      <c r="P164"/>
      <c r="Q164"/>
      <c r="R164"/>
      <c r="S164"/>
      <c r="AB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5"/>
      <c r="AR164" s="4"/>
      <c r="AS164" s="4"/>
      <c r="AT164" s="4"/>
      <c r="AU164" s="4"/>
      <c r="AV164" s="6"/>
      <c r="AW164" s="6"/>
      <c r="AY164" s="7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CA164"/>
      <c r="CB164"/>
      <c r="CC164" s="8"/>
      <c r="CD164" s="8"/>
      <c r="CE164" s="8"/>
      <c r="CF164" s="9"/>
      <c r="CG164" s="8"/>
      <c r="CH164" s="8"/>
      <c r="CI164" s="8"/>
      <c r="CJ164" s="9"/>
      <c r="CK164" s="9"/>
      <c r="CL164" s="9"/>
      <c r="CM164" s="9"/>
      <c r="CN164" s="9"/>
      <c r="CO164" s="9"/>
      <c r="CP164" s="9"/>
      <c r="CQ164" s="9"/>
      <c r="CR164" s="9"/>
      <c r="CS164" s="9"/>
    </row>
    <row r="165" spans="1:97" x14ac:dyDescent="0.2">
      <c r="A165" s="134" t="s">
        <v>79</v>
      </c>
      <c r="B165" s="134"/>
      <c r="C165" s="134" t="s">
        <v>28</v>
      </c>
      <c r="D165" s="134"/>
      <c r="E165" s="130"/>
      <c r="F165" s="134" t="s">
        <v>79</v>
      </c>
      <c r="G165" s="134"/>
      <c r="H165" s="134" t="s">
        <v>28</v>
      </c>
      <c r="I165" s="134"/>
      <c r="J165" s="130"/>
      <c r="K165" s="130"/>
      <c r="L165" s="130"/>
      <c r="M165" s="130"/>
      <c r="N165"/>
      <c r="O165"/>
      <c r="P165"/>
      <c r="Q165"/>
      <c r="R165"/>
      <c r="S165"/>
      <c r="AB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5"/>
      <c r="AR165" s="4"/>
      <c r="AS165" s="4"/>
      <c r="AT165" s="4"/>
      <c r="AU165" s="4"/>
      <c r="AV165" s="6"/>
      <c r="AW165" s="6"/>
      <c r="AY165" s="7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CA165"/>
      <c r="CB165"/>
      <c r="CC165" s="8"/>
      <c r="CD165" s="8"/>
      <c r="CE165" s="8"/>
      <c r="CF165" s="9"/>
      <c r="CG165" s="8"/>
      <c r="CH165" s="8"/>
      <c r="CI165" s="8"/>
      <c r="CJ165" s="9"/>
      <c r="CK165" s="9"/>
      <c r="CL165" s="9"/>
      <c r="CM165" s="9"/>
      <c r="CN165" s="9"/>
      <c r="CO165" s="9"/>
      <c r="CP165" s="9"/>
      <c r="CQ165" s="9"/>
      <c r="CR165" s="9"/>
      <c r="CS165" s="9"/>
    </row>
    <row r="166" spans="1:97" x14ac:dyDescent="0.2">
      <c r="A166" s="130" t="s">
        <v>80</v>
      </c>
      <c r="B166" s="130"/>
      <c r="C166" s="130" t="s">
        <v>82</v>
      </c>
      <c r="D166" s="36" t="s">
        <v>88</v>
      </c>
      <c r="E166" s="36">
        <f>F19-F146</f>
        <v>-15</v>
      </c>
      <c r="F166" s="130" t="s">
        <v>80</v>
      </c>
      <c r="G166" s="130"/>
      <c r="H166" s="130" t="s">
        <v>82</v>
      </c>
      <c r="I166" s="36" t="s">
        <v>88</v>
      </c>
      <c r="J166" s="36">
        <f>$F$19-$F$146</f>
        <v>-15</v>
      </c>
      <c r="K166" s="130"/>
      <c r="L166" s="130"/>
      <c r="M166" s="130"/>
      <c r="N166"/>
      <c r="O166"/>
      <c r="P166"/>
      <c r="Q166"/>
      <c r="R166"/>
      <c r="S166"/>
      <c r="AB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5"/>
      <c r="AR166" s="4"/>
      <c r="AS166" s="4"/>
      <c r="AT166" s="4"/>
      <c r="AU166" s="4"/>
      <c r="AV166" s="6"/>
      <c r="AW166" s="6"/>
      <c r="AY166" s="7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CA166"/>
      <c r="CB166"/>
      <c r="CC166" s="8"/>
      <c r="CD166" s="8"/>
      <c r="CE166" s="8"/>
      <c r="CF166" s="9"/>
      <c r="CG166" s="8"/>
      <c r="CH166" s="8"/>
      <c r="CI166" s="8"/>
      <c r="CJ166" s="9"/>
      <c r="CK166" s="9"/>
      <c r="CL166" s="9"/>
      <c r="CM166" s="9"/>
      <c r="CN166" s="9"/>
      <c r="CO166" s="9"/>
      <c r="CP166" s="9"/>
      <c r="CQ166" s="9"/>
      <c r="CR166" s="9"/>
      <c r="CS166" s="9"/>
    </row>
    <row r="167" spans="1:97" x14ac:dyDescent="0.2">
      <c r="A167" s="130"/>
      <c r="B167" s="130"/>
      <c r="C167" s="130" t="s">
        <v>83</v>
      </c>
      <c r="D167" s="36" t="s">
        <v>88</v>
      </c>
      <c r="E167" s="36">
        <f>F146</f>
        <v>15</v>
      </c>
      <c r="F167" s="130" t="s">
        <v>82</v>
      </c>
      <c r="G167" s="130"/>
      <c r="H167" s="130" t="s">
        <v>83</v>
      </c>
      <c r="I167" s="36" t="s">
        <v>88</v>
      </c>
      <c r="J167" s="36">
        <f>F146</f>
        <v>15</v>
      </c>
      <c r="K167" s="130"/>
      <c r="L167" s="130"/>
      <c r="M167" s="130"/>
      <c r="N167"/>
      <c r="O167"/>
      <c r="P167"/>
      <c r="Q167"/>
      <c r="R167"/>
      <c r="S167"/>
      <c r="AB167" s="4"/>
      <c r="AG167" s="4"/>
      <c r="AH167" s="4"/>
      <c r="AI167" s="4"/>
      <c r="AJ167" s="4"/>
      <c r="AK167" s="4"/>
      <c r="AL167" s="5"/>
      <c r="AM167" s="4"/>
      <c r="AN167" s="4"/>
      <c r="AO167" s="4"/>
      <c r="AP167" s="4"/>
      <c r="AQ167" s="4"/>
      <c r="AR167" s="6"/>
      <c r="AS167" s="6"/>
      <c r="AU167" s="7"/>
      <c r="BM167"/>
      <c r="BN167"/>
      <c r="BO167"/>
      <c r="BP167"/>
      <c r="BQ167"/>
      <c r="BR167"/>
      <c r="BS167"/>
      <c r="BT167"/>
      <c r="BU167"/>
      <c r="BV167"/>
      <c r="BW167"/>
      <c r="BX167"/>
      <c r="BY167" s="8"/>
      <c r="CA167" s="8"/>
      <c r="CC167" s="8"/>
      <c r="CD167" s="8"/>
      <c r="CF167" s="9"/>
      <c r="CG167" s="9"/>
      <c r="CH167" s="9"/>
      <c r="CI167" s="9"/>
      <c r="CJ167" s="9"/>
      <c r="CK167" s="9"/>
      <c r="CL167" s="9"/>
      <c r="CM167" s="9"/>
      <c r="CN167" s="9"/>
      <c r="CO167" s="9"/>
    </row>
    <row r="168" spans="1:97" x14ac:dyDescent="0.2">
      <c r="A168" s="130"/>
      <c r="B168" s="130"/>
      <c r="C168" s="130" t="s">
        <v>83</v>
      </c>
      <c r="D168" s="36" t="s">
        <v>84</v>
      </c>
      <c r="E168" s="36">
        <f>F19</f>
        <v>0</v>
      </c>
      <c r="F168" s="130" t="s">
        <v>80</v>
      </c>
      <c r="G168" s="130"/>
      <c r="H168" s="130" t="s">
        <v>82</v>
      </c>
      <c r="I168" s="36" t="s">
        <v>84</v>
      </c>
      <c r="J168" s="36">
        <f>J166</f>
        <v>-15</v>
      </c>
      <c r="K168" s="130"/>
      <c r="L168" s="130"/>
      <c r="M168" s="130"/>
      <c r="N168"/>
      <c r="O168"/>
      <c r="P168"/>
      <c r="Q168"/>
      <c r="R168"/>
      <c r="S168"/>
      <c r="AB168" s="4"/>
      <c r="AG168" s="4"/>
      <c r="AH168" s="4"/>
      <c r="AI168" s="4"/>
      <c r="AJ168" s="4"/>
      <c r="AK168" s="4"/>
      <c r="AL168" s="5"/>
      <c r="AM168" s="4"/>
      <c r="AN168" s="4"/>
      <c r="AO168" s="4"/>
      <c r="AP168" s="4"/>
      <c r="AQ168" s="4"/>
      <c r="AR168" s="6"/>
      <c r="AS168" s="6"/>
      <c r="AU168" s="7"/>
      <c r="BM168"/>
      <c r="BN168"/>
      <c r="BO168"/>
      <c r="BP168"/>
      <c r="BQ168"/>
      <c r="BR168"/>
      <c r="BS168"/>
      <c r="BT168"/>
      <c r="BU168"/>
      <c r="BV168"/>
      <c r="BW168"/>
      <c r="BX168"/>
      <c r="BY168" s="8"/>
      <c r="CA168" s="8"/>
      <c r="CC168" s="8"/>
      <c r="CD168" s="8"/>
      <c r="CF168" s="9"/>
      <c r="CG168" s="9"/>
      <c r="CH168" s="9"/>
      <c r="CI168" s="9"/>
      <c r="CJ168" s="9"/>
      <c r="CK168" s="9"/>
      <c r="CL168" s="9"/>
      <c r="CM168" s="9"/>
      <c r="CN168" s="9"/>
      <c r="CO168" s="9"/>
    </row>
    <row r="169" spans="1:97" x14ac:dyDescent="0.2">
      <c r="A169" s="130"/>
      <c r="B169" s="130"/>
      <c r="C169" s="130" t="s">
        <v>82</v>
      </c>
      <c r="D169" s="36" t="s">
        <v>84</v>
      </c>
      <c r="E169" s="36">
        <f>E166</f>
        <v>-15</v>
      </c>
      <c r="F169" s="130"/>
      <c r="G169" s="130"/>
      <c r="H169" s="130"/>
      <c r="I169" s="130"/>
      <c r="J169" s="36"/>
      <c r="K169" s="130"/>
      <c r="L169" s="130"/>
      <c r="M169" s="130"/>
      <c r="N169"/>
      <c r="O169"/>
      <c r="P169"/>
      <c r="Q169"/>
      <c r="R169"/>
      <c r="S169"/>
      <c r="AB169" s="4"/>
      <c r="AG169" s="4"/>
      <c r="AH169" s="4"/>
      <c r="AI169" s="4"/>
      <c r="AJ169" s="4"/>
      <c r="AK169" s="4"/>
      <c r="AL169" s="5"/>
      <c r="AM169" s="4"/>
      <c r="AN169" s="4"/>
      <c r="AO169" s="4"/>
      <c r="AP169" s="4"/>
      <c r="AQ169" s="4"/>
      <c r="AR169" s="6"/>
      <c r="AS169" s="6"/>
      <c r="AU169" s="7"/>
      <c r="BM169"/>
      <c r="BN169"/>
      <c r="BO169"/>
      <c r="BP169"/>
      <c r="BQ169"/>
      <c r="BR169"/>
      <c r="BS169"/>
      <c r="BT169"/>
      <c r="BU169"/>
      <c r="BV169"/>
      <c r="BW169"/>
      <c r="BX169"/>
      <c r="BY169" s="8"/>
      <c r="CA169" s="8"/>
      <c r="CC169" s="8"/>
      <c r="CD169" s="8"/>
      <c r="CF169" s="9"/>
      <c r="CG169" s="9"/>
      <c r="CH169" s="9"/>
      <c r="CI169" s="9"/>
      <c r="CJ169" s="9"/>
      <c r="CK169" s="9"/>
      <c r="CL169" s="9"/>
      <c r="CM169" s="9"/>
      <c r="CN169" s="9"/>
      <c r="CO169" s="9"/>
    </row>
    <row r="170" spans="1:97" x14ac:dyDescent="0.2">
      <c r="B170" s="9"/>
      <c r="E170"/>
      <c r="F170"/>
      <c r="G170"/>
      <c r="H170"/>
      <c r="J170" s="9"/>
      <c r="K170"/>
      <c r="L170"/>
      <c r="M170"/>
      <c r="N170"/>
      <c r="O170"/>
      <c r="AB170" s="4"/>
      <c r="AG170" s="4"/>
      <c r="AH170" s="4"/>
      <c r="AI170" s="4"/>
      <c r="AJ170" s="4"/>
      <c r="AK170" s="4"/>
      <c r="AL170" s="5"/>
      <c r="AM170" s="4"/>
      <c r="AN170" s="4"/>
      <c r="AO170" s="4"/>
      <c r="AP170" s="4"/>
      <c r="AQ170" s="4"/>
      <c r="AR170" s="6"/>
      <c r="AS170" s="6"/>
      <c r="AU170" s="7"/>
      <c r="BM170"/>
      <c r="BN170"/>
      <c r="BO170"/>
      <c r="BP170"/>
      <c r="BQ170"/>
      <c r="BR170"/>
      <c r="BS170"/>
      <c r="BT170"/>
      <c r="BU170"/>
      <c r="BV170"/>
      <c r="BW170"/>
      <c r="BX170"/>
      <c r="BY170" s="8"/>
      <c r="CA170" s="8"/>
      <c r="CC170" s="8"/>
      <c r="CD170" s="8"/>
      <c r="CF170" s="9"/>
      <c r="CG170" s="9"/>
      <c r="CH170" s="9"/>
      <c r="CI170" s="9"/>
      <c r="CJ170" s="9"/>
      <c r="CK170" s="9"/>
      <c r="CL170" s="9"/>
      <c r="CM170" s="9"/>
      <c r="CN170" s="9"/>
      <c r="CO170" s="9"/>
    </row>
    <row r="171" spans="1:97" x14ac:dyDescent="0.2">
      <c r="A171" s="134"/>
      <c r="B171" s="134"/>
      <c r="C171" s="134"/>
      <c r="D171" s="134" t="s">
        <v>89</v>
      </c>
      <c r="E171" s="134" t="s">
        <v>87</v>
      </c>
      <c r="F171" s="134" t="s">
        <v>90</v>
      </c>
      <c r="G171" s="134"/>
      <c r="H171" s="134"/>
      <c r="I171" s="134" t="s">
        <v>89</v>
      </c>
      <c r="J171" s="134" t="s">
        <v>87</v>
      </c>
      <c r="K171" s="134"/>
      <c r="L171" s="134"/>
      <c r="M171" s="134"/>
      <c r="N171"/>
      <c r="O171"/>
      <c r="P171"/>
      <c r="Q171"/>
      <c r="R171"/>
      <c r="S171"/>
      <c r="AB171" s="4"/>
      <c r="AG171" s="4"/>
      <c r="AH171" s="4"/>
      <c r="AI171" s="4"/>
      <c r="AJ171" s="4"/>
      <c r="AK171" s="4"/>
      <c r="AL171" s="5"/>
      <c r="AM171" s="4"/>
      <c r="AN171" s="4"/>
      <c r="AO171" s="4"/>
      <c r="AP171" s="4"/>
      <c r="AQ171" s="4"/>
      <c r="AR171" s="6"/>
      <c r="AS171" s="6"/>
      <c r="AU171" s="7"/>
      <c r="BM171"/>
      <c r="BN171"/>
      <c r="BO171"/>
      <c r="BP171"/>
      <c r="BQ171"/>
      <c r="BR171"/>
      <c r="BS171"/>
      <c r="BT171"/>
      <c r="BU171"/>
      <c r="BV171"/>
      <c r="BW171"/>
      <c r="BX171"/>
      <c r="BY171" s="8"/>
      <c r="CA171" s="8"/>
      <c r="CC171" s="8"/>
      <c r="CD171" s="8"/>
      <c r="CF171" s="9"/>
      <c r="CG171" s="9"/>
      <c r="CH171" s="9"/>
      <c r="CI171" s="9"/>
      <c r="CJ171" s="9"/>
      <c r="CK171" s="9"/>
      <c r="CL171" s="9"/>
      <c r="CM171" s="9"/>
      <c r="CN171" s="9"/>
      <c r="CO171" s="9"/>
    </row>
    <row r="172" spans="1:97" x14ac:dyDescent="0.2">
      <c r="A172" s="134" t="s">
        <v>79</v>
      </c>
      <c r="B172" s="134"/>
      <c r="C172" s="134" t="s">
        <v>28</v>
      </c>
      <c r="D172" s="134"/>
      <c r="E172" s="130"/>
      <c r="F172" s="134" t="s">
        <v>79</v>
      </c>
      <c r="G172" s="134"/>
      <c r="H172" s="134" t="s">
        <v>28</v>
      </c>
      <c r="I172" s="134"/>
      <c r="J172" s="130"/>
      <c r="K172" s="130"/>
      <c r="L172" s="130"/>
      <c r="M172" s="130"/>
      <c r="N172"/>
      <c r="O172"/>
      <c r="P172"/>
      <c r="Q172"/>
      <c r="R172"/>
      <c r="S172"/>
      <c r="AB172" s="4"/>
      <c r="AG172" s="4"/>
      <c r="AH172" s="4"/>
      <c r="AI172" s="4"/>
      <c r="AJ172" s="4"/>
      <c r="AK172" s="4"/>
      <c r="AL172" s="5"/>
      <c r="AM172" s="4"/>
      <c r="AN172" s="4"/>
      <c r="AO172" s="4"/>
      <c r="AP172" s="4"/>
      <c r="AQ172" s="4"/>
      <c r="AR172" s="6"/>
      <c r="AS172" s="6"/>
      <c r="AU172" s="7"/>
      <c r="BM172"/>
      <c r="BN172"/>
      <c r="BO172"/>
      <c r="BP172"/>
      <c r="BQ172"/>
      <c r="BR172"/>
      <c r="BS172"/>
      <c r="BT172"/>
      <c r="BU172"/>
      <c r="BV172"/>
      <c r="BW172"/>
      <c r="BX172"/>
      <c r="BY172" s="8"/>
      <c r="CA172" s="8"/>
      <c r="CC172" s="8"/>
      <c r="CD172" s="8"/>
      <c r="CF172" s="9"/>
      <c r="CG172" s="9"/>
      <c r="CH172" s="9"/>
      <c r="CI172" s="9"/>
      <c r="CJ172" s="9"/>
      <c r="CK172" s="9"/>
      <c r="CL172" s="9"/>
      <c r="CM172" s="9"/>
      <c r="CN172" s="9"/>
      <c r="CO172" s="9"/>
    </row>
    <row r="173" spans="1:97" x14ac:dyDescent="0.2">
      <c r="A173" s="130" t="s">
        <v>80</v>
      </c>
      <c r="B173" s="130"/>
      <c r="C173" s="130" t="s">
        <v>82</v>
      </c>
      <c r="D173" s="36" t="s">
        <v>91</v>
      </c>
      <c r="E173" s="36">
        <f>F19-F146</f>
        <v>-15</v>
      </c>
      <c r="F173" s="130" t="s">
        <v>80</v>
      </c>
      <c r="G173" s="130"/>
      <c r="H173" s="130" t="s">
        <v>82</v>
      </c>
      <c r="I173" s="36" t="s">
        <v>91</v>
      </c>
      <c r="J173" s="36">
        <f>$F$19-$F$146</f>
        <v>-15</v>
      </c>
      <c r="K173" s="130"/>
      <c r="L173" s="130"/>
      <c r="M173" s="130"/>
      <c r="N173"/>
      <c r="O173"/>
      <c r="P173"/>
      <c r="Q173"/>
      <c r="R173"/>
      <c r="S173"/>
      <c r="AB173" s="4"/>
      <c r="AG173" s="4"/>
      <c r="AH173" s="4"/>
      <c r="AI173" s="4"/>
      <c r="AJ173" s="4"/>
      <c r="AK173" s="4"/>
      <c r="AL173" s="5"/>
      <c r="AM173" s="4"/>
      <c r="AN173" s="4"/>
      <c r="AO173" s="4"/>
      <c r="AP173" s="4"/>
      <c r="AQ173" s="4"/>
      <c r="AR173" s="6"/>
      <c r="AS173" s="6"/>
      <c r="AU173" s="7"/>
      <c r="BM173"/>
      <c r="BN173"/>
      <c r="BO173"/>
      <c r="BP173"/>
      <c r="BQ173"/>
      <c r="BR173"/>
      <c r="BS173"/>
      <c r="BT173"/>
      <c r="BU173"/>
      <c r="BV173"/>
      <c r="BW173"/>
      <c r="BX173"/>
      <c r="BY173" s="8"/>
      <c r="CA173" s="8"/>
      <c r="CC173" s="8"/>
      <c r="CD173" s="8"/>
      <c r="CF173" s="9"/>
      <c r="CG173" s="9"/>
      <c r="CH173" s="9"/>
      <c r="CI173" s="9"/>
      <c r="CJ173" s="9"/>
      <c r="CK173" s="9"/>
      <c r="CL173" s="9"/>
      <c r="CM173" s="9"/>
      <c r="CN173" s="9"/>
      <c r="CO173" s="9"/>
    </row>
    <row r="174" spans="1:97" x14ac:dyDescent="0.2">
      <c r="A174" s="130" t="s">
        <v>82</v>
      </c>
      <c r="B174" s="130"/>
      <c r="C174" s="130" t="s">
        <v>83</v>
      </c>
      <c r="D174" s="36" t="s">
        <v>91</v>
      </c>
      <c r="E174" s="36">
        <f>F146</f>
        <v>15</v>
      </c>
      <c r="F174" s="130" t="s">
        <v>82</v>
      </c>
      <c r="G174" s="130"/>
      <c r="H174" s="130" t="s">
        <v>83</v>
      </c>
      <c r="I174" s="36" t="s">
        <v>91</v>
      </c>
      <c r="J174" s="36">
        <f>$F$146</f>
        <v>15</v>
      </c>
      <c r="K174" s="130"/>
      <c r="L174" s="130"/>
      <c r="M174" s="130"/>
      <c r="N174"/>
      <c r="O174"/>
      <c r="P174"/>
      <c r="Q174"/>
      <c r="R174"/>
      <c r="S174"/>
      <c r="AB174" s="4"/>
      <c r="AG174" s="4"/>
      <c r="AH174" s="4"/>
      <c r="AI174" s="4"/>
      <c r="AJ174" s="4"/>
      <c r="AK174" s="4"/>
      <c r="AL174" s="5"/>
      <c r="AM174" s="4"/>
      <c r="AN174" s="4"/>
      <c r="AO174" s="4"/>
      <c r="AP174" s="4"/>
      <c r="AQ174" s="4"/>
      <c r="AR174" s="6"/>
      <c r="AS174" s="6"/>
      <c r="AU174" s="7"/>
      <c r="BM174"/>
      <c r="BN174"/>
      <c r="BO174"/>
      <c r="BP174"/>
      <c r="BQ174"/>
      <c r="BR174"/>
      <c r="BS174"/>
      <c r="BT174"/>
      <c r="BU174"/>
      <c r="BV174"/>
      <c r="BW174"/>
      <c r="BX174"/>
      <c r="BY174" s="8"/>
      <c r="CA174" s="8"/>
      <c r="CC174" s="8"/>
      <c r="CD174" s="8"/>
      <c r="CF174" s="9"/>
      <c r="CG174" s="9"/>
      <c r="CH174" s="9"/>
      <c r="CI174" s="9"/>
      <c r="CJ174" s="9"/>
      <c r="CK174" s="9"/>
      <c r="CL174" s="9"/>
      <c r="CM174" s="9"/>
      <c r="CN174" s="9"/>
      <c r="CO174" s="9"/>
    </row>
    <row r="175" spans="1:97" x14ac:dyDescent="0.2">
      <c r="A175" s="130" t="s">
        <v>80</v>
      </c>
      <c r="B175" s="130"/>
      <c r="C175" s="130" t="s">
        <v>83</v>
      </c>
      <c r="D175" s="36" t="s">
        <v>84</v>
      </c>
      <c r="E175" s="36">
        <f>F19</f>
        <v>0</v>
      </c>
      <c r="F175" s="130" t="s">
        <v>80</v>
      </c>
      <c r="G175" s="130"/>
      <c r="H175" s="130" t="s">
        <v>82</v>
      </c>
      <c r="I175" s="36" t="s">
        <v>84</v>
      </c>
      <c r="J175" s="36">
        <f>J173</f>
        <v>-15</v>
      </c>
      <c r="K175" s="130"/>
      <c r="L175" s="130"/>
      <c r="M175" s="130"/>
      <c r="N175"/>
      <c r="O175"/>
      <c r="P175"/>
      <c r="Q175"/>
      <c r="R175"/>
      <c r="S175"/>
      <c r="AB175" s="4"/>
      <c r="AG175" s="4"/>
      <c r="AH175" s="4"/>
      <c r="AI175" s="4"/>
      <c r="AJ175" s="4"/>
      <c r="AK175" s="4"/>
      <c r="AL175" s="5"/>
      <c r="AM175" s="4"/>
      <c r="AN175" s="4"/>
      <c r="AO175" s="4"/>
      <c r="AP175" s="4"/>
      <c r="AQ175" s="4"/>
      <c r="AR175" s="6"/>
      <c r="AS175" s="6"/>
      <c r="AU175" s="7"/>
      <c r="BM175"/>
      <c r="BN175"/>
      <c r="BO175"/>
      <c r="BP175"/>
      <c r="BQ175"/>
      <c r="BR175"/>
      <c r="BS175"/>
      <c r="BT175"/>
      <c r="BU175"/>
      <c r="BV175"/>
      <c r="BW175"/>
      <c r="BX175"/>
      <c r="BY175" s="8"/>
      <c r="CA175" s="8"/>
      <c r="CC175" s="8"/>
      <c r="CD175" s="8"/>
      <c r="CF175" s="9"/>
      <c r="CG175" s="9"/>
      <c r="CH175" s="9"/>
      <c r="CI175" s="9"/>
      <c r="CJ175" s="9"/>
      <c r="CK175" s="9"/>
      <c r="CL175" s="9"/>
      <c r="CM175" s="9"/>
      <c r="CN175" s="9"/>
      <c r="CO175" s="9"/>
    </row>
    <row r="176" spans="1:97" x14ac:dyDescent="0.2">
      <c r="A176" s="130" t="s">
        <v>80</v>
      </c>
      <c r="B176" s="130"/>
      <c r="C176" s="130" t="s">
        <v>82</v>
      </c>
      <c r="D176" s="36" t="s">
        <v>84</v>
      </c>
      <c r="E176" s="36">
        <f>E166</f>
        <v>-15</v>
      </c>
      <c r="F176" s="130"/>
      <c r="G176" s="130"/>
      <c r="H176" s="130"/>
      <c r="I176" s="130"/>
      <c r="J176" s="36"/>
      <c r="K176" s="130"/>
      <c r="L176" s="130"/>
      <c r="M176" s="130"/>
      <c r="N176"/>
      <c r="O176"/>
      <c r="P176"/>
      <c r="Q176"/>
      <c r="R176"/>
      <c r="S176"/>
      <c r="AB176" s="4"/>
      <c r="AG176" s="4"/>
      <c r="AH176" s="4"/>
      <c r="AI176" s="4"/>
      <c r="AJ176" s="4"/>
      <c r="AK176" s="4"/>
      <c r="AL176" s="5"/>
      <c r="AM176" s="4"/>
      <c r="AN176" s="4"/>
      <c r="AO176" s="4"/>
      <c r="AP176" s="4"/>
      <c r="AQ176" s="4"/>
      <c r="AR176" s="6"/>
      <c r="AS176" s="6"/>
      <c r="AU176" s="7"/>
      <c r="BM176"/>
      <c r="BN176"/>
      <c r="BO176"/>
      <c r="BP176"/>
      <c r="BQ176"/>
      <c r="BR176"/>
      <c r="BS176"/>
      <c r="BT176"/>
      <c r="BU176"/>
      <c r="BV176"/>
      <c r="BW176"/>
      <c r="BX176"/>
      <c r="BY176" s="8"/>
      <c r="CA176" s="8"/>
      <c r="CC176" s="8"/>
      <c r="CD176" s="8"/>
      <c r="CF176" s="9"/>
      <c r="CG176" s="9"/>
      <c r="CH176" s="9"/>
      <c r="CI176" s="9"/>
      <c r="CJ176" s="9"/>
      <c r="CK176" s="9"/>
      <c r="CL176" s="9"/>
      <c r="CM176" s="9"/>
      <c r="CN176" s="9"/>
      <c r="CO176" s="9"/>
    </row>
    <row r="177" spans="1:93" x14ac:dyDescent="0.2">
      <c r="B177" s="9"/>
      <c r="E177"/>
      <c r="F177"/>
      <c r="G177"/>
      <c r="H177"/>
      <c r="J177" s="9"/>
      <c r="K177"/>
      <c r="L177"/>
      <c r="M177"/>
      <c r="N177"/>
      <c r="O177"/>
      <c r="AB177" s="4"/>
      <c r="AG177" s="4"/>
      <c r="AH177" s="5"/>
      <c r="AI177" s="4"/>
      <c r="AJ177" s="4"/>
      <c r="AK177" s="4"/>
      <c r="AL177" s="4"/>
      <c r="AM177" s="6"/>
      <c r="AN177" s="6"/>
      <c r="AO177" s="6"/>
      <c r="AQ177" s="7"/>
      <c r="BM177"/>
      <c r="BN177"/>
      <c r="BO177"/>
      <c r="BP177"/>
      <c r="BQ177"/>
      <c r="BR177"/>
      <c r="BU177" s="8"/>
      <c r="BV177" s="8"/>
      <c r="BW177" s="8"/>
      <c r="BY177" s="8"/>
      <c r="CF177" s="9"/>
      <c r="CG177" s="9"/>
      <c r="CH177" s="9"/>
      <c r="CI177" s="9"/>
      <c r="CJ177" s="9"/>
      <c r="CK177" s="9"/>
    </row>
    <row r="178" spans="1:93" x14ac:dyDescent="0.2">
      <c r="B178" s="9"/>
      <c r="E178"/>
      <c r="F178"/>
      <c r="G178"/>
      <c r="H178"/>
      <c r="J178" s="9"/>
      <c r="K178"/>
      <c r="L178"/>
      <c r="M178"/>
      <c r="N178"/>
      <c r="O178"/>
      <c r="AB178" s="4"/>
      <c r="AG178" s="4"/>
      <c r="AH178" s="4"/>
      <c r="AI178" s="4"/>
      <c r="AJ178" s="4"/>
      <c r="AK178" s="4"/>
      <c r="AL178" s="5"/>
      <c r="AM178" s="4"/>
      <c r="AN178" s="4"/>
      <c r="AO178" s="4"/>
      <c r="AP178" s="4"/>
      <c r="AQ178" s="4"/>
      <c r="AR178" s="6"/>
      <c r="AS178" s="6"/>
      <c r="AU178" s="7"/>
      <c r="BM178"/>
      <c r="BN178"/>
      <c r="BO178"/>
      <c r="BP178"/>
      <c r="BQ178"/>
      <c r="BR178"/>
      <c r="BS178"/>
      <c r="BT178"/>
      <c r="BU178"/>
      <c r="BV178"/>
      <c r="BW178"/>
      <c r="BX178"/>
      <c r="BY178" s="8"/>
      <c r="CA178" s="8"/>
      <c r="CC178" s="8"/>
      <c r="CD178" s="8"/>
      <c r="CF178" s="9"/>
      <c r="CG178" s="9"/>
      <c r="CH178" s="9"/>
      <c r="CI178" s="9"/>
      <c r="CJ178" s="9"/>
      <c r="CK178" s="9"/>
      <c r="CL178" s="9"/>
      <c r="CM178" s="9"/>
      <c r="CN178" s="9"/>
      <c r="CO178" s="9"/>
    </row>
    <row r="179" spans="1:93" x14ac:dyDescent="0.2">
      <c r="A179" s="134" t="s">
        <v>92</v>
      </c>
      <c r="B179" s="134"/>
      <c r="C179" s="130"/>
      <c r="D179" s="134" t="s">
        <v>93</v>
      </c>
      <c r="E179" s="134" t="s">
        <v>94</v>
      </c>
      <c r="F179"/>
      <c r="G179"/>
      <c r="H179"/>
      <c r="J179" s="23"/>
      <c r="K179"/>
      <c r="L179" s="23"/>
      <c r="M179" s="23"/>
      <c r="N179"/>
      <c r="O179"/>
      <c r="AB179" s="4"/>
      <c r="AG179" s="4"/>
      <c r="AH179" s="4"/>
      <c r="AI179" s="4"/>
      <c r="AJ179" s="4"/>
      <c r="AK179" s="4"/>
      <c r="AL179" s="5"/>
      <c r="AM179" s="4"/>
      <c r="AN179" s="4"/>
      <c r="AO179" s="4"/>
      <c r="AP179" s="4"/>
      <c r="AQ179" s="4"/>
      <c r="AR179" s="6"/>
      <c r="AS179" s="6"/>
      <c r="AU179" s="7"/>
      <c r="BM179"/>
      <c r="BN179"/>
      <c r="BO179"/>
      <c r="BP179"/>
      <c r="BQ179"/>
      <c r="BR179"/>
      <c r="BS179"/>
      <c r="BT179"/>
      <c r="BU179"/>
      <c r="BV179"/>
      <c r="BW179"/>
      <c r="BX179"/>
      <c r="BY179" s="8"/>
      <c r="CA179" s="8"/>
      <c r="CC179" s="8"/>
      <c r="CD179" s="8"/>
      <c r="CF179" s="9"/>
      <c r="CG179" s="9"/>
      <c r="CH179" s="9"/>
      <c r="CI179" s="9"/>
      <c r="CJ179" s="9"/>
      <c r="CK179" s="9"/>
      <c r="CL179" s="9"/>
      <c r="CM179" s="9"/>
      <c r="CN179" s="9"/>
      <c r="CO179" s="9"/>
    </row>
    <row r="180" spans="1:93" x14ac:dyDescent="0.2">
      <c r="A180" s="134" t="s">
        <v>79</v>
      </c>
      <c r="B180" s="134"/>
      <c r="C180" s="134" t="s">
        <v>28</v>
      </c>
      <c r="D180" s="36"/>
      <c r="E180" s="130"/>
      <c r="F180"/>
      <c r="G180"/>
      <c r="H180"/>
      <c r="J180" s="23"/>
      <c r="K180" s="23"/>
      <c r="L180" s="9"/>
      <c r="M180"/>
      <c r="N180"/>
      <c r="O180"/>
      <c r="AB180" s="4"/>
      <c r="AG180" s="4"/>
      <c r="AH180" s="4"/>
      <c r="AI180" s="4"/>
      <c r="AJ180" s="4"/>
      <c r="AK180" s="4"/>
      <c r="AL180" s="5"/>
      <c r="AM180" s="4"/>
      <c r="AN180" s="4"/>
      <c r="AO180" s="4"/>
      <c r="AP180" s="4"/>
      <c r="AQ180" s="4"/>
      <c r="AR180" s="6"/>
      <c r="AS180" s="6"/>
      <c r="AU180" s="7"/>
      <c r="BM180"/>
      <c r="BN180"/>
      <c r="BO180"/>
      <c r="BP180"/>
      <c r="BQ180"/>
      <c r="BR180"/>
      <c r="BS180"/>
      <c r="BT180"/>
      <c r="BU180"/>
      <c r="BV180"/>
      <c r="BW180"/>
      <c r="BX180"/>
      <c r="BY180" s="8"/>
      <c r="CA180" s="8"/>
      <c r="CC180" s="8"/>
      <c r="CD180" s="8"/>
      <c r="CF180" s="9"/>
      <c r="CG180" s="9"/>
      <c r="CH180" s="9"/>
      <c r="CI180" s="9"/>
      <c r="CJ180" s="9"/>
      <c r="CK180" s="9"/>
      <c r="CL180" s="9"/>
      <c r="CM180" s="9"/>
      <c r="CN180" s="9"/>
      <c r="CO180" s="9"/>
    </row>
    <row r="181" spans="1:93" x14ac:dyDescent="0.2">
      <c r="A181" s="130" t="s">
        <v>80</v>
      </c>
      <c r="B181" s="130"/>
      <c r="C181" s="130" t="s">
        <v>95</v>
      </c>
      <c r="D181" s="130" t="s">
        <v>91</v>
      </c>
      <c r="E181" s="36">
        <f>F19</f>
        <v>0</v>
      </c>
      <c r="F181"/>
      <c r="G181"/>
      <c r="H181"/>
      <c r="J181"/>
      <c r="K181"/>
      <c r="L181"/>
      <c r="M181"/>
      <c r="N181"/>
      <c r="O181"/>
      <c r="AB181" s="4"/>
      <c r="AG181" s="4"/>
      <c r="AH181" s="4"/>
      <c r="AI181" s="4"/>
      <c r="AJ181" s="4"/>
      <c r="AK181" s="4"/>
      <c r="AL181" s="5"/>
      <c r="AM181" s="4"/>
      <c r="AN181" s="4"/>
      <c r="AO181" s="4"/>
      <c r="AP181" s="4"/>
      <c r="AQ181" s="4"/>
      <c r="AR181" s="6"/>
      <c r="AS181" s="6"/>
      <c r="AU181" s="7"/>
      <c r="BM181"/>
      <c r="BN181"/>
      <c r="BO181"/>
      <c r="BP181"/>
      <c r="BQ181"/>
      <c r="BR181"/>
      <c r="BS181"/>
      <c r="BT181"/>
      <c r="BU181"/>
      <c r="BV181"/>
      <c r="BW181"/>
      <c r="BX181"/>
      <c r="BY181" s="8"/>
      <c r="CA181" s="8"/>
      <c r="CC181" s="8"/>
      <c r="CD181" s="8"/>
      <c r="CF181" s="9"/>
      <c r="CG181" s="9"/>
      <c r="CH181" s="9"/>
      <c r="CI181" s="9"/>
      <c r="CJ181" s="9"/>
      <c r="CK181" s="9"/>
      <c r="CL181" s="9"/>
      <c r="CM181" s="9"/>
      <c r="CN181" s="9"/>
      <c r="CO181" s="9"/>
    </row>
    <row r="182" spans="1:93" x14ac:dyDescent="0.2">
      <c r="A182" s="130"/>
      <c r="B182" s="130"/>
      <c r="C182" s="130"/>
      <c r="D182" s="36"/>
      <c r="E182" s="130"/>
      <c r="F182"/>
      <c r="G182"/>
      <c r="H182"/>
      <c r="J182"/>
      <c r="K182"/>
      <c r="L182" s="9"/>
      <c r="M182"/>
      <c r="N182"/>
      <c r="O182"/>
      <c r="AB182" s="4"/>
      <c r="AG182" s="4"/>
      <c r="AH182" s="4"/>
      <c r="AI182" s="4"/>
      <c r="AJ182" s="4"/>
      <c r="AK182" s="4"/>
      <c r="AL182" s="5"/>
      <c r="AM182" s="4"/>
      <c r="AN182" s="4"/>
      <c r="AO182" s="4"/>
      <c r="AP182" s="4"/>
      <c r="AQ182" s="4"/>
      <c r="AR182" s="6"/>
      <c r="AS182" s="6"/>
      <c r="AU182" s="7"/>
      <c r="BM182"/>
      <c r="BN182"/>
      <c r="BO182"/>
      <c r="BP182"/>
      <c r="BQ182"/>
      <c r="BR182"/>
      <c r="BS182"/>
      <c r="BT182"/>
      <c r="BU182"/>
      <c r="BV182"/>
      <c r="BW182"/>
      <c r="BX182"/>
      <c r="BY182" s="8"/>
      <c r="CA182" s="8"/>
      <c r="CC182" s="8"/>
      <c r="CD182" s="8"/>
      <c r="CF182" s="9"/>
      <c r="CG182" s="9"/>
      <c r="CH182" s="9"/>
      <c r="CI182" s="9"/>
      <c r="CJ182" s="9"/>
      <c r="CK182" s="9"/>
      <c r="CL182" s="9"/>
      <c r="CM182" s="9"/>
      <c r="CN182" s="9"/>
      <c r="CO182" s="9"/>
    </row>
    <row r="183" spans="1:93" x14ac:dyDescent="0.2">
      <c r="AH183" s="4"/>
      <c r="AI183" s="4"/>
      <c r="AJ183" s="4"/>
      <c r="AK183" s="4"/>
      <c r="AL183" s="5"/>
      <c r="AM183" s="4"/>
      <c r="AN183" s="4"/>
      <c r="AO183" s="4"/>
      <c r="AP183" s="4"/>
      <c r="AQ183" s="4"/>
      <c r="AR183" s="6"/>
      <c r="AS183" s="6"/>
      <c r="AU183" s="7"/>
      <c r="BM183"/>
      <c r="BN183"/>
      <c r="BO183"/>
      <c r="BP183"/>
      <c r="BQ183"/>
      <c r="BR183"/>
      <c r="BS183"/>
      <c r="BT183"/>
      <c r="BU183"/>
      <c r="BV183"/>
      <c r="BW183"/>
      <c r="BX183"/>
      <c r="BY183" s="8"/>
      <c r="CA183" s="8"/>
      <c r="CC183" s="8"/>
      <c r="CD183" s="8"/>
      <c r="CF183" s="9"/>
      <c r="CG183" s="9"/>
      <c r="CH183" s="9"/>
      <c r="CI183" s="9"/>
      <c r="CJ183" s="9"/>
      <c r="CK183" s="9"/>
      <c r="CL183" s="9"/>
      <c r="CM183" s="9"/>
      <c r="CN183" s="9"/>
      <c r="CO183" s="9"/>
    </row>
    <row r="184" spans="1:93" x14ac:dyDescent="0.2">
      <c r="AH184" s="5"/>
      <c r="AI184" s="4"/>
      <c r="AJ184" s="4"/>
      <c r="AK184" s="4"/>
      <c r="AL184" s="4"/>
      <c r="AM184" s="6"/>
      <c r="AN184" s="6"/>
      <c r="AO184" s="6"/>
      <c r="AQ184" s="7"/>
      <c r="BM184"/>
      <c r="BN184"/>
      <c r="BO184"/>
      <c r="BP184"/>
      <c r="BQ184"/>
      <c r="BR184"/>
      <c r="BU184" s="8"/>
      <c r="BV184" s="8"/>
      <c r="BW184" s="8"/>
      <c r="BY184" s="8"/>
      <c r="CF184" s="9"/>
      <c r="CG184" s="9"/>
      <c r="CH184" s="9"/>
      <c r="CI184" s="9"/>
      <c r="CJ184" s="9"/>
      <c r="CK184" s="9"/>
    </row>
    <row r="185" spans="1:93" x14ac:dyDescent="0.2">
      <c r="A185" s="134" t="s">
        <v>96</v>
      </c>
      <c r="B185" s="134"/>
      <c r="C185" s="134"/>
      <c r="D185" s="135" t="s">
        <v>97</v>
      </c>
      <c r="E185" s="134" t="s">
        <v>98</v>
      </c>
      <c r="F185" s="134" t="s">
        <v>96</v>
      </c>
      <c r="G185" s="134"/>
      <c r="H185" s="134"/>
      <c r="I185" s="135" t="s">
        <v>97</v>
      </c>
      <c r="J185" s="134" t="s">
        <v>98</v>
      </c>
      <c r="K185" s="134"/>
      <c r="L185" s="134"/>
      <c r="M185" s="134"/>
      <c r="AH185" s="5"/>
      <c r="AI185" s="4"/>
      <c r="AJ185" s="4"/>
      <c r="AK185" s="4"/>
      <c r="AL185" s="4"/>
      <c r="AM185" s="6"/>
      <c r="AN185" s="6"/>
      <c r="AO185" s="6"/>
      <c r="AQ185" s="7"/>
      <c r="BM185"/>
      <c r="BN185"/>
      <c r="BO185"/>
      <c r="BP185"/>
      <c r="BQ185"/>
      <c r="BR185"/>
      <c r="BU185" s="8"/>
      <c r="BV185" s="8"/>
      <c r="BW185" s="8"/>
      <c r="BY185" s="8"/>
      <c r="CF185" s="9"/>
      <c r="CG185" s="9"/>
      <c r="CH185" s="9"/>
      <c r="CI185" s="9"/>
      <c r="CJ185" s="9"/>
      <c r="CK185" s="9"/>
    </row>
    <row r="186" spans="1:93" x14ac:dyDescent="0.2">
      <c r="A186" s="134" t="s">
        <v>79</v>
      </c>
      <c r="B186" s="134"/>
      <c r="C186" s="134" t="s">
        <v>28</v>
      </c>
      <c r="D186" s="135"/>
      <c r="E186" s="134"/>
      <c r="F186" s="134" t="s">
        <v>79</v>
      </c>
      <c r="G186" s="134"/>
      <c r="H186" s="134" t="s">
        <v>28</v>
      </c>
      <c r="I186" s="135"/>
      <c r="J186" s="134"/>
      <c r="K186" s="134"/>
      <c r="L186" s="134"/>
      <c r="M186" s="134"/>
      <c r="AH186" s="5"/>
      <c r="AI186" s="4"/>
      <c r="AJ186" s="4"/>
      <c r="AK186" s="4"/>
      <c r="AL186" s="4"/>
      <c r="AM186" s="6"/>
      <c r="AN186" s="6"/>
      <c r="AO186" s="6"/>
      <c r="AQ186" s="7"/>
      <c r="BM186"/>
      <c r="BN186"/>
      <c r="BO186"/>
      <c r="BP186"/>
      <c r="BQ186"/>
      <c r="BR186"/>
      <c r="BU186" s="8"/>
      <c r="BV186" s="8"/>
      <c r="BW186" s="8"/>
      <c r="BY186" s="8"/>
      <c r="CF186" s="9"/>
      <c r="CG186" s="9"/>
      <c r="CH186" s="9"/>
      <c r="CI186" s="9"/>
      <c r="CJ186" s="9"/>
      <c r="CK186" s="9"/>
    </row>
    <row r="187" spans="1:93" x14ac:dyDescent="0.2">
      <c r="A187" s="130" t="s">
        <v>80</v>
      </c>
      <c r="B187" s="130"/>
      <c r="C187" s="130" t="s">
        <v>66</v>
      </c>
      <c r="D187" s="99" t="s">
        <v>81</v>
      </c>
      <c r="E187" s="36">
        <f>F145</f>
        <v>25</v>
      </c>
      <c r="F187" s="130" t="s">
        <v>80</v>
      </c>
      <c r="G187" s="130"/>
      <c r="H187" s="130" t="s">
        <v>66</v>
      </c>
      <c r="I187" s="99" t="s">
        <v>81</v>
      </c>
      <c r="J187" s="36">
        <f>F145</f>
        <v>25</v>
      </c>
      <c r="K187" s="130"/>
      <c r="L187" s="130"/>
      <c r="M187" s="130"/>
      <c r="AH187" s="5"/>
      <c r="AI187" s="4"/>
      <c r="AJ187" s="4"/>
      <c r="AK187" s="4"/>
      <c r="AL187" s="4"/>
      <c r="AM187" s="6"/>
      <c r="AN187" s="6"/>
      <c r="AO187" s="6"/>
      <c r="AQ187" s="7"/>
      <c r="BM187"/>
      <c r="BN187"/>
      <c r="BO187"/>
      <c r="BP187"/>
      <c r="BQ187"/>
      <c r="BR187"/>
      <c r="BU187" s="8"/>
      <c r="BV187" s="8"/>
      <c r="BW187" s="8"/>
      <c r="BY187" s="8"/>
      <c r="CF187" s="9"/>
      <c r="CG187" s="9"/>
      <c r="CH187" s="9"/>
      <c r="CI187" s="9"/>
      <c r="CJ187" s="9"/>
      <c r="CK187" s="9"/>
    </row>
    <row r="188" spans="1:93" x14ac:dyDescent="0.2">
      <c r="A188" s="130" t="s">
        <v>66</v>
      </c>
      <c r="B188" s="130"/>
      <c r="C188" s="130" t="s">
        <v>83</v>
      </c>
      <c r="D188" s="99" t="s">
        <v>81</v>
      </c>
      <c r="E188" s="36">
        <f>F19-F145</f>
        <v>-25</v>
      </c>
      <c r="F188" s="130" t="s">
        <v>66</v>
      </c>
      <c r="G188" s="130"/>
      <c r="H188" s="130" t="s">
        <v>83</v>
      </c>
      <c r="I188" s="99" t="s">
        <v>81</v>
      </c>
      <c r="J188" s="36">
        <f>F19-F145</f>
        <v>-25</v>
      </c>
      <c r="K188" s="130"/>
      <c r="L188" s="130"/>
      <c r="M188" s="130"/>
      <c r="AH188" s="5"/>
      <c r="AI188" s="4"/>
      <c r="AJ188" s="4"/>
      <c r="AK188" s="4"/>
      <c r="AL188" s="4"/>
      <c r="AM188" s="6"/>
      <c r="AN188" s="6"/>
      <c r="AO188" s="6"/>
      <c r="AQ188" s="7"/>
      <c r="BM188"/>
      <c r="BN188"/>
      <c r="BO188"/>
      <c r="BP188"/>
      <c r="BQ188"/>
      <c r="BR188"/>
      <c r="BU188" s="8"/>
      <c r="BV188" s="8"/>
      <c r="BW188" s="8"/>
      <c r="BY188" s="8"/>
      <c r="CF188" s="9"/>
      <c r="CG188" s="9"/>
      <c r="CH188" s="9"/>
      <c r="CI188" s="9"/>
      <c r="CJ188" s="9"/>
      <c r="CK188" s="9"/>
    </row>
    <row r="189" spans="1:93" x14ac:dyDescent="0.2">
      <c r="A189" s="130" t="s">
        <v>80</v>
      </c>
      <c r="B189" s="130"/>
      <c r="C189" s="130" t="s">
        <v>66</v>
      </c>
      <c r="D189" s="99" t="s">
        <v>84</v>
      </c>
      <c r="E189" s="36">
        <f>E187</f>
        <v>25</v>
      </c>
      <c r="F189" s="130" t="s">
        <v>80</v>
      </c>
      <c r="G189" s="130"/>
      <c r="H189" s="130" t="s">
        <v>66</v>
      </c>
      <c r="I189" s="99" t="s">
        <v>84</v>
      </c>
      <c r="J189" s="36">
        <f>F145</f>
        <v>25</v>
      </c>
      <c r="K189" s="130"/>
      <c r="L189" s="130"/>
      <c r="M189" s="130"/>
      <c r="AH189" s="5"/>
      <c r="AI189" s="4"/>
      <c r="AJ189" s="4"/>
      <c r="AK189" s="4"/>
      <c r="AL189" s="4"/>
      <c r="AM189" s="6"/>
      <c r="AN189" s="6"/>
      <c r="AO189" s="6"/>
      <c r="AQ189" s="7"/>
      <c r="BM189"/>
      <c r="BN189"/>
      <c r="BO189"/>
      <c r="BP189"/>
      <c r="BQ189"/>
      <c r="BR189"/>
      <c r="BU189" s="8"/>
      <c r="BV189" s="8"/>
      <c r="BW189" s="8"/>
      <c r="BY189" s="8"/>
      <c r="CF189" s="9"/>
      <c r="CG189" s="9"/>
      <c r="CH189" s="9"/>
      <c r="CI189" s="9"/>
      <c r="CJ189" s="9"/>
      <c r="CK189" s="9"/>
    </row>
    <row r="190" spans="1:93" x14ac:dyDescent="0.2">
      <c r="A190" s="130" t="s">
        <v>66</v>
      </c>
      <c r="B190" s="130"/>
      <c r="C190" s="130" t="s">
        <v>83</v>
      </c>
      <c r="D190" s="99" t="s">
        <v>84</v>
      </c>
      <c r="E190" s="36">
        <f>E188</f>
        <v>-25</v>
      </c>
      <c r="F190" s="130"/>
      <c r="G190" s="130"/>
      <c r="H190" s="130"/>
      <c r="I190" s="99"/>
      <c r="J190" s="130"/>
      <c r="K190" s="130"/>
      <c r="L190" s="130"/>
      <c r="M190" s="130"/>
    </row>
    <row r="191" spans="1:93" x14ac:dyDescent="0.2">
      <c r="B191" s="9"/>
      <c r="E191"/>
      <c r="H191"/>
      <c r="J191"/>
      <c r="K191"/>
      <c r="L191"/>
      <c r="M191"/>
    </row>
    <row r="192" spans="1:93" x14ac:dyDescent="0.2">
      <c r="B192" s="9"/>
      <c r="E192"/>
      <c r="H192"/>
      <c r="J192"/>
      <c r="K192"/>
      <c r="L192"/>
      <c r="M192"/>
    </row>
    <row r="193" spans="1:13" x14ac:dyDescent="0.2">
      <c r="A193" s="134" t="s">
        <v>99</v>
      </c>
      <c r="B193" s="134"/>
      <c r="C193" s="134"/>
      <c r="D193" s="134" t="s">
        <v>100</v>
      </c>
      <c r="E193" s="134" t="s">
        <v>101</v>
      </c>
      <c r="F193" s="134" t="s">
        <v>99</v>
      </c>
      <c r="G193" s="134"/>
      <c r="H193" s="134"/>
      <c r="I193" s="134" t="s">
        <v>100</v>
      </c>
      <c r="J193" s="134" t="s">
        <v>101</v>
      </c>
      <c r="K193" s="134"/>
      <c r="L193" s="134"/>
      <c r="M193" s="134"/>
    </row>
    <row r="194" spans="1:13" x14ac:dyDescent="0.2">
      <c r="A194" s="134" t="s">
        <v>79</v>
      </c>
      <c r="B194" s="134"/>
      <c r="C194" s="134" t="s">
        <v>28</v>
      </c>
      <c r="D194" s="134"/>
      <c r="E194" s="130"/>
      <c r="F194" s="134" t="s">
        <v>79</v>
      </c>
      <c r="G194" s="134"/>
      <c r="H194" s="134" t="s">
        <v>28</v>
      </c>
      <c r="I194" s="134"/>
      <c r="J194" s="130"/>
      <c r="K194" s="130"/>
      <c r="L194" s="130"/>
      <c r="M194" s="130"/>
    </row>
    <row r="195" spans="1:13" x14ac:dyDescent="0.2">
      <c r="A195" s="130" t="s">
        <v>80</v>
      </c>
      <c r="B195" s="130"/>
      <c r="C195" s="130" t="s">
        <v>83</v>
      </c>
      <c r="D195" s="36" t="s">
        <v>91</v>
      </c>
      <c r="E195" s="36">
        <f>$F$19</f>
        <v>0</v>
      </c>
      <c r="F195" s="130" t="s">
        <v>80</v>
      </c>
      <c r="G195" s="130"/>
      <c r="H195" s="130" t="s">
        <v>83</v>
      </c>
      <c r="I195" s="36" t="s">
        <v>88</v>
      </c>
      <c r="J195" s="36">
        <f>$F$19</f>
        <v>0</v>
      </c>
      <c r="K195" s="130"/>
      <c r="L195" s="130"/>
      <c r="M195" s="130"/>
    </row>
    <row r="196" spans="1:13" x14ac:dyDescent="0.2">
      <c r="A196" s="130" t="s">
        <v>80</v>
      </c>
      <c r="B196" s="130"/>
      <c r="C196" s="130" t="s">
        <v>83</v>
      </c>
      <c r="D196" s="36" t="s">
        <v>84</v>
      </c>
      <c r="E196" s="36">
        <f>$E$195</f>
        <v>0</v>
      </c>
      <c r="F196" s="130"/>
      <c r="G196" s="130"/>
      <c r="H196" s="130"/>
      <c r="I196" s="36"/>
      <c r="J196" s="130"/>
      <c r="K196" s="130"/>
      <c r="L196" s="130"/>
      <c r="M196" s="130"/>
    </row>
    <row r="197" spans="1:13" x14ac:dyDescent="0.2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</row>
    <row r="198" spans="1:13" x14ac:dyDescent="0.2">
      <c r="B198" s="9"/>
      <c r="E198"/>
      <c r="F198"/>
      <c r="G198"/>
      <c r="H198"/>
      <c r="J198" s="9"/>
      <c r="K198"/>
      <c r="L198"/>
      <c r="M198"/>
    </row>
    <row r="199" spans="1:13" x14ac:dyDescent="0.2">
      <c r="B199" s="9"/>
      <c r="E199"/>
      <c r="F199"/>
      <c r="G199"/>
      <c r="H199"/>
      <c r="J199" s="9"/>
      <c r="K199"/>
      <c r="L199"/>
      <c r="M199"/>
    </row>
    <row r="218" spans="1:1" x14ac:dyDescent="0.2">
      <c r="A218" s="9">
        <f>MATCH("Total",$A$1:$A$217,0)-15</f>
        <v>1</v>
      </c>
    </row>
  </sheetData>
  <mergeCells count="15">
    <mergeCell ref="G1:Q3"/>
    <mergeCell ref="R1:S1"/>
    <mergeCell ref="T1:U1"/>
    <mergeCell ref="R2:S2"/>
    <mergeCell ref="T2:U2"/>
    <mergeCell ref="R3:S3"/>
    <mergeCell ref="T3:U3"/>
    <mergeCell ref="R7:T7"/>
    <mergeCell ref="G4:Q6"/>
    <mergeCell ref="R4:S4"/>
    <mergeCell ref="T4:U4"/>
    <mergeCell ref="R5:S5"/>
    <mergeCell ref="T5:U5"/>
    <mergeCell ref="R6:S6"/>
    <mergeCell ref="T6:U6"/>
  </mergeCells>
  <conditionalFormatting sqref="H11:H15 C11:F15 J11:J15">
    <cfRule type="expression" dxfId="0" priority="7" stopIfTrue="1">
      <formula>AND((#REF!=#REF!), ($D11=#REF!))</formula>
    </cfRule>
  </conditionalFormatting>
  <pageMargins left="0.7" right="0.7" top="0.75" bottom="0.75" header="0.3" footer="0.3"/>
  <pageSetup paperSize="8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 for MCC</vt:lpstr>
      <vt:lpstr>'Template for MCC'!Print_Area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2020-10-05T15:14:21Z</dcterms:created>
  <dcterms:modified xsi:type="dcterms:W3CDTF">2020-10-13T04:24:34Z</dcterms:modified>
</cp:coreProperties>
</file>