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/>
  <mc:AlternateContent xmlns:mc="http://schemas.openxmlformats.org/markup-compatibility/2006">
    <mc:Choice Requires="x15">
      <x15ac:absPath xmlns:x15ac="http://schemas.microsoft.com/office/spreadsheetml/2010/11/ac" url="https://vivideconomics.sharepoint.com/sites/projects/171211HSB/Shared Documents/6 - analysis/Data_cleaning/1_Scenarios/Input/"/>
    </mc:Choice>
  </mc:AlternateContent>
  <xr:revisionPtr revIDLastSave="0" documentId="8_{FF801311-628B-4A7A-A585-3BB72F89CFEF}" xr6:coauthVersionLast="40" xr6:coauthVersionMax="40" xr10:uidLastSave="{00000000-0000-0000-0000-000000000000}"/>
  <bookViews>
    <workbookView xWindow="1848" yWindow="1848" windowWidth="17280" windowHeight="8964" firstSheet="1" activeTab="1" xr2:uid="{58629E60-D9C7-42E9-8ED5-4FCD57F756F2}"/>
  </bookViews>
  <sheets>
    <sheet name="Public scenario processing &gt;&gt;&gt;" sheetId="1" r:id="rId1"/>
    <sheet name="W20. Fossil fuel prod" sheetId="2" r:id="rId2"/>
    <sheet name="W21. Total generation capacity" sheetId="3" r:id="rId3"/>
    <sheet name="W22. Carbon prices" sheetId="4" r:id="rId4"/>
    <sheet name="W23. TPES" sheetId="5" r:id="rId5"/>
    <sheet name="W24. Total generation" sheetId="6" r:id="rId6"/>
    <sheet name="Specs and units &gt;&gt;&gt;" sheetId="7" r:id="rId7"/>
    <sheet name="R1. Scenario specifications" sheetId="8" r:id="rId8"/>
    <sheet name="R2. Unit conversion factors" sheetId="9" r:id="rId9"/>
    <sheet name="R2a. Carbon price reg weights" sheetId="10" r:id="rId10"/>
    <sheet name="Public scenario data &gt;&gt;&gt;" sheetId="11" r:id="rId11"/>
    <sheet name="R3. WEO18 Fossil fuel prod" sheetId="12" r:id="rId12"/>
    <sheet name="R4. WEO16 Fossil fuel prod" sheetId="13" r:id="rId13"/>
    <sheet name="R5. ETP17 Summary" sheetId="14" r:id="rId14"/>
    <sheet name="R6. Sky Summary" sheetId="15" r:id="rId15"/>
    <sheet name="R7. WEO18 Balance" sheetId="16" r:id="rId16"/>
    <sheet name="R8. WEO16 Balance" sheetId="17" r:id="rId17"/>
    <sheet name="R9. WEO18 Electricity" sheetId="18" r:id="rId18"/>
    <sheet name="R10. WEO16 Electricity" sheetId="19" r:id="rId19"/>
    <sheet name="R11. WEO16 CO2 prices" sheetId="20" r:id="rId20"/>
    <sheet name="R12. EVO 17 hist stock" sheetId="21" r:id="rId21"/>
    <sheet name="R13. EVO 17 hist sales" sheetId="22" r:id="rId22"/>
    <sheet name="R14. EVO 17 scenario stock" sheetId="23" r:id="rId23"/>
    <sheet name="R15. EVO 18 hist stock" sheetId="24" r:id="rId24"/>
    <sheet name="R16. EVO 18 hist sales" sheetId="25" r:id="rId25"/>
    <sheet name="R17. BPStat 18 oil prod" sheetId="26" r:id="rId26"/>
    <sheet name="R18. BPStat 18 gas prod" sheetId="27" r:id="rId27"/>
    <sheet name="R19. BPStat 18 coal prod" sheetId="28" r:id="rId28"/>
  </sheets>
  <definedNames>
    <definedName name="_xlnm._FilterDatabase" localSheetId="7" hidden="1">'R1. Scenario specifications'!$A$10:$J$49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A334" i="15" l="1"/>
  <c r="Z334" i="15"/>
  <c r="Y334" i="15"/>
  <c r="X334" i="15"/>
  <c r="W334" i="15"/>
  <c r="V334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D334" i="15"/>
  <c r="C334" i="15"/>
  <c r="AA324" i="15"/>
  <c r="Z324" i="15"/>
  <c r="Y324" i="15"/>
  <c r="X324" i="15"/>
  <c r="W324" i="15"/>
  <c r="V324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D324" i="15"/>
  <c r="C324" i="15"/>
  <c r="AA302" i="15"/>
  <c r="Z302" i="15"/>
  <c r="Y302" i="15"/>
  <c r="X302" i="15"/>
  <c r="W302" i="15"/>
  <c r="V302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D302" i="15"/>
  <c r="C302" i="15"/>
  <c r="AA289" i="15"/>
  <c r="Z289" i="15"/>
  <c r="Y289" i="15"/>
  <c r="X289" i="15"/>
  <c r="W289" i="15"/>
  <c r="V289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D289" i="15"/>
  <c r="C289" i="15"/>
  <c r="AA274" i="15"/>
  <c r="Z274" i="15"/>
  <c r="Y274" i="15"/>
  <c r="X274" i="15"/>
  <c r="W274" i="15"/>
  <c r="V274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D274" i="15"/>
  <c r="C274" i="15"/>
  <c r="AA265" i="15"/>
  <c r="Z265" i="15"/>
  <c r="Y265" i="15"/>
  <c r="X265" i="15"/>
  <c r="W265" i="15"/>
  <c r="V265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D265" i="15"/>
  <c r="C265" i="15"/>
  <c r="AA260" i="15"/>
  <c r="Z260" i="15"/>
  <c r="Y260" i="15"/>
  <c r="X260" i="15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AA252" i="15"/>
  <c r="Z252" i="15"/>
  <c r="Y252" i="15"/>
  <c r="X252" i="15"/>
  <c r="W252" i="15"/>
  <c r="V252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D252" i="15"/>
  <c r="C252" i="15"/>
  <c r="AA247" i="15"/>
  <c r="Z247" i="15"/>
  <c r="Y247" i="15"/>
  <c r="X247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AA241" i="15"/>
  <c r="Z241" i="15"/>
  <c r="Y241" i="15"/>
  <c r="X241" i="15"/>
  <c r="W241" i="15"/>
  <c r="V241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D241" i="15"/>
  <c r="C241" i="15"/>
  <c r="AA232" i="15"/>
  <c r="Z232" i="15"/>
  <c r="Y232" i="15"/>
  <c r="X232" i="15"/>
  <c r="W232" i="15"/>
  <c r="V232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D232" i="15"/>
  <c r="C232" i="15"/>
  <c r="AA224" i="15"/>
  <c r="Z224" i="15"/>
  <c r="Y224" i="15"/>
  <c r="X224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AA218" i="15"/>
  <c r="Z218" i="15"/>
  <c r="Y218" i="15"/>
  <c r="X218" i="15"/>
  <c r="W218" i="15"/>
  <c r="V218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D218" i="15"/>
  <c r="C218" i="15"/>
  <c r="AA209" i="15"/>
  <c r="Z209" i="15"/>
  <c r="Y209" i="15"/>
  <c r="X209" i="15"/>
  <c r="W209" i="15"/>
  <c r="V209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D209" i="15"/>
  <c r="C209" i="15"/>
  <c r="AA202" i="15"/>
  <c r="Z202" i="15"/>
  <c r="Y202" i="15"/>
  <c r="X202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AA196" i="15"/>
  <c r="Z196" i="15"/>
  <c r="Y196" i="15"/>
  <c r="X196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AA183" i="15"/>
  <c r="Z183" i="15"/>
  <c r="Y183" i="15"/>
  <c r="X183" i="15"/>
  <c r="W183" i="15"/>
  <c r="V183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D183" i="15"/>
  <c r="C183" i="15"/>
  <c r="AA178" i="15"/>
  <c r="Z178" i="15"/>
  <c r="Y178" i="15"/>
  <c r="X178" i="15"/>
  <c r="W178" i="15"/>
  <c r="V178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D178" i="15"/>
  <c r="C178" i="15"/>
  <c r="AA171" i="15"/>
  <c r="Z171" i="15"/>
  <c r="Y171" i="15"/>
  <c r="X171" i="15"/>
  <c r="W171" i="15"/>
  <c r="V171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D171" i="15"/>
  <c r="C171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D163" i="15"/>
  <c r="C163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C155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C150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C143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C135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C128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C116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C10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C94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C87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C80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C64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C53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C36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C22" i="15"/>
  <c r="F18" i="10"/>
  <c r="D18" i="10"/>
  <c r="C18" i="10"/>
  <c r="E18" i="10" s="1"/>
  <c r="C17" i="10"/>
  <c r="D17" i="10" s="1"/>
  <c r="I16" i="10"/>
  <c r="D16" i="10"/>
  <c r="C16" i="10"/>
  <c r="H16" i="10" s="1"/>
  <c r="I15" i="10"/>
  <c r="C15" i="10"/>
  <c r="H15" i="10" s="1"/>
  <c r="I14" i="10"/>
  <c r="H14" i="10"/>
  <c r="G14" i="10"/>
  <c r="C14" i="10"/>
  <c r="F14" i="10" s="1"/>
  <c r="I13" i="10"/>
  <c r="H13" i="10"/>
  <c r="G13" i="10"/>
  <c r="F13" i="10"/>
  <c r="C13" i="10"/>
  <c r="E13" i="10" s="1"/>
  <c r="I12" i="10"/>
  <c r="H12" i="10"/>
  <c r="G12" i="10"/>
  <c r="F12" i="10"/>
  <c r="E12" i="10"/>
  <c r="C12" i="10"/>
  <c r="D12" i="10" s="1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C155" i="6" s="1"/>
  <c r="A12" i="8"/>
  <c r="A11" i="8"/>
  <c r="C90" i="2" s="1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C207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C203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C199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C195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C191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C187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C183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C179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C175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C171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C167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C163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O159" i="6"/>
  <c r="S159" i="6" s="1"/>
  <c r="M159" i="6"/>
  <c r="P159" i="6" s="1"/>
  <c r="K159" i="6"/>
  <c r="G159" i="6"/>
  <c r="O158" i="6"/>
  <c r="P158" i="6" s="1"/>
  <c r="M158" i="6"/>
  <c r="K158" i="6"/>
  <c r="G158" i="6"/>
  <c r="R157" i="6"/>
  <c r="P157" i="6"/>
  <c r="O157" i="6"/>
  <c r="Q157" i="6" s="1"/>
  <c r="M157" i="6"/>
  <c r="K157" i="6"/>
  <c r="G157" i="6"/>
  <c r="S156" i="6"/>
  <c r="Q156" i="6"/>
  <c r="P156" i="6"/>
  <c r="O156" i="6"/>
  <c r="R156" i="6" s="1"/>
  <c r="M156" i="6"/>
  <c r="K156" i="6"/>
  <c r="G156" i="6"/>
  <c r="R155" i="6"/>
  <c r="Q155" i="6"/>
  <c r="O155" i="6"/>
  <c r="S155" i="6" s="1"/>
  <c r="M155" i="6"/>
  <c r="K155" i="6"/>
  <c r="G155" i="6"/>
  <c r="S154" i="6"/>
  <c r="R154" i="6"/>
  <c r="Q154" i="6"/>
  <c r="P154" i="6"/>
  <c r="O154" i="6"/>
  <c r="M154" i="6"/>
  <c r="K154" i="6"/>
  <c r="G154" i="6"/>
  <c r="C154" i="6"/>
  <c r="O153" i="6"/>
  <c r="P153" i="6" s="1"/>
  <c r="M153" i="6"/>
  <c r="S153" i="6" s="1"/>
  <c r="K153" i="6"/>
  <c r="G153" i="6"/>
  <c r="O152" i="6"/>
  <c r="S152" i="6" s="1"/>
  <c r="M152" i="6"/>
  <c r="K152" i="6"/>
  <c r="G152" i="6"/>
  <c r="O151" i="6"/>
  <c r="S151" i="6" s="1"/>
  <c r="M151" i="6"/>
  <c r="P151" i="6" s="1"/>
  <c r="K151" i="6"/>
  <c r="G151" i="6"/>
  <c r="O150" i="6"/>
  <c r="P150" i="6" s="1"/>
  <c r="M150" i="6"/>
  <c r="K150" i="6"/>
  <c r="G150" i="6"/>
  <c r="R149" i="6"/>
  <c r="P149" i="6"/>
  <c r="O149" i="6"/>
  <c r="Q149" i="6" s="1"/>
  <c r="M149" i="6"/>
  <c r="K149" i="6"/>
  <c r="G149" i="6"/>
  <c r="S148" i="6"/>
  <c r="R148" i="6"/>
  <c r="Q148" i="6"/>
  <c r="P148" i="6"/>
  <c r="O148" i="6"/>
  <c r="N148" i="6"/>
  <c r="M148" i="6"/>
  <c r="L148" i="6"/>
  <c r="K148" i="6"/>
  <c r="G148" i="6"/>
  <c r="C148" i="6"/>
  <c r="S147" i="6"/>
  <c r="O147" i="6"/>
  <c r="N147" i="6"/>
  <c r="M147" i="6"/>
  <c r="L147" i="6"/>
  <c r="K147" i="6"/>
  <c r="G147" i="6"/>
  <c r="C147" i="6"/>
  <c r="Q146" i="6"/>
  <c r="O146" i="6"/>
  <c r="N146" i="6"/>
  <c r="M146" i="6"/>
  <c r="L146" i="6"/>
  <c r="K146" i="6"/>
  <c r="G146" i="6"/>
  <c r="C146" i="6"/>
  <c r="S145" i="6"/>
  <c r="R145" i="6"/>
  <c r="Q145" i="6"/>
  <c r="O145" i="6"/>
  <c r="P145" i="6" s="1"/>
  <c r="N145" i="6"/>
  <c r="M145" i="6"/>
  <c r="L145" i="6"/>
  <c r="K145" i="6"/>
  <c r="G145" i="6"/>
  <c r="C145" i="6"/>
  <c r="O144" i="6"/>
  <c r="N144" i="6"/>
  <c r="M144" i="6"/>
  <c r="L144" i="6"/>
  <c r="K144" i="6"/>
  <c r="G144" i="6"/>
  <c r="C144" i="6"/>
  <c r="R143" i="6"/>
  <c r="Q143" i="6"/>
  <c r="P143" i="6"/>
  <c r="O143" i="6"/>
  <c r="N143" i="6"/>
  <c r="S143" i="6" s="1"/>
  <c r="M143" i="6"/>
  <c r="L143" i="6"/>
  <c r="K143" i="6"/>
  <c r="G143" i="6"/>
  <c r="C143" i="6"/>
  <c r="S142" i="6"/>
  <c r="R142" i="6"/>
  <c r="P142" i="6"/>
  <c r="O142" i="6"/>
  <c r="N142" i="6"/>
  <c r="Q142" i="6" s="1"/>
  <c r="M142" i="6"/>
  <c r="L142" i="6"/>
  <c r="K142" i="6"/>
  <c r="G142" i="6"/>
  <c r="C142" i="6"/>
  <c r="O141" i="6"/>
  <c r="S141" i="6" s="1"/>
  <c r="N141" i="6"/>
  <c r="M141" i="6"/>
  <c r="L141" i="6"/>
  <c r="K141" i="6"/>
  <c r="G141" i="6"/>
  <c r="C141" i="6"/>
  <c r="O140" i="6"/>
  <c r="N140" i="6"/>
  <c r="M140" i="6"/>
  <c r="L140" i="6"/>
  <c r="K140" i="6"/>
  <c r="G140" i="6"/>
  <c r="C140" i="6"/>
  <c r="S139" i="6"/>
  <c r="Q139" i="6"/>
  <c r="O139" i="6"/>
  <c r="N139" i="6"/>
  <c r="M139" i="6"/>
  <c r="L139" i="6"/>
  <c r="K139" i="6"/>
  <c r="G139" i="6"/>
  <c r="C139" i="6"/>
  <c r="Q138" i="6"/>
  <c r="P138" i="6"/>
  <c r="O138" i="6"/>
  <c r="N138" i="6"/>
  <c r="M138" i="6"/>
  <c r="L138" i="6"/>
  <c r="K138" i="6"/>
  <c r="G138" i="6"/>
  <c r="C138" i="6"/>
  <c r="S137" i="6"/>
  <c r="Q137" i="6"/>
  <c r="O137" i="6"/>
  <c r="P137" i="6" s="1"/>
  <c r="M137" i="6"/>
  <c r="K137" i="6"/>
  <c r="G137" i="6"/>
  <c r="C137" i="6"/>
  <c r="S136" i="6"/>
  <c r="R136" i="6"/>
  <c r="P136" i="6"/>
  <c r="O136" i="6"/>
  <c r="M136" i="6"/>
  <c r="Q136" i="6" s="1"/>
  <c r="K136" i="6"/>
  <c r="G136" i="6"/>
  <c r="C136" i="6"/>
  <c r="S135" i="6"/>
  <c r="O135" i="6"/>
  <c r="M135" i="6"/>
  <c r="Q135" i="6" s="1"/>
  <c r="K135" i="6"/>
  <c r="G135" i="6"/>
  <c r="C135" i="6"/>
  <c r="O134" i="6"/>
  <c r="M134" i="6"/>
  <c r="K134" i="6"/>
  <c r="G134" i="6"/>
  <c r="C134" i="6"/>
  <c r="O133" i="6"/>
  <c r="M133" i="6"/>
  <c r="K133" i="6"/>
  <c r="G133" i="6"/>
  <c r="C133" i="6"/>
  <c r="O132" i="6"/>
  <c r="M132" i="6"/>
  <c r="Q132" i="6" s="1"/>
  <c r="K132" i="6"/>
  <c r="G132" i="6"/>
  <c r="C132" i="6"/>
  <c r="Q131" i="6"/>
  <c r="O131" i="6"/>
  <c r="S131" i="6" s="1"/>
  <c r="M131" i="6"/>
  <c r="K131" i="6"/>
  <c r="G131" i="6"/>
  <c r="C131" i="6"/>
  <c r="O130" i="6"/>
  <c r="M130" i="6"/>
  <c r="K130" i="6"/>
  <c r="G130" i="6"/>
  <c r="C130" i="6"/>
  <c r="O129" i="6"/>
  <c r="P129" i="6" s="1"/>
  <c r="M129" i="6"/>
  <c r="K129" i="6"/>
  <c r="G129" i="6"/>
  <c r="C129" i="6"/>
  <c r="S128" i="6"/>
  <c r="R128" i="6"/>
  <c r="Q128" i="6"/>
  <c r="P128" i="6"/>
  <c r="O128" i="6"/>
  <c r="M128" i="6"/>
  <c r="K128" i="6"/>
  <c r="G128" i="6"/>
  <c r="C128" i="6"/>
  <c r="O127" i="6"/>
  <c r="M127" i="6"/>
  <c r="K127" i="6"/>
  <c r="G127" i="6"/>
  <c r="C127" i="6"/>
  <c r="R126" i="6"/>
  <c r="O126" i="6"/>
  <c r="N126" i="6"/>
  <c r="M126" i="6"/>
  <c r="L126" i="6"/>
  <c r="J126" i="6"/>
  <c r="I126" i="6"/>
  <c r="C126" i="6"/>
  <c r="S125" i="6"/>
  <c r="Q125" i="6"/>
  <c r="P125" i="6"/>
  <c r="O125" i="6"/>
  <c r="N125" i="6"/>
  <c r="R125" i="6" s="1"/>
  <c r="M125" i="6"/>
  <c r="L125" i="6"/>
  <c r="K125" i="6"/>
  <c r="J125" i="6"/>
  <c r="I125" i="6"/>
  <c r="C125" i="6"/>
  <c r="R124" i="6"/>
  <c r="O124" i="6"/>
  <c r="N124" i="6"/>
  <c r="M124" i="6"/>
  <c r="L124" i="6"/>
  <c r="J124" i="6"/>
  <c r="I124" i="6"/>
  <c r="C124" i="6"/>
  <c r="S123" i="6"/>
  <c r="P123" i="6"/>
  <c r="O123" i="6"/>
  <c r="N123" i="6"/>
  <c r="Q123" i="6" s="1"/>
  <c r="M123" i="6"/>
  <c r="L123" i="6"/>
  <c r="K123" i="6"/>
  <c r="J123" i="6"/>
  <c r="I123" i="6"/>
  <c r="C123" i="6"/>
  <c r="R122" i="6"/>
  <c r="O122" i="6"/>
  <c r="N122" i="6"/>
  <c r="M122" i="6"/>
  <c r="L122" i="6"/>
  <c r="J122" i="6"/>
  <c r="I122" i="6"/>
  <c r="C122" i="6"/>
  <c r="S121" i="6"/>
  <c r="R121" i="6"/>
  <c r="Q121" i="6"/>
  <c r="P121" i="6"/>
  <c r="O121" i="6"/>
  <c r="N121" i="6"/>
  <c r="M121" i="6"/>
  <c r="L121" i="6"/>
  <c r="J121" i="6"/>
  <c r="K121" i="6" s="1"/>
  <c r="I121" i="6"/>
  <c r="C121" i="6"/>
  <c r="R120" i="6"/>
  <c r="O120" i="6"/>
  <c r="N120" i="6"/>
  <c r="M120" i="6"/>
  <c r="L120" i="6"/>
  <c r="J120" i="6"/>
  <c r="K120" i="6" s="1"/>
  <c r="I120" i="6"/>
  <c r="C120" i="6"/>
  <c r="S119" i="6"/>
  <c r="O119" i="6"/>
  <c r="N119" i="6"/>
  <c r="Q119" i="6" s="1"/>
  <c r="M119" i="6"/>
  <c r="L119" i="6"/>
  <c r="K119" i="6"/>
  <c r="J119" i="6"/>
  <c r="I119" i="6"/>
  <c r="C119" i="6"/>
  <c r="O118" i="6"/>
  <c r="R118" i="6" s="1"/>
  <c r="N118" i="6"/>
  <c r="M118" i="6"/>
  <c r="L118" i="6"/>
  <c r="J32" i="6" s="1"/>
  <c r="J118" i="6"/>
  <c r="I118" i="6"/>
  <c r="C118" i="6"/>
  <c r="S117" i="6"/>
  <c r="R117" i="6"/>
  <c r="Q117" i="6"/>
  <c r="P117" i="6"/>
  <c r="O117" i="6"/>
  <c r="N117" i="6"/>
  <c r="M117" i="6"/>
  <c r="L117" i="6"/>
  <c r="J117" i="6"/>
  <c r="K117" i="6" s="1"/>
  <c r="I117" i="6"/>
  <c r="C117" i="6"/>
  <c r="R116" i="6"/>
  <c r="O116" i="6"/>
  <c r="N116" i="6"/>
  <c r="M116" i="6"/>
  <c r="L116" i="6"/>
  <c r="J116" i="6"/>
  <c r="I116" i="6"/>
  <c r="C116" i="6"/>
  <c r="S115" i="6"/>
  <c r="O115" i="6"/>
  <c r="N115" i="6"/>
  <c r="Q115" i="6" s="1"/>
  <c r="M115" i="6"/>
  <c r="L115" i="6"/>
  <c r="K115" i="6"/>
  <c r="J115" i="6"/>
  <c r="I115" i="6"/>
  <c r="C115" i="6"/>
  <c r="O114" i="6"/>
  <c r="R114" i="6" s="1"/>
  <c r="N114" i="6"/>
  <c r="M114" i="6"/>
  <c r="L114" i="6"/>
  <c r="J114" i="6"/>
  <c r="I114" i="6"/>
  <c r="C114" i="6"/>
  <c r="S113" i="6"/>
  <c r="R113" i="6"/>
  <c r="Q113" i="6"/>
  <c r="P113" i="6"/>
  <c r="O113" i="6"/>
  <c r="N113" i="6"/>
  <c r="M113" i="6"/>
  <c r="L113" i="6"/>
  <c r="J113" i="6"/>
  <c r="K113" i="6" s="1"/>
  <c r="I113" i="6"/>
  <c r="C113" i="6"/>
  <c r="R112" i="6"/>
  <c r="O112" i="6"/>
  <c r="N112" i="6"/>
  <c r="M112" i="6"/>
  <c r="L112" i="6"/>
  <c r="J112" i="6"/>
  <c r="K112" i="6" s="1"/>
  <c r="I112" i="6"/>
  <c r="C112" i="6"/>
  <c r="S111" i="6"/>
  <c r="O111" i="6"/>
  <c r="N111" i="6"/>
  <c r="Q111" i="6" s="1"/>
  <c r="M111" i="6"/>
  <c r="L111" i="6"/>
  <c r="K111" i="6"/>
  <c r="J111" i="6"/>
  <c r="I111" i="6"/>
  <c r="C111" i="6"/>
  <c r="O110" i="6"/>
  <c r="R110" i="6" s="1"/>
  <c r="N110" i="6"/>
  <c r="M110" i="6"/>
  <c r="L110" i="6"/>
  <c r="J110" i="6"/>
  <c r="I110" i="6"/>
  <c r="C110" i="6"/>
  <c r="S109" i="6"/>
  <c r="R109" i="6"/>
  <c r="Q109" i="6"/>
  <c r="P109" i="6"/>
  <c r="O109" i="6"/>
  <c r="N109" i="6"/>
  <c r="M109" i="6"/>
  <c r="L109" i="6"/>
  <c r="J109" i="6"/>
  <c r="K109" i="6" s="1"/>
  <c r="I109" i="6"/>
  <c r="C109" i="6"/>
  <c r="R108" i="6"/>
  <c r="O108" i="6"/>
  <c r="N108" i="6"/>
  <c r="M108" i="6"/>
  <c r="L108" i="6"/>
  <c r="J108" i="6"/>
  <c r="K108" i="6" s="1"/>
  <c r="I108" i="6"/>
  <c r="C108" i="6"/>
  <c r="S107" i="6"/>
  <c r="O107" i="6"/>
  <c r="N107" i="6"/>
  <c r="Q107" i="6" s="1"/>
  <c r="M107" i="6"/>
  <c r="L107" i="6"/>
  <c r="K107" i="6"/>
  <c r="J107" i="6"/>
  <c r="I107" i="6"/>
  <c r="C107" i="6"/>
  <c r="O106" i="6"/>
  <c r="R106" i="6" s="1"/>
  <c r="N106" i="6"/>
  <c r="M106" i="6"/>
  <c r="L106" i="6"/>
  <c r="J106" i="6"/>
  <c r="I106" i="6"/>
  <c r="C106" i="6"/>
  <c r="S105" i="6"/>
  <c r="R105" i="6"/>
  <c r="Q105" i="6"/>
  <c r="P105" i="6"/>
  <c r="O105" i="6"/>
  <c r="N105" i="6"/>
  <c r="M105" i="6"/>
  <c r="L105" i="6"/>
  <c r="J105" i="6"/>
  <c r="I105" i="6"/>
  <c r="C105" i="6"/>
  <c r="R104" i="6"/>
  <c r="O104" i="6"/>
  <c r="N104" i="6"/>
  <c r="M104" i="6"/>
  <c r="L104" i="6"/>
  <c r="J104" i="6"/>
  <c r="K104" i="6" s="1"/>
  <c r="I104" i="6"/>
  <c r="C104" i="6"/>
  <c r="S103" i="6"/>
  <c r="O103" i="6"/>
  <c r="N103" i="6"/>
  <c r="Q103" i="6" s="1"/>
  <c r="M103" i="6"/>
  <c r="L103" i="6"/>
  <c r="K103" i="6"/>
  <c r="J103" i="6"/>
  <c r="I103" i="6"/>
  <c r="C103" i="6"/>
  <c r="O102" i="6"/>
  <c r="R102" i="6" s="1"/>
  <c r="N102" i="6"/>
  <c r="M102" i="6"/>
  <c r="L102" i="6"/>
  <c r="J102" i="6"/>
  <c r="I102" i="6"/>
  <c r="C102" i="6"/>
  <c r="S101" i="6"/>
  <c r="R101" i="6"/>
  <c r="Q101" i="6"/>
  <c r="P101" i="6"/>
  <c r="O101" i="6"/>
  <c r="N101" i="6"/>
  <c r="M101" i="6"/>
  <c r="L101" i="6"/>
  <c r="J101" i="6"/>
  <c r="K101" i="6" s="1"/>
  <c r="I101" i="6"/>
  <c r="C101" i="6"/>
  <c r="R100" i="6"/>
  <c r="O100" i="6"/>
  <c r="N100" i="6"/>
  <c r="M100" i="6"/>
  <c r="L100" i="6"/>
  <c r="J100" i="6"/>
  <c r="K100" i="6" s="1"/>
  <c r="I100" i="6"/>
  <c r="C100" i="6"/>
  <c r="S99" i="6"/>
  <c r="O99" i="6"/>
  <c r="N99" i="6"/>
  <c r="Q99" i="6" s="1"/>
  <c r="M99" i="6"/>
  <c r="L99" i="6"/>
  <c r="K99" i="6"/>
  <c r="J99" i="6"/>
  <c r="I99" i="6"/>
  <c r="C99" i="6"/>
  <c r="O98" i="6"/>
  <c r="R98" i="6" s="1"/>
  <c r="N98" i="6"/>
  <c r="M98" i="6"/>
  <c r="L98" i="6"/>
  <c r="J98" i="6"/>
  <c r="I98" i="6"/>
  <c r="C98" i="6"/>
  <c r="S97" i="6"/>
  <c r="R97" i="6"/>
  <c r="Q97" i="6"/>
  <c r="P97" i="6"/>
  <c r="O97" i="6"/>
  <c r="N97" i="6"/>
  <c r="M97" i="6"/>
  <c r="L97" i="6"/>
  <c r="J97" i="6"/>
  <c r="K97" i="6" s="1"/>
  <c r="I97" i="6"/>
  <c r="C97" i="6"/>
  <c r="R96" i="6"/>
  <c r="O96" i="6"/>
  <c r="N96" i="6"/>
  <c r="M96" i="6"/>
  <c r="L96" i="6"/>
  <c r="J96" i="6"/>
  <c r="K96" i="6" s="1"/>
  <c r="I96" i="6"/>
  <c r="C96" i="6"/>
  <c r="S95" i="6"/>
  <c r="O95" i="6"/>
  <c r="N95" i="6"/>
  <c r="Q95" i="6" s="1"/>
  <c r="M95" i="6"/>
  <c r="L95" i="6"/>
  <c r="K95" i="6"/>
  <c r="J95" i="6"/>
  <c r="I95" i="6"/>
  <c r="C95" i="6"/>
  <c r="O94" i="6"/>
  <c r="R94" i="6" s="1"/>
  <c r="N94" i="6"/>
  <c r="M94" i="6"/>
  <c r="L94" i="6"/>
  <c r="J94" i="6"/>
  <c r="I94" i="6"/>
  <c r="C94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B90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B89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B88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B87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B86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B85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B84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B83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B82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B81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B80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B79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B78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B77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B76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B75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B74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B73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B72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B71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B70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B69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B68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B67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B66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B65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B64" i="6"/>
  <c r="M63" i="6"/>
  <c r="L63" i="6"/>
  <c r="K63" i="6"/>
  <c r="J63" i="6"/>
  <c r="I63" i="6"/>
  <c r="H63" i="6"/>
  <c r="G63" i="6"/>
  <c r="F63" i="6"/>
  <c r="E63" i="6"/>
  <c r="B63" i="6"/>
  <c r="M62" i="6"/>
  <c r="L62" i="6"/>
  <c r="K62" i="6"/>
  <c r="J62" i="6"/>
  <c r="I62" i="6"/>
  <c r="H62" i="6"/>
  <c r="G62" i="6"/>
  <c r="F62" i="6"/>
  <c r="E62" i="6"/>
  <c r="B62" i="6"/>
  <c r="M61" i="6"/>
  <c r="L61" i="6"/>
  <c r="K61" i="6"/>
  <c r="J61" i="6"/>
  <c r="I61" i="6"/>
  <c r="H61" i="6"/>
  <c r="G61" i="6"/>
  <c r="F61" i="6"/>
  <c r="E61" i="6"/>
  <c r="B61" i="6"/>
  <c r="M60" i="6"/>
  <c r="L60" i="6"/>
  <c r="K60" i="6"/>
  <c r="J60" i="6"/>
  <c r="I60" i="6"/>
  <c r="H60" i="6"/>
  <c r="G60" i="6"/>
  <c r="F60" i="6"/>
  <c r="E60" i="6"/>
  <c r="B60" i="6"/>
  <c r="M59" i="6"/>
  <c r="L59" i="6"/>
  <c r="K59" i="6"/>
  <c r="J59" i="6"/>
  <c r="I59" i="6"/>
  <c r="H59" i="6"/>
  <c r="G59" i="6"/>
  <c r="F59" i="6"/>
  <c r="E59" i="6"/>
  <c r="B59" i="6"/>
  <c r="M58" i="6"/>
  <c r="L58" i="6"/>
  <c r="K58" i="6"/>
  <c r="J58" i="6"/>
  <c r="I58" i="6"/>
  <c r="H58" i="6"/>
  <c r="G58" i="6"/>
  <c r="F58" i="6"/>
  <c r="E58" i="6"/>
  <c r="B58" i="6"/>
  <c r="M57" i="6"/>
  <c r="L57" i="6"/>
  <c r="K57" i="6"/>
  <c r="J57" i="6"/>
  <c r="I57" i="6"/>
  <c r="H57" i="6"/>
  <c r="G57" i="6"/>
  <c r="F57" i="6"/>
  <c r="E57" i="6"/>
  <c r="B57" i="6"/>
  <c r="M56" i="6"/>
  <c r="L56" i="6"/>
  <c r="K56" i="6"/>
  <c r="J56" i="6"/>
  <c r="I56" i="6"/>
  <c r="H56" i="6"/>
  <c r="G56" i="6"/>
  <c r="F56" i="6"/>
  <c r="E56" i="6"/>
  <c r="B56" i="6"/>
  <c r="M55" i="6"/>
  <c r="L55" i="6"/>
  <c r="K55" i="6"/>
  <c r="J55" i="6"/>
  <c r="I55" i="6"/>
  <c r="H55" i="6"/>
  <c r="G55" i="6"/>
  <c r="F55" i="6"/>
  <c r="E55" i="6"/>
  <c r="B55" i="6"/>
  <c r="M54" i="6"/>
  <c r="L54" i="6"/>
  <c r="K54" i="6"/>
  <c r="H54" i="6"/>
  <c r="G54" i="6"/>
  <c r="F54" i="6"/>
  <c r="E54" i="6"/>
  <c r="B54" i="6"/>
  <c r="M53" i="6"/>
  <c r="L53" i="6"/>
  <c r="K53" i="6"/>
  <c r="I53" i="6"/>
  <c r="H53" i="6"/>
  <c r="G53" i="6"/>
  <c r="F53" i="6"/>
  <c r="B53" i="6"/>
  <c r="M52" i="6"/>
  <c r="L52" i="6"/>
  <c r="K52" i="6"/>
  <c r="I52" i="6"/>
  <c r="H52" i="6"/>
  <c r="G52" i="6"/>
  <c r="F52" i="6"/>
  <c r="E52" i="6"/>
  <c r="B52" i="6"/>
  <c r="M51" i="6"/>
  <c r="K51" i="6"/>
  <c r="I51" i="6"/>
  <c r="H51" i="6"/>
  <c r="G51" i="6"/>
  <c r="F51" i="6"/>
  <c r="E51" i="6"/>
  <c r="B51" i="6"/>
  <c r="M50" i="6"/>
  <c r="L50" i="6"/>
  <c r="K50" i="6"/>
  <c r="I50" i="6"/>
  <c r="H50" i="6"/>
  <c r="G50" i="6"/>
  <c r="F50" i="6"/>
  <c r="B50" i="6"/>
  <c r="M49" i="6"/>
  <c r="L49" i="6"/>
  <c r="K49" i="6"/>
  <c r="H49" i="6"/>
  <c r="G49" i="6"/>
  <c r="F49" i="6"/>
  <c r="E49" i="6"/>
  <c r="B49" i="6"/>
  <c r="M48" i="6"/>
  <c r="L48" i="6"/>
  <c r="K48" i="6"/>
  <c r="I48" i="6"/>
  <c r="H48" i="6"/>
  <c r="G48" i="6"/>
  <c r="F48" i="6"/>
  <c r="E48" i="6"/>
  <c r="B48" i="6"/>
  <c r="M47" i="6"/>
  <c r="K47" i="6"/>
  <c r="I47" i="6"/>
  <c r="H47" i="6"/>
  <c r="G47" i="6"/>
  <c r="F47" i="6"/>
  <c r="E47" i="6"/>
  <c r="B47" i="6"/>
  <c r="M46" i="6"/>
  <c r="L46" i="6"/>
  <c r="K46" i="6"/>
  <c r="H46" i="6"/>
  <c r="G46" i="6"/>
  <c r="F46" i="6"/>
  <c r="E46" i="6"/>
  <c r="B46" i="6"/>
  <c r="L45" i="6"/>
  <c r="K45" i="6"/>
  <c r="J45" i="6"/>
  <c r="H45" i="6"/>
  <c r="G45" i="6"/>
  <c r="F45" i="6"/>
  <c r="E45" i="6"/>
  <c r="B45" i="6"/>
  <c r="M44" i="6"/>
  <c r="L44" i="6"/>
  <c r="J44" i="6"/>
  <c r="H44" i="6"/>
  <c r="G44" i="6"/>
  <c r="F44" i="6"/>
  <c r="E44" i="6"/>
  <c r="B44" i="6"/>
  <c r="M43" i="6"/>
  <c r="L43" i="6"/>
  <c r="K43" i="6"/>
  <c r="J43" i="6"/>
  <c r="H43" i="6"/>
  <c r="G43" i="6"/>
  <c r="F43" i="6"/>
  <c r="E43" i="6"/>
  <c r="B43" i="6"/>
  <c r="M42" i="6"/>
  <c r="L42" i="6"/>
  <c r="K42" i="6"/>
  <c r="J42" i="6"/>
  <c r="H42" i="6"/>
  <c r="G42" i="6"/>
  <c r="F42" i="6"/>
  <c r="E42" i="6"/>
  <c r="B42" i="6"/>
  <c r="M41" i="6"/>
  <c r="L41" i="6"/>
  <c r="J41" i="6"/>
  <c r="H41" i="6"/>
  <c r="G41" i="6"/>
  <c r="F41" i="6"/>
  <c r="E41" i="6"/>
  <c r="B41" i="6"/>
  <c r="M40" i="6"/>
  <c r="L40" i="6"/>
  <c r="K40" i="6"/>
  <c r="J40" i="6"/>
  <c r="H40" i="6"/>
  <c r="G40" i="6"/>
  <c r="F40" i="6"/>
  <c r="E40" i="6"/>
  <c r="B40" i="6"/>
  <c r="M39" i="6"/>
  <c r="L39" i="6"/>
  <c r="K39" i="6"/>
  <c r="J39" i="6"/>
  <c r="H39" i="6"/>
  <c r="G39" i="6"/>
  <c r="F39" i="6"/>
  <c r="E39" i="6"/>
  <c r="B39" i="6"/>
  <c r="L38" i="6"/>
  <c r="K38" i="6"/>
  <c r="J38" i="6"/>
  <c r="H38" i="6"/>
  <c r="G38" i="6"/>
  <c r="F38" i="6"/>
  <c r="E38" i="6"/>
  <c r="B38" i="6"/>
  <c r="M37" i="6"/>
  <c r="L37" i="6"/>
  <c r="K37" i="6"/>
  <c r="J37" i="6"/>
  <c r="H37" i="6"/>
  <c r="G37" i="6"/>
  <c r="F37" i="6"/>
  <c r="E37" i="6"/>
  <c r="B37" i="6"/>
  <c r="M36" i="6"/>
  <c r="L36" i="6"/>
  <c r="K36" i="6"/>
  <c r="J36" i="6"/>
  <c r="H36" i="6"/>
  <c r="G36" i="6"/>
  <c r="F36" i="6"/>
  <c r="E36" i="6"/>
  <c r="B36" i="6"/>
  <c r="M35" i="6"/>
  <c r="K35" i="6"/>
  <c r="J35" i="6"/>
  <c r="H35" i="6"/>
  <c r="G35" i="6"/>
  <c r="F35" i="6"/>
  <c r="E35" i="6"/>
  <c r="B35" i="6"/>
  <c r="M34" i="6"/>
  <c r="L34" i="6"/>
  <c r="K34" i="6"/>
  <c r="H34" i="6"/>
  <c r="G34" i="6"/>
  <c r="F34" i="6"/>
  <c r="E34" i="6"/>
  <c r="B34" i="6"/>
  <c r="M33" i="6"/>
  <c r="L33" i="6"/>
  <c r="K33" i="6"/>
  <c r="J33" i="6"/>
  <c r="G33" i="6"/>
  <c r="F33" i="6"/>
  <c r="E33" i="6"/>
  <c r="B33" i="6"/>
  <c r="M32" i="6"/>
  <c r="L32" i="6"/>
  <c r="K32" i="6"/>
  <c r="H32" i="6"/>
  <c r="G32" i="6"/>
  <c r="F32" i="6"/>
  <c r="E32" i="6"/>
  <c r="B32" i="6"/>
  <c r="M31" i="6"/>
  <c r="K31" i="6"/>
  <c r="J31" i="6"/>
  <c r="H31" i="6"/>
  <c r="G31" i="6"/>
  <c r="F31" i="6"/>
  <c r="E31" i="6"/>
  <c r="B31" i="6"/>
  <c r="M30" i="6"/>
  <c r="L30" i="6"/>
  <c r="K30" i="6"/>
  <c r="H30" i="6"/>
  <c r="G30" i="6"/>
  <c r="F30" i="6"/>
  <c r="E30" i="6"/>
  <c r="B30" i="6"/>
  <c r="M29" i="6"/>
  <c r="L29" i="6"/>
  <c r="K29" i="6"/>
  <c r="J29" i="6"/>
  <c r="G29" i="6"/>
  <c r="F29" i="6"/>
  <c r="E29" i="6"/>
  <c r="B29" i="6"/>
  <c r="M28" i="6"/>
  <c r="L28" i="6"/>
  <c r="K28" i="6"/>
  <c r="J28" i="6"/>
  <c r="H28" i="6"/>
  <c r="G28" i="6"/>
  <c r="F28" i="6"/>
  <c r="E28" i="6"/>
  <c r="B28" i="6"/>
  <c r="M27" i="6"/>
  <c r="K27" i="6"/>
  <c r="H27" i="6"/>
  <c r="G27" i="6"/>
  <c r="F27" i="6"/>
  <c r="E27" i="6"/>
  <c r="B27" i="6"/>
  <c r="M26" i="6"/>
  <c r="L26" i="6"/>
  <c r="K26" i="6"/>
  <c r="H26" i="6"/>
  <c r="G26" i="6"/>
  <c r="F26" i="6"/>
  <c r="E26" i="6"/>
  <c r="B26" i="6"/>
  <c r="M25" i="6"/>
  <c r="L25" i="6"/>
  <c r="K25" i="6"/>
  <c r="G25" i="6"/>
  <c r="F25" i="6"/>
  <c r="E25" i="6"/>
  <c r="B25" i="6"/>
  <c r="M24" i="6"/>
  <c r="L24" i="6"/>
  <c r="K24" i="6"/>
  <c r="H24" i="6"/>
  <c r="G24" i="6"/>
  <c r="F24" i="6"/>
  <c r="E24" i="6"/>
  <c r="B24" i="6"/>
  <c r="M23" i="6"/>
  <c r="K23" i="6"/>
  <c r="H23" i="6"/>
  <c r="G23" i="6"/>
  <c r="F23" i="6"/>
  <c r="E23" i="6"/>
  <c r="B23" i="6"/>
  <c r="M22" i="6"/>
  <c r="L22" i="6"/>
  <c r="K22" i="6"/>
  <c r="H22" i="6"/>
  <c r="G22" i="6"/>
  <c r="F22" i="6"/>
  <c r="E22" i="6"/>
  <c r="B22" i="6"/>
  <c r="M21" i="6"/>
  <c r="L21" i="6"/>
  <c r="K21" i="6"/>
  <c r="G21" i="6"/>
  <c r="F21" i="6"/>
  <c r="E21" i="6"/>
  <c r="B21" i="6"/>
  <c r="M20" i="6"/>
  <c r="L20" i="6"/>
  <c r="K20" i="6"/>
  <c r="H20" i="6"/>
  <c r="G20" i="6"/>
  <c r="F20" i="6"/>
  <c r="E20" i="6"/>
  <c r="B20" i="6"/>
  <c r="M19" i="6"/>
  <c r="K19" i="6"/>
  <c r="H19" i="6"/>
  <c r="G19" i="6"/>
  <c r="F19" i="6"/>
  <c r="E19" i="6"/>
  <c r="B19" i="6"/>
  <c r="M18" i="6"/>
  <c r="L18" i="6"/>
  <c r="K18" i="6"/>
  <c r="H18" i="6"/>
  <c r="G18" i="6"/>
  <c r="F18" i="6"/>
  <c r="E18" i="6"/>
  <c r="B18" i="6"/>
  <c r="M17" i="6"/>
  <c r="L17" i="6"/>
  <c r="K17" i="6"/>
  <c r="H17" i="6"/>
  <c r="G17" i="6"/>
  <c r="F17" i="6"/>
  <c r="E17" i="6"/>
  <c r="B17" i="6"/>
  <c r="M16" i="6"/>
  <c r="L16" i="6"/>
  <c r="K16" i="6"/>
  <c r="J16" i="6"/>
  <c r="H16" i="6"/>
  <c r="G16" i="6"/>
  <c r="F16" i="6"/>
  <c r="E16" i="6"/>
  <c r="B16" i="6"/>
  <c r="M15" i="6"/>
  <c r="L15" i="6"/>
  <c r="K15" i="6"/>
  <c r="J15" i="6"/>
  <c r="H15" i="6"/>
  <c r="G15" i="6"/>
  <c r="F15" i="6"/>
  <c r="E15" i="6"/>
  <c r="B15" i="6"/>
  <c r="M14" i="6"/>
  <c r="L14" i="6"/>
  <c r="K14" i="6"/>
  <c r="J14" i="6"/>
  <c r="H14" i="6"/>
  <c r="G14" i="6"/>
  <c r="F14" i="6"/>
  <c r="E14" i="6"/>
  <c r="B14" i="6"/>
  <c r="M13" i="6"/>
  <c r="L13" i="6"/>
  <c r="K13" i="6"/>
  <c r="H13" i="6"/>
  <c r="G13" i="6"/>
  <c r="F13" i="6"/>
  <c r="E13" i="6"/>
  <c r="B13" i="6"/>
  <c r="M12" i="6"/>
  <c r="L12" i="6"/>
  <c r="K12" i="6"/>
  <c r="J12" i="6"/>
  <c r="H12" i="6"/>
  <c r="G12" i="6"/>
  <c r="F12" i="6"/>
  <c r="E12" i="6"/>
  <c r="B12" i="6"/>
  <c r="M11" i="6"/>
  <c r="L11" i="6"/>
  <c r="K11" i="6"/>
  <c r="J11" i="6"/>
  <c r="H11" i="6"/>
  <c r="G11" i="6"/>
  <c r="F11" i="6"/>
  <c r="E11" i="6"/>
  <c r="B11" i="6"/>
  <c r="M10" i="6"/>
  <c r="L10" i="6"/>
  <c r="K10" i="6"/>
  <c r="J10" i="6"/>
  <c r="H10" i="6"/>
  <c r="G10" i="6"/>
  <c r="F10" i="6"/>
  <c r="E10" i="6"/>
  <c r="B10" i="6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C161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C160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C159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C158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C157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C156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C155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C154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C153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C152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81" i="5" s="1" a="1"/>
  <c r="F81" i="5" s="1"/>
  <c r="C151" i="5"/>
  <c r="S150" i="5"/>
  <c r="R150" i="5"/>
  <c r="Q150" i="5"/>
  <c r="P150" i="5"/>
  <c r="O150" i="5"/>
  <c r="N150" i="5"/>
  <c r="M150" i="5"/>
  <c r="L150" i="5"/>
  <c r="K150" i="5"/>
  <c r="J150" i="5"/>
  <c r="I150" i="5"/>
  <c r="H77" i="5" s="1" a="1"/>
  <c r="H150" i="5"/>
  <c r="G150" i="5"/>
  <c r="C150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C149" i="5"/>
  <c r="S148" i="5"/>
  <c r="R148" i="5"/>
  <c r="Q148" i="5"/>
  <c r="P148" i="5"/>
  <c r="O148" i="5"/>
  <c r="N148" i="5"/>
  <c r="M148" i="5"/>
  <c r="L148" i="5"/>
  <c r="K148" i="5" s="1"/>
  <c r="J148" i="5"/>
  <c r="I148" i="5"/>
  <c r="H148" i="5"/>
  <c r="G148" i="5"/>
  <c r="C148" i="5"/>
  <c r="S147" i="5"/>
  <c r="R147" i="5"/>
  <c r="Q147" i="5"/>
  <c r="P147" i="5"/>
  <c r="O147" i="5"/>
  <c r="N147" i="5"/>
  <c r="M147" i="5"/>
  <c r="L147" i="5"/>
  <c r="J147" i="5"/>
  <c r="I147" i="5"/>
  <c r="H147" i="5"/>
  <c r="G147" i="5"/>
  <c r="K147" i="5" s="1"/>
  <c r="C147" i="5"/>
  <c r="S146" i="5"/>
  <c r="R146" i="5"/>
  <c r="Q146" i="5"/>
  <c r="P146" i="5"/>
  <c r="O146" i="5"/>
  <c r="N146" i="5"/>
  <c r="M146" i="5"/>
  <c r="L146" i="5"/>
  <c r="J146" i="5"/>
  <c r="I146" i="5"/>
  <c r="H146" i="5"/>
  <c r="G146" i="5"/>
  <c r="K146" i="5" s="1"/>
  <c r="C146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73" i="5" s="1" a="1"/>
  <c r="G73" i="5" s="1"/>
  <c r="G145" i="5"/>
  <c r="C145" i="5"/>
  <c r="S144" i="5"/>
  <c r="R144" i="5"/>
  <c r="Q144" i="5"/>
  <c r="P144" i="5"/>
  <c r="O144" i="5"/>
  <c r="N144" i="5"/>
  <c r="M74" i="5" s="1" a="1"/>
  <c r="M74" i="5" s="1"/>
  <c r="M144" i="5"/>
  <c r="L144" i="5"/>
  <c r="K144" i="5" s="1"/>
  <c r="J144" i="5"/>
  <c r="I144" i="5"/>
  <c r="H70" i="5" s="1" a="1"/>
  <c r="H144" i="5"/>
  <c r="G144" i="5"/>
  <c r="C144" i="5"/>
  <c r="S143" i="5"/>
  <c r="R143" i="5"/>
  <c r="Q143" i="5"/>
  <c r="P143" i="5"/>
  <c r="O143" i="5"/>
  <c r="N143" i="5"/>
  <c r="M143" i="5"/>
  <c r="L143" i="5"/>
  <c r="J143" i="5"/>
  <c r="I72" i="5" s="1" a="1"/>
  <c r="I72" i="5" s="1"/>
  <c r="I143" i="5"/>
  <c r="H143" i="5"/>
  <c r="G143" i="5"/>
  <c r="C143" i="5"/>
  <c r="S142" i="5"/>
  <c r="R142" i="5"/>
  <c r="Q142" i="5"/>
  <c r="P142" i="5"/>
  <c r="O70" i="5" s="1" a="1"/>
  <c r="O70" i="5" s="1"/>
  <c r="O142" i="5"/>
  <c r="N142" i="5"/>
  <c r="M142" i="5"/>
  <c r="L142" i="5"/>
  <c r="J142" i="5"/>
  <c r="I142" i="5"/>
  <c r="H142" i="5"/>
  <c r="G142" i="5"/>
  <c r="K142" i="5" s="1"/>
  <c r="C142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C141" i="5"/>
  <c r="S140" i="5"/>
  <c r="R140" i="5"/>
  <c r="Q140" i="5"/>
  <c r="P140" i="5"/>
  <c r="O140" i="5"/>
  <c r="N140" i="5"/>
  <c r="M140" i="5"/>
  <c r="L140" i="5"/>
  <c r="K140" i="5" s="1"/>
  <c r="J140" i="5"/>
  <c r="I140" i="5"/>
  <c r="H140" i="5"/>
  <c r="G140" i="5"/>
  <c r="C140" i="5"/>
  <c r="S139" i="5"/>
  <c r="R139" i="5"/>
  <c r="Q139" i="5"/>
  <c r="P139" i="5"/>
  <c r="O139" i="5"/>
  <c r="N139" i="5"/>
  <c r="M139" i="5"/>
  <c r="L139" i="5"/>
  <c r="J139" i="5"/>
  <c r="I139" i="5"/>
  <c r="H139" i="5"/>
  <c r="G139" i="5"/>
  <c r="K139" i="5" s="1"/>
  <c r="C139" i="5"/>
  <c r="S138" i="5"/>
  <c r="R138" i="5"/>
  <c r="Q138" i="5"/>
  <c r="P138" i="5"/>
  <c r="O138" i="5"/>
  <c r="N138" i="5"/>
  <c r="M138" i="5"/>
  <c r="L138" i="5"/>
  <c r="J138" i="5"/>
  <c r="I138" i="5"/>
  <c r="H138" i="5"/>
  <c r="G138" i="5"/>
  <c r="K138" i="5" s="1"/>
  <c r="C138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C137" i="5"/>
  <c r="S136" i="5"/>
  <c r="R136" i="5"/>
  <c r="Q136" i="5"/>
  <c r="P136" i="5"/>
  <c r="O136" i="5"/>
  <c r="N136" i="5"/>
  <c r="M136" i="5"/>
  <c r="L136" i="5"/>
  <c r="K136" i="5" s="1"/>
  <c r="J136" i="5"/>
  <c r="I136" i="5"/>
  <c r="H136" i="5"/>
  <c r="G136" i="5"/>
  <c r="C136" i="5"/>
  <c r="S135" i="5"/>
  <c r="R135" i="5"/>
  <c r="Q135" i="5"/>
  <c r="P135" i="5"/>
  <c r="O135" i="5"/>
  <c r="N68" i="5" s="1" a="1"/>
  <c r="N135" i="5"/>
  <c r="M135" i="5"/>
  <c r="L135" i="5"/>
  <c r="J135" i="5"/>
  <c r="I135" i="5"/>
  <c r="H135" i="5"/>
  <c r="G135" i="5"/>
  <c r="C135" i="5"/>
  <c r="S134" i="5"/>
  <c r="R134" i="5"/>
  <c r="Q134" i="5"/>
  <c r="P134" i="5"/>
  <c r="O134" i="5"/>
  <c r="N134" i="5"/>
  <c r="M134" i="5"/>
  <c r="L134" i="5"/>
  <c r="J134" i="5"/>
  <c r="I134" i="5"/>
  <c r="H134" i="5"/>
  <c r="G134" i="5"/>
  <c r="K134" i="5" s="1"/>
  <c r="C134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C133" i="5"/>
  <c r="S132" i="5"/>
  <c r="R132" i="5"/>
  <c r="Q132" i="5"/>
  <c r="P132" i="5"/>
  <c r="O132" i="5"/>
  <c r="N132" i="5"/>
  <c r="M132" i="5"/>
  <c r="L132" i="5"/>
  <c r="K132" i="5" s="1"/>
  <c r="J132" i="5"/>
  <c r="I132" i="5"/>
  <c r="H132" i="5"/>
  <c r="G132" i="5"/>
  <c r="C132" i="5"/>
  <c r="S131" i="5"/>
  <c r="R131" i="5"/>
  <c r="Q131" i="5"/>
  <c r="P131" i="5"/>
  <c r="O131" i="5"/>
  <c r="N131" i="5"/>
  <c r="M131" i="5"/>
  <c r="L131" i="5"/>
  <c r="J131" i="5"/>
  <c r="I131" i="5"/>
  <c r="H131" i="5"/>
  <c r="G131" i="5"/>
  <c r="C131" i="5"/>
  <c r="S130" i="5"/>
  <c r="R130" i="5"/>
  <c r="Q130" i="5"/>
  <c r="P130" i="5"/>
  <c r="O130" i="5"/>
  <c r="N130" i="5"/>
  <c r="M130" i="5"/>
  <c r="L130" i="5"/>
  <c r="J130" i="5"/>
  <c r="I130" i="5"/>
  <c r="H130" i="5"/>
  <c r="G57" i="5" s="1" a="1"/>
  <c r="G57" i="5" s="1"/>
  <c r="G130" i="5"/>
  <c r="K130" i="5" s="1"/>
  <c r="C130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C129" i="5"/>
  <c r="S128" i="5"/>
  <c r="R128" i="5"/>
  <c r="Q128" i="5"/>
  <c r="P128" i="5"/>
  <c r="O128" i="5"/>
  <c r="N128" i="5"/>
  <c r="M128" i="5"/>
  <c r="L128" i="5"/>
  <c r="J128" i="5"/>
  <c r="I128" i="5"/>
  <c r="H128" i="5"/>
  <c r="G128" i="5"/>
  <c r="C128" i="5"/>
  <c r="R127" i="5"/>
  <c r="O127" i="5"/>
  <c r="M127" i="5"/>
  <c r="Q127" i="5" s="1"/>
  <c r="K127" i="5"/>
  <c r="G127" i="5"/>
  <c r="C127" i="5"/>
  <c r="R126" i="5"/>
  <c r="O126" i="5"/>
  <c r="M126" i="5"/>
  <c r="P126" i="5" s="1"/>
  <c r="K126" i="5"/>
  <c r="G126" i="5"/>
  <c r="C126" i="5"/>
  <c r="Q125" i="5"/>
  <c r="O125" i="5"/>
  <c r="M125" i="5"/>
  <c r="P125" i="5" s="1"/>
  <c r="K125" i="5"/>
  <c r="G125" i="5"/>
  <c r="C125" i="5"/>
  <c r="Q124" i="5"/>
  <c r="O124" i="5"/>
  <c r="M124" i="5"/>
  <c r="P124" i="5" s="1"/>
  <c r="K124" i="5"/>
  <c r="G124" i="5"/>
  <c r="C124" i="5"/>
  <c r="S123" i="5"/>
  <c r="R123" i="5"/>
  <c r="Q123" i="5"/>
  <c r="O123" i="5"/>
  <c r="P123" i="5" s="1"/>
  <c r="M123" i="5"/>
  <c r="K123" i="5"/>
  <c r="G123" i="5"/>
  <c r="C123" i="5"/>
  <c r="R122" i="5"/>
  <c r="O122" i="5"/>
  <c r="M122" i="5"/>
  <c r="P122" i="5" s="1"/>
  <c r="K122" i="5"/>
  <c r="G122" i="5"/>
  <c r="C122" i="5"/>
  <c r="S121" i="5"/>
  <c r="Q121" i="5"/>
  <c r="O121" i="5"/>
  <c r="M121" i="5"/>
  <c r="K121" i="5"/>
  <c r="G121" i="5"/>
  <c r="C121" i="5"/>
  <c r="R120" i="5"/>
  <c r="P120" i="5"/>
  <c r="O120" i="5"/>
  <c r="N120" i="5"/>
  <c r="M120" i="5"/>
  <c r="L120" i="5"/>
  <c r="K120" i="5"/>
  <c r="G120" i="5"/>
  <c r="C120" i="5"/>
  <c r="Q119" i="5"/>
  <c r="O119" i="5"/>
  <c r="N119" i="5"/>
  <c r="R119" i="5" s="1"/>
  <c r="M119" i="5"/>
  <c r="L119" i="5"/>
  <c r="K119" i="5"/>
  <c r="G119" i="5"/>
  <c r="C119" i="5"/>
  <c r="S118" i="5"/>
  <c r="Q118" i="5"/>
  <c r="O118" i="5"/>
  <c r="R118" i="5" s="1"/>
  <c r="N118" i="5"/>
  <c r="P118" i="5" s="1"/>
  <c r="M118" i="5"/>
  <c r="L118" i="5"/>
  <c r="K118" i="5"/>
  <c r="G118" i="5"/>
  <c r="C118" i="5"/>
  <c r="R117" i="5"/>
  <c r="O117" i="5"/>
  <c r="N117" i="5"/>
  <c r="M117" i="5"/>
  <c r="L117" i="5"/>
  <c r="K117" i="5"/>
  <c r="G117" i="5"/>
  <c r="C117" i="5"/>
  <c r="O116" i="5"/>
  <c r="N116" i="5"/>
  <c r="M116" i="5"/>
  <c r="L116" i="5"/>
  <c r="K116" i="5"/>
  <c r="G116" i="5"/>
  <c r="C116" i="5"/>
  <c r="S115" i="5"/>
  <c r="R115" i="5"/>
  <c r="Q115" i="5"/>
  <c r="P115" i="5"/>
  <c r="O115" i="5"/>
  <c r="N115" i="5"/>
  <c r="M115" i="5"/>
  <c r="L115" i="5"/>
  <c r="K115" i="5"/>
  <c r="G115" i="5"/>
  <c r="C115" i="5"/>
  <c r="S114" i="5"/>
  <c r="P114" i="5"/>
  <c r="O114" i="5"/>
  <c r="N114" i="5"/>
  <c r="M114" i="5"/>
  <c r="L114" i="5"/>
  <c r="K114" i="5"/>
  <c r="G114" i="5"/>
  <c r="C114" i="5"/>
  <c r="S113" i="5"/>
  <c r="O113" i="5"/>
  <c r="R113" i="5" s="1"/>
  <c r="M113" i="5"/>
  <c r="K113" i="5"/>
  <c r="G113" i="5"/>
  <c r="C113" i="5"/>
  <c r="R112" i="5"/>
  <c r="O112" i="5"/>
  <c r="S112" i="5" s="1"/>
  <c r="M112" i="5"/>
  <c r="K112" i="5"/>
  <c r="G112" i="5"/>
  <c r="C112" i="5"/>
  <c r="S111" i="5"/>
  <c r="R111" i="5"/>
  <c r="P111" i="5"/>
  <c r="O111" i="5"/>
  <c r="Q111" i="5" s="1"/>
  <c r="M111" i="5"/>
  <c r="K111" i="5"/>
  <c r="G111" i="5"/>
  <c r="C111" i="5"/>
  <c r="O110" i="5"/>
  <c r="M110" i="5"/>
  <c r="K110" i="5"/>
  <c r="G110" i="5"/>
  <c r="C110" i="5"/>
  <c r="O109" i="5"/>
  <c r="M109" i="5"/>
  <c r="K109" i="5"/>
  <c r="G109" i="5"/>
  <c r="C109" i="5"/>
  <c r="O108" i="5"/>
  <c r="M108" i="5"/>
  <c r="K108" i="5"/>
  <c r="G108" i="5"/>
  <c r="C108" i="5"/>
  <c r="O107" i="5"/>
  <c r="M107" i="5"/>
  <c r="K107" i="5"/>
  <c r="G107" i="5"/>
  <c r="C107" i="5"/>
  <c r="O106" i="5"/>
  <c r="N106" i="5"/>
  <c r="M106" i="5"/>
  <c r="L106" i="5"/>
  <c r="J106" i="5"/>
  <c r="I106" i="5"/>
  <c r="C106" i="5"/>
  <c r="O105" i="5"/>
  <c r="N105" i="5"/>
  <c r="M105" i="5"/>
  <c r="L105" i="5"/>
  <c r="K105" i="5" s="1"/>
  <c r="J105" i="5"/>
  <c r="I105" i="5"/>
  <c r="C105" i="5"/>
  <c r="R104" i="5"/>
  <c r="Q104" i="5"/>
  <c r="P104" i="5"/>
  <c r="O104" i="5"/>
  <c r="N104" i="5"/>
  <c r="M104" i="5"/>
  <c r="L104" i="5"/>
  <c r="J104" i="5"/>
  <c r="I104" i="5"/>
  <c r="C104" i="5"/>
  <c r="S103" i="5"/>
  <c r="R103" i="5"/>
  <c r="Q103" i="5"/>
  <c r="O103" i="5"/>
  <c r="N103" i="5"/>
  <c r="P103" i="5" s="1"/>
  <c r="M103" i="5"/>
  <c r="L103" i="5"/>
  <c r="J103" i="5"/>
  <c r="K103" i="5" s="1"/>
  <c r="I103" i="5"/>
  <c r="C103" i="5"/>
  <c r="O102" i="5"/>
  <c r="N102" i="5"/>
  <c r="M102" i="5"/>
  <c r="L102" i="5"/>
  <c r="J102" i="5"/>
  <c r="I102" i="5"/>
  <c r="C102" i="5"/>
  <c r="S101" i="5"/>
  <c r="R101" i="5"/>
  <c r="Q101" i="5"/>
  <c r="P101" i="5"/>
  <c r="O101" i="5"/>
  <c r="N101" i="5"/>
  <c r="M101" i="5"/>
  <c r="L101" i="5"/>
  <c r="J101" i="5"/>
  <c r="K101" i="5" s="1"/>
  <c r="I101" i="5"/>
  <c r="C101" i="5"/>
  <c r="R100" i="5"/>
  <c r="O100" i="5"/>
  <c r="N100" i="5"/>
  <c r="M100" i="5"/>
  <c r="L100" i="5"/>
  <c r="J100" i="5"/>
  <c r="K100" i="5" s="1"/>
  <c r="I100" i="5"/>
  <c r="C100" i="5"/>
  <c r="S99" i="5"/>
  <c r="P99" i="5"/>
  <c r="O99" i="5"/>
  <c r="N99" i="5"/>
  <c r="R99" i="5" s="1"/>
  <c r="M99" i="5"/>
  <c r="L99" i="5"/>
  <c r="K99" i="5"/>
  <c r="J99" i="5"/>
  <c r="I99" i="5"/>
  <c r="C99" i="5"/>
  <c r="O98" i="5"/>
  <c r="N98" i="5"/>
  <c r="M98" i="5"/>
  <c r="L98" i="5"/>
  <c r="J98" i="5"/>
  <c r="K98" i="5" s="1"/>
  <c r="I98" i="5"/>
  <c r="C98" i="5"/>
  <c r="S97" i="5"/>
  <c r="Q97" i="5"/>
  <c r="O97" i="5"/>
  <c r="N97" i="5"/>
  <c r="M97" i="5"/>
  <c r="L97" i="5"/>
  <c r="K97" i="5" s="1"/>
  <c r="J97" i="5"/>
  <c r="I97" i="5"/>
  <c r="C97" i="5"/>
  <c r="R96" i="5"/>
  <c r="O96" i="5"/>
  <c r="Q96" i="5" s="1"/>
  <c r="N96" i="5"/>
  <c r="M96" i="5"/>
  <c r="L96" i="5"/>
  <c r="J96" i="5"/>
  <c r="I96" i="5"/>
  <c r="C96" i="5"/>
  <c r="S95" i="5"/>
  <c r="R95" i="5"/>
  <c r="Q95" i="5"/>
  <c r="O95" i="5"/>
  <c r="N95" i="5"/>
  <c r="P95" i="5" s="1"/>
  <c r="M95" i="5"/>
  <c r="L95" i="5"/>
  <c r="K95" i="5" s="1"/>
  <c r="J95" i="5"/>
  <c r="I95" i="5"/>
  <c r="C95" i="5"/>
  <c r="O94" i="5"/>
  <c r="N94" i="5"/>
  <c r="P94" i="5" s="1"/>
  <c r="M94" i="5"/>
  <c r="L94" i="5"/>
  <c r="J94" i="5"/>
  <c r="I94" i="5"/>
  <c r="C94" i="5"/>
  <c r="S93" i="5"/>
  <c r="R93" i="5"/>
  <c r="Q93" i="5"/>
  <c r="P93" i="5"/>
  <c r="O93" i="5"/>
  <c r="N93" i="5"/>
  <c r="M93" i="5"/>
  <c r="L93" i="5"/>
  <c r="K93" i="5"/>
  <c r="J93" i="5"/>
  <c r="I93" i="5"/>
  <c r="C93" i="5"/>
  <c r="P92" i="5"/>
  <c r="O92" i="5"/>
  <c r="N92" i="5"/>
  <c r="M92" i="5"/>
  <c r="L92" i="5"/>
  <c r="J92" i="5"/>
  <c r="K92" i="5" s="1"/>
  <c r="I92" i="5"/>
  <c r="C92" i="5"/>
  <c r="S91" i="5"/>
  <c r="O91" i="5"/>
  <c r="N91" i="5"/>
  <c r="R91" i="5" s="1"/>
  <c r="M91" i="5"/>
  <c r="L91" i="5"/>
  <c r="K91" i="5"/>
  <c r="J91" i="5"/>
  <c r="I91" i="5"/>
  <c r="C91" i="5"/>
  <c r="R90" i="5"/>
  <c r="Q90" i="5"/>
  <c r="P90" i="5"/>
  <c r="O90" i="5"/>
  <c r="N90" i="5"/>
  <c r="S90" i="5" s="1"/>
  <c r="M90" i="5"/>
  <c r="L90" i="5"/>
  <c r="J90" i="5"/>
  <c r="K90" i="5" s="1"/>
  <c r="I90" i="5"/>
  <c r="C90" i="5"/>
  <c r="S89" i="5"/>
  <c r="O89" i="5"/>
  <c r="N89" i="5"/>
  <c r="M89" i="5"/>
  <c r="L89" i="5"/>
  <c r="K89" i="5"/>
  <c r="J89" i="5"/>
  <c r="I89" i="5"/>
  <c r="C89" i="5"/>
  <c r="O88" i="5"/>
  <c r="N88" i="5"/>
  <c r="M88" i="5"/>
  <c r="L88" i="5"/>
  <c r="J88" i="5"/>
  <c r="I88" i="5"/>
  <c r="C88" i="5"/>
  <c r="S87" i="5"/>
  <c r="R87" i="5"/>
  <c r="Q87" i="5"/>
  <c r="O87" i="5"/>
  <c r="N87" i="5"/>
  <c r="P87" i="5" s="1"/>
  <c r="M87" i="5"/>
  <c r="L87" i="5"/>
  <c r="K87" i="5"/>
  <c r="J87" i="5"/>
  <c r="I87" i="5"/>
  <c r="C87" i="5"/>
  <c r="R86" i="5"/>
  <c r="P86" i="5"/>
  <c r="O86" i="5"/>
  <c r="N86" i="5"/>
  <c r="M86" i="5"/>
  <c r="L86" i="5"/>
  <c r="J86" i="5"/>
  <c r="I86" i="5"/>
  <c r="C86" i="5"/>
  <c r="H82" i="5" a="1"/>
  <c r="H82" i="5" s="1"/>
  <c r="F82" i="5" a="1"/>
  <c r="F82" i="5" s="1"/>
  <c r="D82" i="5" a="1"/>
  <c r="D82" i="5" s="1"/>
  <c r="B82" i="5"/>
  <c r="D81" i="5"/>
  <c r="D81" i="5" a="1"/>
  <c r="B81" i="5"/>
  <c r="I80" i="5" a="1"/>
  <c r="I80" i="5" s="1"/>
  <c r="H80" i="5" a="1"/>
  <c r="H80" i="5" s="1"/>
  <c r="F80" i="5" a="1"/>
  <c r="F80" i="5" s="1"/>
  <c r="D80" i="5" a="1"/>
  <c r="D80" i="5" s="1"/>
  <c r="B80" i="5"/>
  <c r="F79" i="5"/>
  <c r="F79" i="5" a="1"/>
  <c r="D79" i="5"/>
  <c r="D79" i="5" a="1"/>
  <c r="B79" i="5"/>
  <c r="I78" i="5" a="1"/>
  <c r="I78" i="5" s="1"/>
  <c r="H78" i="5" a="1"/>
  <c r="H78" i="5" s="1"/>
  <c r="F78" i="5" a="1"/>
  <c r="F78" i="5" s="1"/>
  <c r="D78" i="5" a="1"/>
  <c r="D78" i="5" s="1"/>
  <c r="B78" i="5"/>
  <c r="H77" i="5"/>
  <c r="D77" i="5"/>
  <c r="D77" i="5" a="1"/>
  <c r="B77" i="5"/>
  <c r="I76" i="5" a="1"/>
  <c r="I76" i="5" s="1"/>
  <c r="H76" i="5" a="1"/>
  <c r="H76" i="5" s="1"/>
  <c r="D76" i="5" a="1"/>
  <c r="D76" i="5" s="1"/>
  <c r="B76" i="5"/>
  <c r="I75" i="5" a="1"/>
  <c r="I75" i="5" s="1"/>
  <c r="H75" i="5" a="1"/>
  <c r="H75" i="5" s="1"/>
  <c r="D75" i="5"/>
  <c r="D75" i="5" a="1"/>
  <c r="B75" i="5"/>
  <c r="R74" i="5"/>
  <c r="R74" i="5" a="1"/>
  <c r="Q74" i="5" a="1"/>
  <c r="Q74" i="5" s="1"/>
  <c r="P74" i="5" a="1"/>
  <c r="P74" i="5" s="1"/>
  <c r="O74" i="5" a="1"/>
  <c r="O74" i="5" s="1"/>
  <c r="L74" i="5" a="1"/>
  <c r="L74" i="5" s="1"/>
  <c r="K74" i="5" a="1"/>
  <c r="K74" i="5" s="1"/>
  <c r="H74" i="5" a="1"/>
  <c r="H74" i="5" s="1"/>
  <c r="G74" i="5" a="1"/>
  <c r="G74" i="5" s="1"/>
  <c r="F74" i="5"/>
  <c r="F74" i="5" a="1"/>
  <c r="D74" i="5" a="1"/>
  <c r="D74" i="5" s="1"/>
  <c r="B74" i="5"/>
  <c r="Q73" i="5" a="1"/>
  <c r="Q73" i="5" s="1"/>
  <c r="K73" i="5" a="1"/>
  <c r="K73" i="5" s="1"/>
  <c r="D73" i="5"/>
  <c r="R73" i="5" s="1" a="1"/>
  <c r="R73" i="5" s="1"/>
  <c r="D73" i="5" a="1"/>
  <c r="B73" i="5"/>
  <c r="D72" i="5"/>
  <c r="D72" i="5" a="1"/>
  <c r="B72" i="5"/>
  <c r="O71" i="5" a="1"/>
  <c r="O71" i="5" s="1"/>
  <c r="N71" i="5" a="1"/>
  <c r="N71" i="5" s="1"/>
  <c r="L71" i="5" a="1"/>
  <c r="L71" i="5" s="1"/>
  <c r="H71" i="5" a="1"/>
  <c r="H71" i="5" s="1"/>
  <c r="F71" i="5" a="1"/>
  <c r="F71" i="5" s="1"/>
  <c r="D71" i="5" a="1"/>
  <c r="D71" i="5" s="1"/>
  <c r="R71" i="5" s="1" a="1"/>
  <c r="R71" i="5" s="1"/>
  <c r="B71" i="5"/>
  <c r="N70" i="5"/>
  <c r="N70" i="5" a="1"/>
  <c r="H70" i="5"/>
  <c r="G70" i="5" a="1"/>
  <c r="G70" i="5" s="1"/>
  <c r="F70" i="5" a="1"/>
  <c r="F70" i="5" s="1"/>
  <c r="D70" i="5"/>
  <c r="R70" i="5" s="1" a="1"/>
  <c r="R70" i="5" s="1"/>
  <c r="D70" i="5" a="1"/>
  <c r="B70" i="5"/>
  <c r="I69" i="5"/>
  <c r="I69" i="5" a="1"/>
  <c r="H69" i="5"/>
  <c r="H69" i="5" a="1"/>
  <c r="G69" i="5" a="1"/>
  <c r="G69" i="5" s="1"/>
  <c r="D69" i="5"/>
  <c r="D69" i="5" a="1"/>
  <c r="B69" i="5"/>
  <c r="P68" i="5" a="1"/>
  <c r="P68" i="5" s="1"/>
  <c r="O68" i="5" a="1"/>
  <c r="O68" i="5" s="1"/>
  <c r="N68" i="5"/>
  <c r="L68" i="5" a="1"/>
  <c r="L68" i="5" s="1"/>
  <c r="K68" i="5" a="1"/>
  <c r="K68" i="5" s="1"/>
  <c r="H68" i="5" a="1"/>
  <c r="H68" i="5" s="1"/>
  <c r="G68" i="5"/>
  <c r="G68" i="5" a="1"/>
  <c r="D68" i="5"/>
  <c r="D68" i="5" a="1"/>
  <c r="B68" i="5"/>
  <c r="I67" i="5"/>
  <c r="I67" i="5" a="1"/>
  <c r="H67" i="5" a="1"/>
  <c r="H67" i="5" s="1"/>
  <c r="D67" i="5" a="1"/>
  <c r="D67" i="5" s="1"/>
  <c r="B67" i="5"/>
  <c r="M66" i="5" a="1"/>
  <c r="M66" i="5" s="1"/>
  <c r="I66" i="5" a="1"/>
  <c r="I66" i="5" s="1"/>
  <c r="H66" i="5" a="1"/>
  <c r="H66" i="5" s="1"/>
  <c r="D66" i="5" a="1"/>
  <c r="D66" i="5" s="1"/>
  <c r="P66" i="5" s="1" a="1"/>
  <c r="P66" i="5" s="1"/>
  <c r="B66" i="5"/>
  <c r="O65" i="5" a="1"/>
  <c r="O65" i="5" s="1"/>
  <c r="N65" i="5" a="1"/>
  <c r="N65" i="5" s="1"/>
  <c r="I65" i="5" a="1"/>
  <c r="I65" i="5" s="1"/>
  <c r="H65" i="5" a="1"/>
  <c r="H65" i="5" s="1"/>
  <c r="G65" i="5" a="1"/>
  <c r="G65" i="5" s="1"/>
  <c r="D65" i="5" a="1"/>
  <c r="D65" i="5" s="1"/>
  <c r="P65" i="5" s="1" a="1"/>
  <c r="P65" i="5" s="1"/>
  <c r="B65" i="5"/>
  <c r="R64" i="5" a="1"/>
  <c r="R64" i="5" s="1"/>
  <c r="M64" i="5" a="1"/>
  <c r="M64" i="5" s="1"/>
  <c r="I64" i="5" a="1"/>
  <c r="I64" i="5" s="1"/>
  <c r="H64" i="5"/>
  <c r="H64" i="5" a="1"/>
  <c r="G64" i="5" a="1"/>
  <c r="G64" i="5" s="1"/>
  <c r="D64" i="5" a="1"/>
  <c r="D64" i="5" s="1"/>
  <c r="N64" i="5" s="1" a="1"/>
  <c r="N64" i="5" s="1"/>
  <c r="B64" i="5"/>
  <c r="O63" i="5" a="1"/>
  <c r="O63" i="5" s="1"/>
  <c r="I63" i="5" a="1"/>
  <c r="I63" i="5" s="1"/>
  <c r="H63" i="5" a="1"/>
  <c r="H63" i="5" s="1"/>
  <c r="G63" i="5" a="1"/>
  <c r="G63" i="5" s="1"/>
  <c r="D63" i="5"/>
  <c r="R63" i="5" s="1" a="1"/>
  <c r="R63" i="5" s="1"/>
  <c r="D63" i="5" a="1"/>
  <c r="B63" i="5"/>
  <c r="K62" i="5" a="1"/>
  <c r="K62" i="5" s="1"/>
  <c r="H62" i="5"/>
  <c r="H62" i="5" a="1"/>
  <c r="G62" i="5" a="1"/>
  <c r="G62" i="5" s="1"/>
  <c r="D62" i="5"/>
  <c r="D62" i="5" a="1"/>
  <c r="B62" i="5"/>
  <c r="P61" i="5" a="1"/>
  <c r="P61" i="5" s="1"/>
  <c r="I61" i="5" a="1"/>
  <c r="I61" i="5" s="1"/>
  <c r="H61" i="5"/>
  <c r="H61" i="5" a="1"/>
  <c r="D61" i="5" a="1"/>
  <c r="D61" i="5" s="1"/>
  <c r="B61" i="5"/>
  <c r="R60" i="5" a="1"/>
  <c r="R60" i="5" s="1"/>
  <c r="P60" i="5" a="1"/>
  <c r="P60" i="5" s="1"/>
  <c r="O60" i="5" a="1"/>
  <c r="O60" i="5" s="1"/>
  <c r="N60" i="5" a="1"/>
  <c r="N60" i="5" s="1"/>
  <c r="L60" i="5" a="1"/>
  <c r="L60" i="5" s="1"/>
  <c r="K60" i="5" a="1"/>
  <c r="K60" i="5" s="1"/>
  <c r="I60" i="5"/>
  <c r="I60" i="5" a="1"/>
  <c r="H60" i="5" a="1"/>
  <c r="H60" i="5" s="1"/>
  <c r="G60" i="5" a="1"/>
  <c r="G60" i="5" s="1"/>
  <c r="F60" i="5" a="1"/>
  <c r="F60" i="5" s="1"/>
  <c r="D60" i="5"/>
  <c r="Q60" i="5" s="1" a="1"/>
  <c r="Q60" i="5" s="1"/>
  <c r="D60" i="5" a="1"/>
  <c r="B60" i="5"/>
  <c r="I59" i="5"/>
  <c r="I59" i="5" a="1"/>
  <c r="H59" i="5"/>
  <c r="H59" i="5" a="1"/>
  <c r="D59" i="5"/>
  <c r="D59" i="5" a="1"/>
  <c r="B59" i="5"/>
  <c r="P58" i="5"/>
  <c r="P58" i="5" a="1"/>
  <c r="L58" i="5"/>
  <c r="L58" i="5" a="1"/>
  <c r="K58" i="5" a="1"/>
  <c r="K58" i="5" s="1"/>
  <c r="I58" i="5" a="1"/>
  <c r="I58" i="5" s="1"/>
  <c r="H58" i="5" a="1"/>
  <c r="H58" i="5" s="1"/>
  <c r="G58" i="5" a="1"/>
  <c r="G58" i="5" s="1"/>
  <c r="D58" i="5" a="1"/>
  <c r="D58" i="5" s="1"/>
  <c r="B58" i="5"/>
  <c r="I57" i="5"/>
  <c r="I57" i="5" a="1"/>
  <c r="H57" i="5"/>
  <c r="H57" i="5" a="1"/>
  <c r="D57" i="5"/>
  <c r="D57" i="5" a="1"/>
  <c r="B57" i="5"/>
  <c r="I56" i="5" a="1"/>
  <c r="I56" i="5" s="1"/>
  <c r="H56" i="5" a="1"/>
  <c r="H56" i="5" s="1"/>
  <c r="D56" i="5" a="1"/>
  <c r="D56" i="5" s="1"/>
  <c r="B56" i="5"/>
  <c r="R55" i="5"/>
  <c r="R55" i="5" a="1"/>
  <c r="P55" i="5" a="1"/>
  <c r="P55" i="5" s="1"/>
  <c r="N55" i="5"/>
  <c r="N55" i="5" a="1"/>
  <c r="L55" i="5" a="1"/>
  <c r="L55" i="5" s="1"/>
  <c r="I55" i="5"/>
  <c r="I55" i="5" a="1"/>
  <c r="H55" i="5" a="1"/>
  <c r="H55" i="5" s="1"/>
  <c r="F55" i="5"/>
  <c r="F55" i="5" a="1"/>
  <c r="D55" i="5"/>
  <c r="Q55" i="5" s="1" a="1"/>
  <c r="Q55" i="5" s="1"/>
  <c r="D55" i="5" a="1"/>
  <c r="B55" i="5"/>
  <c r="M54" i="5" a="1"/>
  <c r="M54" i="5" s="1"/>
  <c r="K54" i="5" a="1"/>
  <c r="K54" i="5" s="1"/>
  <c r="I54" i="5" a="1"/>
  <c r="I54" i="5" s="1"/>
  <c r="H54" i="5"/>
  <c r="H54" i="5" a="1"/>
  <c r="G54" i="5" a="1"/>
  <c r="G54" i="5" s="1"/>
  <c r="D54" i="5" a="1"/>
  <c r="D54" i="5" s="1"/>
  <c r="B54" i="5"/>
  <c r="M53" i="5" a="1"/>
  <c r="M53" i="5" s="1"/>
  <c r="K53" i="5" a="1"/>
  <c r="K53" i="5" s="1"/>
  <c r="I53" i="5"/>
  <c r="I53" i="5" a="1"/>
  <c r="H53" i="5"/>
  <c r="H53" i="5" a="1"/>
  <c r="G53" i="5" a="1"/>
  <c r="G53" i="5" s="1"/>
  <c r="D53" i="5" a="1"/>
  <c r="D53" i="5" s="1"/>
  <c r="B53" i="5"/>
  <c r="M52" i="5"/>
  <c r="M52" i="5" a="1"/>
  <c r="K52" i="5"/>
  <c r="K52" i="5" a="1"/>
  <c r="I52" i="5"/>
  <c r="I52" i="5" a="1"/>
  <c r="H52" i="5" a="1"/>
  <c r="H52" i="5" s="1"/>
  <c r="G52" i="5"/>
  <c r="G52" i="5" a="1"/>
  <c r="D52" i="5"/>
  <c r="D52" i="5" a="1"/>
  <c r="B52" i="5"/>
  <c r="M51" i="5"/>
  <c r="M51" i="5" a="1"/>
  <c r="K51" i="5" a="1"/>
  <c r="K51" i="5" s="1"/>
  <c r="I51" i="5"/>
  <c r="I51" i="5" a="1"/>
  <c r="H51" i="5" a="1"/>
  <c r="H51" i="5" s="1"/>
  <c r="G51" i="5" a="1"/>
  <c r="G51" i="5" s="1"/>
  <c r="D51" i="5"/>
  <c r="D51" i="5" a="1"/>
  <c r="B51" i="5"/>
  <c r="M50" i="5" a="1"/>
  <c r="M50" i="5" s="1"/>
  <c r="K50" i="5" a="1"/>
  <c r="K50" i="5" s="1"/>
  <c r="I50" i="5"/>
  <c r="I50" i="5" a="1"/>
  <c r="H50" i="5"/>
  <c r="H50" i="5" a="1"/>
  <c r="G50" i="5" a="1"/>
  <c r="G50" i="5" s="1"/>
  <c r="D50" i="5"/>
  <c r="D50" i="5" a="1"/>
  <c r="B50" i="5"/>
  <c r="M49" i="5"/>
  <c r="M49" i="5" a="1"/>
  <c r="K49" i="5" a="1"/>
  <c r="K49" i="5" s="1"/>
  <c r="I49" i="5" a="1"/>
  <c r="I49" i="5" s="1"/>
  <c r="H49" i="5"/>
  <c r="H49" i="5" a="1"/>
  <c r="G49" i="5"/>
  <c r="G49" i="5" a="1"/>
  <c r="D49" i="5"/>
  <c r="D49" i="5" a="1"/>
  <c r="B49" i="5"/>
  <c r="M48" i="5" a="1"/>
  <c r="M48" i="5" s="1"/>
  <c r="K48" i="5"/>
  <c r="K48" i="5" a="1"/>
  <c r="I48" i="5"/>
  <c r="I48" i="5" a="1"/>
  <c r="H48" i="5" a="1"/>
  <c r="H48" i="5" s="1"/>
  <c r="G48" i="5" a="1"/>
  <c r="G48" i="5" s="1"/>
  <c r="D48" i="5" a="1"/>
  <c r="D48" i="5" s="1"/>
  <c r="B48" i="5"/>
  <c r="I47" i="5"/>
  <c r="I47" i="5" a="1"/>
  <c r="H47" i="5"/>
  <c r="H47" i="5" a="1"/>
  <c r="G47" i="5"/>
  <c r="G47" i="5" a="1"/>
  <c r="D47" i="5"/>
  <c r="D47" i="5" a="1"/>
  <c r="B47" i="5"/>
  <c r="I46" i="5" a="1"/>
  <c r="I46" i="5" s="1"/>
  <c r="H46" i="5" a="1"/>
  <c r="H46" i="5" s="1"/>
  <c r="G46" i="5"/>
  <c r="G46" i="5" a="1"/>
  <c r="D46" i="5" a="1"/>
  <c r="D46" i="5" s="1"/>
  <c r="B46" i="5"/>
  <c r="I45" i="5" a="1"/>
  <c r="I45" i="5" s="1"/>
  <c r="H45" i="5"/>
  <c r="H45" i="5" a="1"/>
  <c r="G45" i="5"/>
  <c r="G45" i="5" a="1"/>
  <c r="D45" i="5" a="1"/>
  <c r="D45" i="5" s="1"/>
  <c r="B45" i="5"/>
  <c r="I44" i="5"/>
  <c r="I44" i="5" a="1"/>
  <c r="H44" i="5"/>
  <c r="H44" i="5" a="1"/>
  <c r="G44" i="5"/>
  <c r="G44" i="5" a="1"/>
  <c r="D44" i="5" a="1"/>
  <c r="D44" i="5" s="1"/>
  <c r="B44" i="5"/>
  <c r="I43" i="5"/>
  <c r="I43" i="5" a="1"/>
  <c r="H43" i="5" a="1"/>
  <c r="H43" i="5" s="1"/>
  <c r="G43" i="5"/>
  <c r="G43" i="5" a="1"/>
  <c r="D43" i="5"/>
  <c r="D43" i="5" a="1"/>
  <c r="B43" i="5"/>
  <c r="I42" i="5" a="1"/>
  <c r="I42" i="5" s="1"/>
  <c r="H42" i="5" a="1"/>
  <c r="H42" i="5" s="1"/>
  <c r="G42" i="5"/>
  <c r="G42" i="5" a="1"/>
  <c r="D42" i="5" a="1"/>
  <c r="D42" i="5" s="1"/>
  <c r="J42" i="5" s="1" a="1"/>
  <c r="J42" i="5" s="1"/>
  <c r="B42" i="5"/>
  <c r="I41" i="5" a="1"/>
  <c r="I41" i="5" s="1"/>
  <c r="H41" i="5"/>
  <c r="H41" i="5" a="1"/>
  <c r="G41" i="5"/>
  <c r="G41" i="5" a="1"/>
  <c r="D41" i="5" a="1"/>
  <c r="D41" i="5" s="1"/>
  <c r="B41" i="5"/>
  <c r="M40" i="5" a="1"/>
  <c r="M40" i="5" s="1"/>
  <c r="K40" i="5" a="1"/>
  <c r="K40" i="5" s="1"/>
  <c r="I40" i="5" a="1"/>
  <c r="I40" i="5" s="1"/>
  <c r="H40" i="5"/>
  <c r="H40" i="5" a="1"/>
  <c r="G40" i="5" a="1"/>
  <c r="G40" i="5" s="1"/>
  <c r="D40" i="5" a="1"/>
  <c r="D40" i="5" s="1"/>
  <c r="N40" i="5" s="1" a="1"/>
  <c r="N40" i="5" s="1"/>
  <c r="B40" i="5"/>
  <c r="M39" i="5"/>
  <c r="M39" i="5" a="1"/>
  <c r="K39" i="5"/>
  <c r="K39" i="5" a="1"/>
  <c r="I39" i="5"/>
  <c r="I39" i="5" a="1"/>
  <c r="H39" i="5"/>
  <c r="H39" i="5" a="1"/>
  <c r="G39" i="5"/>
  <c r="G39" i="5" a="1"/>
  <c r="D39" i="5"/>
  <c r="D39" i="5" a="1"/>
  <c r="B39" i="5"/>
  <c r="M38" i="5"/>
  <c r="M38" i="5" a="1"/>
  <c r="K38" i="5" a="1"/>
  <c r="K38" i="5" s="1"/>
  <c r="I38" i="5"/>
  <c r="I38" i="5" a="1"/>
  <c r="H38" i="5" a="1"/>
  <c r="H38" i="5" s="1"/>
  <c r="G38" i="5" a="1"/>
  <c r="G38" i="5" s="1"/>
  <c r="D38" i="5"/>
  <c r="D38" i="5" a="1"/>
  <c r="B38" i="5"/>
  <c r="M37" i="5"/>
  <c r="M37" i="5" a="1"/>
  <c r="K37" i="5" a="1"/>
  <c r="K37" i="5" s="1"/>
  <c r="I37" i="5"/>
  <c r="I37" i="5" a="1"/>
  <c r="H37" i="5"/>
  <c r="H37" i="5" a="1"/>
  <c r="G37" i="5" a="1"/>
  <c r="G37" i="5" s="1"/>
  <c r="D37" i="5"/>
  <c r="D37" i="5" a="1"/>
  <c r="B37" i="5"/>
  <c r="M36" i="5"/>
  <c r="M36" i="5" a="1"/>
  <c r="K36" i="5" a="1"/>
  <c r="K36" i="5" s="1"/>
  <c r="I36" i="5" a="1"/>
  <c r="I36" i="5" s="1"/>
  <c r="H36" i="5" a="1"/>
  <c r="H36" i="5" s="1"/>
  <c r="G36" i="5" a="1"/>
  <c r="G36" i="5" s="1"/>
  <c r="D36" i="5"/>
  <c r="D36" i="5" a="1"/>
  <c r="B36" i="5"/>
  <c r="M35" i="5"/>
  <c r="M35" i="5" a="1"/>
  <c r="K35" i="5"/>
  <c r="K35" i="5" a="1"/>
  <c r="I35" i="5"/>
  <c r="I35" i="5" a="1"/>
  <c r="H35" i="5" a="1"/>
  <c r="H35" i="5" s="1"/>
  <c r="G35" i="5"/>
  <c r="G35" i="5" a="1"/>
  <c r="D35" i="5"/>
  <c r="D35" i="5" a="1"/>
  <c r="B35" i="5"/>
  <c r="M34" i="5" a="1"/>
  <c r="M34" i="5" s="1"/>
  <c r="K34" i="5"/>
  <c r="K34" i="5" a="1"/>
  <c r="I34" i="5" a="1"/>
  <c r="I34" i="5" s="1"/>
  <c r="H34" i="5"/>
  <c r="H34" i="5" a="1"/>
  <c r="G34" i="5"/>
  <c r="G34" i="5" a="1"/>
  <c r="D34" i="5" a="1"/>
  <c r="D34" i="5" s="1"/>
  <c r="B34" i="5"/>
  <c r="M33" i="5" a="1"/>
  <c r="M33" i="5" s="1"/>
  <c r="G33" i="5"/>
  <c r="G33" i="5" a="1"/>
  <c r="F33" i="5" a="1"/>
  <c r="F33" i="5" s="1"/>
  <c r="D33" i="5" a="1"/>
  <c r="D33" i="5" s="1"/>
  <c r="B33" i="5"/>
  <c r="G32" i="5" a="1"/>
  <c r="G32" i="5" s="1"/>
  <c r="F32" i="5" a="1"/>
  <c r="F32" i="5" s="1"/>
  <c r="D32" i="5" a="1"/>
  <c r="D32" i="5" s="1"/>
  <c r="B32" i="5"/>
  <c r="G31" i="5"/>
  <c r="G31" i="5" a="1"/>
  <c r="F31" i="5" a="1"/>
  <c r="F31" i="5" s="1"/>
  <c r="D31" i="5"/>
  <c r="D31" i="5" a="1"/>
  <c r="B31" i="5"/>
  <c r="G30" i="5" a="1"/>
  <c r="G30" i="5" s="1"/>
  <c r="F30" i="5"/>
  <c r="F30" i="5" a="1"/>
  <c r="D30" i="5"/>
  <c r="D30" i="5" a="1"/>
  <c r="B30" i="5"/>
  <c r="G29" i="5" a="1"/>
  <c r="G29" i="5" s="1"/>
  <c r="F29" i="5" a="1"/>
  <c r="F29" i="5" s="1"/>
  <c r="D29" i="5" a="1"/>
  <c r="D29" i="5" s="1"/>
  <c r="B29" i="5"/>
  <c r="G28" i="5"/>
  <c r="G28" i="5" a="1"/>
  <c r="F28" i="5"/>
  <c r="F28" i="5" a="1"/>
  <c r="D28" i="5" a="1"/>
  <c r="D28" i="5" s="1"/>
  <c r="B28" i="5"/>
  <c r="G27" i="5"/>
  <c r="G27" i="5" a="1"/>
  <c r="F27" i="5" a="1"/>
  <c r="F27" i="5" s="1"/>
  <c r="D27" i="5" a="1"/>
  <c r="D27" i="5" s="1"/>
  <c r="B27" i="5"/>
  <c r="N26" i="5" a="1"/>
  <c r="N26" i="5" s="1"/>
  <c r="G26" i="5"/>
  <c r="G26" i="5" a="1"/>
  <c r="F26" i="5" a="1"/>
  <c r="F26" i="5" s="1"/>
  <c r="D26" i="5" a="1"/>
  <c r="D26" i="5" s="1"/>
  <c r="B26" i="5"/>
  <c r="N25" i="5" a="1"/>
  <c r="N25" i="5" s="1"/>
  <c r="G25" i="5" a="1"/>
  <c r="G25" i="5" s="1"/>
  <c r="F25" i="5" a="1"/>
  <c r="F25" i="5" s="1"/>
  <c r="D25" i="5" a="1"/>
  <c r="D25" i="5" s="1"/>
  <c r="B25" i="5"/>
  <c r="G24" i="5" a="1"/>
  <c r="G24" i="5" s="1"/>
  <c r="F24" i="5" a="1"/>
  <c r="F24" i="5" s="1"/>
  <c r="D24" i="5"/>
  <c r="D24" i="5" a="1"/>
  <c r="B24" i="5"/>
  <c r="G23" i="5" a="1"/>
  <c r="G23" i="5" s="1"/>
  <c r="F23" i="5" a="1"/>
  <c r="F23" i="5" s="1"/>
  <c r="D23" i="5"/>
  <c r="D23" i="5" a="1"/>
  <c r="B23" i="5"/>
  <c r="H22" i="5" a="1"/>
  <c r="H22" i="5" s="1"/>
  <c r="G22" i="5" a="1"/>
  <c r="G22" i="5" s="1"/>
  <c r="F22" i="5"/>
  <c r="F22" i="5" a="1"/>
  <c r="D22" i="5"/>
  <c r="L22" i="5" s="1" a="1"/>
  <c r="L22" i="5" s="1"/>
  <c r="D22" i="5" a="1"/>
  <c r="B22" i="5"/>
  <c r="G21" i="5" a="1"/>
  <c r="G21" i="5" s="1"/>
  <c r="F21" i="5"/>
  <c r="F21" i="5" a="1"/>
  <c r="D21" i="5" a="1"/>
  <c r="D21" i="5" s="1"/>
  <c r="B21" i="5"/>
  <c r="G20" i="5"/>
  <c r="G20" i="5" a="1"/>
  <c r="F20" i="5"/>
  <c r="F20" i="5" a="1"/>
  <c r="D20" i="5" a="1"/>
  <c r="D20" i="5" s="1"/>
  <c r="I20" i="5" s="1" a="1"/>
  <c r="I20" i="5" s="1"/>
  <c r="B20" i="5"/>
  <c r="M19" i="5" a="1"/>
  <c r="M19" i="5" s="1"/>
  <c r="I19" i="5" a="1"/>
  <c r="I19" i="5" s="1"/>
  <c r="G19" i="5"/>
  <c r="G19" i="5" a="1"/>
  <c r="F19" i="5" a="1"/>
  <c r="F19" i="5" s="1"/>
  <c r="D19" i="5" a="1"/>
  <c r="D19" i="5" s="1"/>
  <c r="B19" i="5"/>
  <c r="N18" i="5" a="1"/>
  <c r="N18" i="5" s="1"/>
  <c r="G18" i="5"/>
  <c r="G18" i="5" a="1"/>
  <c r="F18" i="5" a="1"/>
  <c r="F18" i="5" s="1"/>
  <c r="D18" i="5" a="1"/>
  <c r="D18" i="5" s="1"/>
  <c r="B18" i="5"/>
  <c r="K17" i="5" a="1"/>
  <c r="K17" i="5" s="1"/>
  <c r="G17" i="5" a="1"/>
  <c r="G17" i="5" s="1"/>
  <c r="F17" i="5" a="1"/>
  <c r="F17" i="5" s="1"/>
  <c r="D17" i="5" a="1"/>
  <c r="D17" i="5" s="1"/>
  <c r="N17" i="5" s="1" a="1"/>
  <c r="N17" i="5" s="1"/>
  <c r="B17" i="5"/>
  <c r="G16" i="5" a="1"/>
  <c r="G16" i="5" s="1"/>
  <c r="F16" i="5" a="1"/>
  <c r="F16" i="5" s="1"/>
  <c r="D16" i="5"/>
  <c r="D16" i="5" a="1"/>
  <c r="B16" i="5"/>
  <c r="L15" i="5" a="1"/>
  <c r="L15" i="5" s="1"/>
  <c r="K15" i="5" a="1"/>
  <c r="K15" i="5" s="1"/>
  <c r="G15" i="5" a="1"/>
  <c r="G15" i="5" s="1"/>
  <c r="F15" i="5" a="1"/>
  <c r="F15" i="5" s="1"/>
  <c r="D15" i="5"/>
  <c r="D15" i="5" a="1"/>
  <c r="B15" i="5"/>
  <c r="G14" i="5" a="1"/>
  <c r="G14" i="5" s="1"/>
  <c r="F14" i="5"/>
  <c r="F14" i="5" a="1"/>
  <c r="D14" i="5"/>
  <c r="D14" i="5" a="1"/>
  <c r="B14" i="5"/>
  <c r="M13" i="5" a="1"/>
  <c r="M13" i="5" s="1"/>
  <c r="K13" i="5" a="1"/>
  <c r="K13" i="5" s="1"/>
  <c r="I13" i="5" a="1"/>
  <c r="I13" i="5" s="1"/>
  <c r="H13" i="5" a="1"/>
  <c r="H13" i="5" s="1"/>
  <c r="G13" i="5" a="1"/>
  <c r="G13" i="5" s="1"/>
  <c r="F13" i="5"/>
  <c r="F13" i="5" a="1"/>
  <c r="D13" i="5" a="1"/>
  <c r="D13" i="5" s="1"/>
  <c r="B13" i="5"/>
  <c r="B9" i="5"/>
  <c r="M28" i="5" s="1" a="1"/>
  <c r="M28" i="5" s="1"/>
  <c r="B7" i="5"/>
  <c r="H29" i="4"/>
  <c r="I29" i="4" s="1"/>
  <c r="G29" i="4"/>
  <c r="F29" i="4"/>
  <c r="E29" i="4"/>
  <c r="D29" i="4"/>
  <c r="C29" i="4"/>
  <c r="H28" i="4"/>
  <c r="G28" i="4"/>
  <c r="F28" i="4"/>
  <c r="E28" i="4"/>
  <c r="D28" i="4"/>
  <c r="C28" i="4"/>
  <c r="H27" i="4"/>
  <c r="G27" i="4"/>
  <c r="F13" i="4" s="1"/>
  <c r="F27" i="4"/>
  <c r="E27" i="4"/>
  <c r="D27" i="4"/>
  <c r="C27" i="4"/>
  <c r="H26" i="4"/>
  <c r="I26" i="4" s="1"/>
  <c r="G26" i="4"/>
  <c r="F26" i="4"/>
  <c r="E26" i="4"/>
  <c r="D26" i="4"/>
  <c r="C26" i="4"/>
  <c r="I25" i="4"/>
  <c r="H25" i="4"/>
  <c r="G25" i="4"/>
  <c r="F25" i="4"/>
  <c r="E25" i="4"/>
  <c r="D25" i="4"/>
  <c r="C25" i="4"/>
  <c r="H24" i="4"/>
  <c r="I24" i="4" s="1"/>
  <c r="G24" i="4"/>
  <c r="F24" i="4"/>
  <c r="E24" i="4"/>
  <c r="D24" i="4"/>
  <c r="C24" i="4"/>
  <c r="H23" i="4"/>
  <c r="G23" i="4"/>
  <c r="I23" i="4" s="1"/>
  <c r="F23" i="4"/>
  <c r="E23" i="4"/>
  <c r="D23" i="4"/>
  <c r="C23" i="4"/>
  <c r="H22" i="4"/>
  <c r="G22" i="4"/>
  <c r="I22" i="4" s="1"/>
  <c r="F22" i="4"/>
  <c r="E12" i="4" s="1"/>
  <c r="E22" i="4"/>
  <c r="D22" i="4"/>
  <c r="C22" i="4"/>
  <c r="I21" i="4"/>
  <c r="H21" i="4"/>
  <c r="G21" i="4"/>
  <c r="F21" i="4"/>
  <c r="E21" i="4"/>
  <c r="D21" i="4"/>
  <c r="C21" i="4"/>
  <c r="H20" i="4"/>
  <c r="G20" i="4"/>
  <c r="I20" i="4" s="1"/>
  <c r="F20" i="4"/>
  <c r="E20" i="4"/>
  <c r="D20" i="4"/>
  <c r="C20" i="4"/>
  <c r="I19" i="4"/>
  <c r="H19" i="4"/>
  <c r="G19" i="4"/>
  <c r="F19" i="4"/>
  <c r="E19" i="4"/>
  <c r="D19" i="4"/>
  <c r="C19" i="4"/>
  <c r="H18" i="4"/>
  <c r="I18" i="4" s="1"/>
  <c r="G18" i="4"/>
  <c r="F18" i="4"/>
  <c r="E11" i="4" s="1"/>
  <c r="E18" i="4"/>
  <c r="D18" i="4"/>
  <c r="C18" i="4"/>
  <c r="I17" i="4"/>
  <c r="H17" i="4"/>
  <c r="G17" i="4"/>
  <c r="F11" i="4" s="1"/>
  <c r="F17" i="4"/>
  <c r="E17" i="4"/>
  <c r="D17" i="4"/>
  <c r="C17" i="4"/>
  <c r="G13" i="4"/>
  <c r="E13" i="4"/>
  <c r="B13" i="4"/>
  <c r="H12" i="4"/>
  <c r="B12" i="4"/>
  <c r="B11" i="4"/>
  <c r="B7" i="4"/>
  <c r="F12" i="4" s="1"/>
  <c r="S207" i="3"/>
  <c r="Q87" i="3" s="1"/>
  <c r="R207" i="3"/>
  <c r="Q207" i="3"/>
  <c r="P207" i="3"/>
  <c r="O207" i="3"/>
  <c r="N207" i="3"/>
  <c r="M207" i="3"/>
  <c r="L207" i="3"/>
  <c r="K207" i="3"/>
  <c r="J207" i="3"/>
  <c r="I207" i="3"/>
  <c r="H207" i="3"/>
  <c r="G207" i="3"/>
  <c r="C207" i="3"/>
  <c r="S206" i="3"/>
  <c r="R206" i="3"/>
  <c r="Q206" i="3"/>
  <c r="O90" i="3" s="1"/>
  <c r="P206" i="3"/>
  <c r="O206" i="3"/>
  <c r="N206" i="3"/>
  <c r="M206" i="3"/>
  <c r="L206" i="3"/>
  <c r="K206" i="3" s="1"/>
  <c r="J206" i="3"/>
  <c r="I206" i="3"/>
  <c r="G90" i="3" s="1"/>
  <c r="H206" i="3"/>
  <c r="G206" i="3"/>
  <c r="C206" i="3"/>
  <c r="S205" i="3"/>
  <c r="R205" i="3"/>
  <c r="Q205" i="3"/>
  <c r="P205" i="3"/>
  <c r="O205" i="3"/>
  <c r="M89" i="3" s="1"/>
  <c r="N205" i="3"/>
  <c r="M205" i="3"/>
  <c r="L205" i="3"/>
  <c r="J205" i="3"/>
  <c r="I205" i="3"/>
  <c r="H205" i="3"/>
  <c r="G205" i="3"/>
  <c r="K205" i="3" s="1"/>
  <c r="C205" i="3"/>
  <c r="S204" i="3"/>
  <c r="R204" i="3"/>
  <c r="Q204" i="3"/>
  <c r="P204" i="3"/>
  <c r="O204" i="3"/>
  <c r="N204" i="3"/>
  <c r="M204" i="3"/>
  <c r="L204" i="3"/>
  <c r="J204" i="3"/>
  <c r="H83" i="3" s="1"/>
  <c r="I204" i="3"/>
  <c r="H204" i="3"/>
  <c r="G204" i="3"/>
  <c r="C204" i="3"/>
  <c r="S203" i="3"/>
  <c r="R203" i="3"/>
  <c r="Q203" i="3"/>
  <c r="P203" i="3"/>
  <c r="N90" i="3" s="1"/>
  <c r="O203" i="3"/>
  <c r="N203" i="3"/>
  <c r="M203" i="3"/>
  <c r="L203" i="3"/>
  <c r="K203" i="3"/>
  <c r="J203" i="3"/>
  <c r="I203" i="3"/>
  <c r="H203" i="3"/>
  <c r="G203" i="3"/>
  <c r="C203" i="3"/>
  <c r="S202" i="3"/>
  <c r="R202" i="3"/>
  <c r="Q202" i="3"/>
  <c r="P202" i="3"/>
  <c r="O202" i="3"/>
  <c r="N202" i="3"/>
  <c r="L89" i="3" s="1"/>
  <c r="M202" i="3"/>
  <c r="L202" i="3"/>
  <c r="K202" i="3" s="1"/>
  <c r="J202" i="3"/>
  <c r="I202" i="3"/>
  <c r="H202" i="3"/>
  <c r="G202" i="3"/>
  <c r="C202" i="3"/>
  <c r="S201" i="3"/>
  <c r="R201" i="3"/>
  <c r="Q201" i="3"/>
  <c r="P201" i="3"/>
  <c r="O201" i="3"/>
  <c r="N201" i="3"/>
  <c r="M201" i="3"/>
  <c r="L201" i="3"/>
  <c r="J201" i="3"/>
  <c r="I201" i="3"/>
  <c r="H201" i="3"/>
  <c r="G201" i="3"/>
  <c r="C201" i="3"/>
  <c r="S200" i="3"/>
  <c r="R200" i="3"/>
  <c r="Q200" i="3"/>
  <c r="P200" i="3"/>
  <c r="O200" i="3"/>
  <c r="N200" i="3"/>
  <c r="M200" i="3"/>
  <c r="L200" i="3"/>
  <c r="J200" i="3"/>
  <c r="I200" i="3"/>
  <c r="H200" i="3"/>
  <c r="F90" i="3" s="1"/>
  <c r="G200" i="3"/>
  <c r="C200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C199" i="3"/>
  <c r="S198" i="3"/>
  <c r="R198" i="3"/>
  <c r="Q198" i="3"/>
  <c r="P198" i="3"/>
  <c r="O198" i="3"/>
  <c r="N198" i="3"/>
  <c r="M198" i="3"/>
  <c r="L198" i="3"/>
  <c r="J88" i="3" s="1"/>
  <c r="J198" i="3"/>
  <c r="I198" i="3"/>
  <c r="H198" i="3"/>
  <c r="G198" i="3"/>
  <c r="C198" i="3"/>
  <c r="S197" i="3"/>
  <c r="R197" i="3"/>
  <c r="Q197" i="3"/>
  <c r="P197" i="3"/>
  <c r="O197" i="3"/>
  <c r="N197" i="3"/>
  <c r="M197" i="3"/>
  <c r="L197" i="3"/>
  <c r="J197" i="3"/>
  <c r="I197" i="3"/>
  <c r="H197" i="3"/>
  <c r="G197" i="3"/>
  <c r="C197" i="3"/>
  <c r="S196" i="3"/>
  <c r="R196" i="3"/>
  <c r="Q196" i="3"/>
  <c r="P196" i="3"/>
  <c r="O196" i="3"/>
  <c r="N196" i="3"/>
  <c r="M196" i="3"/>
  <c r="L196" i="3"/>
  <c r="J196" i="3"/>
  <c r="I196" i="3"/>
  <c r="H196" i="3"/>
  <c r="G196" i="3"/>
  <c r="K196" i="3" s="1"/>
  <c r="C196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C195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C194" i="3"/>
  <c r="S193" i="3"/>
  <c r="R193" i="3"/>
  <c r="Q193" i="3"/>
  <c r="P193" i="3"/>
  <c r="O193" i="3"/>
  <c r="N193" i="3"/>
  <c r="M193" i="3"/>
  <c r="L193" i="3"/>
  <c r="J193" i="3"/>
  <c r="I193" i="3"/>
  <c r="H193" i="3"/>
  <c r="G193" i="3"/>
  <c r="C193" i="3"/>
  <c r="S192" i="3"/>
  <c r="R192" i="3"/>
  <c r="Q192" i="3"/>
  <c r="P192" i="3"/>
  <c r="O192" i="3"/>
  <c r="N192" i="3"/>
  <c r="M192" i="3"/>
  <c r="L192" i="3"/>
  <c r="J192" i="3"/>
  <c r="I192" i="3"/>
  <c r="H192" i="3"/>
  <c r="G192" i="3"/>
  <c r="C192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C191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C190" i="3"/>
  <c r="S189" i="3"/>
  <c r="R189" i="3"/>
  <c r="Q189" i="3"/>
  <c r="P189" i="3"/>
  <c r="O189" i="3"/>
  <c r="N189" i="3"/>
  <c r="M189" i="3"/>
  <c r="L189" i="3"/>
  <c r="J189" i="3"/>
  <c r="I189" i="3"/>
  <c r="H189" i="3"/>
  <c r="G189" i="3"/>
  <c r="K189" i="3" s="1"/>
  <c r="C189" i="3"/>
  <c r="S188" i="3"/>
  <c r="R188" i="3"/>
  <c r="Q188" i="3"/>
  <c r="P188" i="3"/>
  <c r="O188" i="3"/>
  <c r="N188" i="3"/>
  <c r="M188" i="3"/>
  <c r="L188" i="3"/>
  <c r="J188" i="3"/>
  <c r="I188" i="3"/>
  <c r="H188" i="3"/>
  <c r="G188" i="3"/>
  <c r="K188" i="3" s="1"/>
  <c r="C188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C187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C186" i="3"/>
  <c r="S185" i="3"/>
  <c r="R185" i="3"/>
  <c r="Q185" i="3"/>
  <c r="P185" i="3"/>
  <c r="O185" i="3"/>
  <c r="N185" i="3"/>
  <c r="M185" i="3"/>
  <c r="L185" i="3"/>
  <c r="J185" i="3"/>
  <c r="I185" i="3"/>
  <c r="H185" i="3"/>
  <c r="G185" i="3"/>
  <c r="K185" i="3" s="1"/>
  <c r="C185" i="3"/>
  <c r="S184" i="3"/>
  <c r="R184" i="3"/>
  <c r="Q184" i="3"/>
  <c r="P184" i="3"/>
  <c r="O184" i="3"/>
  <c r="N184" i="3"/>
  <c r="M184" i="3"/>
  <c r="L184" i="3"/>
  <c r="J184" i="3"/>
  <c r="I184" i="3"/>
  <c r="H184" i="3"/>
  <c r="G184" i="3"/>
  <c r="K184" i="3" s="1"/>
  <c r="C184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C183" i="3"/>
  <c r="S182" i="3"/>
  <c r="R182" i="3"/>
  <c r="Q182" i="3"/>
  <c r="P182" i="3"/>
  <c r="O182" i="3"/>
  <c r="N182" i="3"/>
  <c r="M182" i="3"/>
  <c r="L182" i="3"/>
  <c r="K182" i="3" s="1"/>
  <c r="J182" i="3"/>
  <c r="I182" i="3"/>
  <c r="G74" i="3" s="1"/>
  <c r="H182" i="3"/>
  <c r="G182" i="3"/>
  <c r="C182" i="3"/>
  <c r="S181" i="3"/>
  <c r="R181" i="3"/>
  <c r="Q181" i="3"/>
  <c r="P181" i="3"/>
  <c r="O181" i="3"/>
  <c r="M73" i="3" s="1"/>
  <c r="N181" i="3"/>
  <c r="M181" i="3"/>
  <c r="L181" i="3"/>
  <c r="J181" i="3"/>
  <c r="I181" i="3"/>
  <c r="H181" i="3"/>
  <c r="G181" i="3"/>
  <c r="K181" i="3" s="1"/>
  <c r="C181" i="3"/>
  <c r="S180" i="3"/>
  <c r="R180" i="3"/>
  <c r="Q180" i="3"/>
  <c r="P180" i="3"/>
  <c r="O180" i="3"/>
  <c r="N180" i="3"/>
  <c r="M180" i="3"/>
  <c r="L180" i="3"/>
  <c r="J180" i="3"/>
  <c r="I180" i="3"/>
  <c r="H180" i="3"/>
  <c r="G180" i="3"/>
  <c r="C180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C179" i="3"/>
  <c r="S178" i="3"/>
  <c r="R178" i="3"/>
  <c r="Q178" i="3"/>
  <c r="P178" i="3"/>
  <c r="O178" i="3"/>
  <c r="N178" i="3"/>
  <c r="M178" i="3"/>
  <c r="L178" i="3"/>
  <c r="J178" i="3"/>
  <c r="I178" i="3"/>
  <c r="H178" i="3"/>
  <c r="G178" i="3"/>
  <c r="C178" i="3"/>
  <c r="S177" i="3"/>
  <c r="R177" i="3"/>
  <c r="Q177" i="3"/>
  <c r="P177" i="3"/>
  <c r="O177" i="3"/>
  <c r="N177" i="3"/>
  <c r="M177" i="3"/>
  <c r="L177" i="3"/>
  <c r="J177" i="3"/>
  <c r="I177" i="3"/>
  <c r="H177" i="3"/>
  <c r="G177" i="3"/>
  <c r="K177" i="3" s="1"/>
  <c r="C177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C176" i="3"/>
  <c r="S175" i="3"/>
  <c r="R175" i="3"/>
  <c r="Q175" i="3"/>
  <c r="O70" i="3" s="1"/>
  <c r="P175" i="3"/>
  <c r="O175" i="3"/>
  <c r="N175" i="3"/>
  <c r="M175" i="3"/>
  <c r="L175" i="3"/>
  <c r="K175" i="3"/>
  <c r="J175" i="3"/>
  <c r="I175" i="3"/>
  <c r="G66" i="3" s="1"/>
  <c r="H175" i="3"/>
  <c r="F65" i="3" s="1"/>
  <c r="G175" i="3"/>
  <c r="C175" i="3"/>
  <c r="S174" i="3"/>
  <c r="R174" i="3"/>
  <c r="Q174" i="3"/>
  <c r="P174" i="3"/>
  <c r="O174" i="3"/>
  <c r="M67" i="3" s="1"/>
  <c r="N174" i="3"/>
  <c r="L68" i="3" s="1"/>
  <c r="M174" i="3"/>
  <c r="L174" i="3"/>
  <c r="J174" i="3"/>
  <c r="I174" i="3"/>
  <c r="H174" i="3"/>
  <c r="G174" i="3"/>
  <c r="K174" i="3" s="1"/>
  <c r="C174" i="3"/>
  <c r="S173" i="3"/>
  <c r="R173" i="3"/>
  <c r="Q173" i="3"/>
  <c r="P173" i="3"/>
  <c r="O173" i="3"/>
  <c r="N173" i="3"/>
  <c r="M173" i="3"/>
  <c r="L173" i="3"/>
  <c r="J173" i="3"/>
  <c r="I173" i="3"/>
  <c r="H173" i="3"/>
  <c r="G173" i="3"/>
  <c r="C173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C172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C171" i="3"/>
  <c r="S170" i="3"/>
  <c r="R170" i="3"/>
  <c r="Q170" i="3"/>
  <c r="P170" i="3"/>
  <c r="O170" i="3"/>
  <c r="N170" i="3"/>
  <c r="M170" i="3"/>
  <c r="L170" i="3"/>
  <c r="J170" i="3"/>
  <c r="I170" i="3"/>
  <c r="H170" i="3"/>
  <c r="G170" i="3"/>
  <c r="K170" i="3" s="1"/>
  <c r="C170" i="3"/>
  <c r="S169" i="3"/>
  <c r="R169" i="3"/>
  <c r="Q169" i="3"/>
  <c r="P169" i="3"/>
  <c r="O169" i="3"/>
  <c r="N169" i="3"/>
  <c r="M169" i="3"/>
  <c r="L169" i="3"/>
  <c r="J169" i="3"/>
  <c r="I169" i="3"/>
  <c r="H169" i="3"/>
  <c r="G169" i="3"/>
  <c r="C169" i="3"/>
  <c r="S168" i="3"/>
  <c r="R168" i="3"/>
  <c r="Q168" i="3"/>
  <c r="P168" i="3"/>
  <c r="O168" i="3"/>
  <c r="N168" i="3"/>
  <c r="M168" i="3"/>
  <c r="L168" i="3"/>
  <c r="K168" i="3" s="1"/>
  <c r="J168" i="3"/>
  <c r="I168" i="3"/>
  <c r="H168" i="3"/>
  <c r="G168" i="3"/>
  <c r="C168" i="3"/>
  <c r="S167" i="3"/>
  <c r="R167" i="3"/>
  <c r="Q167" i="3"/>
  <c r="P167" i="3"/>
  <c r="O167" i="3"/>
  <c r="N167" i="3"/>
  <c r="M167" i="3"/>
  <c r="L167" i="3"/>
  <c r="K167" i="3" s="1"/>
  <c r="J167" i="3"/>
  <c r="I167" i="3"/>
  <c r="H167" i="3"/>
  <c r="G167" i="3"/>
  <c r="C167" i="3"/>
  <c r="S166" i="3"/>
  <c r="R166" i="3"/>
  <c r="Q166" i="3"/>
  <c r="P166" i="3"/>
  <c r="O166" i="3"/>
  <c r="N166" i="3"/>
  <c r="M166" i="3"/>
  <c r="L166" i="3"/>
  <c r="J166" i="3"/>
  <c r="I166" i="3"/>
  <c r="H166" i="3"/>
  <c r="G166" i="3"/>
  <c r="K166" i="3" s="1"/>
  <c r="C166" i="3"/>
  <c r="S165" i="3"/>
  <c r="R165" i="3"/>
  <c r="Q165" i="3"/>
  <c r="P165" i="3"/>
  <c r="O165" i="3"/>
  <c r="N165" i="3"/>
  <c r="M165" i="3"/>
  <c r="L165" i="3"/>
  <c r="J165" i="3"/>
  <c r="I165" i="3"/>
  <c r="H165" i="3"/>
  <c r="G165" i="3"/>
  <c r="C165" i="3"/>
  <c r="S164" i="3"/>
  <c r="R164" i="3"/>
  <c r="Q164" i="3"/>
  <c r="P164" i="3"/>
  <c r="O164" i="3"/>
  <c r="N164" i="3"/>
  <c r="M164" i="3"/>
  <c r="L164" i="3"/>
  <c r="J164" i="3"/>
  <c r="I164" i="3"/>
  <c r="H164" i="3"/>
  <c r="G164" i="3"/>
  <c r="K164" i="3" s="1"/>
  <c r="C164" i="3"/>
  <c r="S163" i="3"/>
  <c r="R163" i="3"/>
  <c r="Q163" i="3"/>
  <c r="P163" i="3"/>
  <c r="O163" i="3"/>
  <c r="N163" i="3"/>
  <c r="M163" i="3"/>
  <c r="L163" i="3"/>
  <c r="J163" i="3"/>
  <c r="I163" i="3"/>
  <c r="H163" i="3"/>
  <c r="G163" i="3"/>
  <c r="K163" i="3" s="1"/>
  <c r="C163" i="3"/>
  <c r="S162" i="3"/>
  <c r="R162" i="3"/>
  <c r="Q162" i="3"/>
  <c r="P162" i="3"/>
  <c r="O162" i="3"/>
  <c r="N162" i="3"/>
  <c r="M162" i="3"/>
  <c r="L162" i="3"/>
  <c r="J162" i="3"/>
  <c r="I162" i="3"/>
  <c r="H162" i="3"/>
  <c r="G162" i="3"/>
  <c r="C162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C161" i="3"/>
  <c r="S160" i="3"/>
  <c r="R160" i="3"/>
  <c r="Q160" i="3"/>
  <c r="P160" i="3"/>
  <c r="O160" i="3"/>
  <c r="N160" i="3"/>
  <c r="M160" i="3"/>
  <c r="L160" i="3"/>
  <c r="J160" i="3"/>
  <c r="I160" i="3"/>
  <c r="H160" i="3"/>
  <c r="G160" i="3"/>
  <c r="C160" i="3"/>
  <c r="O159" i="3"/>
  <c r="M159" i="3"/>
  <c r="K159" i="3"/>
  <c r="G159" i="3"/>
  <c r="C159" i="3"/>
  <c r="O158" i="3"/>
  <c r="M158" i="3"/>
  <c r="K60" i="3" s="1"/>
  <c r="K158" i="3"/>
  <c r="G158" i="3"/>
  <c r="C158" i="3"/>
  <c r="O157" i="3"/>
  <c r="M157" i="3"/>
  <c r="K157" i="3"/>
  <c r="G157" i="3"/>
  <c r="C157" i="3"/>
  <c r="S156" i="3"/>
  <c r="R156" i="3"/>
  <c r="Q156" i="3"/>
  <c r="P156" i="3"/>
  <c r="O156" i="3"/>
  <c r="M156" i="3"/>
  <c r="K156" i="3"/>
  <c r="G156" i="3"/>
  <c r="C156" i="3"/>
  <c r="S155" i="3"/>
  <c r="R155" i="3"/>
  <c r="Q155" i="3"/>
  <c r="O155" i="3"/>
  <c r="P155" i="3" s="1"/>
  <c r="M155" i="3"/>
  <c r="K155" i="3"/>
  <c r="G155" i="3"/>
  <c r="C155" i="3"/>
  <c r="S154" i="3"/>
  <c r="R154" i="3"/>
  <c r="O154" i="3"/>
  <c r="M154" i="3"/>
  <c r="P154" i="3" s="1"/>
  <c r="K154" i="3"/>
  <c r="G154" i="3"/>
  <c r="C154" i="3"/>
  <c r="S153" i="3"/>
  <c r="O153" i="3"/>
  <c r="Q153" i="3" s="1"/>
  <c r="M153" i="3"/>
  <c r="K153" i="3"/>
  <c r="G153" i="3"/>
  <c r="C153" i="3"/>
  <c r="O152" i="3"/>
  <c r="R152" i="3" s="1"/>
  <c r="M152" i="3"/>
  <c r="P152" i="3" s="1"/>
  <c r="K152" i="3"/>
  <c r="G152" i="3"/>
  <c r="C152" i="3"/>
  <c r="O151" i="3"/>
  <c r="S151" i="3" s="1"/>
  <c r="M151" i="3"/>
  <c r="K151" i="3"/>
  <c r="I63" i="3" s="1"/>
  <c r="G151" i="3"/>
  <c r="C151" i="3"/>
  <c r="O150" i="3"/>
  <c r="M150" i="3"/>
  <c r="K150" i="3"/>
  <c r="G150" i="3"/>
  <c r="C150" i="3"/>
  <c r="O149" i="3"/>
  <c r="M149" i="3"/>
  <c r="K149" i="3"/>
  <c r="G149" i="3"/>
  <c r="C149" i="3"/>
  <c r="S148" i="3"/>
  <c r="R148" i="3"/>
  <c r="Q148" i="3"/>
  <c r="P148" i="3"/>
  <c r="O148" i="3"/>
  <c r="N148" i="3"/>
  <c r="M148" i="3"/>
  <c r="L148" i="3"/>
  <c r="K148" i="3"/>
  <c r="G148" i="3"/>
  <c r="C148" i="3"/>
  <c r="S147" i="3"/>
  <c r="O147" i="3"/>
  <c r="N147" i="3"/>
  <c r="Q147" i="3" s="1"/>
  <c r="M147" i="3"/>
  <c r="L147" i="3"/>
  <c r="K147" i="3"/>
  <c r="G147" i="3"/>
  <c r="C147" i="3"/>
  <c r="O146" i="3"/>
  <c r="M53" i="3" s="1"/>
  <c r="N146" i="3"/>
  <c r="M146" i="3"/>
  <c r="L146" i="3"/>
  <c r="K146" i="3"/>
  <c r="G146" i="3"/>
  <c r="C146" i="3"/>
  <c r="S145" i="3"/>
  <c r="R145" i="3"/>
  <c r="Q145" i="3"/>
  <c r="O145" i="3"/>
  <c r="P145" i="3" s="1"/>
  <c r="N145" i="3"/>
  <c r="M145" i="3"/>
  <c r="L145" i="3"/>
  <c r="K145" i="3"/>
  <c r="G145" i="3"/>
  <c r="C145" i="3"/>
  <c r="O144" i="3"/>
  <c r="N144" i="3"/>
  <c r="R144" i="3" s="1"/>
  <c r="M144" i="3"/>
  <c r="L144" i="3"/>
  <c r="K144" i="3"/>
  <c r="G144" i="3"/>
  <c r="C144" i="3"/>
  <c r="P143" i="3"/>
  <c r="O143" i="3"/>
  <c r="N143" i="3"/>
  <c r="M143" i="3"/>
  <c r="L143" i="3"/>
  <c r="K143" i="3"/>
  <c r="G143" i="3"/>
  <c r="C143" i="3"/>
  <c r="S142" i="3"/>
  <c r="R142" i="3"/>
  <c r="O142" i="3"/>
  <c r="N142" i="3"/>
  <c r="P142" i="3" s="1"/>
  <c r="M142" i="3"/>
  <c r="L142" i="3"/>
  <c r="K142" i="3"/>
  <c r="G142" i="3"/>
  <c r="C142" i="3"/>
  <c r="O141" i="3"/>
  <c r="N141" i="3"/>
  <c r="M141" i="3"/>
  <c r="L141" i="3"/>
  <c r="K141" i="3"/>
  <c r="G141" i="3"/>
  <c r="C141" i="3"/>
  <c r="S140" i="3"/>
  <c r="R140" i="3"/>
  <c r="Q140" i="3"/>
  <c r="P140" i="3"/>
  <c r="O140" i="3"/>
  <c r="N140" i="3"/>
  <c r="M140" i="3"/>
  <c r="L140" i="3"/>
  <c r="K140" i="3"/>
  <c r="G140" i="3"/>
  <c r="C140" i="3"/>
  <c r="S139" i="3"/>
  <c r="O139" i="3"/>
  <c r="N139" i="3"/>
  <c r="Q139" i="3" s="1"/>
  <c r="M139" i="3"/>
  <c r="L139" i="3"/>
  <c r="K139" i="3"/>
  <c r="I51" i="3" s="1"/>
  <c r="G139" i="3"/>
  <c r="C139" i="3"/>
  <c r="O138" i="3"/>
  <c r="N138" i="3"/>
  <c r="M138" i="3"/>
  <c r="L138" i="3"/>
  <c r="K138" i="3"/>
  <c r="G138" i="3"/>
  <c r="C138" i="3"/>
  <c r="S137" i="3"/>
  <c r="R137" i="3"/>
  <c r="Q137" i="3"/>
  <c r="O137" i="3"/>
  <c r="P137" i="3" s="1"/>
  <c r="M137" i="3"/>
  <c r="K137" i="3"/>
  <c r="G137" i="3"/>
  <c r="C137" i="3"/>
  <c r="S136" i="3"/>
  <c r="R136" i="3"/>
  <c r="O136" i="3"/>
  <c r="M136" i="3"/>
  <c r="P136" i="3" s="1"/>
  <c r="K136" i="3"/>
  <c r="G136" i="3"/>
  <c r="C136" i="3"/>
  <c r="S135" i="3"/>
  <c r="O135" i="3"/>
  <c r="Q135" i="3" s="1"/>
  <c r="M135" i="3"/>
  <c r="K135" i="3"/>
  <c r="G135" i="3"/>
  <c r="C135" i="3"/>
  <c r="O134" i="3"/>
  <c r="R134" i="3" s="1"/>
  <c r="M134" i="3"/>
  <c r="P134" i="3" s="1"/>
  <c r="K134" i="3"/>
  <c r="G134" i="3"/>
  <c r="C134" i="3"/>
  <c r="O133" i="3"/>
  <c r="M133" i="3"/>
  <c r="K133" i="3"/>
  <c r="G133" i="3"/>
  <c r="C133" i="3"/>
  <c r="O132" i="3"/>
  <c r="M132" i="3"/>
  <c r="K132" i="3"/>
  <c r="G132" i="3"/>
  <c r="C132" i="3"/>
  <c r="O131" i="3"/>
  <c r="M131" i="3"/>
  <c r="K131" i="3"/>
  <c r="G131" i="3"/>
  <c r="C131" i="3"/>
  <c r="S130" i="3"/>
  <c r="R130" i="3"/>
  <c r="Q130" i="3"/>
  <c r="P130" i="3"/>
  <c r="O130" i="3"/>
  <c r="M130" i="3"/>
  <c r="K130" i="3"/>
  <c r="G130" i="3"/>
  <c r="C130" i="3"/>
  <c r="S129" i="3"/>
  <c r="R129" i="3"/>
  <c r="Q129" i="3"/>
  <c r="O129" i="3"/>
  <c r="P129" i="3" s="1"/>
  <c r="M129" i="3"/>
  <c r="K129" i="3"/>
  <c r="G129" i="3"/>
  <c r="C129" i="3"/>
  <c r="S128" i="3"/>
  <c r="R128" i="3"/>
  <c r="O128" i="3"/>
  <c r="M128" i="3"/>
  <c r="P128" i="3" s="1"/>
  <c r="K128" i="3"/>
  <c r="G128" i="3"/>
  <c r="C128" i="3"/>
  <c r="S127" i="3"/>
  <c r="O127" i="3"/>
  <c r="Q127" i="3" s="1"/>
  <c r="M127" i="3"/>
  <c r="K127" i="3"/>
  <c r="G127" i="3"/>
  <c r="E45" i="3" s="1"/>
  <c r="C127" i="3"/>
  <c r="O126" i="3"/>
  <c r="N126" i="3"/>
  <c r="R126" i="3" s="1"/>
  <c r="M126" i="3"/>
  <c r="L126" i="3"/>
  <c r="J126" i="3"/>
  <c r="I126" i="3"/>
  <c r="C126" i="3"/>
  <c r="S125" i="3"/>
  <c r="R125" i="3"/>
  <c r="Q125" i="3"/>
  <c r="P125" i="3"/>
  <c r="O125" i="3"/>
  <c r="N125" i="3"/>
  <c r="M125" i="3"/>
  <c r="L125" i="3"/>
  <c r="J125" i="3"/>
  <c r="K125" i="3" s="1"/>
  <c r="I125" i="3"/>
  <c r="C125" i="3"/>
  <c r="O124" i="3"/>
  <c r="N124" i="3"/>
  <c r="R124" i="3" s="1"/>
  <c r="M124" i="3"/>
  <c r="L124" i="3"/>
  <c r="J124" i="3"/>
  <c r="K124" i="3" s="1"/>
  <c r="I124" i="3"/>
  <c r="C124" i="3"/>
  <c r="S123" i="3"/>
  <c r="R123" i="3"/>
  <c r="Q123" i="3"/>
  <c r="P123" i="3"/>
  <c r="O123" i="3"/>
  <c r="N123" i="3"/>
  <c r="M123" i="3"/>
  <c r="L123" i="3"/>
  <c r="J123" i="3"/>
  <c r="K123" i="3" s="1"/>
  <c r="I123" i="3"/>
  <c r="C123" i="3"/>
  <c r="O122" i="3"/>
  <c r="N122" i="3"/>
  <c r="R122" i="3" s="1"/>
  <c r="M122" i="3"/>
  <c r="K36" i="3" s="1"/>
  <c r="L122" i="3"/>
  <c r="J122" i="3"/>
  <c r="I122" i="3"/>
  <c r="C122" i="3"/>
  <c r="S121" i="3"/>
  <c r="R121" i="3"/>
  <c r="Q121" i="3"/>
  <c r="P121" i="3"/>
  <c r="O121" i="3"/>
  <c r="N121" i="3"/>
  <c r="M121" i="3"/>
  <c r="L121" i="3"/>
  <c r="J121" i="3"/>
  <c r="K121" i="3" s="1"/>
  <c r="I121" i="3"/>
  <c r="C121" i="3"/>
  <c r="O120" i="3"/>
  <c r="N120" i="3"/>
  <c r="R120" i="3" s="1"/>
  <c r="M120" i="3"/>
  <c r="L120" i="3"/>
  <c r="J120" i="3"/>
  <c r="I120" i="3"/>
  <c r="C120" i="3"/>
  <c r="S119" i="3"/>
  <c r="R119" i="3"/>
  <c r="Q119" i="3"/>
  <c r="P119" i="3"/>
  <c r="O119" i="3"/>
  <c r="N119" i="3"/>
  <c r="M119" i="3"/>
  <c r="L119" i="3"/>
  <c r="J119" i="3"/>
  <c r="K119" i="3" s="1"/>
  <c r="I119" i="3"/>
  <c r="G34" i="3" s="1"/>
  <c r="C119" i="3"/>
  <c r="O118" i="3"/>
  <c r="N118" i="3"/>
  <c r="R118" i="3" s="1"/>
  <c r="M118" i="3"/>
  <c r="L118" i="3"/>
  <c r="J118" i="3"/>
  <c r="I118" i="3"/>
  <c r="C118" i="3"/>
  <c r="S117" i="3"/>
  <c r="R117" i="3"/>
  <c r="Q117" i="3"/>
  <c r="P117" i="3"/>
  <c r="O117" i="3"/>
  <c r="N117" i="3"/>
  <c r="M117" i="3"/>
  <c r="L117" i="3"/>
  <c r="J117" i="3"/>
  <c r="K117" i="3" s="1"/>
  <c r="I117" i="3"/>
  <c r="C117" i="3"/>
  <c r="O116" i="3"/>
  <c r="N116" i="3"/>
  <c r="R116" i="3" s="1"/>
  <c r="M116" i="3"/>
  <c r="L116" i="3"/>
  <c r="J116" i="3"/>
  <c r="K116" i="3" s="1"/>
  <c r="I116" i="3"/>
  <c r="C116" i="3"/>
  <c r="S115" i="3"/>
  <c r="R115" i="3"/>
  <c r="Q115" i="3"/>
  <c r="P115" i="3"/>
  <c r="O115" i="3"/>
  <c r="N115" i="3"/>
  <c r="M115" i="3"/>
  <c r="L115" i="3"/>
  <c r="J115" i="3"/>
  <c r="K115" i="3" s="1"/>
  <c r="I115" i="3"/>
  <c r="C115" i="3"/>
  <c r="O114" i="3"/>
  <c r="N114" i="3"/>
  <c r="R114" i="3" s="1"/>
  <c r="M114" i="3"/>
  <c r="L114" i="3"/>
  <c r="J114" i="3"/>
  <c r="I114" i="3"/>
  <c r="C114" i="3"/>
  <c r="S113" i="3"/>
  <c r="R113" i="3"/>
  <c r="Q113" i="3"/>
  <c r="P113" i="3"/>
  <c r="O113" i="3"/>
  <c r="N113" i="3"/>
  <c r="M113" i="3"/>
  <c r="L113" i="3"/>
  <c r="J113" i="3"/>
  <c r="K113" i="3" s="1"/>
  <c r="I113" i="3"/>
  <c r="C113" i="3"/>
  <c r="O112" i="3"/>
  <c r="N112" i="3"/>
  <c r="R112" i="3" s="1"/>
  <c r="M112" i="3"/>
  <c r="L112" i="3"/>
  <c r="J112" i="3"/>
  <c r="I112" i="3"/>
  <c r="C112" i="3"/>
  <c r="S111" i="3"/>
  <c r="R111" i="3"/>
  <c r="Q111" i="3"/>
  <c r="P111" i="3"/>
  <c r="O111" i="3"/>
  <c r="N111" i="3"/>
  <c r="M111" i="3"/>
  <c r="L111" i="3"/>
  <c r="J111" i="3"/>
  <c r="K111" i="3" s="1"/>
  <c r="I111" i="3"/>
  <c r="G26" i="3" s="1"/>
  <c r="C111" i="3"/>
  <c r="O110" i="3"/>
  <c r="N110" i="3"/>
  <c r="R110" i="3" s="1"/>
  <c r="M110" i="3"/>
  <c r="L110" i="3"/>
  <c r="J110" i="3"/>
  <c r="I110" i="3"/>
  <c r="C110" i="3"/>
  <c r="S109" i="3"/>
  <c r="R109" i="3"/>
  <c r="Q109" i="3"/>
  <c r="P109" i="3"/>
  <c r="O109" i="3"/>
  <c r="N109" i="3"/>
  <c r="M109" i="3"/>
  <c r="L109" i="3"/>
  <c r="J109" i="3"/>
  <c r="K109" i="3" s="1"/>
  <c r="I109" i="3"/>
  <c r="C109" i="3"/>
  <c r="O108" i="3"/>
  <c r="N108" i="3"/>
  <c r="R108" i="3" s="1"/>
  <c r="M108" i="3"/>
  <c r="L108" i="3"/>
  <c r="J108" i="3"/>
  <c r="K108" i="3" s="1"/>
  <c r="I108" i="3"/>
  <c r="C108" i="3"/>
  <c r="S107" i="3"/>
  <c r="R107" i="3"/>
  <c r="Q107" i="3"/>
  <c r="P107" i="3"/>
  <c r="O107" i="3"/>
  <c r="N107" i="3"/>
  <c r="M107" i="3"/>
  <c r="L107" i="3"/>
  <c r="J107" i="3"/>
  <c r="K107" i="3" s="1"/>
  <c r="I107" i="3"/>
  <c r="C107" i="3"/>
  <c r="O106" i="3"/>
  <c r="N106" i="3"/>
  <c r="R106" i="3" s="1"/>
  <c r="M106" i="3"/>
  <c r="K24" i="3" s="1"/>
  <c r="L106" i="3"/>
  <c r="J106" i="3"/>
  <c r="I106" i="3"/>
  <c r="C106" i="3"/>
  <c r="S105" i="3"/>
  <c r="R105" i="3"/>
  <c r="Q105" i="3"/>
  <c r="P105" i="3"/>
  <c r="O105" i="3"/>
  <c r="N105" i="3"/>
  <c r="M105" i="3"/>
  <c r="L105" i="3"/>
  <c r="J105" i="3"/>
  <c r="K105" i="3" s="1"/>
  <c r="I105" i="3"/>
  <c r="C105" i="3"/>
  <c r="O104" i="3"/>
  <c r="N104" i="3"/>
  <c r="R104" i="3" s="1"/>
  <c r="M104" i="3"/>
  <c r="L104" i="3"/>
  <c r="J104" i="3"/>
  <c r="I104" i="3"/>
  <c r="C104" i="3"/>
  <c r="S103" i="3"/>
  <c r="R103" i="3"/>
  <c r="Q103" i="3"/>
  <c r="P103" i="3"/>
  <c r="O103" i="3"/>
  <c r="N103" i="3"/>
  <c r="M103" i="3"/>
  <c r="L103" i="3"/>
  <c r="J103" i="3"/>
  <c r="K103" i="3" s="1"/>
  <c r="I103" i="3"/>
  <c r="C103" i="3"/>
  <c r="O102" i="3"/>
  <c r="N102" i="3"/>
  <c r="R102" i="3" s="1"/>
  <c r="M102" i="3"/>
  <c r="L102" i="3"/>
  <c r="J102" i="3"/>
  <c r="I102" i="3"/>
  <c r="C102" i="3"/>
  <c r="S101" i="3"/>
  <c r="R101" i="3"/>
  <c r="Q101" i="3"/>
  <c r="P101" i="3"/>
  <c r="O101" i="3"/>
  <c r="N101" i="3"/>
  <c r="M101" i="3"/>
  <c r="L101" i="3"/>
  <c r="J101" i="3"/>
  <c r="K101" i="3" s="1"/>
  <c r="I101" i="3"/>
  <c r="C101" i="3"/>
  <c r="O100" i="3"/>
  <c r="N100" i="3"/>
  <c r="R100" i="3" s="1"/>
  <c r="M100" i="3"/>
  <c r="L100" i="3"/>
  <c r="J100" i="3"/>
  <c r="K100" i="3" s="1"/>
  <c r="I100" i="3"/>
  <c r="C100" i="3"/>
  <c r="S99" i="3"/>
  <c r="R99" i="3"/>
  <c r="Q99" i="3"/>
  <c r="P99" i="3"/>
  <c r="O99" i="3"/>
  <c r="N99" i="3"/>
  <c r="M99" i="3"/>
  <c r="L99" i="3"/>
  <c r="J99" i="3"/>
  <c r="K99" i="3" s="1"/>
  <c r="I99" i="3"/>
  <c r="C99" i="3"/>
  <c r="O98" i="3"/>
  <c r="N98" i="3"/>
  <c r="R98" i="3" s="1"/>
  <c r="M98" i="3"/>
  <c r="K16" i="3" s="1"/>
  <c r="L98" i="3"/>
  <c r="J98" i="3"/>
  <c r="I98" i="3"/>
  <c r="C98" i="3"/>
  <c r="S97" i="3"/>
  <c r="R97" i="3"/>
  <c r="Q97" i="3"/>
  <c r="P97" i="3"/>
  <c r="O97" i="3"/>
  <c r="N97" i="3"/>
  <c r="M97" i="3"/>
  <c r="L97" i="3"/>
  <c r="J97" i="3"/>
  <c r="K97" i="3" s="1"/>
  <c r="I97" i="3"/>
  <c r="C97" i="3"/>
  <c r="O96" i="3"/>
  <c r="N96" i="3"/>
  <c r="R96" i="3" s="1"/>
  <c r="M96" i="3"/>
  <c r="L96" i="3"/>
  <c r="J96" i="3"/>
  <c r="I96" i="3"/>
  <c r="C96" i="3"/>
  <c r="S95" i="3"/>
  <c r="R95" i="3"/>
  <c r="Q95" i="3"/>
  <c r="P95" i="3"/>
  <c r="O95" i="3"/>
  <c r="N95" i="3"/>
  <c r="M95" i="3"/>
  <c r="L95" i="3"/>
  <c r="J95" i="3"/>
  <c r="K95" i="3" s="1"/>
  <c r="I95" i="3"/>
  <c r="G18" i="3" s="1"/>
  <c r="C95" i="3"/>
  <c r="O94" i="3"/>
  <c r="N94" i="3"/>
  <c r="R94" i="3" s="1"/>
  <c r="M94" i="3"/>
  <c r="L94" i="3"/>
  <c r="J94" i="3"/>
  <c r="I94" i="3"/>
  <c r="C94" i="3"/>
  <c r="B90" i="3"/>
  <c r="E89" i="3"/>
  <c r="B89" i="3"/>
  <c r="K88" i="3"/>
  <c r="B88" i="3"/>
  <c r="P87" i="3"/>
  <c r="H87" i="3"/>
  <c r="B87" i="3"/>
  <c r="B86" i="3"/>
  <c r="M85" i="3"/>
  <c r="L85" i="3"/>
  <c r="E85" i="3"/>
  <c r="B85" i="3"/>
  <c r="K84" i="3"/>
  <c r="B84" i="3"/>
  <c r="P83" i="3"/>
  <c r="B83" i="3"/>
  <c r="B82" i="3"/>
  <c r="M81" i="3"/>
  <c r="B81" i="3"/>
  <c r="B80" i="3"/>
  <c r="B79" i="3"/>
  <c r="O78" i="3"/>
  <c r="B78" i="3"/>
  <c r="L77" i="3"/>
  <c r="B77" i="3"/>
  <c r="B76" i="3"/>
  <c r="Q75" i="3"/>
  <c r="B75" i="3"/>
  <c r="O74" i="3"/>
  <c r="N74" i="3"/>
  <c r="B74" i="3"/>
  <c r="L73" i="3"/>
  <c r="F73" i="3"/>
  <c r="B73" i="3"/>
  <c r="K72" i="3"/>
  <c r="B72" i="3"/>
  <c r="Q71" i="3"/>
  <c r="K71" i="3"/>
  <c r="B71" i="3"/>
  <c r="Q70" i="3"/>
  <c r="P70" i="3"/>
  <c r="B70" i="3"/>
  <c r="O69" i="3"/>
  <c r="B69" i="3"/>
  <c r="M68" i="3"/>
  <c r="K68" i="3"/>
  <c r="B68" i="3"/>
  <c r="Q67" i="3"/>
  <c r="P67" i="3"/>
  <c r="K67" i="3"/>
  <c r="B67" i="3"/>
  <c r="Q66" i="3"/>
  <c r="K66" i="3"/>
  <c r="H66" i="3"/>
  <c r="B66" i="3"/>
  <c r="Q65" i="3"/>
  <c r="M65" i="3"/>
  <c r="B65" i="3"/>
  <c r="O64" i="3"/>
  <c r="K64" i="3"/>
  <c r="G64" i="3"/>
  <c r="F64" i="3"/>
  <c r="B64" i="3"/>
  <c r="L63" i="3"/>
  <c r="K63" i="3"/>
  <c r="J63" i="3"/>
  <c r="H63" i="3"/>
  <c r="G63" i="3"/>
  <c r="F63" i="3"/>
  <c r="E63" i="3"/>
  <c r="B63" i="3"/>
  <c r="L62" i="3"/>
  <c r="J62" i="3"/>
  <c r="I62" i="3"/>
  <c r="H62" i="3"/>
  <c r="G62" i="3"/>
  <c r="F62" i="3"/>
  <c r="E62" i="3"/>
  <c r="B62" i="3"/>
  <c r="L61" i="3"/>
  <c r="J61" i="3"/>
  <c r="I61" i="3"/>
  <c r="H61" i="3"/>
  <c r="G61" i="3"/>
  <c r="F61" i="3"/>
  <c r="E61" i="3"/>
  <c r="B61" i="3"/>
  <c r="M60" i="3"/>
  <c r="L60" i="3"/>
  <c r="J60" i="3"/>
  <c r="I60" i="3"/>
  <c r="H60" i="3"/>
  <c r="G60" i="3"/>
  <c r="F60" i="3"/>
  <c r="E60" i="3"/>
  <c r="B60" i="3"/>
  <c r="L59" i="3"/>
  <c r="K59" i="3"/>
  <c r="J59" i="3"/>
  <c r="I59" i="3"/>
  <c r="H59" i="3"/>
  <c r="G59" i="3"/>
  <c r="F59" i="3"/>
  <c r="E59" i="3"/>
  <c r="B59" i="3"/>
  <c r="L58" i="3"/>
  <c r="J58" i="3"/>
  <c r="I58" i="3"/>
  <c r="H58" i="3"/>
  <c r="G58" i="3"/>
  <c r="F58" i="3"/>
  <c r="E58" i="3"/>
  <c r="B58" i="3"/>
  <c r="L57" i="3"/>
  <c r="J57" i="3"/>
  <c r="I57" i="3"/>
  <c r="H57" i="3"/>
  <c r="G57" i="3"/>
  <c r="F57" i="3"/>
  <c r="E57" i="3"/>
  <c r="B57" i="3"/>
  <c r="M56" i="3"/>
  <c r="L56" i="3"/>
  <c r="J56" i="3"/>
  <c r="I56" i="3"/>
  <c r="H56" i="3"/>
  <c r="G56" i="3"/>
  <c r="F56" i="3"/>
  <c r="E56" i="3"/>
  <c r="B56" i="3"/>
  <c r="L55" i="3"/>
  <c r="K55" i="3"/>
  <c r="J55" i="3"/>
  <c r="I55" i="3"/>
  <c r="H55" i="3"/>
  <c r="G55" i="3"/>
  <c r="F55" i="3"/>
  <c r="E55" i="3"/>
  <c r="B55" i="3"/>
  <c r="L54" i="3"/>
  <c r="K54" i="3"/>
  <c r="J54" i="3"/>
  <c r="I54" i="3"/>
  <c r="H54" i="3"/>
  <c r="G54" i="3"/>
  <c r="F54" i="3"/>
  <c r="E54" i="3"/>
  <c r="B54" i="3"/>
  <c r="L53" i="3"/>
  <c r="K53" i="3"/>
  <c r="J53" i="3"/>
  <c r="H53" i="3"/>
  <c r="G53" i="3"/>
  <c r="F53" i="3"/>
  <c r="E53" i="3"/>
  <c r="B53" i="3"/>
  <c r="M52" i="3"/>
  <c r="L52" i="3"/>
  <c r="K52" i="3"/>
  <c r="J52" i="3"/>
  <c r="H52" i="3"/>
  <c r="G52" i="3"/>
  <c r="F52" i="3"/>
  <c r="E52" i="3"/>
  <c r="B52" i="3"/>
  <c r="L51" i="3"/>
  <c r="K51" i="3"/>
  <c r="J51" i="3"/>
  <c r="H51" i="3"/>
  <c r="G51" i="3"/>
  <c r="F51" i="3"/>
  <c r="E51" i="3"/>
  <c r="B51" i="3"/>
  <c r="L50" i="3"/>
  <c r="K50" i="3"/>
  <c r="J50" i="3"/>
  <c r="I50" i="3"/>
  <c r="H50" i="3"/>
  <c r="G50" i="3"/>
  <c r="F50" i="3"/>
  <c r="E50" i="3"/>
  <c r="B50" i="3"/>
  <c r="L49" i="3"/>
  <c r="K49" i="3"/>
  <c r="J49" i="3"/>
  <c r="H49" i="3"/>
  <c r="G49" i="3"/>
  <c r="F49" i="3"/>
  <c r="E49" i="3"/>
  <c r="B49" i="3"/>
  <c r="M48" i="3"/>
  <c r="L48" i="3"/>
  <c r="K48" i="3"/>
  <c r="J48" i="3"/>
  <c r="H48" i="3"/>
  <c r="G48" i="3"/>
  <c r="F48" i="3"/>
  <c r="E48" i="3"/>
  <c r="B48" i="3"/>
  <c r="L47" i="3"/>
  <c r="K47" i="3"/>
  <c r="J47" i="3"/>
  <c r="H47" i="3"/>
  <c r="G47" i="3"/>
  <c r="F47" i="3"/>
  <c r="E47" i="3"/>
  <c r="B47" i="3"/>
  <c r="L46" i="3"/>
  <c r="K46" i="3"/>
  <c r="J46" i="3"/>
  <c r="I46" i="3"/>
  <c r="H46" i="3"/>
  <c r="G46" i="3"/>
  <c r="F46" i="3"/>
  <c r="E46" i="3"/>
  <c r="B46" i="3"/>
  <c r="M45" i="3"/>
  <c r="L45" i="3"/>
  <c r="K45" i="3"/>
  <c r="J45" i="3"/>
  <c r="I45" i="3"/>
  <c r="H45" i="3"/>
  <c r="G45" i="3"/>
  <c r="F45" i="3"/>
  <c r="B45" i="3"/>
  <c r="M44" i="3"/>
  <c r="L44" i="3"/>
  <c r="K44" i="3"/>
  <c r="J44" i="3"/>
  <c r="I44" i="3"/>
  <c r="H44" i="3"/>
  <c r="G44" i="3"/>
  <c r="F44" i="3"/>
  <c r="E44" i="3"/>
  <c r="B44" i="3"/>
  <c r="M43" i="3"/>
  <c r="L43" i="3"/>
  <c r="K43" i="3"/>
  <c r="J43" i="3"/>
  <c r="I43" i="3"/>
  <c r="H43" i="3"/>
  <c r="G43" i="3"/>
  <c r="F43" i="3"/>
  <c r="B43" i="3"/>
  <c r="M42" i="3"/>
  <c r="L42" i="3"/>
  <c r="K42" i="3"/>
  <c r="J42" i="3"/>
  <c r="I42" i="3"/>
  <c r="H42" i="3"/>
  <c r="G42" i="3"/>
  <c r="F42" i="3"/>
  <c r="B42" i="3"/>
  <c r="M41" i="3"/>
  <c r="L41" i="3"/>
  <c r="K41" i="3"/>
  <c r="J41" i="3"/>
  <c r="I41" i="3"/>
  <c r="H41" i="3"/>
  <c r="G41" i="3"/>
  <c r="F41" i="3"/>
  <c r="B41" i="3"/>
  <c r="M40" i="3"/>
  <c r="L40" i="3"/>
  <c r="K40" i="3"/>
  <c r="J40" i="3"/>
  <c r="I40" i="3"/>
  <c r="H40" i="3"/>
  <c r="G40" i="3"/>
  <c r="F40" i="3"/>
  <c r="E40" i="3"/>
  <c r="B40" i="3"/>
  <c r="M39" i="3"/>
  <c r="L39" i="3"/>
  <c r="K39" i="3"/>
  <c r="J39" i="3"/>
  <c r="I39" i="3"/>
  <c r="H39" i="3"/>
  <c r="G39" i="3"/>
  <c r="F39" i="3"/>
  <c r="B39" i="3"/>
  <c r="M38" i="3"/>
  <c r="L38" i="3"/>
  <c r="K38" i="3"/>
  <c r="J38" i="3"/>
  <c r="I38" i="3"/>
  <c r="H38" i="3"/>
  <c r="G38" i="3"/>
  <c r="F38" i="3"/>
  <c r="B38" i="3"/>
  <c r="M37" i="3"/>
  <c r="L37" i="3"/>
  <c r="K37" i="3"/>
  <c r="J37" i="3"/>
  <c r="I37" i="3"/>
  <c r="H37" i="3"/>
  <c r="G37" i="3"/>
  <c r="F37" i="3"/>
  <c r="B37" i="3"/>
  <c r="P36" i="3"/>
  <c r="M36" i="3"/>
  <c r="L36" i="3"/>
  <c r="J36" i="3"/>
  <c r="H36" i="3"/>
  <c r="F36" i="3"/>
  <c r="E36" i="3"/>
  <c r="B36" i="3"/>
  <c r="P35" i="3"/>
  <c r="M35" i="3"/>
  <c r="L35" i="3"/>
  <c r="K35" i="3"/>
  <c r="J35" i="3"/>
  <c r="H35" i="3"/>
  <c r="F35" i="3"/>
  <c r="E35" i="3"/>
  <c r="B35" i="3"/>
  <c r="P34" i="3"/>
  <c r="M34" i="3"/>
  <c r="L34" i="3"/>
  <c r="J34" i="3"/>
  <c r="H34" i="3"/>
  <c r="F34" i="3"/>
  <c r="E34" i="3"/>
  <c r="B34" i="3"/>
  <c r="P33" i="3"/>
  <c r="M33" i="3"/>
  <c r="L33" i="3"/>
  <c r="J33" i="3"/>
  <c r="H33" i="3"/>
  <c r="G33" i="3"/>
  <c r="F33" i="3"/>
  <c r="E33" i="3"/>
  <c r="B33" i="3"/>
  <c r="P32" i="3"/>
  <c r="M32" i="3"/>
  <c r="L32" i="3"/>
  <c r="J32" i="3"/>
  <c r="H32" i="3"/>
  <c r="F32" i="3"/>
  <c r="E32" i="3"/>
  <c r="B32" i="3"/>
  <c r="P31" i="3"/>
  <c r="M31" i="3"/>
  <c r="L31" i="3"/>
  <c r="K31" i="3"/>
  <c r="J31" i="3"/>
  <c r="H31" i="3"/>
  <c r="F31" i="3"/>
  <c r="E31" i="3"/>
  <c r="B31" i="3"/>
  <c r="P30" i="3"/>
  <c r="M30" i="3"/>
  <c r="L30" i="3"/>
  <c r="J30" i="3"/>
  <c r="H30" i="3"/>
  <c r="F30" i="3"/>
  <c r="E30" i="3"/>
  <c r="B30" i="3"/>
  <c r="P29" i="3"/>
  <c r="M29" i="3"/>
  <c r="L29" i="3"/>
  <c r="J29" i="3"/>
  <c r="H29" i="3"/>
  <c r="G29" i="3"/>
  <c r="F29" i="3"/>
  <c r="E29" i="3"/>
  <c r="B29" i="3"/>
  <c r="P28" i="3"/>
  <c r="M28" i="3"/>
  <c r="L28" i="3"/>
  <c r="J28" i="3"/>
  <c r="H28" i="3"/>
  <c r="F28" i="3"/>
  <c r="E28" i="3"/>
  <c r="B28" i="3"/>
  <c r="P27" i="3"/>
  <c r="M27" i="3"/>
  <c r="L27" i="3"/>
  <c r="K27" i="3"/>
  <c r="J27" i="3"/>
  <c r="H27" i="3"/>
  <c r="F27" i="3"/>
  <c r="E27" i="3"/>
  <c r="B27" i="3"/>
  <c r="P26" i="3"/>
  <c r="M26" i="3"/>
  <c r="L26" i="3"/>
  <c r="J26" i="3"/>
  <c r="H26" i="3"/>
  <c r="F26" i="3"/>
  <c r="E26" i="3"/>
  <c r="B26" i="3"/>
  <c r="P25" i="3"/>
  <c r="M25" i="3"/>
  <c r="L25" i="3"/>
  <c r="J25" i="3"/>
  <c r="H25" i="3"/>
  <c r="G25" i="3"/>
  <c r="F25" i="3"/>
  <c r="E25" i="3"/>
  <c r="B25" i="3"/>
  <c r="P24" i="3"/>
  <c r="M24" i="3"/>
  <c r="L24" i="3"/>
  <c r="J24" i="3"/>
  <c r="H24" i="3"/>
  <c r="F24" i="3"/>
  <c r="E24" i="3"/>
  <c r="B24" i="3"/>
  <c r="P23" i="3"/>
  <c r="M23" i="3"/>
  <c r="L23" i="3"/>
  <c r="K23" i="3"/>
  <c r="J23" i="3"/>
  <c r="H23" i="3"/>
  <c r="F23" i="3"/>
  <c r="E23" i="3"/>
  <c r="B23" i="3"/>
  <c r="P22" i="3"/>
  <c r="M22" i="3"/>
  <c r="L22" i="3"/>
  <c r="J22" i="3"/>
  <c r="H22" i="3"/>
  <c r="F22" i="3"/>
  <c r="E22" i="3"/>
  <c r="B22" i="3"/>
  <c r="P21" i="3"/>
  <c r="M21" i="3"/>
  <c r="L21" i="3"/>
  <c r="J21" i="3"/>
  <c r="H21" i="3"/>
  <c r="G21" i="3"/>
  <c r="F21" i="3"/>
  <c r="E21" i="3"/>
  <c r="B21" i="3"/>
  <c r="P20" i="3"/>
  <c r="M20" i="3"/>
  <c r="L20" i="3"/>
  <c r="J20" i="3"/>
  <c r="H20" i="3"/>
  <c r="F20" i="3"/>
  <c r="E20" i="3"/>
  <c r="B20" i="3"/>
  <c r="P19" i="3"/>
  <c r="M19" i="3"/>
  <c r="L19" i="3"/>
  <c r="K19" i="3"/>
  <c r="J19" i="3"/>
  <c r="H19" i="3"/>
  <c r="F19" i="3"/>
  <c r="E19" i="3"/>
  <c r="B19" i="3"/>
  <c r="P18" i="3"/>
  <c r="M18" i="3"/>
  <c r="L18" i="3"/>
  <c r="J18" i="3"/>
  <c r="H18" i="3"/>
  <c r="F18" i="3"/>
  <c r="E18" i="3"/>
  <c r="B18" i="3"/>
  <c r="P17" i="3"/>
  <c r="M17" i="3"/>
  <c r="L17" i="3"/>
  <c r="J17" i="3"/>
  <c r="H17" i="3"/>
  <c r="G17" i="3"/>
  <c r="F17" i="3"/>
  <c r="E17" i="3"/>
  <c r="B17" i="3"/>
  <c r="P16" i="3"/>
  <c r="M16" i="3"/>
  <c r="L16" i="3"/>
  <c r="J16" i="3"/>
  <c r="H16" i="3"/>
  <c r="F16" i="3"/>
  <c r="E16" i="3"/>
  <c r="B16" i="3"/>
  <c r="P15" i="3"/>
  <c r="M15" i="3"/>
  <c r="L15" i="3"/>
  <c r="K15" i="3"/>
  <c r="J15" i="3"/>
  <c r="H15" i="3"/>
  <c r="F15" i="3"/>
  <c r="E15" i="3"/>
  <c r="B15" i="3"/>
  <c r="P14" i="3"/>
  <c r="M14" i="3"/>
  <c r="L14" i="3"/>
  <c r="J14" i="3"/>
  <c r="H14" i="3"/>
  <c r="F14" i="3"/>
  <c r="E14" i="3"/>
  <c r="B14" i="3"/>
  <c r="P13" i="3"/>
  <c r="M13" i="3"/>
  <c r="L13" i="3"/>
  <c r="J13" i="3"/>
  <c r="H13" i="3"/>
  <c r="G13" i="3"/>
  <c r="F13" i="3"/>
  <c r="E13" i="3"/>
  <c r="B13" i="3"/>
  <c r="P12" i="3"/>
  <c r="M12" i="3"/>
  <c r="L12" i="3"/>
  <c r="J12" i="3"/>
  <c r="H12" i="3"/>
  <c r="F12" i="3"/>
  <c r="E12" i="3"/>
  <c r="B12" i="3"/>
  <c r="P11" i="3"/>
  <c r="M11" i="3"/>
  <c r="L11" i="3"/>
  <c r="K11" i="3"/>
  <c r="J11" i="3"/>
  <c r="H11" i="3"/>
  <c r="F11" i="3"/>
  <c r="E11" i="3"/>
  <c r="B11" i="3"/>
  <c r="P10" i="3"/>
  <c r="M10" i="3"/>
  <c r="L10" i="3"/>
  <c r="J10" i="3"/>
  <c r="H10" i="3"/>
  <c r="F10" i="3"/>
  <c r="E10" i="3"/>
  <c r="B10" i="3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S86" i="2"/>
  <c r="R86" i="2"/>
  <c r="Q86" i="2"/>
  <c r="P86" i="2"/>
  <c r="O86" i="2"/>
  <c r="N86" i="2"/>
  <c r="M86" i="2"/>
  <c r="L86" i="2"/>
  <c r="J86" i="2"/>
  <c r="I86" i="2"/>
  <c r="H86" i="2"/>
  <c r="G86" i="2"/>
  <c r="K86" i="2" s="1"/>
  <c r="S85" i="2"/>
  <c r="R85" i="2"/>
  <c r="Q85" i="2"/>
  <c r="P85" i="2"/>
  <c r="O85" i="2"/>
  <c r="N85" i="2"/>
  <c r="M85" i="2"/>
  <c r="L85" i="2"/>
  <c r="K85" i="2" s="1"/>
  <c r="J85" i="2"/>
  <c r="I85" i="2"/>
  <c r="H85" i="2"/>
  <c r="G85" i="2"/>
  <c r="S84" i="2"/>
  <c r="R84" i="2"/>
  <c r="Q84" i="2"/>
  <c r="P84" i="2"/>
  <c r="O84" i="2"/>
  <c r="N84" i="2"/>
  <c r="M84" i="2"/>
  <c r="L84" i="2"/>
  <c r="J84" i="2"/>
  <c r="I84" i="2"/>
  <c r="H84" i="2"/>
  <c r="G84" i="2"/>
  <c r="K84" i="2" s="1"/>
  <c r="S83" i="2"/>
  <c r="R83" i="2"/>
  <c r="Q83" i="2"/>
  <c r="P83" i="2"/>
  <c r="O83" i="2"/>
  <c r="N83" i="2"/>
  <c r="M83" i="2"/>
  <c r="L83" i="2"/>
  <c r="J83" i="2"/>
  <c r="I83" i="2"/>
  <c r="H83" i="2"/>
  <c r="G83" i="2"/>
  <c r="K83" i="2" s="1"/>
  <c r="S82" i="2"/>
  <c r="R82" i="2"/>
  <c r="Q82" i="2"/>
  <c r="P82" i="2"/>
  <c r="O82" i="2"/>
  <c r="N82" i="2"/>
  <c r="M82" i="2"/>
  <c r="L82" i="2"/>
  <c r="K82" i="2" s="1"/>
  <c r="J82" i="2"/>
  <c r="I82" i="2"/>
  <c r="H82" i="2"/>
  <c r="G82" i="2"/>
  <c r="S81" i="2"/>
  <c r="R81" i="2"/>
  <c r="Q81" i="2"/>
  <c r="P81" i="2"/>
  <c r="O81" i="2"/>
  <c r="N81" i="2"/>
  <c r="M81" i="2"/>
  <c r="L81" i="2"/>
  <c r="J81" i="2"/>
  <c r="I81" i="2"/>
  <c r="H81" i="2"/>
  <c r="G81" i="2"/>
  <c r="K81" i="2" s="1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P78" i="2"/>
  <c r="O78" i="2"/>
  <c r="S78" i="2" s="1"/>
  <c r="M78" i="2"/>
  <c r="K78" i="2"/>
  <c r="G78" i="2"/>
  <c r="P77" i="2"/>
  <c r="O77" i="2"/>
  <c r="S77" i="2" s="1"/>
  <c r="M77" i="2"/>
  <c r="K77" i="2"/>
  <c r="G77" i="2"/>
  <c r="P76" i="2"/>
  <c r="O76" i="2"/>
  <c r="S76" i="2" s="1"/>
  <c r="M76" i="2"/>
  <c r="K76" i="2"/>
  <c r="G76" i="2"/>
  <c r="P75" i="2"/>
  <c r="O75" i="2"/>
  <c r="S75" i="2" s="1"/>
  <c r="M75" i="2"/>
  <c r="K75" i="2"/>
  <c r="G75" i="2"/>
  <c r="P74" i="2"/>
  <c r="O74" i="2"/>
  <c r="S74" i="2" s="1"/>
  <c r="M74" i="2"/>
  <c r="K74" i="2"/>
  <c r="G74" i="2"/>
  <c r="P73" i="2"/>
  <c r="O73" i="2"/>
  <c r="N73" i="2"/>
  <c r="S73" i="2" s="1"/>
  <c r="M73" i="2"/>
  <c r="L73" i="2"/>
  <c r="K73" i="2"/>
  <c r="G73" i="2"/>
  <c r="O72" i="2"/>
  <c r="N72" i="2"/>
  <c r="S72" i="2" s="1"/>
  <c r="M72" i="2"/>
  <c r="L72" i="2"/>
  <c r="K72" i="2"/>
  <c r="G72" i="2"/>
  <c r="S71" i="2"/>
  <c r="R71" i="2"/>
  <c r="Q71" i="2"/>
  <c r="O71" i="2"/>
  <c r="N71" i="2"/>
  <c r="P71" i="2" s="1"/>
  <c r="M71" i="2"/>
  <c r="L71" i="2"/>
  <c r="K71" i="2"/>
  <c r="G71" i="2"/>
  <c r="S70" i="2"/>
  <c r="O70" i="2"/>
  <c r="N70" i="2"/>
  <c r="R70" i="2" s="1"/>
  <c r="M70" i="2"/>
  <c r="L70" i="2"/>
  <c r="K70" i="2"/>
  <c r="G70" i="2"/>
  <c r="P69" i="2"/>
  <c r="O69" i="2"/>
  <c r="N69" i="2"/>
  <c r="S69" i="2" s="1"/>
  <c r="M69" i="2"/>
  <c r="L69" i="2"/>
  <c r="K69" i="2"/>
  <c r="G69" i="2"/>
  <c r="O68" i="2"/>
  <c r="M68" i="2"/>
  <c r="K68" i="2"/>
  <c r="G68" i="2"/>
  <c r="O67" i="2"/>
  <c r="M67" i="2"/>
  <c r="K67" i="2"/>
  <c r="G67" i="2"/>
  <c r="O66" i="2"/>
  <c r="M66" i="2"/>
  <c r="K66" i="2"/>
  <c r="G66" i="2"/>
  <c r="O65" i="2"/>
  <c r="M65" i="2"/>
  <c r="K65" i="2"/>
  <c r="G65" i="2"/>
  <c r="O64" i="2"/>
  <c r="M64" i="2"/>
  <c r="K64" i="2"/>
  <c r="G64" i="2"/>
  <c r="O63" i="2"/>
  <c r="N63" i="2"/>
  <c r="S63" i="2" s="1"/>
  <c r="M63" i="2"/>
  <c r="L63" i="2"/>
  <c r="J63" i="2"/>
  <c r="K63" i="2" s="1"/>
  <c r="I63" i="2"/>
  <c r="S62" i="2"/>
  <c r="R62" i="2"/>
  <c r="O62" i="2"/>
  <c r="Q62" i="2" s="1"/>
  <c r="N62" i="2"/>
  <c r="P62" i="2" s="1"/>
  <c r="M62" i="2"/>
  <c r="L62" i="2"/>
  <c r="J62" i="2"/>
  <c r="K62" i="2" s="1"/>
  <c r="I62" i="2"/>
  <c r="P61" i="2"/>
  <c r="O61" i="2"/>
  <c r="N61" i="2"/>
  <c r="S61" i="2" s="1"/>
  <c r="M61" i="2"/>
  <c r="L61" i="2"/>
  <c r="J61" i="2"/>
  <c r="K61" i="2" s="1"/>
  <c r="I61" i="2"/>
  <c r="S60" i="2"/>
  <c r="R60" i="2"/>
  <c r="Q60" i="2"/>
  <c r="P60" i="2"/>
  <c r="O60" i="2"/>
  <c r="N60" i="2"/>
  <c r="M60" i="2"/>
  <c r="L60" i="2"/>
  <c r="K60" i="2"/>
  <c r="J60" i="2"/>
  <c r="I60" i="2"/>
  <c r="S59" i="2"/>
  <c r="O59" i="2"/>
  <c r="N59" i="2"/>
  <c r="R59" i="2" s="1"/>
  <c r="M59" i="2"/>
  <c r="L59" i="2"/>
  <c r="K59" i="2"/>
  <c r="J59" i="2"/>
  <c r="I59" i="2"/>
  <c r="O58" i="2"/>
  <c r="N58" i="2"/>
  <c r="M58" i="2"/>
  <c r="L58" i="2"/>
  <c r="K58" i="2"/>
  <c r="J58" i="2"/>
  <c r="I58" i="2"/>
  <c r="S57" i="2"/>
  <c r="R57" i="2"/>
  <c r="Q57" i="2"/>
  <c r="O57" i="2"/>
  <c r="N57" i="2"/>
  <c r="P57" i="2" s="1"/>
  <c r="M57" i="2"/>
  <c r="L57" i="2"/>
  <c r="K57" i="2" s="1"/>
  <c r="J57" i="2"/>
  <c r="I57" i="2"/>
  <c r="O56" i="2"/>
  <c r="N56" i="2"/>
  <c r="S56" i="2" s="1"/>
  <c r="M56" i="2"/>
  <c r="L56" i="2"/>
  <c r="K56" i="2" s="1"/>
  <c r="J56" i="2"/>
  <c r="I56" i="2"/>
  <c r="O55" i="2"/>
  <c r="N55" i="2"/>
  <c r="M55" i="2"/>
  <c r="L55" i="2"/>
  <c r="J55" i="2"/>
  <c r="K55" i="2" s="1"/>
  <c r="I55" i="2"/>
  <c r="S54" i="2"/>
  <c r="R54" i="2"/>
  <c r="O54" i="2"/>
  <c r="Q54" i="2" s="1"/>
  <c r="N54" i="2"/>
  <c r="P54" i="2" s="1"/>
  <c r="M54" i="2"/>
  <c r="L54" i="2"/>
  <c r="J54" i="2"/>
  <c r="K54" i="2" s="1"/>
  <c r="I54" i="2"/>
  <c r="P53" i="2"/>
  <c r="O53" i="2"/>
  <c r="N53" i="2"/>
  <c r="S53" i="2" s="1"/>
  <c r="M53" i="2"/>
  <c r="L53" i="2"/>
  <c r="J53" i="2"/>
  <c r="K53" i="2" s="1"/>
  <c r="I53" i="2"/>
  <c r="S52" i="2"/>
  <c r="R52" i="2"/>
  <c r="Q52" i="2"/>
  <c r="P52" i="2"/>
  <c r="O52" i="2"/>
  <c r="N52" i="2"/>
  <c r="M52" i="2"/>
  <c r="L52" i="2"/>
  <c r="K52" i="2"/>
  <c r="J52" i="2"/>
  <c r="I52" i="2"/>
  <c r="S51" i="2"/>
  <c r="O51" i="2"/>
  <c r="N51" i="2"/>
  <c r="R51" i="2" s="1"/>
  <c r="M51" i="2"/>
  <c r="L51" i="2"/>
  <c r="K51" i="2"/>
  <c r="J51" i="2"/>
  <c r="I51" i="2"/>
  <c r="O50" i="2"/>
  <c r="N50" i="2"/>
  <c r="M50" i="2"/>
  <c r="L50" i="2"/>
  <c r="K50" i="2"/>
  <c r="J50" i="2"/>
  <c r="I50" i="2"/>
  <c r="S49" i="2"/>
  <c r="R49" i="2"/>
  <c r="Q49" i="2"/>
  <c r="O49" i="2"/>
  <c r="N49" i="2"/>
  <c r="P49" i="2" s="1"/>
  <c r="M49" i="2"/>
  <c r="L49" i="2"/>
  <c r="K49" i="2" s="1"/>
  <c r="J49" i="2"/>
  <c r="I49" i="2"/>
  <c r="E45" i="2"/>
  <c r="D45" i="2" a="1"/>
  <c r="D45" i="2" s="1"/>
  <c r="B45" i="2"/>
  <c r="E44" i="2"/>
  <c r="D44" i="2" a="1"/>
  <c r="D44" i="2" s="1"/>
  <c r="B44" i="2"/>
  <c r="E43" i="2"/>
  <c r="D43" i="2"/>
  <c r="D43" i="2" a="1"/>
  <c r="B43" i="2"/>
  <c r="E42" i="2"/>
  <c r="D42" i="2"/>
  <c r="D42" i="2" a="1"/>
  <c r="B42" i="2"/>
  <c r="E41" i="2"/>
  <c r="D41" i="2" a="1"/>
  <c r="D41" i="2" s="1"/>
  <c r="B41" i="2"/>
  <c r="E40" i="2"/>
  <c r="D40" i="2"/>
  <c r="D40" i="2" a="1"/>
  <c r="B40" i="2"/>
  <c r="E39" i="2"/>
  <c r="D39" i="2"/>
  <c r="D39" i="2" a="1"/>
  <c r="B39" i="2"/>
  <c r="E38" i="2"/>
  <c r="D38" i="2"/>
  <c r="D38" i="2" a="1"/>
  <c r="B38" i="2"/>
  <c r="E37" i="2"/>
  <c r="D37" i="2"/>
  <c r="D37" i="2" a="1"/>
  <c r="B37" i="2"/>
  <c r="E36" i="2"/>
  <c r="D36" i="2"/>
  <c r="D36" i="2" a="1"/>
  <c r="B36" i="2"/>
  <c r="E35" i="2"/>
  <c r="D35" i="2"/>
  <c r="D35" i="2" a="1"/>
  <c r="B35" i="2"/>
  <c r="E34" i="2"/>
  <c r="D34" i="2"/>
  <c r="D34" i="2" a="1"/>
  <c r="B34" i="2"/>
  <c r="E33" i="2"/>
  <c r="D33" i="2"/>
  <c r="D33" i="2" a="1"/>
  <c r="B33" i="2"/>
  <c r="E32" i="2"/>
  <c r="D32" i="2"/>
  <c r="D32" i="2" a="1"/>
  <c r="B32" i="2"/>
  <c r="E31" i="2"/>
  <c r="D31" i="2"/>
  <c r="D31" i="2" a="1"/>
  <c r="B31" i="2"/>
  <c r="E30" i="2"/>
  <c r="D30" i="2"/>
  <c r="D30" i="2" a="1"/>
  <c r="B30" i="2"/>
  <c r="E29" i="2"/>
  <c r="D29" i="2"/>
  <c r="D29" i="2" a="1"/>
  <c r="B29" i="2"/>
  <c r="E28" i="2"/>
  <c r="D28" i="2"/>
  <c r="D28" i="2" a="1"/>
  <c r="B28" i="2"/>
  <c r="E27" i="2"/>
  <c r="D27" i="2"/>
  <c r="D27" i="2" a="1"/>
  <c r="B27" i="2"/>
  <c r="E26" i="2"/>
  <c r="D26" i="2"/>
  <c r="D26" i="2" a="1"/>
  <c r="B26" i="2"/>
  <c r="E25" i="2"/>
  <c r="D25" i="2"/>
  <c r="D25" i="2" a="1"/>
  <c r="B25" i="2"/>
  <c r="E24" i="2"/>
  <c r="D24" i="2"/>
  <c r="D24" i="2" a="1"/>
  <c r="B24" i="2"/>
  <c r="E23" i="2"/>
  <c r="D23" i="2"/>
  <c r="D23" i="2" a="1"/>
  <c r="B23" i="2"/>
  <c r="E22" i="2"/>
  <c r="D22" i="2"/>
  <c r="D22" i="2" a="1"/>
  <c r="B22" i="2"/>
  <c r="E21" i="2"/>
  <c r="D21" i="2"/>
  <c r="D21" i="2" a="1"/>
  <c r="B21" i="2"/>
  <c r="E20" i="2"/>
  <c r="D20" i="2"/>
  <c r="D20" i="2" a="1"/>
  <c r="B20" i="2"/>
  <c r="E19" i="2"/>
  <c r="D19" i="2"/>
  <c r="D19" i="2" a="1"/>
  <c r="B19" i="2"/>
  <c r="E18" i="2"/>
  <c r="D18" i="2"/>
  <c r="D18" i="2" a="1"/>
  <c r="B18" i="2"/>
  <c r="E17" i="2"/>
  <c r="D17" i="2"/>
  <c r="D17" i="2" a="1"/>
  <c r="B17" i="2"/>
  <c r="E16" i="2"/>
  <c r="D16" i="2"/>
  <c r="D16" i="2" a="1"/>
  <c r="B16" i="2"/>
  <c r="B11" i="2"/>
  <c r="B9" i="2"/>
  <c r="B12" i="2" s="1"/>
  <c r="B8" i="2"/>
  <c r="B7" i="2"/>
  <c r="B10" i="2" s="1"/>
  <c r="S64" i="2" l="1"/>
  <c r="R64" i="2"/>
  <c r="Q64" i="2"/>
  <c r="P64" i="2"/>
  <c r="S66" i="2"/>
  <c r="R66" i="2"/>
  <c r="Q66" i="2"/>
  <c r="P66" i="2"/>
  <c r="S68" i="2"/>
  <c r="R68" i="2"/>
  <c r="Q68" i="2"/>
  <c r="P68" i="2"/>
  <c r="S58" i="2"/>
  <c r="R58" i="2"/>
  <c r="Q58" i="2"/>
  <c r="P58" i="2"/>
  <c r="R63" i="2"/>
  <c r="Q63" i="2"/>
  <c r="P63" i="2"/>
  <c r="S65" i="2"/>
  <c r="R65" i="2"/>
  <c r="Q65" i="2"/>
  <c r="P65" i="2"/>
  <c r="S67" i="2"/>
  <c r="R67" i="2"/>
  <c r="Q67" i="2"/>
  <c r="P67" i="2"/>
  <c r="S50" i="2"/>
  <c r="R50" i="2"/>
  <c r="G33" i="2" s="1" a="1"/>
  <c r="G33" i="2" s="1"/>
  <c r="Q50" i="2"/>
  <c r="P50" i="2"/>
  <c r="Q26" i="2" s="1" a="1"/>
  <c r="Q26" i="2" s="1"/>
  <c r="S55" i="2"/>
  <c r="R72" i="2"/>
  <c r="Q72" i="2"/>
  <c r="P72" i="2"/>
  <c r="R55" i="2"/>
  <c r="Q55" i="2"/>
  <c r="P55" i="2"/>
  <c r="S149" i="3"/>
  <c r="R149" i="3"/>
  <c r="Q149" i="3"/>
  <c r="E71" i="3"/>
  <c r="K160" i="3"/>
  <c r="E70" i="3"/>
  <c r="E66" i="3"/>
  <c r="N71" i="3"/>
  <c r="N67" i="3"/>
  <c r="N72" i="3"/>
  <c r="N68" i="3"/>
  <c r="H72" i="3"/>
  <c r="H68" i="3"/>
  <c r="H64" i="3"/>
  <c r="H69" i="3"/>
  <c r="P72" i="3"/>
  <c r="P68" i="3"/>
  <c r="P64" i="3"/>
  <c r="P69" i="3"/>
  <c r="J69" i="3"/>
  <c r="J65" i="3"/>
  <c r="J70" i="3"/>
  <c r="H80" i="3"/>
  <c r="H76" i="3"/>
  <c r="H81" i="3"/>
  <c r="H77" i="3"/>
  <c r="H73" i="3"/>
  <c r="P80" i="3"/>
  <c r="P76" i="3"/>
  <c r="P81" i="3"/>
  <c r="P77" i="3"/>
  <c r="P73" i="3"/>
  <c r="K78" i="3"/>
  <c r="K74" i="3"/>
  <c r="K79" i="3"/>
  <c r="K75" i="3"/>
  <c r="K81" i="3"/>
  <c r="K77" i="3"/>
  <c r="K73" i="3"/>
  <c r="E79" i="3"/>
  <c r="E75" i="3"/>
  <c r="K178" i="3"/>
  <c r="I80" i="3" s="1"/>
  <c r="E80" i="3"/>
  <c r="E76" i="3"/>
  <c r="E78" i="3"/>
  <c r="E74" i="3"/>
  <c r="N79" i="3"/>
  <c r="N75" i="3"/>
  <c r="N80" i="3"/>
  <c r="N76" i="3"/>
  <c r="N81" i="3"/>
  <c r="J81" i="3"/>
  <c r="J77" i="3"/>
  <c r="J73" i="3"/>
  <c r="J78" i="3"/>
  <c r="J74" i="3"/>
  <c r="N16" i="5" a="1"/>
  <c r="N16" i="5" s="1"/>
  <c r="M16" i="5" a="1"/>
  <c r="M16" i="5" s="1"/>
  <c r="I16" i="5" a="1"/>
  <c r="I16" i="5" s="1"/>
  <c r="L16" i="5" a="1"/>
  <c r="L16" i="5" s="1"/>
  <c r="H16" i="5" a="1"/>
  <c r="H16" i="5" s="1"/>
  <c r="K16" i="5" a="1"/>
  <c r="K16" i="5" s="1"/>
  <c r="N65" i="3"/>
  <c r="E67" i="3"/>
  <c r="M77" i="3"/>
  <c r="P78" i="3"/>
  <c r="J80" i="3"/>
  <c r="S131" i="3"/>
  <c r="R131" i="3"/>
  <c r="Q131" i="3"/>
  <c r="P149" i="3"/>
  <c r="S158" i="3"/>
  <c r="R158" i="3"/>
  <c r="Q158" i="3"/>
  <c r="P158" i="3"/>
  <c r="F71" i="3"/>
  <c r="F67" i="3"/>
  <c r="F72" i="3"/>
  <c r="F68" i="3"/>
  <c r="Q81" i="3"/>
  <c r="Q77" i="3"/>
  <c r="Q73" i="3"/>
  <c r="Q78" i="3"/>
  <c r="Q74" i="3"/>
  <c r="Q80" i="3"/>
  <c r="Q76" i="3"/>
  <c r="L78" i="3"/>
  <c r="L74" i="3"/>
  <c r="L79" i="3"/>
  <c r="L75" i="3"/>
  <c r="F79" i="3"/>
  <c r="F75" i="3"/>
  <c r="F80" i="3"/>
  <c r="F76" i="3"/>
  <c r="K14" i="5" a="1"/>
  <c r="K14" i="5" s="1"/>
  <c r="N14" i="5" a="1"/>
  <c r="N14" i="5" s="1"/>
  <c r="M14" i="5" a="1"/>
  <c r="M14" i="5" s="1"/>
  <c r="I14" i="5" a="1"/>
  <c r="I14" i="5" s="1"/>
  <c r="H14" i="5" a="1"/>
  <c r="H14" i="5" s="1"/>
  <c r="N72" i="5" a="1"/>
  <c r="N72" i="5" s="1"/>
  <c r="M72" i="5" a="1"/>
  <c r="M72" i="5" s="1"/>
  <c r="F72" i="5" a="1"/>
  <c r="F72" i="5" s="1"/>
  <c r="R72" i="5" a="1"/>
  <c r="R72" i="5" s="1"/>
  <c r="J26" i="6"/>
  <c r="J22" i="6"/>
  <c r="J27" i="6"/>
  <c r="J20" i="6"/>
  <c r="J24" i="6"/>
  <c r="J23" i="6"/>
  <c r="J21" i="6"/>
  <c r="J25" i="6"/>
  <c r="J19" i="6"/>
  <c r="I43" i="6"/>
  <c r="I40" i="6"/>
  <c r="I37" i="6"/>
  <c r="I42" i="6"/>
  <c r="I38" i="6"/>
  <c r="I44" i="6"/>
  <c r="I39" i="6"/>
  <c r="I41" i="6"/>
  <c r="I45" i="6"/>
  <c r="J49" i="6"/>
  <c r="J52" i="6"/>
  <c r="J51" i="6"/>
  <c r="J48" i="6"/>
  <c r="J53" i="6"/>
  <c r="J47" i="6"/>
  <c r="K10" i="3"/>
  <c r="G12" i="3"/>
  <c r="K14" i="3"/>
  <c r="G16" i="3"/>
  <c r="K18" i="3"/>
  <c r="G20" i="3"/>
  <c r="K22" i="3"/>
  <c r="G24" i="3"/>
  <c r="K26" i="3"/>
  <c r="G28" i="3"/>
  <c r="K30" i="3"/>
  <c r="G32" i="3"/>
  <c r="K34" i="3"/>
  <c r="G36" i="3"/>
  <c r="E39" i="3"/>
  <c r="E43" i="3"/>
  <c r="M47" i="3"/>
  <c r="I49" i="3"/>
  <c r="M51" i="3"/>
  <c r="I53" i="3"/>
  <c r="M55" i="3"/>
  <c r="K58" i="3"/>
  <c r="M59" i="3"/>
  <c r="K62" i="3"/>
  <c r="M63" i="3"/>
  <c r="E65" i="3"/>
  <c r="O65" i="3"/>
  <c r="J66" i="3"/>
  <c r="H67" i="3"/>
  <c r="E69" i="3"/>
  <c r="F70" i="3"/>
  <c r="E72" i="3"/>
  <c r="P74" i="3"/>
  <c r="J76" i="3"/>
  <c r="N77" i="3"/>
  <c r="K80" i="3"/>
  <c r="F82" i="3"/>
  <c r="Q83" i="3"/>
  <c r="K94" i="3"/>
  <c r="K102" i="3"/>
  <c r="K110" i="3"/>
  <c r="K118" i="3"/>
  <c r="K126" i="3"/>
  <c r="P131" i="3"/>
  <c r="J64" i="3"/>
  <c r="P65" i="3"/>
  <c r="E68" i="3"/>
  <c r="F69" i="3"/>
  <c r="G70" i="3"/>
  <c r="H71" i="3"/>
  <c r="J72" i="3"/>
  <c r="N73" i="3"/>
  <c r="K76" i="3"/>
  <c r="H79" i="3"/>
  <c r="L80" i="3"/>
  <c r="G82" i="3"/>
  <c r="F86" i="3"/>
  <c r="S157" i="3"/>
  <c r="R157" i="3"/>
  <c r="Q157" i="3"/>
  <c r="O88" i="3"/>
  <c r="O84" i="3"/>
  <c r="O89" i="3"/>
  <c r="O85" i="3"/>
  <c r="O87" i="3"/>
  <c r="O83" i="3"/>
  <c r="Q89" i="3"/>
  <c r="Q85" i="3"/>
  <c r="Q90" i="3"/>
  <c r="Q86" i="3"/>
  <c r="Q82" i="3"/>
  <c r="Q88" i="3"/>
  <c r="Q84" i="3"/>
  <c r="K90" i="3"/>
  <c r="K86" i="3"/>
  <c r="K82" i="3"/>
  <c r="K87" i="3"/>
  <c r="K83" i="3"/>
  <c r="K89" i="3"/>
  <c r="K85" i="3"/>
  <c r="N87" i="3"/>
  <c r="N83" i="3"/>
  <c r="N88" i="3"/>
  <c r="N84" i="3"/>
  <c r="N89" i="3"/>
  <c r="N85" i="3"/>
  <c r="H88" i="3"/>
  <c r="H84" i="3"/>
  <c r="H89" i="3"/>
  <c r="H85" i="3"/>
  <c r="H90" i="3"/>
  <c r="H86" i="3"/>
  <c r="H82" i="3"/>
  <c r="M21" i="5" a="1"/>
  <c r="M21" i="5" s="1"/>
  <c r="I21" i="5" a="1"/>
  <c r="I21" i="5" s="1"/>
  <c r="K21" i="5" a="1"/>
  <c r="K21" i="5" s="1"/>
  <c r="N21" i="5" a="1"/>
  <c r="N21" i="5" s="1"/>
  <c r="L21" i="5" a="1"/>
  <c r="L21" i="5" s="1"/>
  <c r="H21" i="5" a="1"/>
  <c r="H21" i="5" s="1"/>
  <c r="L23" i="5" a="1"/>
  <c r="L23" i="5" s="1"/>
  <c r="H23" i="5" a="1"/>
  <c r="H23" i="5" s="1"/>
  <c r="N23" i="5" a="1"/>
  <c r="N23" i="5" s="1"/>
  <c r="M23" i="5" a="1"/>
  <c r="M23" i="5" s="1"/>
  <c r="I23" i="5" a="1"/>
  <c r="I23" i="5" s="1"/>
  <c r="K23" i="5" a="1"/>
  <c r="K23" i="5" s="1"/>
  <c r="Q53" i="2"/>
  <c r="P56" i="2"/>
  <c r="Q61" i="2"/>
  <c r="Q69" i="2"/>
  <c r="Q73" i="2"/>
  <c r="Q74" i="2"/>
  <c r="Q75" i="2"/>
  <c r="Q76" i="2"/>
  <c r="Q77" i="2"/>
  <c r="Q78" i="2"/>
  <c r="G11" i="3"/>
  <c r="K13" i="3"/>
  <c r="G15" i="3"/>
  <c r="K17" i="3"/>
  <c r="G19" i="3"/>
  <c r="K21" i="3"/>
  <c r="G23" i="3"/>
  <c r="K25" i="3"/>
  <c r="G27" i="3"/>
  <c r="K29" i="3"/>
  <c r="G31" i="3"/>
  <c r="K33" i="3"/>
  <c r="G35" i="3"/>
  <c r="E38" i="3"/>
  <c r="E42" i="3"/>
  <c r="M46" i="3"/>
  <c r="I48" i="3"/>
  <c r="M50" i="3"/>
  <c r="I52" i="3"/>
  <c r="M54" i="3"/>
  <c r="K57" i="3"/>
  <c r="M58" i="3"/>
  <c r="K61" i="3"/>
  <c r="M62" i="3"/>
  <c r="G65" i="3"/>
  <c r="N66" i="3"/>
  <c r="J67" i="3"/>
  <c r="G68" i="3"/>
  <c r="G69" i="3"/>
  <c r="H70" i="3"/>
  <c r="H75" i="3"/>
  <c r="L76" i="3"/>
  <c r="F78" i="3"/>
  <c r="N82" i="3"/>
  <c r="J84" i="3"/>
  <c r="G86" i="3"/>
  <c r="K96" i="3"/>
  <c r="K104" i="3"/>
  <c r="K112" i="3"/>
  <c r="K120" i="3"/>
  <c r="S133" i="3"/>
  <c r="S138" i="3"/>
  <c r="R138" i="3"/>
  <c r="Q138" i="3"/>
  <c r="P138" i="3"/>
  <c r="P157" i="3"/>
  <c r="M87" i="3"/>
  <c r="M83" i="3"/>
  <c r="M88" i="3"/>
  <c r="M84" i="3"/>
  <c r="M90" i="3"/>
  <c r="M86" i="3"/>
  <c r="M82" i="3"/>
  <c r="G88" i="3"/>
  <c r="G84" i="3"/>
  <c r="G89" i="3"/>
  <c r="G85" i="3"/>
  <c r="G87" i="3"/>
  <c r="G83" i="3"/>
  <c r="P88" i="3"/>
  <c r="P84" i="3"/>
  <c r="P89" i="3"/>
  <c r="P85" i="3"/>
  <c r="P90" i="3"/>
  <c r="P86" i="3"/>
  <c r="P82" i="3"/>
  <c r="J89" i="3"/>
  <c r="J85" i="3"/>
  <c r="J90" i="3"/>
  <c r="J86" i="3"/>
  <c r="J82" i="3"/>
  <c r="J87" i="3"/>
  <c r="J83" i="3"/>
  <c r="L90" i="3"/>
  <c r="L86" i="3"/>
  <c r="L82" i="3"/>
  <c r="L87" i="3"/>
  <c r="L83" i="3"/>
  <c r="L88" i="3"/>
  <c r="L84" i="3"/>
  <c r="F87" i="3"/>
  <c r="F83" i="3"/>
  <c r="F88" i="3"/>
  <c r="F84" i="3"/>
  <c r="F89" i="3"/>
  <c r="F85" i="3"/>
  <c r="G12" i="4"/>
  <c r="M18" i="5" a="1"/>
  <c r="M18" i="5" s="1"/>
  <c r="I18" i="5" a="1"/>
  <c r="I18" i="5" s="1"/>
  <c r="L18" i="5" a="1"/>
  <c r="L18" i="5" s="1"/>
  <c r="H18" i="5" a="1"/>
  <c r="H18" i="5" s="1"/>
  <c r="K18" i="5" a="1"/>
  <c r="K18" i="5" s="1"/>
  <c r="P51" i="2"/>
  <c r="H43" i="2" s="1" a="1"/>
  <c r="H43" i="2" s="1"/>
  <c r="R53" i="2"/>
  <c r="Q56" i="2"/>
  <c r="P59" i="2"/>
  <c r="R61" i="2"/>
  <c r="R69" i="2"/>
  <c r="P70" i="2"/>
  <c r="R73" i="2"/>
  <c r="R74" i="2"/>
  <c r="R75" i="2"/>
  <c r="R76" i="2"/>
  <c r="R77" i="2"/>
  <c r="R78" i="2"/>
  <c r="L64" i="3"/>
  <c r="H65" i="3"/>
  <c r="O66" i="3"/>
  <c r="J68" i="3"/>
  <c r="L69" i="3"/>
  <c r="J71" i="3"/>
  <c r="L72" i="3"/>
  <c r="F74" i="3"/>
  <c r="I75" i="3"/>
  <c r="G78" i="3"/>
  <c r="J79" i="3"/>
  <c r="E81" i="3"/>
  <c r="O82" i="3"/>
  <c r="N86" i="3"/>
  <c r="K192" i="3"/>
  <c r="E87" i="3"/>
  <c r="E83" i="3"/>
  <c r="E88" i="3"/>
  <c r="E84" i="3"/>
  <c r="E90" i="3"/>
  <c r="E86" i="3"/>
  <c r="E82" i="3"/>
  <c r="K198" i="3"/>
  <c r="L14" i="5" a="1"/>
  <c r="L14" i="5" s="1"/>
  <c r="L44" i="5" a="1"/>
  <c r="L44" i="5" s="1"/>
  <c r="K44" i="5" a="1"/>
  <c r="K44" i="5" s="1"/>
  <c r="F44" i="5" a="1"/>
  <c r="F44" i="5" s="1"/>
  <c r="N44" i="5" a="1"/>
  <c r="N44" i="5" s="1"/>
  <c r="M44" i="5" a="1"/>
  <c r="M44" i="5" s="1"/>
  <c r="J44" i="5" a="1"/>
  <c r="J44" i="5" s="1"/>
  <c r="Q51" i="2"/>
  <c r="R56" i="2"/>
  <c r="Q59" i="2"/>
  <c r="Q70" i="2"/>
  <c r="G10" i="3"/>
  <c r="K12" i="3"/>
  <c r="G14" i="3"/>
  <c r="K20" i="3"/>
  <c r="G22" i="3"/>
  <c r="K28" i="3"/>
  <c r="G30" i="3"/>
  <c r="K32" i="3"/>
  <c r="E37" i="3"/>
  <c r="E41" i="3"/>
  <c r="I47" i="3"/>
  <c r="M49" i="3"/>
  <c r="K56" i="3"/>
  <c r="M57" i="3"/>
  <c r="M61" i="3"/>
  <c r="M64" i="3"/>
  <c r="F66" i="3"/>
  <c r="P66" i="3"/>
  <c r="L67" i="3"/>
  <c r="M69" i="3"/>
  <c r="N70" i="3"/>
  <c r="J75" i="3"/>
  <c r="E77" i="3"/>
  <c r="H78" i="3"/>
  <c r="P79" i="3"/>
  <c r="F81" i="3"/>
  <c r="O86" i="3"/>
  <c r="K98" i="3"/>
  <c r="K106" i="3"/>
  <c r="K114" i="3"/>
  <c r="K122" i="3"/>
  <c r="I31" i="3" s="1"/>
  <c r="S141" i="3"/>
  <c r="R141" i="3"/>
  <c r="Q141" i="3"/>
  <c r="P141" i="3"/>
  <c r="S150" i="3"/>
  <c r="R150" i="3"/>
  <c r="Q150" i="3"/>
  <c r="P150" i="3"/>
  <c r="S159" i="3"/>
  <c r="K70" i="3"/>
  <c r="K69" i="3"/>
  <c r="K65" i="3"/>
  <c r="E64" i="3"/>
  <c r="N64" i="3"/>
  <c r="L65" i="3"/>
  <c r="N69" i="3"/>
  <c r="P71" i="3"/>
  <c r="E73" i="3"/>
  <c r="H74" i="3"/>
  <c r="P75" i="3"/>
  <c r="F77" i="3"/>
  <c r="N78" i="3"/>
  <c r="Q79" i="3"/>
  <c r="L81" i="3"/>
  <c r="S132" i="3"/>
  <c r="R132" i="3"/>
  <c r="Q132" i="3"/>
  <c r="P132" i="3"/>
  <c r="S143" i="3"/>
  <c r="R143" i="3"/>
  <c r="Q143" i="3"/>
  <c r="S146" i="3"/>
  <c r="R146" i="3"/>
  <c r="Q146" i="3"/>
  <c r="P146" i="3"/>
  <c r="M71" i="3"/>
  <c r="M72" i="3"/>
  <c r="M70" i="3"/>
  <c r="M66" i="3"/>
  <c r="G72" i="3"/>
  <c r="G71" i="3"/>
  <c r="G67" i="3"/>
  <c r="O72" i="3"/>
  <c r="O68" i="3"/>
  <c r="O71" i="3"/>
  <c r="O67" i="3"/>
  <c r="K162" i="3"/>
  <c r="Q69" i="3"/>
  <c r="Q72" i="3"/>
  <c r="Q68" i="3"/>
  <c r="Q64" i="3"/>
  <c r="L70" i="3"/>
  <c r="L66" i="3"/>
  <c r="L71" i="3"/>
  <c r="M79" i="3"/>
  <c r="M75" i="3"/>
  <c r="M80" i="3"/>
  <c r="M76" i="3"/>
  <c r="M78" i="3"/>
  <c r="M74" i="3"/>
  <c r="G80" i="3"/>
  <c r="G76" i="3"/>
  <c r="G81" i="3"/>
  <c r="G77" i="3"/>
  <c r="G73" i="3"/>
  <c r="G79" i="3"/>
  <c r="G75" i="3"/>
  <c r="O80" i="3"/>
  <c r="O76" i="3"/>
  <c r="O81" i="3"/>
  <c r="O77" i="3"/>
  <c r="O73" i="3"/>
  <c r="O79" i="3"/>
  <c r="O75" i="3"/>
  <c r="K180" i="3"/>
  <c r="I78" i="3" s="1"/>
  <c r="S94" i="3"/>
  <c r="S96" i="3"/>
  <c r="S98" i="3"/>
  <c r="S100" i="3"/>
  <c r="S102" i="3"/>
  <c r="S104" i="3"/>
  <c r="S106" i="3"/>
  <c r="S108" i="3"/>
  <c r="S110" i="3"/>
  <c r="S112" i="3"/>
  <c r="S114" i="3"/>
  <c r="S116" i="3"/>
  <c r="S118" i="3"/>
  <c r="S120" i="3"/>
  <c r="S122" i="3"/>
  <c r="S124" i="3"/>
  <c r="S126" i="3"/>
  <c r="R127" i="3"/>
  <c r="Q128" i="3"/>
  <c r="S134" i="3"/>
  <c r="R135" i="3"/>
  <c r="Q136" i="3"/>
  <c r="R139" i="3"/>
  <c r="Q142" i="3"/>
  <c r="S144" i="3"/>
  <c r="R147" i="3"/>
  <c r="S152" i="3"/>
  <c r="R153" i="3"/>
  <c r="Q154" i="3"/>
  <c r="K193" i="3"/>
  <c r="K200" i="3"/>
  <c r="N13" i="5" a="1"/>
  <c r="N13" i="5" s="1"/>
  <c r="L13" i="5" a="1"/>
  <c r="L13" i="5" s="1"/>
  <c r="N27" i="5" a="1"/>
  <c r="N27" i="5" s="1"/>
  <c r="M27" i="5" a="1"/>
  <c r="M27" i="5" s="1"/>
  <c r="I27" i="5" a="1"/>
  <c r="I27" i="5" s="1"/>
  <c r="L27" i="5" a="1"/>
  <c r="L27" i="5" s="1"/>
  <c r="H27" i="5" a="1"/>
  <c r="H27" i="5" s="1"/>
  <c r="K27" i="5" a="1"/>
  <c r="K27" i="5" s="1"/>
  <c r="K29" i="5" a="1"/>
  <c r="K29" i="5" s="1"/>
  <c r="N29" i="5" a="1"/>
  <c r="N29" i="5" s="1"/>
  <c r="I29" i="5" a="1"/>
  <c r="I29" i="5" s="1"/>
  <c r="M29" i="5" a="1"/>
  <c r="M29" i="5" s="1"/>
  <c r="L29" i="5" a="1"/>
  <c r="L29" i="5" s="1"/>
  <c r="L30" i="5" a="1"/>
  <c r="L30" i="5" s="1"/>
  <c r="M31" i="5" a="1"/>
  <c r="M31" i="5" s="1"/>
  <c r="N31" i="5" a="1"/>
  <c r="N31" i="5" s="1"/>
  <c r="I31" i="5" a="1"/>
  <c r="I31" i="5" s="1"/>
  <c r="H31" i="5" a="1"/>
  <c r="H31" i="5" s="1"/>
  <c r="L31" i="5" a="1"/>
  <c r="L31" i="5" s="1"/>
  <c r="K31" i="5" a="1"/>
  <c r="K31" i="5" s="1"/>
  <c r="L48" i="5" a="1"/>
  <c r="L48" i="5" s="1"/>
  <c r="F48" i="5" a="1"/>
  <c r="F48" i="5" s="1"/>
  <c r="N48" i="5" a="1"/>
  <c r="N48" i="5" s="1"/>
  <c r="J48" i="5" a="1"/>
  <c r="J48" i="5" s="1"/>
  <c r="N15" i="5" a="1"/>
  <c r="N15" i="5" s="1"/>
  <c r="M15" i="5" a="1"/>
  <c r="M15" i="5" s="1"/>
  <c r="I15" i="5" a="1"/>
  <c r="I15" i="5" s="1"/>
  <c r="L20" i="5" a="1"/>
  <c r="L20" i="5" s="1"/>
  <c r="H20" i="5" a="1"/>
  <c r="H20" i="5" s="1"/>
  <c r="K20" i="5" a="1"/>
  <c r="K20" i="5" s="1"/>
  <c r="N20" i="5" a="1"/>
  <c r="N20" i="5" s="1"/>
  <c r="M20" i="5" a="1"/>
  <c r="M20" i="5" s="1"/>
  <c r="N24" i="5" a="1"/>
  <c r="N24" i="5" s="1"/>
  <c r="H29" i="5" a="1"/>
  <c r="H29" i="5" s="1"/>
  <c r="P133" i="3"/>
  <c r="P151" i="3"/>
  <c r="P159" i="3"/>
  <c r="I28" i="4"/>
  <c r="K25" i="5" a="1"/>
  <c r="K25" i="5" s="1"/>
  <c r="M25" i="5" a="1"/>
  <c r="M25" i="5" s="1"/>
  <c r="I25" i="5" a="1"/>
  <c r="I25" i="5" s="1"/>
  <c r="L25" i="5" a="1"/>
  <c r="L25" i="5" s="1"/>
  <c r="H25" i="5" a="1"/>
  <c r="H25" i="5" s="1"/>
  <c r="I28" i="5" a="1"/>
  <c r="I28" i="5" s="1"/>
  <c r="K30" i="5" a="1"/>
  <c r="K30" i="5" s="1"/>
  <c r="J34" i="5" a="1"/>
  <c r="J34" i="5" s="1"/>
  <c r="N36" i="5" a="1"/>
  <c r="N36" i="5" s="1"/>
  <c r="J36" i="5" a="1"/>
  <c r="J36" i="5" s="1"/>
  <c r="F36" i="5" a="1"/>
  <c r="F36" i="5" s="1"/>
  <c r="L36" i="5" a="1"/>
  <c r="L36" i="5" s="1"/>
  <c r="P94" i="3"/>
  <c r="P96" i="3"/>
  <c r="P98" i="3"/>
  <c r="P100" i="3"/>
  <c r="P102" i="3"/>
  <c r="P104" i="3"/>
  <c r="P106" i="3"/>
  <c r="N22" i="3" s="1"/>
  <c r="P108" i="3"/>
  <c r="N21" i="3" s="1"/>
  <c r="P110" i="3"/>
  <c r="P112" i="3"/>
  <c r="P114" i="3"/>
  <c r="N27" i="3" s="1"/>
  <c r="P116" i="3"/>
  <c r="P118" i="3"/>
  <c r="P120" i="3"/>
  <c r="P122" i="3"/>
  <c r="P124" i="3"/>
  <c r="P126" i="3"/>
  <c r="Q133" i="3"/>
  <c r="P144" i="3"/>
  <c r="Q151" i="3"/>
  <c r="Q159" i="3"/>
  <c r="K173" i="3"/>
  <c r="K201" i="3"/>
  <c r="H11" i="4"/>
  <c r="M17" i="5" a="1"/>
  <c r="M17" i="5" s="1"/>
  <c r="I17" i="5" a="1"/>
  <c r="I17" i="5" s="1"/>
  <c r="L17" i="5" a="1"/>
  <c r="L17" i="5" s="1"/>
  <c r="H17" i="5" a="1"/>
  <c r="H17" i="5" s="1"/>
  <c r="K22" i="5" a="1"/>
  <c r="K22" i="5" s="1"/>
  <c r="N22" i="5" a="1"/>
  <c r="N22" i="5" s="1"/>
  <c r="M22" i="5" a="1"/>
  <c r="M22" i="5" s="1"/>
  <c r="I22" i="5" a="1"/>
  <c r="I22" i="5" s="1"/>
  <c r="I33" i="5" a="1"/>
  <c r="I33" i="5" s="1"/>
  <c r="N39" i="5" a="1"/>
  <c r="N39" i="5" s="1"/>
  <c r="Q94" i="3"/>
  <c r="Q96" i="3"/>
  <c r="Q98" i="3"/>
  <c r="Q100" i="3"/>
  <c r="Q102" i="3"/>
  <c r="Q104" i="3"/>
  <c r="Q106" i="3"/>
  <c r="Q108" i="3"/>
  <c r="Q110" i="3"/>
  <c r="Q112" i="3"/>
  <c r="Q114" i="3"/>
  <c r="Q116" i="3"/>
  <c r="Q118" i="3"/>
  <c r="Q120" i="3"/>
  <c r="Q122" i="3"/>
  <c r="Q124" i="3"/>
  <c r="Q126" i="3"/>
  <c r="P127" i="3"/>
  <c r="R133" i="3"/>
  <c r="Q134" i="3"/>
  <c r="P135" i="3"/>
  <c r="P139" i="3"/>
  <c r="Q144" i="3"/>
  <c r="P147" i="3"/>
  <c r="R151" i="3"/>
  <c r="Q152" i="3"/>
  <c r="P153" i="3"/>
  <c r="R159" i="3"/>
  <c r="K169" i="3"/>
  <c r="K204" i="3"/>
  <c r="G11" i="4"/>
  <c r="L52" i="5" a="1"/>
  <c r="L52" i="5" s="1"/>
  <c r="F52" i="5" a="1"/>
  <c r="F52" i="5" s="1"/>
  <c r="F51" i="5" a="1"/>
  <c r="F51" i="5" s="1"/>
  <c r="L49" i="5" a="1"/>
  <c r="L49" i="5" s="1"/>
  <c r="J52" i="5" a="1"/>
  <c r="J52" i="5" s="1"/>
  <c r="N51" i="5" a="1"/>
  <c r="N51" i="5" s="1"/>
  <c r="N38" i="5" a="1"/>
  <c r="N38" i="5" s="1"/>
  <c r="J38" i="5" a="1"/>
  <c r="J38" i="5" s="1"/>
  <c r="J54" i="5" a="1"/>
  <c r="J54" i="5" s="1"/>
  <c r="N54" i="5" a="1"/>
  <c r="N54" i="5" s="1"/>
  <c r="L51" i="5" a="1"/>
  <c r="L51" i="5" s="1"/>
  <c r="N47" i="5" a="1"/>
  <c r="N47" i="5" s="1"/>
  <c r="L34" i="5" a="1"/>
  <c r="L34" i="5" s="1"/>
  <c r="L46" i="5" a="1"/>
  <c r="L46" i="5" s="1"/>
  <c r="L43" i="5" a="1"/>
  <c r="L43" i="5" s="1"/>
  <c r="J40" i="5" a="1"/>
  <c r="J40" i="5" s="1"/>
  <c r="K33" i="5" a="1"/>
  <c r="K33" i="5" s="1"/>
  <c r="N30" i="5" a="1"/>
  <c r="N30" i="5" s="1"/>
  <c r="K46" i="5" a="1"/>
  <c r="K46" i="5" s="1"/>
  <c r="F38" i="5" a="1"/>
  <c r="F38" i="5" s="1"/>
  <c r="F34" i="5" a="1"/>
  <c r="F34" i="5" s="1"/>
  <c r="H30" i="5" a="1"/>
  <c r="H30" i="5" s="1"/>
  <c r="L38" i="5" a="1"/>
  <c r="L38" i="5" s="1"/>
  <c r="N34" i="5" a="1"/>
  <c r="N34" i="5" s="1"/>
  <c r="N33" i="5" a="1"/>
  <c r="N33" i="5" s="1"/>
  <c r="H15" i="5" a="1"/>
  <c r="H15" i="5" s="1"/>
  <c r="L19" i="5" a="1"/>
  <c r="L19" i="5" s="1"/>
  <c r="H19" i="5" a="1"/>
  <c r="H19" i="5" s="1"/>
  <c r="K19" i="5" a="1"/>
  <c r="K19" i="5" s="1"/>
  <c r="N19" i="5" a="1"/>
  <c r="N19" i="5" s="1"/>
  <c r="M26" i="5" a="1"/>
  <c r="M26" i="5" s="1"/>
  <c r="I26" i="5" a="1"/>
  <c r="I26" i="5" s="1"/>
  <c r="L26" i="5" a="1"/>
  <c r="L26" i="5" s="1"/>
  <c r="H26" i="5" a="1"/>
  <c r="H26" i="5" s="1"/>
  <c r="K26" i="5" a="1"/>
  <c r="K26" i="5" s="1"/>
  <c r="K165" i="3"/>
  <c r="K197" i="3"/>
  <c r="I27" i="4"/>
  <c r="K24" i="5" a="1"/>
  <c r="K24" i="5" s="1"/>
  <c r="N28" i="5" a="1"/>
  <c r="N28" i="5" s="1"/>
  <c r="L28" i="5" a="1"/>
  <c r="L28" i="5" s="1"/>
  <c r="H28" i="5" a="1"/>
  <c r="H28" i="5" s="1"/>
  <c r="K28" i="5" a="1"/>
  <c r="K28" i="5" s="1"/>
  <c r="L32" i="5" a="1"/>
  <c r="L32" i="5" s="1"/>
  <c r="H32" i="5" a="1"/>
  <c r="H32" i="5" s="1"/>
  <c r="N32" i="5" a="1"/>
  <c r="N32" i="5" s="1"/>
  <c r="I32" i="5" a="1"/>
  <c r="I32" i="5" s="1"/>
  <c r="M32" i="5" a="1"/>
  <c r="M32" i="5" s="1"/>
  <c r="K32" i="5" a="1"/>
  <c r="K32" i="5" s="1"/>
  <c r="M45" i="5" a="1"/>
  <c r="M45" i="5" s="1"/>
  <c r="O56" i="5" a="1"/>
  <c r="O56" i="5" s="1"/>
  <c r="R56" i="5" a="1"/>
  <c r="R56" i="5" s="1"/>
  <c r="N56" i="5" a="1"/>
  <c r="N56" i="5" s="1"/>
  <c r="F56" i="5" a="1"/>
  <c r="F56" i="5" s="1"/>
  <c r="Q56" i="5" a="1"/>
  <c r="Q56" i="5" s="1"/>
  <c r="P56" i="5" a="1"/>
  <c r="P56" i="5" s="1"/>
  <c r="L56" i="5" a="1"/>
  <c r="L56" i="5" s="1"/>
  <c r="M56" i="5" a="1"/>
  <c r="M56" i="5" s="1"/>
  <c r="N37" i="5" a="1"/>
  <c r="N37" i="5" s="1"/>
  <c r="J37" i="5" a="1"/>
  <c r="J37" i="5" s="1"/>
  <c r="F37" i="5" a="1"/>
  <c r="F37" i="5" s="1"/>
  <c r="L37" i="5" a="1"/>
  <c r="L37" i="5" s="1"/>
  <c r="F40" i="5" a="1"/>
  <c r="F40" i="5" s="1"/>
  <c r="J51" i="5" a="1"/>
  <c r="J51" i="5" s="1"/>
  <c r="K45" i="5" a="1"/>
  <c r="K45" i="5" s="1"/>
  <c r="J45" i="5" a="1"/>
  <c r="J45" i="5" s="1"/>
  <c r="F45" i="5" a="1"/>
  <c r="F45" i="5" s="1"/>
  <c r="N45" i="5" a="1"/>
  <c r="N45" i="5" s="1"/>
  <c r="K78" i="5" a="1"/>
  <c r="K78" i="5" s="1"/>
  <c r="R82" i="5" a="1"/>
  <c r="R82" i="5" s="1"/>
  <c r="L82" i="5" a="1"/>
  <c r="L82" i="5" s="1"/>
  <c r="R80" i="5" a="1"/>
  <c r="R80" i="5" s="1"/>
  <c r="J79" i="5" a="1"/>
  <c r="J79" i="5" s="1"/>
  <c r="N80" i="5" a="1"/>
  <c r="N80" i="5" s="1"/>
  <c r="R79" i="5" a="1"/>
  <c r="R79" i="5" s="1"/>
  <c r="L76" i="5" a="1"/>
  <c r="L76" i="5" s="1"/>
  <c r="O80" i="5" a="1"/>
  <c r="O80" i="5" s="1"/>
  <c r="M80" i="5" a="1"/>
  <c r="M80" i="5" s="1"/>
  <c r="N82" i="5" a="1"/>
  <c r="N82" i="5" s="1"/>
  <c r="M82" i="5" a="1"/>
  <c r="M82" i="5" s="1"/>
  <c r="G82" i="5" a="1"/>
  <c r="G82" i="5" s="1"/>
  <c r="N76" i="5" a="1"/>
  <c r="N76" i="5" s="1"/>
  <c r="H24" i="5" a="1"/>
  <c r="H24" i="5" s="1"/>
  <c r="L24" i="5" a="1"/>
  <c r="L24" i="5" s="1"/>
  <c r="N35" i="5" a="1"/>
  <c r="N35" i="5" s="1"/>
  <c r="J35" i="5" a="1"/>
  <c r="J35" i="5" s="1"/>
  <c r="L39" i="5" a="1"/>
  <c r="L39" i="5" s="1"/>
  <c r="J39" i="5" a="1"/>
  <c r="J39" i="5" s="1"/>
  <c r="L42" i="5" a="1"/>
  <c r="L42" i="5" s="1"/>
  <c r="K42" i="5" a="1"/>
  <c r="K42" i="5" s="1"/>
  <c r="N52" i="5" a="1"/>
  <c r="N52" i="5" s="1"/>
  <c r="I24" i="5" a="1"/>
  <c r="I24" i="5" s="1"/>
  <c r="M24" i="5" a="1"/>
  <c r="M24" i="5" s="1"/>
  <c r="L33" i="5" a="1"/>
  <c r="L33" i="5" s="1"/>
  <c r="H33" i="5" a="1"/>
  <c r="H33" i="5" s="1"/>
  <c r="F35" i="5" a="1"/>
  <c r="F35" i="5" s="1"/>
  <c r="F39" i="5" a="1"/>
  <c r="F39" i="5" s="1"/>
  <c r="F42" i="5" a="1"/>
  <c r="F42" i="5" s="1"/>
  <c r="M42" i="5" a="1"/>
  <c r="M42" i="5" s="1"/>
  <c r="K43" i="5" a="1"/>
  <c r="K43" i="5" s="1"/>
  <c r="K47" i="5" a="1"/>
  <c r="K47" i="5" s="1"/>
  <c r="J47" i="5" a="1"/>
  <c r="J47" i="5" s="1"/>
  <c r="F47" i="5" a="1"/>
  <c r="F47" i="5" s="1"/>
  <c r="M47" i="5" a="1"/>
  <c r="M47" i="5" s="1"/>
  <c r="L47" i="5" a="1"/>
  <c r="L47" i="5" s="1"/>
  <c r="L50" i="5" a="1"/>
  <c r="L50" i="5" s="1"/>
  <c r="N42" i="5" a="1"/>
  <c r="N42" i="5" s="1"/>
  <c r="M30" i="5" a="1"/>
  <c r="M30" i="5" s="1"/>
  <c r="I30" i="5" a="1"/>
  <c r="I30" i="5" s="1"/>
  <c r="L35" i="5" a="1"/>
  <c r="L35" i="5" s="1"/>
  <c r="L40" i="5" a="1"/>
  <c r="L40" i="5" s="1"/>
  <c r="L41" i="5" a="1"/>
  <c r="L41" i="5" s="1"/>
  <c r="K41" i="5" a="1"/>
  <c r="K41" i="5" s="1"/>
  <c r="N41" i="5" a="1"/>
  <c r="N41" i="5" s="1"/>
  <c r="J41" i="5" a="1"/>
  <c r="J41" i="5" s="1"/>
  <c r="F41" i="5" a="1"/>
  <c r="F41" i="5" s="1"/>
  <c r="M41" i="5" a="1"/>
  <c r="M41" i="5" s="1"/>
  <c r="F46" i="5" a="1"/>
  <c r="F46" i="5" s="1"/>
  <c r="N53" i="5" a="1"/>
  <c r="N53" i="5" s="1"/>
  <c r="J53" i="5" a="1"/>
  <c r="J53" i="5" s="1"/>
  <c r="F53" i="5" a="1"/>
  <c r="F53" i="5" s="1"/>
  <c r="L53" i="5" a="1"/>
  <c r="L53" i="5" s="1"/>
  <c r="Q57" i="5" a="1"/>
  <c r="Q57" i="5" s="1"/>
  <c r="P57" i="5" a="1"/>
  <c r="P57" i="5" s="1"/>
  <c r="L57" i="5" a="1"/>
  <c r="L57" i="5" s="1"/>
  <c r="R57" i="5" a="1"/>
  <c r="R57" i="5" s="1"/>
  <c r="N57" i="5" a="1"/>
  <c r="N57" i="5" s="1"/>
  <c r="F57" i="5" a="1"/>
  <c r="F57" i="5" s="1"/>
  <c r="K57" i="5" a="1"/>
  <c r="K57" i="5" s="1"/>
  <c r="N62" i="5" a="1"/>
  <c r="N62" i="5" s="1"/>
  <c r="R62" i="5" a="1"/>
  <c r="R62" i="5" s="1"/>
  <c r="L62" i="5" a="1"/>
  <c r="L62" i="5" s="1"/>
  <c r="P62" i="5" a="1"/>
  <c r="P62" i="5" s="1"/>
  <c r="O62" i="5" a="1"/>
  <c r="O62" i="5" s="1"/>
  <c r="F62" i="5" a="1"/>
  <c r="F62" i="5" s="1"/>
  <c r="M46" i="5" a="1"/>
  <c r="M46" i="5" s="1"/>
  <c r="M43" i="5" a="1"/>
  <c r="M43" i="5" s="1"/>
  <c r="N46" i="5" a="1"/>
  <c r="N46" i="5" s="1"/>
  <c r="N49" i="5" a="1"/>
  <c r="N49" i="5" s="1"/>
  <c r="J49" i="5" a="1"/>
  <c r="J49" i="5" s="1"/>
  <c r="F49" i="5" a="1"/>
  <c r="F49" i="5" s="1"/>
  <c r="N50" i="5" a="1"/>
  <c r="N50" i="5" s="1"/>
  <c r="O57" i="5" a="1"/>
  <c r="O57" i="5" s="1"/>
  <c r="M63" i="5" a="1"/>
  <c r="M63" i="5" s="1"/>
  <c r="L63" i="5" a="1"/>
  <c r="L63" i="5" s="1"/>
  <c r="P63" i="5" a="1"/>
  <c r="P63" i="5" s="1"/>
  <c r="K63" i="5" a="1"/>
  <c r="K63" i="5" s="1"/>
  <c r="F63" i="5" a="1"/>
  <c r="F63" i="5" s="1"/>
  <c r="N63" i="5" a="1"/>
  <c r="N63" i="5" s="1"/>
  <c r="P67" i="5" a="1"/>
  <c r="P67" i="5" s="1"/>
  <c r="N67" i="5" a="1"/>
  <c r="N67" i="5" s="1"/>
  <c r="M67" i="5" a="1"/>
  <c r="M67" i="5" s="1"/>
  <c r="F67" i="5" a="1"/>
  <c r="F67" i="5" s="1"/>
  <c r="R67" i="5" a="1"/>
  <c r="R67" i="5" s="1"/>
  <c r="L67" i="5" a="1"/>
  <c r="L67" i="5" s="1"/>
  <c r="P77" i="5" a="1"/>
  <c r="P77" i="5" s="1"/>
  <c r="J46" i="5" a="1"/>
  <c r="J46" i="5" s="1"/>
  <c r="J50" i="5" a="1"/>
  <c r="J50" i="5" s="1"/>
  <c r="L54" i="5" a="1"/>
  <c r="L54" i="5" s="1"/>
  <c r="P59" i="5" a="1"/>
  <c r="P59" i="5" s="1"/>
  <c r="L59" i="5" a="1"/>
  <c r="L59" i="5" s="1"/>
  <c r="O59" i="5" a="1"/>
  <c r="O59" i="5" s="1"/>
  <c r="R59" i="5" a="1"/>
  <c r="R59" i="5" s="1"/>
  <c r="N59" i="5" a="1"/>
  <c r="N59" i="5" s="1"/>
  <c r="F59" i="5" a="1"/>
  <c r="F59" i="5" s="1"/>
  <c r="Q59" i="5" a="1"/>
  <c r="Q59" i="5" s="1"/>
  <c r="P64" i="5" a="1"/>
  <c r="P64" i="5" s="1"/>
  <c r="L64" i="5" a="1"/>
  <c r="L64" i="5" s="1"/>
  <c r="F64" i="5" a="1"/>
  <c r="F64" i="5" s="1"/>
  <c r="F43" i="5" a="1"/>
  <c r="F43" i="5" s="1"/>
  <c r="J43" i="5" a="1"/>
  <c r="J43" i="5" s="1"/>
  <c r="N43" i="5" a="1"/>
  <c r="N43" i="5" s="1"/>
  <c r="F50" i="5" a="1"/>
  <c r="F50" i="5" s="1"/>
  <c r="F54" i="5" a="1"/>
  <c r="F54" i="5" s="1"/>
  <c r="O61" i="5" a="1"/>
  <c r="O61" i="5" s="1"/>
  <c r="N61" i="5" a="1"/>
  <c r="N61" i="5" s="1"/>
  <c r="F61" i="5" a="1"/>
  <c r="F61" i="5" s="1"/>
  <c r="R61" i="5" a="1"/>
  <c r="R61" i="5" s="1"/>
  <c r="L61" i="5" a="1"/>
  <c r="L61" i="5" s="1"/>
  <c r="Q61" i="5" a="1"/>
  <c r="Q61" i="5" s="1"/>
  <c r="R69" i="5" a="1"/>
  <c r="R69" i="5" s="1"/>
  <c r="N69" i="5" a="1"/>
  <c r="N69" i="5" s="1"/>
  <c r="F69" i="5" a="1"/>
  <c r="F69" i="5" s="1"/>
  <c r="K69" i="5" a="1"/>
  <c r="K69" i="5" s="1"/>
  <c r="P69" i="5" a="1"/>
  <c r="P69" i="5" s="1"/>
  <c r="O69" i="5" a="1"/>
  <c r="O69" i="5" s="1"/>
  <c r="M69" i="5" a="1"/>
  <c r="M69" i="5" s="1"/>
  <c r="L69" i="5" a="1"/>
  <c r="L69" i="5" s="1"/>
  <c r="P78" i="5" a="1"/>
  <c r="P78" i="5" s="1"/>
  <c r="L78" i="5" a="1"/>
  <c r="L78" i="5" s="1"/>
  <c r="G78" i="5" a="1"/>
  <c r="G78" i="5" s="1"/>
  <c r="N78" i="5" a="1"/>
  <c r="N78" i="5" s="1"/>
  <c r="J78" i="5" a="1"/>
  <c r="J78" i="5" s="1"/>
  <c r="O47" i="5" a="1"/>
  <c r="O47" i="5" s="1"/>
  <c r="L45" i="5" a="1"/>
  <c r="L45" i="5" s="1"/>
  <c r="K128" i="5"/>
  <c r="K61" i="5" a="1"/>
  <c r="K61" i="5" s="1"/>
  <c r="K56" i="5" a="1"/>
  <c r="K56" i="5" s="1"/>
  <c r="K59" i="5" a="1"/>
  <c r="K59" i="5" s="1"/>
  <c r="K55" i="5" a="1"/>
  <c r="K55" i="5" s="1"/>
  <c r="M57" i="5" a="1"/>
  <c r="M57" i="5" s="1"/>
  <c r="M60" i="5" a="1"/>
  <c r="M60" i="5" s="1"/>
  <c r="M55" i="5" a="1"/>
  <c r="M55" i="5" s="1"/>
  <c r="M58" i="5" a="1"/>
  <c r="M58" i="5" s="1"/>
  <c r="M61" i="5" a="1"/>
  <c r="M61" i="5" s="1"/>
  <c r="M59" i="5" a="1"/>
  <c r="M59" i="5" s="1"/>
  <c r="G61" i="5" a="1"/>
  <c r="G61" i="5" s="1"/>
  <c r="G56" i="5" a="1"/>
  <c r="G56" i="5" s="1"/>
  <c r="G59" i="5" a="1"/>
  <c r="G59" i="5" s="1"/>
  <c r="G55" i="5" a="1"/>
  <c r="G55" i="5" s="1"/>
  <c r="Q66" i="5" a="1"/>
  <c r="Q66" i="5" s="1"/>
  <c r="Q64" i="5" a="1"/>
  <c r="Q64" i="5" s="1"/>
  <c r="Q63" i="5" a="1"/>
  <c r="Q63" i="5" s="1"/>
  <c r="Q65" i="5" a="1"/>
  <c r="Q65" i="5" s="1"/>
  <c r="Q67" i="5" a="1"/>
  <c r="Q67" i="5" s="1"/>
  <c r="Q75" i="5" a="1"/>
  <c r="Q75" i="5" s="1"/>
  <c r="Q70" i="5" a="1"/>
  <c r="Q70" i="5" s="1"/>
  <c r="Q71" i="5" a="1"/>
  <c r="Q71" i="5" s="1"/>
  <c r="Q72" i="5" a="1"/>
  <c r="Q72" i="5" s="1"/>
  <c r="Q69" i="5" a="1"/>
  <c r="Q69" i="5" s="1"/>
  <c r="L80" i="5" a="1"/>
  <c r="L80" i="5" s="1"/>
  <c r="R58" i="5" a="1"/>
  <c r="R58" i="5" s="1"/>
  <c r="N58" i="5" a="1"/>
  <c r="N58" i="5" s="1"/>
  <c r="F58" i="5" a="1"/>
  <c r="F58" i="5" s="1"/>
  <c r="Q58" i="5" a="1"/>
  <c r="Q58" i="5" s="1"/>
  <c r="O58" i="5" a="1"/>
  <c r="O58" i="5" s="1"/>
  <c r="J81" i="5" a="1"/>
  <c r="J81" i="5" s="1"/>
  <c r="S98" i="5"/>
  <c r="R98" i="5"/>
  <c r="Q98" i="5"/>
  <c r="P98" i="5"/>
  <c r="O55" i="5" a="1"/>
  <c r="O55" i="5" s="1"/>
  <c r="G71" i="5" a="1"/>
  <c r="G71" i="5" s="1"/>
  <c r="S106" i="5"/>
  <c r="R106" i="5"/>
  <c r="Q106" i="5"/>
  <c r="P106" i="5"/>
  <c r="G75" i="5" a="1"/>
  <c r="G75" i="5" s="1"/>
  <c r="G72" i="5" a="1"/>
  <c r="G72" i="5" s="1"/>
  <c r="K75" i="5" a="1"/>
  <c r="K75" i="5" s="1"/>
  <c r="K72" i="5" a="1"/>
  <c r="K72" i="5" s="1"/>
  <c r="P76" i="5" a="1"/>
  <c r="P76" i="5" s="1"/>
  <c r="O76" i="5" a="1"/>
  <c r="O76" i="5" s="1"/>
  <c r="S108" i="5"/>
  <c r="R108" i="5"/>
  <c r="P108" i="5"/>
  <c r="F68" i="5" a="1"/>
  <c r="F68" i="5" s="1"/>
  <c r="I70" i="5" a="1"/>
  <c r="I70" i="5" s="1"/>
  <c r="I74" i="5" a="1"/>
  <c r="I74" i="5" s="1"/>
  <c r="I73" i="5" a="1"/>
  <c r="I73" i="5" s="1"/>
  <c r="I71" i="5" a="1"/>
  <c r="I71" i="5" s="1"/>
  <c r="P70" i="5" a="1"/>
  <c r="P70" i="5" s="1"/>
  <c r="M76" i="5" a="1"/>
  <c r="M76" i="5" s="1"/>
  <c r="F65" i="5" a="1"/>
  <c r="F65" i="5" s="1"/>
  <c r="K65" i="5" a="1"/>
  <c r="K65" i="5" s="1"/>
  <c r="K70" i="5" a="1"/>
  <c r="K70" i="5" s="1"/>
  <c r="K77" i="5" a="1"/>
  <c r="K77" i="5" s="1"/>
  <c r="S116" i="5"/>
  <c r="R116" i="5"/>
  <c r="Q116" i="5"/>
  <c r="P116" i="5"/>
  <c r="N73" i="5" a="1"/>
  <c r="N73" i="5" s="1"/>
  <c r="P82" i="5" a="1"/>
  <c r="P82" i="5" s="1"/>
  <c r="R65" i="5" a="1"/>
  <c r="R65" i="5" s="1"/>
  <c r="P71" i="5" a="1"/>
  <c r="P71" i="5" s="1"/>
  <c r="M75" i="5" a="1"/>
  <c r="M75" i="5" s="1"/>
  <c r="S110" i="5"/>
  <c r="R110" i="5"/>
  <c r="Q110" i="5"/>
  <c r="P110" i="5"/>
  <c r="Q62" i="5" a="1"/>
  <c r="Q62" i="5" s="1"/>
  <c r="Q68" i="5" a="1"/>
  <c r="Q68" i="5" s="1"/>
  <c r="L70" i="5" a="1"/>
  <c r="L70" i="5" s="1"/>
  <c r="F73" i="5" a="1"/>
  <c r="F73" i="5" s="1"/>
  <c r="G81" i="5" a="1"/>
  <c r="G81" i="5" s="1"/>
  <c r="G80" i="5" a="1"/>
  <c r="G80" i="5" s="1"/>
  <c r="G76" i="5" a="1"/>
  <c r="G76" i="5" s="1"/>
  <c r="G77" i="5" a="1"/>
  <c r="G77" i="5" s="1"/>
  <c r="G79" i="5" a="1"/>
  <c r="G79" i="5" s="1"/>
  <c r="O81" i="5" a="1"/>
  <c r="O81" i="5" s="1"/>
  <c r="O78" i="5" a="1"/>
  <c r="O78" i="5" s="1"/>
  <c r="O79" i="5" a="1"/>
  <c r="O79" i="5" s="1"/>
  <c r="O82" i="5" a="1"/>
  <c r="O82" i="5" s="1"/>
  <c r="I79" i="5" a="1"/>
  <c r="I79" i="5" s="1"/>
  <c r="I77" i="5" a="1"/>
  <c r="I77" i="5" s="1"/>
  <c r="I81" i="5" a="1"/>
  <c r="I81" i="5" s="1"/>
  <c r="I82" i="5" a="1"/>
  <c r="I82" i="5" s="1"/>
  <c r="Q81" i="5" a="1"/>
  <c r="Q81" i="5" s="1"/>
  <c r="Q79" i="5" a="1"/>
  <c r="Q79" i="5" s="1"/>
  <c r="Q77" i="5" a="1"/>
  <c r="Q77" i="5" s="1"/>
  <c r="Q80" i="5" a="1"/>
  <c r="Q80" i="5" s="1"/>
  <c r="Q82" i="5" a="1"/>
  <c r="Q82" i="5" s="1"/>
  <c r="Q76" i="5" a="1"/>
  <c r="Q76" i="5" s="1"/>
  <c r="Q78" i="5" a="1"/>
  <c r="Q78" i="5" s="1"/>
  <c r="K82" i="5" a="1"/>
  <c r="K82" i="5" s="1"/>
  <c r="K79" i="5" a="1"/>
  <c r="K79" i="5" s="1"/>
  <c r="K80" i="5" a="1"/>
  <c r="K80" i="5" s="1"/>
  <c r="K76" i="5" a="1"/>
  <c r="K76" i="5" s="1"/>
  <c r="L65" i="5" a="1"/>
  <c r="L65" i="5" s="1"/>
  <c r="K71" i="5" a="1"/>
  <c r="K71" i="5" s="1"/>
  <c r="M73" i="5" a="1"/>
  <c r="M73" i="5" s="1"/>
  <c r="S107" i="5"/>
  <c r="Q107" i="5"/>
  <c r="P107" i="5"/>
  <c r="K131" i="5"/>
  <c r="I62" i="5" a="1"/>
  <c r="I62" i="5" s="1"/>
  <c r="I68" i="5" a="1"/>
  <c r="I68" i="5" s="1"/>
  <c r="R68" i="5" a="1"/>
  <c r="R68" i="5" s="1"/>
  <c r="M62" i="5" a="1"/>
  <c r="M62" i="5" s="1"/>
  <c r="M68" i="5" a="1"/>
  <c r="M68" i="5" s="1"/>
  <c r="G66" i="5" a="1"/>
  <c r="G66" i="5" s="1"/>
  <c r="G67" i="5" a="1"/>
  <c r="G67" i="5" s="1"/>
  <c r="O66" i="5" a="1"/>
  <c r="O66" i="5" s="1"/>
  <c r="O64" i="5" a="1"/>
  <c r="O64" i="5" s="1"/>
  <c r="O67" i="5" a="1"/>
  <c r="O67" i="5" s="1"/>
  <c r="M65" i="5" a="1"/>
  <c r="M65" i="5" s="1"/>
  <c r="J76" i="5" a="1"/>
  <c r="J76" i="5" s="1"/>
  <c r="O77" i="5" a="1"/>
  <c r="O77" i="5" s="1"/>
  <c r="S94" i="5"/>
  <c r="Q94" i="5"/>
  <c r="R94" i="5"/>
  <c r="S102" i="5"/>
  <c r="Q102" i="5"/>
  <c r="R102" i="5"/>
  <c r="P102" i="5"/>
  <c r="K66" i="5" a="1"/>
  <c r="K66" i="5" s="1"/>
  <c r="K64" i="5" a="1"/>
  <c r="K64" i="5" s="1"/>
  <c r="K67" i="5" a="1"/>
  <c r="K67" i="5" s="1"/>
  <c r="R66" i="5" a="1"/>
  <c r="R66" i="5" s="1"/>
  <c r="N66" i="5" a="1"/>
  <c r="N66" i="5" s="1"/>
  <c r="F66" i="5" a="1"/>
  <c r="F66" i="5" s="1"/>
  <c r="L66" i="5" a="1"/>
  <c r="L66" i="5" s="1"/>
  <c r="S88" i="5"/>
  <c r="R88" i="5"/>
  <c r="Q88" i="5"/>
  <c r="P88" i="5"/>
  <c r="S109" i="5"/>
  <c r="R109" i="5"/>
  <c r="Q109" i="5"/>
  <c r="O75" i="5" a="1"/>
  <c r="O75" i="5" s="1"/>
  <c r="O73" i="5" a="1"/>
  <c r="O73" i="5" s="1"/>
  <c r="O72" i="5" a="1"/>
  <c r="O72" i="5" s="1"/>
  <c r="M70" i="5" a="1"/>
  <c r="M70" i="5" s="1"/>
  <c r="M71" i="5" a="1"/>
  <c r="M71" i="5" s="1"/>
  <c r="J80" i="5" a="1"/>
  <c r="J80" i="5" s="1"/>
  <c r="R81" i="5" a="1"/>
  <c r="R81" i="5" s="1"/>
  <c r="L77" i="5" a="1"/>
  <c r="L77" i="5" s="1"/>
  <c r="N79" i="5" a="1"/>
  <c r="N79" i="5" s="1"/>
  <c r="R105" i="5"/>
  <c r="P105" i="5"/>
  <c r="S119" i="5"/>
  <c r="S122" i="5"/>
  <c r="R124" i="5"/>
  <c r="S125" i="5"/>
  <c r="S126" i="5"/>
  <c r="S127" i="5"/>
  <c r="K135" i="5"/>
  <c r="H73" i="5" a="1"/>
  <c r="H73" i="5" s="1"/>
  <c r="P73" i="5" a="1"/>
  <c r="P73" i="5" s="1"/>
  <c r="K143" i="5"/>
  <c r="J75" i="5" s="1" a="1"/>
  <c r="J75" i="5" s="1"/>
  <c r="F77" i="5" a="1"/>
  <c r="F77" i="5" s="1"/>
  <c r="N77" i="5" a="1"/>
  <c r="N77" i="5" s="1"/>
  <c r="N74" i="5" a="1"/>
  <c r="N74" i="5" s="1"/>
  <c r="M78" i="5" a="1"/>
  <c r="M78" i="5" s="1"/>
  <c r="R78" i="5" a="1"/>
  <c r="R78" i="5" s="1"/>
  <c r="L81" i="5" a="1"/>
  <c r="L81" i="5" s="1"/>
  <c r="P91" i="5"/>
  <c r="S92" i="5"/>
  <c r="Q92" i="5"/>
  <c r="Q105" i="5"/>
  <c r="P117" i="5"/>
  <c r="S117" i="5"/>
  <c r="Q117" i="5"/>
  <c r="R75" i="5" a="1"/>
  <c r="R75" i="5" s="1"/>
  <c r="H81" i="5" a="1"/>
  <c r="H81" i="5" s="1"/>
  <c r="H79" i="5" a="1"/>
  <c r="H79" i="5" s="1"/>
  <c r="P81" i="5" a="1"/>
  <c r="P81" i="5" s="1"/>
  <c r="P79" i="5" a="1"/>
  <c r="P79" i="5" s="1"/>
  <c r="P75" i="5" a="1"/>
  <c r="P75" i="5" s="1"/>
  <c r="F76" i="5" a="1"/>
  <c r="F76" i="5" s="1"/>
  <c r="P80" i="5" a="1"/>
  <c r="P80" i="5" s="1"/>
  <c r="M81" i="5" a="1"/>
  <c r="M81" i="5" s="1"/>
  <c r="Q91" i="5"/>
  <c r="S96" i="5"/>
  <c r="S105" i="5"/>
  <c r="R89" i="5"/>
  <c r="P89" i="5"/>
  <c r="S100" i="5"/>
  <c r="Q100" i="5"/>
  <c r="L73" i="5" a="1"/>
  <c r="L73" i="5" s="1"/>
  <c r="J77" i="5" a="1"/>
  <c r="J77" i="5" s="1"/>
  <c r="J82" i="5" a="1"/>
  <c r="J82" i="5" s="1"/>
  <c r="R77" i="5" a="1"/>
  <c r="R77" i="5" s="1"/>
  <c r="H72" i="5" a="1"/>
  <c r="H72" i="5" s="1"/>
  <c r="L72" i="5" a="1"/>
  <c r="L72" i="5" s="1"/>
  <c r="P72" i="5" a="1"/>
  <c r="P72" i="5" s="1"/>
  <c r="L75" i="5" a="1"/>
  <c r="L75" i="5" s="1"/>
  <c r="R76" i="5" a="1"/>
  <c r="R76" i="5" s="1"/>
  <c r="N81" i="5" a="1"/>
  <c r="N81" i="5" s="1"/>
  <c r="S86" i="5"/>
  <c r="Q86" i="5"/>
  <c r="R92" i="5"/>
  <c r="P96" i="5"/>
  <c r="Q99" i="5"/>
  <c r="S104" i="5"/>
  <c r="P112" i="5"/>
  <c r="P113" i="5"/>
  <c r="Q114" i="5"/>
  <c r="R114" i="5"/>
  <c r="Q122" i="5"/>
  <c r="Q89" i="5"/>
  <c r="R97" i="5"/>
  <c r="P97" i="5"/>
  <c r="P100" i="5"/>
  <c r="K106" i="5"/>
  <c r="Q112" i="5"/>
  <c r="Q113" i="5"/>
  <c r="P119" i="5"/>
  <c r="S120" i="5"/>
  <c r="Q120" i="5"/>
  <c r="R121" i="5"/>
  <c r="P121" i="5"/>
  <c r="F75" i="5" a="1"/>
  <c r="F75" i="5" s="1"/>
  <c r="N75" i="5" a="1"/>
  <c r="N75" i="5" s="1"/>
  <c r="L79" i="5" a="1"/>
  <c r="L79" i="5" s="1"/>
  <c r="M79" i="5" a="1"/>
  <c r="M79" i="5" s="1"/>
  <c r="M77" i="5" a="1"/>
  <c r="M77" i="5" s="1"/>
  <c r="J18" i="6"/>
  <c r="J17" i="6"/>
  <c r="J13" i="6"/>
  <c r="N48" i="6"/>
  <c r="S140" i="6"/>
  <c r="R140" i="6"/>
  <c r="Q140" i="6"/>
  <c r="P140" i="6"/>
  <c r="R127" i="6"/>
  <c r="K44" i="6"/>
  <c r="K41" i="6"/>
  <c r="S127" i="6"/>
  <c r="Q127" i="6"/>
  <c r="E50" i="6"/>
  <c r="E53" i="6"/>
  <c r="S144" i="6"/>
  <c r="R144" i="6"/>
  <c r="Q144" i="6"/>
  <c r="P144" i="6"/>
  <c r="S134" i="6"/>
  <c r="Q134" i="6"/>
  <c r="P134" i="6"/>
  <c r="M38" i="6"/>
  <c r="M45" i="6"/>
  <c r="R134" i="6"/>
  <c r="I54" i="6"/>
  <c r="I46" i="6"/>
  <c r="I49" i="6"/>
  <c r="K88" i="5"/>
  <c r="K96" i="5"/>
  <c r="K104" i="5"/>
  <c r="K81" i="5" a="1"/>
  <c r="K81" i="5" s="1"/>
  <c r="S130" i="6"/>
  <c r="R130" i="6"/>
  <c r="Q130" i="6"/>
  <c r="P130" i="6"/>
  <c r="K86" i="5"/>
  <c r="K94" i="5"/>
  <c r="K102" i="5"/>
  <c r="R107" i="5"/>
  <c r="Q108" i="5"/>
  <c r="P109" i="5"/>
  <c r="S124" i="5"/>
  <c r="R125" i="5"/>
  <c r="Q126" i="5"/>
  <c r="P127" i="5"/>
  <c r="K94" i="6"/>
  <c r="R95" i="6"/>
  <c r="P16" i="6" s="1"/>
  <c r="K98" i="6"/>
  <c r="R99" i="6"/>
  <c r="K102" i="6"/>
  <c r="R103" i="6"/>
  <c r="P12" i="6" s="1"/>
  <c r="L27" i="6"/>
  <c r="L23" i="6"/>
  <c r="L19" i="6"/>
  <c r="K106" i="6"/>
  <c r="R107" i="6"/>
  <c r="P25" i="6" s="1"/>
  <c r="K110" i="6"/>
  <c r="R111" i="6"/>
  <c r="K114" i="6"/>
  <c r="R115" i="6"/>
  <c r="K118" i="6"/>
  <c r="R119" i="6"/>
  <c r="K122" i="6"/>
  <c r="R123" i="6"/>
  <c r="P33" i="6" s="1"/>
  <c r="K126" i="6"/>
  <c r="R137" i="6"/>
  <c r="R139" i="6"/>
  <c r="P139" i="6"/>
  <c r="N50" i="6" s="1"/>
  <c r="P127" i="6"/>
  <c r="R133" i="6"/>
  <c r="Q133" i="6"/>
  <c r="S146" i="6"/>
  <c r="R146" i="6"/>
  <c r="N56" i="6"/>
  <c r="S94" i="6"/>
  <c r="Q94" i="6"/>
  <c r="P94" i="6"/>
  <c r="S98" i="6"/>
  <c r="Q98" i="6"/>
  <c r="P98" i="6"/>
  <c r="S102" i="6"/>
  <c r="Q102" i="6"/>
  <c r="P102" i="6"/>
  <c r="S106" i="6"/>
  <c r="Q106" i="6"/>
  <c r="P106" i="6"/>
  <c r="S110" i="6"/>
  <c r="Q110" i="6"/>
  <c r="P110" i="6"/>
  <c r="S114" i="6"/>
  <c r="Q114" i="6"/>
  <c r="P114" i="6"/>
  <c r="S118" i="6"/>
  <c r="Q118" i="6"/>
  <c r="P118" i="6"/>
  <c r="S122" i="6"/>
  <c r="Q122" i="6"/>
  <c r="P122" i="6"/>
  <c r="S126" i="6"/>
  <c r="Q126" i="6"/>
  <c r="P126" i="6"/>
  <c r="Q129" i="6"/>
  <c r="S132" i="6"/>
  <c r="R132" i="6"/>
  <c r="P133" i="6"/>
  <c r="R147" i="6"/>
  <c r="Q147" i="6"/>
  <c r="P147" i="6"/>
  <c r="H25" i="6"/>
  <c r="H21" i="6"/>
  <c r="K116" i="6"/>
  <c r="H33" i="6"/>
  <c r="H29" i="6"/>
  <c r="K124" i="6"/>
  <c r="R129" i="6"/>
  <c r="P131" i="6"/>
  <c r="P132" i="6"/>
  <c r="S133" i="6"/>
  <c r="R141" i="6"/>
  <c r="Q141" i="6"/>
  <c r="P146" i="6"/>
  <c r="O59" i="6"/>
  <c r="K105" i="6"/>
  <c r="J34" i="6"/>
  <c r="J30" i="6"/>
  <c r="S129" i="6"/>
  <c r="J54" i="6"/>
  <c r="J50" i="6"/>
  <c r="J46" i="6"/>
  <c r="P95" i="6"/>
  <c r="P99" i="6"/>
  <c r="P103" i="6"/>
  <c r="P107" i="6"/>
  <c r="P111" i="6"/>
  <c r="P115" i="6"/>
  <c r="P119" i="6"/>
  <c r="R131" i="6"/>
  <c r="P141" i="6"/>
  <c r="N52" i="6" s="1"/>
  <c r="S96" i="6"/>
  <c r="Q96" i="6"/>
  <c r="P96" i="6"/>
  <c r="S100" i="6"/>
  <c r="Q100" i="6"/>
  <c r="P100" i="6"/>
  <c r="S104" i="6"/>
  <c r="Q104" i="6"/>
  <c r="P104" i="6"/>
  <c r="S108" i="6"/>
  <c r="Q108" i="6"/>
  <c r="P108" i="6"/>
  <c r="N24" i="6" s="1"/>
  <c r="S112" i="6"/>
  <c r="Q112" i="6"/>
  <c r="P112" i="6"/>
  <c r="S116" i="6"/>
  <c r="Q116" i="6"/>
  <c r="P116" i="6"/>
  <c r="L35" i="6"/>
  <c r="L31" i="6"/>
  <c r="S120" i="6"/>
  <c r="Q120" i="6"/>
  <c r="P120" i="6"/>
  <c r="S124" i="6"/>
  <c r="Q124" i="6"/>
  <c r="P124" i="6"/>
  <c r="R135" i="6"/>
  <c r="S138" i="6"/>
  <c r="R138" i="6"/>
  <c r="L51" i="6"/>
  <c r="L47" i="6"/>
  <c r="Q150" i="6"/>
  <c r="C156" i="6"/>
  <c r="Q158" i="6"/>
  <c r="C162" i="6"/>
  <c r="C166" i="6"/>
  <c r="C170" i="6"/>
  <c r="C174" i="6"/>
  <c r="C178" i="6"/>
  <c r="C182" i="6"/>
  <c r="C186" i="6"/>
  <c r="C190" i="6"/>
  <c r="C194" i="6"/>
  <c r="C198" i="6"/>
  <c r="C202" i="6"/>
  <c r="C206" i="6"/>
  <c r="E17" i="10"/>
  <c r="C51" i="2"/>
  <c r="C59" i="2"/>
  <c r="C67" i="2"/>
  <c r="C75" i="2"/>
  <c r="C83" i="2"/>
  <c r="C149" i="6"/>
  <c r="S149" i="6"/>
  <c r="R150" i="6"/>
  <c r="Q151" i="6"/>
  <c r="P152" i="6"/>
  <c r="C157" i="6"/>
  <c r="S157" i="6"/>
  <c r="R158" i="6"/>
  <c r="Q159" i="6"/>
  <c r="D15" i="10"/>
  <c r="E16" i="10"/>
  <c r="F17" i="10"/>
  <c r="G18" i="10"/>
  <c r="C52" i="2"/>
  <c r="C60" i="2"/>
  <c r="C68" i="2"/>
  <c r="C76" i="2"/>
  <c r="C84" i="2"/>
  <c r="P135" i="6"/>
  <c r="C150" i="6"/>
  <c r="S150" i="6"/>
  <c r="R151" i="6"/>
  <c r="Q152" i="6"/>
  <c r="C158" i="6"/>
  <c r="S158" i="6"/>
  <c r="R159" i="6"/>
  <c r="C161" i="6"/>
  <c r="C165" i="6"/>
  <c r="C169" i="6"/>
  <c r="C173" i="6"/>
  <c r="C177" i="6"/>
  <c r="C181" i="6"/>
  <c r="C185" i="6"/>
  <c r="C189" i="6"/>
  <c r="C193" i="6"/>
  <c r="C197" i="6"/>
  <c r="C201" i="6"/>
  <c r="C205" i="6"/>
  <c r="D14" i="10"/>
  <c r="E15" i="10"/>
  <c r="F16" i="10"/>
  <c r="G17" i="10"/>
  <c r="H18" i="10"/>
  <c r="C53" i="2"/>
  <c r="C61" i="2"/>
  <c r="C69" i="2"/>
  <c r="C77" i="2"/>
  <c r="C85" i="2"/>
  <c r="C151" i="6"/>
  <c r="R152" i="6"/>
  <c r="Q153" i="6"/>
  <c r="C159" i="6"/>
  <c r="D13" i="10"/>
  <c r="E14" i="10"/>
  <c r="F15" i="10"/>
  <c r="G16" i="10"/>
  <c r="H17" i="10"/>
  <c r="I18" i="10"/>
  <c r="C54" i="2"/>
  <c r="C62" i="2"/>
  <c r="C70" i="2"/>
  <c r="C78" i="2"/>
  <c r="C86" i="2"/>
  <c r="C152" i="6"/>
  <c r="R153" i="6"/>
  <c r="P155" i="6"/>
  <c r="C160" i="6"/>
  <c r="C164" i="6"/>
  <c r="C168" i="6"/>
  <c r="C172" i="6"/>
  <c r="C176" i="6"/>
  <c r="C180" i="6"/>
  <c r="C184" i="6"/>
  <c r="C188" i="6"/>
  <c r="C192" i="6"/>
  <c r="C196" i="6"/>
  <c r="C200" i="6"/>
  <c r="C204" i="6"/>
  <c r="G15" i="10"/>
  <c r="I17" i="10"/>
  <c r="C55" i="2"/>
  <c r="C63" i="2"/>
  <c r="C71" i="2"/>
  <c r="C79" i="2"/>
  <c r="C87" i="2"/>
  <c r="C153" i="6"/>
  <c r="C56" i="2"/>
  <c r="C64" i="2"/>
  <c r="C72" i="2"/>
  <c r="C80" i="2"/>
  <c r="C88" i="2"/>
  <c r="C49" i="2"/>
  <c r="C57" i="2"/>
  <c r="C65" i="2"/>
  <c r="C73" i="2"/>
  <c r="C81" i="2"/>
  <c r="C89" i="2"/>
  <c r="C50" i="2"/>
  <c r="C58" i="2"/>
  <c r="C66" i="2"/>
  <c r="C74" i="2"/>
  <c r="C82" i="2"/>
  <c r="O18" i="3" l="1"/>
  <c r="O14" i="3"/>
  <c r="O10" i="3"/>
  <c r="O15" i="3"/>
  <c r="O11" i="3"/>
  <c r="O16" i="3"/>
  <c r="O12" i="3"/>
  <c r="O13" i="3"/>
  <c r="O17" i="3"/>
  <c r="P21" i="6"/>
  <c r="O42" i="6"/>
  <c r="O39" i="6"/>
  <c r="O45" i="6"/>
  <c r="O40" i="6"/>
  <c r="O38" i="6"/>
  <c r="O44" i="6"/>
  <c r="O43" i="6"/>
  <c r="O41" i="6"/>
  <c r="O37" i="6"/>
  <c r="J69" i="5" a="1"/>
  <c r="J69" i="5" s="1"/>
  <c r="O34" i="3"/>
  <c r="O30" i="3"/>
  <c r="O35" i="3"/>
  <c r="O31" i="3"/>
  <c r="O36" i="3"/>
  <c r="O32" i="3"/>
  <c r="O28" i="3"/>
  <c r="O29" i="3"/>
  <c r="O33" i="3"/>
  <c r="Q27" i="3"/>
  <c r="Q23" i="3"/>
  <c r="Q19" i="3"/>
  <c r="Q24" i="3"/>
  <c r="Q20" i="3"/>
  <c r="Q25" i="3"/>
  <c r="Q21" i="3"/>
  <c r="Q22" i="3"/>
  <c r="Q26" i="3"/>
  <c r="I34" i="3"/>
  <c r="I30" i="3"/>
  <c r="I73" i="3"/>
  <c r="O44" i="2" a="1"/>
  <c r="O44" i="2" s="1"/>
  <c r="L36" i="2" a="1"/>
  <c r="L36" i="2" s="1"/>
  <c r="L40" i="2" a="1"/>
  <c r="L40" i="2" s="1"/>
  <c r="K43" i="2" a="1"/>
  <c r="K43" i="2" s="1"/>
  <c r="P36" i="2" a="1"/>
  <c r="P36" i="2" s="1"/>
  <c r="R33" i="2" a="1"/>
  <c r="R33" i="2" s="1"/>
  <c r="O38" i="2" a="1"/>
  <c r="O38" i="2" s="1"/>
  <c r="P43" i="2" a="1"/>
  <c r="P43" i="2" s="1"/>
  <c r="N33" i="2" a="1"/>
  <c r="N33" i="2" s="1"/>
  <c r="K38" i="2" a="1"/>
  <c r="K38" i="2" s="1"/>
  <c r="L43" i="2" a="1"/>
  <c r="L43" i="2" s="1"/>
  <c r="G36" i="2" a="1"/>
  <c r="G36" i="2" s="1"/>
  <c r="M29" i="2" a="1"/>
  <c r="M29" i="2" s="1"/>
  <c r="I25" i="2" a="1"/>
  <c r="I25" i="2" s="1"/>
  <c r="O19" i="2" a="1"/>
  <c r="O19" i="2" s="1"/>
  <c r="O45" i="2" a="1"/>
  <c r="O45" i="2" s="1"/>
  <c r="F36" i="2" a="1"/>
  <c r="F36" i="2" s="1"/>
  <c r="K30" i="2" a="1"/>
  <c r="K30" i="2" s="1"/>
  <c r="H25" i="2" a="1"/>
  <c r="H25" i="2" s="1"/>
  <c r="N40" i="2" a="1"/>
  <c r="N40" i="2" s="1"/>
  <c r="P32" i="2" a="1"/>
  <c r="P32" i="2" s="1"/>
  <c r="M27" i="2" a="1"/>
  <c r="M27" i="2" s="1"/>
  <c r="I23" i="2" a="1"/>
  <c r="I23" i="2" s="1"/>
  <c r="O17" i="2" a="1"/>
  <c r="O17" i="2" s="1"/>
  <c r="H38" i="2" a="1"/>
  <c r="H38" i="2" s="1"/>
  <c r="G32" i="2" a="1"/>
  <c r="G32" i="2" s="1"/>
  <c r="L27" i="2" a="1"/>
  <c r="L27" i="2" s="1"/>
  <c r="Q22" i="2" a="1"/>
  <c r="Q22" i="2" s="1"/>
  <c r="F17" i="2" a="1"/>
  <c r="F17" i="2" s="1"/>
  <c r="Q39" i="2" a="1"/>
  <c r="Q39" i="2" s="1"/>
  <c r="F32" i="2" a="1"/>
  <c r="F32" i="2" s="1"/>
  <c r="J28" i="2" a="1"/>
  <c r="J28" i="2" s="1"/>
  <c r="G37" i="2" a="1"/>
  <c r="G37" i="2" s="1"/>
  <c r="F31" i="2" a="1"/>
  <c r="F31" i="2" s="1"/>
  <c r="J27" i="2" a="1"/>
  <c r="J27" i="2" s="1"/>
  <c r="J39" i="2" a="1"/>
  <c r="J39" i="2" s="1"/>
  <c r="L31" i="2" a="1"/>
  <c r="L31" i="2" s="1"/>
  <c r="O22" i="5" a="1"/>
  <c r="O22" i="5" s="1"/>
  <c r="O25" i="5" a="1"/>
  <c r="O25" i="5" s="1"/>
  <c r="O20" i="5" a="1"/>
  <c r="O20" i="5" s="1"/>
  <c r="O26" i="5" a="1"/>
  <c r="O26" i="5" s="1"/>
  <c r="O21" i="5" a="1"/>
  <c r="O21" i="5" s="1"/>
  <c r="O23" i="5" a="1"/>
  <c r="O23" i="5" s="1"/>
  <c r="O24" i="5" a="1"/>
  <c r="O24" i="5" s="1"/>
  <c r="O43" i="5" a="1"/>
  <c r="O43" i="5" s="1"/>
  <c r="O46" i="5" a="1"/>
  <c r="O46" i="5" s="1"/>
  <c r="O41" i="5" a="1"/>
  <c r="O41" i="5" s="1"/>
  <c r="O45" i="5" a="1"/>
  <c r="O45" i="5" s="1"/>
  <c r="O42" i="5" a="1"/>
  <c r="O42" i="5" s="1"/>
  <c r="O44" i="5" a="1"/>
  <c r="O44" i="5" s="1"/>
  <c r="N58" i="6"/>
  <c r="N61" i="6"/>
  <c r="N57" i="6"/>
  <c r="N62" i="6"/>
  <c r="N63" i="6"/>
  <c r="N55" i="6"/>
  <c r="N59" i="6"/>
  <c r="O36" i="6"/>
  <c r="O31" i="6"/>
  <c r="O30" i="6"/>
  <c r="O32" i="6"/>
  <c r="O35" i="6"/>
  <c r="O28" i="6"/>
  <c r="O29" i="6"/>
  <c r="O34" i="6"/>
  <c r="O33" i="6"/>
  <c r="I27" i="6"/>
  <c r="I22" i="6"/>
  <c r="I20" i="6"/>
  <c r="I24" i="6"/>
  <c r="I26" i="6"/>
  <c r="I19" i="6"/>
  <c r="I25" i="6"/>
  <c r="I23" i="6"/>
  <c r="I21" i="6"/>
  <c r="Q43" i="6"/>
  <c r="Q40" i="6"/>
  <c r="Q45" i="6"/>
  <c r="Q38" i="6"/>
  <c r="Q42" i="6"/>
  <c r="Q44" i="6"/>
  <c r="Q39" i="6"/>
  <c r="Q41" i="6"/>
  <c r="Q37" i="6"/>
  <c r="P54" i="5" a="1"/>
  <c r="P54" i="5" s="1"/>
  <c r="P53" i="5" a="1"/>
  <c r="P53" i="5" s="1"/>
  <c r="P51" i="5" a="1"/>
  <c r="P51" i="5" s="1"/>
  <c r="P50" i="5" a="1"/>
  <c r="P50" i="5" s="1"/>
  <c r="P52" i="5" a="1"/>
  <c r="P52" i="5" s="1"/>
  <c r="P49" i="5" a="1"/>
  <c r="P49" i="5" s="1"/>
  <c r="P48" i="5" a="1"/>
  <c r="P48" i="5" s="1"/>
  <c r="Q31" i="5" a="1"/>
  <c r="Q31" i="5" s="1"/>
  <c r="Q30" i="5" a="1"/>
  <c r="Q30" i="5" s="1"/>
  <c r="Q33" i="5" a="1"/>
  <c r="Q33" i="5" s="1"/>
  <c r="Q27" i="5" a="1"/>
  <c r="Q27" i="5" s="1"/>
  <c r="Q28" i="5" a="1"/>
  <c r="Q28" i="5" s="1"/>
  <c r="Q29" i="5" a="1"/>
  <c r="Q29" i="5" s="1"/>
  <c r="Q32" i="5" a="1"/>
  <c r="Q32" i="5" s="1"/>
  <c r="J58" i="5" a="1"/>
  <c r="J58" i="5" s="1"/>
  <c r="J61" i="5" a="1"/>
  <c r="J61" i="5" s="1"/>
  <c r="J56" i="5" a="1"/>
  <c r="J56" i="5" s="1"/>
  <c r="J59" i="5" a="1"/>
  <c r="J59" i="5" s="1"/>
  <c r="J57" i="5" a="1"/>
  <c r="J57" i="5" s="1"/>
  <c r="J60" i="5" a="1"/>
  <c r="J60" i="5" s="1"/>
  <c r="J55" i="5" a="1"/>
  <c r="J55" i="5" s="1"/>
  <c r="I29" i="3"/>
  <c r="I77" i="3"/>
  <c r="O62" i="3"/>
  <c r="O58" i="3"/>
  <c r="O59" i="3"/>
  <c r="O55" i="3"/>
  <c r="O63" i="3"/>
  <c r="O60" i="3"/>
  <c r="O56" i="3"/>
  <c r="O61" i="3"/>
  <c r="O57" i="3"/>
  <c r="H45" i="2" a="1"/>
  <c r="H45" i="2" s="1"/>
  <c r="I37" i="2" a="1"/>
  <c r="I37" i="2" s="1"/>
  <c r="I41" i="2" a="1"/>
  <c r="I41" i="2" s="1"/>
  <c r="O43" i="2" a="1"/>
  <c r="O43" i="2" s="1"/>
  <c r="M37" i="2" a="1"/>
  <c r="M37" i="2" s="1"/>
  <c r="K34" i="2" a="1"/>
  <c r="K34" i="2" s="1"/>
  <c r="L39" i="2" a="1"/>
  <c r="L39" i="2" s="1"/>
  <c r="I44" i="2" a="1"/>
  <c r="I44" i="2" s="1"/>
  <c r="G34" i="2" a="1"/>
  <c r="G34" i="2" s="1"/>
  <c r="H39" i="2" a="1"/>
  <c r="H39" i="2" s="1"/>
  <c r="I43" i="2" a="1"/>
  <c r="I43" i="2" s="1"/>
  <c r="O35" i="2" a="1"/>
  <c r="O35" i="2" s="1"/>
  <c r="N28" i="2" a="1"/>
  <c r="N28" i="2" s="1"/>
  <c r="R24" i="2" a="1"/>
  <c r="R24" i="2" s="1"/>
  <c r="G19" i="2" a="1"/>
  <c r="G19" i="2" s="1"/>
  <c r="J44" i="2" a="1"/>
  <c r="J44" i="2" s="1"/>
  <c r="N35" i="2" a="1"/>
  <c r="N35" i="2" s="1"/>
  <c r="L29" i="2" a="1"/>
  <c r="L29" i="2" s="1"/>
  <c r="Q24" i="2" a="1"/>
  <c r="Q24" i="2" s="1"/>
  <c r="I17" i="2" a="1"/>
  <c r="I17" i="2" s="1"/>
  <c r="R16" i="2" a="1"/>
  <c r="R16" i="2" s="1"/>
  <c r="J16" i="2" a="1"/>
  <c r="J16" i="2" s="1"/>
  <c r="N19" i="2" a="1"/>
  <c r="N19" i="2" s="1"/>
  <c r="O18" i="2" a="1"/>
  <c r="O18" i="2" s="1"/>
  <c r="P17" i="2" a="1"/>
  <c r="P17" i="2" s="1"/>
  <c r="Q16" i="2" a="1"/>
  <c r="Q16" i="2" s="1"/>
  <c r="K18" i="2" a="1"/>
  <c r="K18" i="2" s="1"/>
  <c r="M31" i="2" a="1"/>
  <c r="M31" i="2" s="1"/>
  <c r="I27" i="2" a="1"/>
  <c r="I27" i="2" s="1"/>
  <c r="F22" i="2" a="1"/>
  <c r="F22" i="2" s="1"/>
  <c r="Q19" i="2" a="1"/>
  <c r="Q19" i="2" s="1"/>
  <c r="L16" i="2" a="1"/>
  <c r="L16" i="2" s="1"/>
  <c r="K22" i="2" a="1"/>
  <c r="K22" i="2" s="1"/>
  <c r="L21" i="2" a="1"/>
  <c r="L21" i="2" s="1"/>
  <c r="M20" i="2" a="1"/>
  <c r="M20" i="2" s="1"/>
  <c r="F19" i="2" a="1"/>
  <c r="F19" i="2" s="1"/>
  <c r="G18" i="2" a="1"/>
  <c r="G18" i="2" s="1"/>
  <c r="H17" i="2" a="1"/>
  <c r="H17" i="2" s="1"/>
  <c r="I16" i="2" a="1"/>
  <c r="I16" i="2" s="1"/>
  <c r="M16" i="2" a="1"/>
  <c r="M16" i="2" s="1"/>
  <c r="F30" i="2" a="1"/>
  <c r="F30" i="2" s="1"/>
  <c r="R26" i="2" a="1"/>
  <c r="R26" i="2" s="1"/>
  <c r="O21" i="2" a="1"/>
  <c r="O21" i="2" s="1"/>
  <c r="J18" i="2" a="1"/>
  <c r="J18" i="2" s="1"/>
  <c r="K16" i="2" a="1"/>
  <c r="K16" i="2" s="1"/>
  <c r="G17" i="2" a="1"/>
  <c r="G17" i="2" s="1"/>
  <c r="P16" i="2" a="1"/>
  <c r="P16" i="2" s="1"/>
  <c r="H16" i="2" a="1"/>
  <c r="H16" i="2" s="1"/>
  <c r="Q21" i="2" a="1"/>
  <c r="Q21" i="2" s="1"/>
  <c r="R20" i="2" a="1"/>
  <c r="R20" i="2" s="1"/>
  <c r="L18" i="2" a="1"/>
  <c r="L18" i="2" s="1"/>
  <c r="F16" i="2" a="1"/>
  <c r="F16" i="2" s="1"/>
  <c r="G35" i="2" a="1"/>
  <c r="G35" i="2" s="1"/>
  <c r="O29" i="2" a="1"/>
  <c r="O29" i="2" s="1"/>
  <c r="J26" i="2" a="1"/>
  <c r="J26" i="2" s="1"/>
  <c r="G21" i="2" a="1"/>
  <c r="G21" i="2" s="1"/>
  <c r="R18" i="2" a="1"/>
  <c r="R18" i="2" s="1"/>
  <c r="G16" i="2" a="1"/>
  <c r="G16" i="2" s="1"/>
  <c r="O23" i="2" a="1"/>
  <c r="O23" i="2" s="1"/>
  <c r="G23" i="2" a="1"/>
  <c r="G23" i="2" s="1"/>
  <c r="P22" i="2" a="1"/>
  <c r="P22" i="2" s="1"/>
  <c r="I21" i="2" a="1"/>
  <c r="I21" i="2" s="1"/>
  <c r="K19" i="2" a="1"/>
  <c r="K19" i="2" s="1"/>
  <c r="N16" i="2" a="1"/>
  <c r="N16" i="2" s="1"/>
  <c r="L17" i="2" a="1"/>
  <c r="L17" i="2" s="1"/>
  <c r="N30" i="2" a="1"/>
  <c r="N30" i="2" s="1"/>
  <c r="Q27" i="2" a="1"/>
  <c r="Q27" i="2" s="1"/>
  <c r="N22" i="2" a="1"/>
  <c r="N22" i="2" s="1"/>
  <c r="I19" i="2" a="1"/>
  <c r="I19" i="2" s="1"/>
  <c r="F24" i="2" a="1"/>
  <c r="F24" i="2" s="1"/>
  <c r="H22" i="2" a="1"/>
  <c r="H22" i="2" s="1"/>
  <c r="J20" i="2" a="1"/>
  <c r="J20" i="2" s="1"/>
  <c r="M17" i="2" a="1"/>
  <c r="M17" i="2" s="1"/>
  <c r="L32" i="2" a="1"/>
  <c r="L32" i="2" s="1"/>
  <c r="P28" i="2" a="1"/>
  <c r="P28" i="2" s="1"/>
  <c r="L24" i="2" a="1"/>
  <c r="L24" i="2" s="1"/>
  <c r="P21" i="2" a="1"/>
  <c r="P21" i="2" s="1"/>
  <c r="H21" i="2" a="1"/>
  <c r="H21" i="2" s="1"/>
  <c r="Q20" i="2" a="1"/>
  <c r="Q20" i="2" s="1"/>
  <c r="I20" i="2" a="1"/>
  <c r="I20" i="2" s="1"/>
  <c r="R19" i="2" a="1"/>
  <c r="R19" i="2" s="1"/>
  <c r="J19" i="2" a="1"/>
  <c r="J19" i="2" s="1"/>
  <c r="P34" i="2" a="1"/>
  <c r="P34" i="2" s="1"/>
  <c r="G29" i="2" a="1"/>
  <c r="G29" i="2" s="1"/>
  <c r="K25" i="2" a="1"/>
  <c r="K25" i="2" s="1"/>
  <c r="P20" i="2" a="1"/>
  <c r="P20" i="2" s="1"/>
  <c r="Q43" i="2" a="1"/>
  <c r="Q43" i="2" s="1"/>
  <c r="P42" i="2" a="1"/>
  <c r="P42" i="2" s="1"/>
  <c r="F40" i="2" a="1"/>
  <c r="F40" i="2" s="1"/>
  <c r="M39" i="2" a="1"/>
  <c r="M39" i="2" s="1"/>
  <c r="Q38" i="2" a="1"/>
  <c r="Q38" i="2" s="1"/>
  <c r="J36" i="2" a="1"/>
  <c r="J36" i="2" s="1"/>
  <c r="R35" i="2" a="1"/>
  <c r="R35" i="2" s="1"/>
  <c r="L33" i="2" a="1"/>
  <c r="L33" i="2" s="1"/>
  <c r="H28" i="2" a="1"/>
  <c r="H28" i="2" s="1"/>
  <c r="M23" i="2" a="1"/>
  <c r="M23" i="2" s="1"/>
  <c r="H20" i="2" a="1"/>
  <c r="H20" i="2" s="1"/>
  <c r="K17" i="2" a="1"/>
  <c r="K17" i="2" s="1"/>
  <c r="M22" i="2" a="1"/>
  <c r="M22" i="2" s="1"/>
  <c r="N21" i="2" a="1"/>
  <c r="N21" i="2" s="1"/>
  <c r="F21" i="2" a="1"/>
  <c r="F21" i="2" s="1"/>
  <c r="O20" i="2" a="1"/>
  <c r="O20" i="2" s="1"/>
  <c r="G20" i="2" a="1"/>
  <c r="G20" i="2" s="1"/>
  <c r="P19" i="2" a="1"/>
  <c r="P19" i="2" s="1"/>
  <c r="H19" i="2" a="1"/>
  <c r="H19" i="2" s="1"/>
  <c r="Q18" i="2" a="1"/>
  <c r="Q18" i="2" s="1"/>
  <c r="I18" i="2" a="1"/>
  <c r="I18" i="2" s="1"/>
  <c r="R17" i="2" a="1"/>
  <c r="R17" i="2" s="1"/>
  <c r="J17" i="2" a="1"/>
  <c r="J17" i="2" s="1"/>
  <c r="I38" i="2" a="1"/>
  <c r="I38" i="2" s="1"/>
  <c r="H32" i="2" a="1"/>
  <c r="H32" i="2" s="1"/>
  <c r="N26" i="2" a="1"/>
  <c r="N26" i="2" s="1"/>
  <c r="R22" i="2" a="1"/>
  <c r="R22" i="2" s="1"/>
  <c r="K37" i="2" a="1"/>
  <c r="K37" i="2" s="1"/>
  <c r="P31" i="2" a="1"/>
  <c r="P31" i="2" s="1"/>
  <c r="M26" i="2" a="1"/>
  <c r="M26" i="2" s="1"/>
  <c r="I22" i="2" a="1"/>
  <c r="I22" i="2" s="1"/>
  <c r="O16" i="2" a="1"/>
  <c r="O16" i="2" s="1"/>
  <c r="H37" i="2" a="1"/>
  <c r="H37" i="2" s="1"/>
  <c r="O31" i="2" a="1"/>
  <c r="O31" i="2" s="1"/>
  <c r="K27" i="2" a="1"/>
  <c r="K27" i="2" s="1"/>
  <c r="K36" i="2" a="1"/>
  <c r="K36" i="2" s="1"/>
  <c r="O30" i="2" a="1"/>
  <c r="O30" i="2" s="1"/>
  <c r="K26" i="2" a="1"/>
  <c r="K26" i="2" s="1"/>
  <c r="P38" i="2" a="1"/>
  <c r="P38" i="2" s="1"/>
  <c r="M30" i="2" a="1"/>
  <c r="M30" i="2" s="1"/>
  <c r="I26" i="2" a="1"/>
  <c r="I26" i="2" s="1"/>
  <c r="N36" i="6"/>
  <c r="N32" i="6"/>
  <c r="N28" i="6"/>
  <c r="N33" i="6"/>
  <c r="N35" i="6"/>
  <c r="N30" i="6"/>
  <c r="N34" i="6"/>
  <c r="N31" i="6"/>
  <c r="N29" i="6"/>
  <c r="O61" i="6"/>
  <c r="O56" i="6"/>
  <c r="O62" i="6"/>
  <c r="O60" i="6"/>
  <c r="O58" i="6"/>
  <c r="O57" i="6"/>
  <c r="Q34" i="6"/>
  <c r="Q29" i="6"/>
  <c r="Q32" i="6"/>
  <c r="Q36" i="6"/>
  <c r="Q35" i="6"/>
  <c r="Q33" i="6"/>
  <c r="Q28" i="6"/>
  <c r="Q31" i="6"/>
  <c r="Q30" i="6"/>
  <c r="O55" i="6"/>
  <c r="N23" i="6"/>
  <c r="N21" i="6"/>
  <c r="N19" i="6"/>
  <c r="N25" i="6"/>
  <c r="N22" i="6"/>
  <c r="N27" i="6"/>
  <c r="N26" i="6"/>
  <c r="N53" i="6"/>
  <c r="Q45" i="5" a="1"/>
  <c r="Q45" i="5" s="1"/>
  <c r="Q44" i="5" a="1"/>
  <c r="Q44" i="5" s="1"/>
  <c r="Q47" i="5" a="1"/>
  <c r="Q47" i="5" s="1"/>
  <c r="Q43" i="5" a="1"/>
  <c r="Q43" i="5" s="1"/>
  <c r="Q46" i="5" a="1"/>
  <c r="Q46" i="5" s="1"/>
  <c r="Q41" i="5" a="1"/>
  <c r="Q41" i="5" s="1"/>
  <c r="Q42" i="5" a="1"/>
  <c r="Q42" i="5" s="1"/>
  <c r="P18" i="5" a="1"/>
  <c r="P18" i="5" s="1"/>
  <c r="P16" i="5" a="1"/>
  <c r="P16" i="5" s="1"/>
  <c r="P19" i="5" a="1"/>
  <c r="P19" i="5" s="1"/>
  <c r="P17" i="5" a="1"/>
  <c r="P17" i="5" s="1"/>
  <c r="P15" i="5" a="1"/>
  <c r="P15" i="5" s="1"/>
  <c r="P14" i="5" a="1"/>
  <c r="P14" i="5" s="1"/>
  <c r="P13" i="5" a="1"/>
  <c r="P13" i="5" s="1"/>
  <c r="N45" i="3"/>
  <c r="N41" i="3"/>
  <c r="N37" i="3"/>
  <c r="N42" i="3"/>
  <c r="N38" i="3"/>
  <c r="N43" i="3"/>
  <c r="N39" i="3"/>
  <c r="N44" i="3"/>
  <c r="N40" i="3"/>
  <c r="N33" i="3"/>
  <c r="N29" i="3"/>
  <c r="N34" i="3"/>
  <c r="N30" i="3"/>
  <c r="N35" i="3"/>
  <c r="N31" i="3"/>
  <c r="N36" i="3"/>
  <c r="N32" i="3"/>
  <c r="N28" i="3"/>
  <c r="I28" i="3"/>
  <c r="I81" i="3"/>
  <c r="P62" i="3"/>
  <c r="P58" i="3"/>
  <c r="P59" i="3"/>
  <c r="P55" i="3"/>
  <c r="P63" i="3"/>
  <c r="P60" i="3"/>
  <c r="P56" i="3"/>
  <c r="P61" i="3"/>
  <c r="P57" i="3"/>
  <c r="L45" i="2" a="1"/>
  <c r="L45" i="2" s="1"/>
  <c r="Q37" i="2" a="1"/>
  <c r="Q37" i="2" s="1"/>
  <c r="Q41" i="2" a="1"/>
  <c r="Q41" i="2" s="1"/>
  <c r="H44" i="2" a="1"/>
  <c r="H44" i="2" s="1"/>
  <c r="F38" i="2" a="1"/>
  <c r="F38" i="2" s="1"/>
  <c r="H35" i="2" a="1"/>
  <c r="H35" i="2" s="1"/>
  <c r="I40" i="2" a="1"/>
  <c r="I40" i="2" s="1"/>
  <c r="M44" i="2" a="1"/>
  <c r="M44" i="2" s="1"/>
  <c r="O34" i="2" a="1"/>
  <c r="O34" i="2" s="1"/>
  <c r="P39" i="2" a="1"/>
  <c r="P39" i="2" s="1"/>
  <c r="L42" i="2" a="1"/>
  <c r="L42" i="2" s="1"/>
  <c r="M34" i="2" a="1"/>
  <c r="M34" i="2" s="1"/>
  <c r="F28" i="2" a="1"/>
  <c r="F28" i="2" s="1"/>
  <c r="J24" i="2" a="1"/>
  <c r="J24" i="2" s="1"/>
  <c r="P18" i="2" a="1"/>
  <c r="P18" i="2" s="1"/>
  <c r="I42" i="2" a="1"/>
  <c r="I42" i="2" s="1"/>
  <c r="L34" i="2" a="1"/>
  <c r="L34" i="2" s="1"/>
  <c r="M28" i="2" a="1"/>
  <c r="M28" i="2" s="1"/>
  <c r="I24" i="2" a="1"/>
  <c r="I24" i="2" s="1"/>
  <c r="L37" i="2" a="1"/>
  <c r="L37" i="2" s="1"/>
  <c r="Q31" i="2" a="1"/>
  <c r="Q31" i="2" s="1"/>
  <c r="F26" i="2" a="1"/>
  <c r="F26" i="2" s="1"/>
  <c r="J22" i="2" a="1"/>
  <c r="J22" i="2" s="1"/>
  <c r="O36" i="2" a="1"/>
  <c r="O36" i="2" s="1"/>
  <c r="H31" i="2" a="1"/>
  <c r="H31" i="2" s="1"/>
  <c r="N25" i="2" a="1"/>
  <c r="N25" i="2" s="1"/>
  <c r="R21" i="2" a="1"/>
  <c r="R21" i="2" s="1"/>
  <c r="N36" i="2" a="1"/>
  <c r="N36" i="2" s="1"/>
  <c r="G31" i="2" a="1"/>
  <c r="G31" i="2" s="1"/>
  <c r="L26" i="2" a="1"/>
  <c r="L26" i="2" s="1"/>
  <c r="I35" i="2" a="1"/>
  <c r="I35" i="2" s="1"/>
  <c r="G30" i="2" a="1"/>
  <c r="G30" i="2" s="1"/>
  <c r="L25" i="2" a="1"/>
  <c r="L25" i="2" s="1"/>
  <c r="H36" i="2" a="1"/>
  <c r="H36" i="2" s="1"/>
  <c r="N29" i="2" a="1"/>
  <c r="N29" i="2" s="1"/>
  <c r="R25" i="2" a="1"/>
  <c r="R25" i="2" s="1"/>
  <c r="N15" i="6"/>
  <c r="N11" i="6"/>
  <c r="N17" i="6"/>
  <c r="N13" i="6"/>
  <c r="N14" i="6"/>
  <c r="N12" i="6"/>
  <c r="N10" i="6"/>
  <c r="N16" i="6"/>
  <c r="N18" i="6"/>
  <c r="P23" i="6"/>
  <c r="P22" i="6"/>
  <c r="P20" i="6"/>
  <c r="P27" i="6"/>
  <c r="P45" i="5" a="1"/>
  <c r="P45" i="5" s="1"/>
  <c r="P46" i="5" a="1"/>
  <c r="P46" i="5" s="1"/>
  <c r="P41" i="5" a="1"/>
  <c r="P41" i="5" s="1"/>
  <c r="P42" i="5" a="1"/>
  <c r="P42" i="5" s="1"/>
  <c r="P44" i="5" a="1"/>
  <c r="P44" i="5" s="1"/>
  <c r="P43" i="5" a="1"/>
  <c r="P43" i="5" s="1"/>
  <c r="P47" i="5" a="1"/>
  <c r="P47" i="5" s="1"/>
  <c r="Q35" i="3"/>
  <c r="Q31" i="3"/>
  <c r="Q36" i="3"/>
  <c r="Q32" i="3"/>
  <c r="Q28" i="3"/>
  <c r="Q33" i="3"/>
  <c r="Q29" i="3"/>
  <c r="Q30" i="3"/>
  <c r="Q34" i="3"/>
  <c r="N53" i="3"/>
  <c r="N49" i="3"/>
  <c r="N54" i="3"/>
  <c r="N50" i="3"/>
  <c r="N46" i="3"/>
  <c r="N51" i="3"/>
  <c r="N47" i="3"/>
  <c r="N52" i="3"/>
  <c r="N48" i="3"/>
  <c r="I15" i="3"/>
  <c r="I11" i="3"/>
  <c r="I16" i="3"/>
  <c r="I12" i="3"/>
  <c r="I17" i="3"/>
  <c r="I13" i="3"/>
  <c r="I14" i="3"/>
  <c r="I18" i="3"/>
  <c r="I10" i="3"/>
  <c r="N63" i="3"/>
  <c r="N61" i="3"/>
  <c r="N57" i="3"/>
  <c r="N62" i="3"/>
  <c r="N58" i="3"/>
  <c r="N59" i="3"/>
  <c r="N55" i="3"/>
  <c r="N60" i="3"/>
  <c r="N56" i="3"/>
  <c r="Q59" i="3"/>
  <c r="Q55" i="3"/>
  <c r="Q63" i="3"/>
  <c r="Q60" i="3"/>
  <c r="Q56" i="3"/>
  <c r="Q61" i="3"/>
  <c r="Q57" i="3"/>
  <c r="Q62" i="3"/>
  <c r="Q58" i="3"/>
  <c r="P45" i="2" a="1"/>
  <c r="P45" i="2" s="1"/>
  <c r="J38" i="2" a="1"/>
  <c r="J38" i="2" s="1"/>
  <c r="F42" i="2" a="1"/>
  <c r="F42" i="2" s="1"/>
  <c r="L44" i="2" a="1"/>
  <c r="L44" i="2" s="1"/>
  <c r="R38" i="2" a="1"/>
  <c r="R38" i="2" s="1"/>
  <c r="P35" i="2" a="1"/>
  <c r="P35" i="2" s="1"/>
  <c r="Q40" i="2" a="1"/>
  <c r="Q40" i="2" s="1"/>
  <c r="Q44" i="2" a="1"/>
  <c r="Q44" i="2" s="1"/>
  <c r="L35" i="2" a="1"/>
  <c r="L35" i="2" s="1"/>
  <c r="M40" i="2" a="1"/>
  <c r="M40" i="2" s="1"/>
  <c r="O41" i="2" a="1"/>
  <c r="O41" i="2" s="1"/>
  <c r="I33" i="2" a="1"/>
  <c r="I33" i="2" s="1"/>
  <c r="O27" i="2" a="1"/>
  <c r="O27" i="2" s="1"/>
  <c r="K23" i="2" a="1"/>
  <c r="K23" i="2" s="1"/>
  <c r="H18" i="2" a="1"/>
  <c r="H18" i="2" s="1"/>
  <c r="L41" i="2" a="1"/>
  <c r="L41" i="2" s="1"/>
  <c r="H33" i="2" a="1"/>
  <c r="H33" i="2" s="1"/>
  <c r="N27" i="2" a="1"/>
  <c r="N27" i="2" s="1"/>
  <c r="R23" i="2" a="1"/>
  <c r="R23" i="2" s="1"/>
  <c r="R36" i="2" a="1"/>
  <c r="R36" i="2" s="1"/>
  <c r="I31" i="2" a="1"/>
  <c r="I31" i="2" s="1"/>
  <c r="O25" i="2" a="1"/>
  <c r="O25" i="2" s="1"/>
  <c r="K21" i="2" a="1"/>
  <c r="K21" i="2" s="1"/>
  <c r="K35" i="2" a="1"/>
  <c r="K35" i="2" s="1"/>
  <c r="Q30" i="2" a="1"/>
  <c r="Q30" i="2" s="1"/>
  <c r="F25" i="2" a="1"/>
  <c r="F25" i="2" s="1"/>
  <c r="J21" i="2" a="1"/>
  <c r="J21" i="2" s="1"/>
  <c r="J35" i="2" a="1"/>
  <c r="J35" i="2" s="1"/>
  <c r="P30" i="2" a="1"/>
  <c r="P30" i="2" s="1"/>
  <c r="M25" i="2" a="1"/>
  <c r="M25" i="2" s="1"/>
  <c r="Q34" i="2" a="1"/>
  <c r="Q34" i="2" s="1"/>
  <c r="P29" i="2" a="1"/>
  <c r="P29" i="2" s="1"/>
  <c r="M24" i="2" a="1"/>
  <c r="M24" i="2" s="1"/>
  <c r="Q35" i="2" a="1"/>
  <c r="Q35" i="2" s="1"/>
  <c r="F29" i="2" a="1"/>
  <c r="F29" i="2" s="1"/>
  <c r="J25" i="2" a="1"/>
  <c r="J25" i="2" s="1"/>
  <c r="P19" i="6"/>
  <c r="Q60" i="6"/>
  <c r="Q56" i="6"/>
  <c r="Q59" i="6"/>
  <c r="Q62" i="6"/>
  <c r="Q58" i="6"/>
  <c r="Q63" i="6"/>
  <c r="Q55" i="6"/>
  <c r="Q61" i="6"/>
  <c r="Q57" i="6"/>
  <c r="O14" i="6"/>
  <c r="O11" i="6"/>
  <c r="O17" i="6"/>
  <c r="O12" i="6"/>
  <c r="O18" i="6"/>
  <c r="O16" i="6"/>
  <c r="O15" i="6"/>
  <c r="O13" i="6"/>
  <c r="O10" i="6"/>
  <c r="N44" i="6"/>
  <c r="N40" i="6"/>
  <c r="N45" i="6"/>
  <c r="N42" i="6"/>
  <c r="N39" i="6"/>
  <c r="N43" i="6"/>
  <c r="N41" i="6"/>
  <c r="N37" i="6"/>
  <c r="N38" i="6"/>
  <c r="P17" i="6"/>
  <c r="P15" i="6"/>
  <c r="P14" i="6"/>
  <c r="P11" i="6"/>
  <c r="P18" i="6"/>
  <c r="P13" i="6"/>
  <c r="P10" i="6"/>
  <c r="Q39" i="5" a="1"/>
  <c r="Q39" i="5" s="1"/>
  <c r="Q37" i="5" a="1"/>
  <c r="Q37" i="5" s="1"/>
  <c r="Q40" i="5" a="1"/>
  <c r="Q40" i="5" s="1"/>
  <c r="Q35" i="5" a="1"/>
  <c r="Q35" i="5" s="1"/>
  <c r="Q38" i="5" a="1"/>
  <c r="Q38" i="5" s="1"/>
  <c r="Q34" i="5" a="1"/>
  <c r="Q34" i="5" s="1"/>
  <c r="Q36" i="5" a="1"/>
  <c r="Q36" i="5" s="1"/>
  <c r="P45" i="6"/>
  <c r="P41" i="6"/>
  <c r="P37" i="6"/>
  <c r="P43" i="6"/>
  <c r="P40" i="6"/>
  <c r="P38" i="6"/>
  <c r="P42" i="6"/>
  <c r="P44" i="6"/>
  <c r="P39" i="6"/>
  <c r="Q26" i="5" a="1"/>
  <c r="Q26" i="5" s="1"/>
  <c r="Q21" i="5" a="1"/>
  <c r="Q21" i="5" s="1"/>
  <c r="Q24" i="5" a="1"/>
  <c r="Q24" i="5" s="1"/>
  <c r="Q22" i="5" a="1"/>
  <c r="Q22" i="5" s="1"/>
  <c r="Q25" i="5" a="1"/>
  <c r="Q25" i="5" s="1"/>
  <c r="Q23" i="5" a="1"/>
  <c r="Q23" i="5" s="1"/>
  <c r="Q20" i="5" a="1"/>
  <c r="Q20" i="5" s="1"/>
  <c r="O42" i="3"/>
  <c r="O38" i="3"/>
  <c r="O43" i="3"/>
  <c r="O39" i="3"/>
  <c r="O44" i="3"/>
  <c r="O40" i="3"/>
  <c r="O37" i="3"/>
  <c r="O41" i="3"/>
  <c r="O45" i="3"/>
  <c r="O54" i="3"/>
  <c r="O50" i="3"/>
  <c r="O46" i="3"/>
  <c r="O51" i="3"/>
  <c r="O47" i="3"/>
  <c r="O52" i="3"/>
  <c r="O48" i="3"/>
  <c r="O53" i="3"/>
  <c r="O49" i="3"/>
  <c r="I36" i="3"/>
  <c r="N23" i="3"/>
  <c r="I76" i="3"/>
  <c r="N24" i="3"/>
  <c r="I35" i="3"/>
  <c r="F43" i="2" a="1"/>
  <c r="F43" i="2" s="1"/>
  <c r="N38" i="2" a="1"/>
  <c r="N38" i="2" s="1"/>
  <c r="J42" i="2" a="1"/>
  <c r="J42" i="2" s="1"/>
  <c r="P44" i="2" a="1"/>
  <c r="P44" i="2" s="1"/>
  <c r="K39" i="2" a="1"/>
  <c r="K39" i="2" s="1"/>
  <c r="M36" i="2" a="1"/>
  <c r="M36" i="2" s="1"/>
  <c r="J41" i="2" a="1"/>
  <c r="J41" i="2" s="1"/>
  <c r="F45" i="2" a="1"/>
  <c r="F45" i="2" s="1"/>
  <c r="I36" i="2" a="1"/>
  <c r="I36" i="2" s="1"/>
  <c r="F41" i="2" a="1"/>
  <c r="F41" i="2" s="1"/>
  <c r="R40" i="2" a="1"/>
  <c r="R40" i="2" s="1"/>
  <c r="R32" i="2" a="1"/>
  <c r="R32" i="2" s="1"/>
  <c r="G27" i="2" a="1"/>
  <c r="G27" i="2" s="1"/>
  <c r="L22" i="2" a="1"/>
  <c r="L22" i="2" s="1"/>
  <c r="Q17" i="2" a="1"/>
  <c r="Q17" i="2" s="1"/>
  <c r="O40" i="2" a="1"/>
  <c r="O40" i="2" s="1"/>
  <c r="Q32" i="2" a="1"/>
  <c r="Q32" i="2" s="1"/>
  <c r="F27" i="2" a="1"/>
  <c r="F27" i="2" s="1"/>
  <c r="J23" i="2" a="1"/>
  <c r="J23" i="2" s="1"/>
  <c r="M35" i="2" a="1"/>
  <c r="M35" i="2" s="1"/>
  <c r="R30" i="2" a="1"/>
  <c r="R30" i="2" s="1"/>
  <c r="G25" i="2" a="1"/>
  <c r="G25" i="2" s="1"/>
  <c r="L20" i="2" a="1"/>
  <c r="L20" i="2" s="1"/>
  <c r="G45" i="2" a="1"/>
  <c r="G45" i="2" s="1"/>
  <c r="I34" i="2" a="1"/>
  <c r="I34" i="2" s="1"/>
  <c r="I30" i="2" a="1"/>
  <c r="I30" i="2" s="1"/>
  <c r="O24" i="2" a="1"/>
  <c r="O24" i="2" s="1"/>
  <c r="K20" i="2" a="1"/>
  <c r="K20" i="2" s="1"/>
  <c r="R34" i="2" a="1"/>
  <c r="R34" i="2" s="1"/>
  <c r="H30" i="2" a="1"/>
  <c r="H30" i="2" s="1"/>
  <c r="N24" i="2" a="1"/>
  <c r="N24" i="2" s="1"/>
  <c r="F34" i="2" a="1"/>
  <c r="F34" i="2" s="1"/>
  <c r="H29" i="2" a="1"/>
  <c r="H29" i="2" s="1"/>
  <c r="N23" i="2" a="1"/>
  <c r="N23" i="2" s="1"/>
  <c r="R44" i="2" a="1"/>
  <c r="R44" i="2" s="1"/>
  <c r="F35" i="2" a="1"/>
  <c r="F35" i="2" s="1"/>
  <c r="O28" i="2" a="1"/>
  <c r="O28" i="2" s="1"/>
  <c r="K24" i="2" a="1"/>
  <c r="K24" i="2" s="1"/>
  <c r="O26" i="6"/>
  <c r="O21" i="6"/>
  <c r="O25" i="6"/>
  <c r="O23" i="6"/>
  <c r="O27" i="6"/>
  <c r="O24" i="6"/>
  <c r="O20" i="6"/>
  <c r="O19" i="6"/>
  <c r="O22" i="6"/>
  <c r="R16" i="5" a="1"/>
  <c r="R16" i="5" s="1"/>
  <c r="R14" i="5" a="1"/>
  <c r="R14" i="5" s="1"/>
  <c r="R15" i="5" a="1"/>
  <c r="R15" i="5" s="1"/>
  <c r="R13" i="5" a="1"/>
  <c r="R13" i="5" s="1"/>
  <c r="R17" i="5" a="1"/>
  <c r="R17" i="5" s="1"/>
  <c r="R18" i="5" a="1"/>
  <c r="R18" i="5" s="1"/>
  <c r="R19" i="5" a="1"/>
  <c r="R19" i="5" s="1"/>
  <c r="O63" i="6"/>
  <c r="Q24" i="6"/>
  <c r="Q25" i="6"/>
  <c r="Q27" i="6"/>
  <c r="Q20" i="6"/>
  <c r="Q23" i="6"/>
  <c r="Q21" i="6"/>
  <c r="Q19" i="6"/>
  <c r="Q26" i="6"/>
  <c r="Q22" i="6"/>
  <c r="P24" i="6"/>
  <c r="P31" i="6"/>
  <c r="P53" i="6"/>
  <c r="P49" i="6"/>
  <c r="P48" i="6"/>
  <c r="P51" i="6"/>
  <c r="P50" i="6"/>
  <c r="P52" i="6"/>
  <c r="P47" i="6"/>
  <c r="P54" i="6"/>
  <c r="P46" i="6"/>
  <c r="Q18" i="6"/>
  <c r="Q17" i="6"/>
  <c r="Q11" i="6"/>
  <c r="Q13" i="6"/>
  <c r="Q15" i="6"/>
  <c r="Q10" i="6"/>
  <c r="Q16" i="6"/>
  <c r="Q14" i="6"/>
  <c r="Q12" i="6"/>
  <c r="N20" i="6"/>
  <c r="P32" i="6"/>
  <c r="P34" i="6"/>
  <c r="P30" i="6"/>
  <c r="P35" i="6"/>
  <c r="P28" i="6"/>
  <c r="I15" i="6"/>
  <c r="I12" i="6"/>
  <c r="I18" i="6"/>
  <c r="I17" i="6"/>
  <c r="I13" i="6"/>
  <c r="I14" i="6"/>
  <c r="I10" i="6"/>
  <c r="I11" i="6"/>
  <c r="I16" i="6"/>
  <c r="J32" i="5" a="1"/>
  <c r="J32" i="5" s="1"/>
  <c r="J30" i="5" a="1"/>
  <c r="J30" i="5" s="1"/>
  <c r="J27" i="5" a="1"/>
  <c r="J27" i="5" s="1"/>
  <c r="J29" i="5" a="1"/>
  <c r="J29" i="5" s="1"/>
  <c r="J33" i="5" a="1"/>
  <c r="J33" i="5" s="1"/>
  <c r="J28" i="5" a="1"/>
  <c r="J28" i="5" s="1"/>
  <c r="J31" i="5" a="1"/>
  <c r="J31" i="5" s="1"/>
  <c r="P26" i="6"/>
  <c r="P36" i="6"/>
  <c r="O51" i="5" a="1"/>
  <c r="O51" i="5" s="1"/>
  <c r="O53" i="5" a="1"/>
  <c r="O53" i="5" s="1"/>
  <c r="O50" i="5" a="1"/>
  <c r="O50" i="5" s="1"/>
  <c r="O52" i="5" a="1"/>
  <c r="O52" i="5" s="1"/>
  <c r="O49" i="5" a="1"/>
  <c r="O49" i="5" s="1"/>
  <c r="O54" i="5" a="1"/>
  <c r="O54" i="5" s="1"/>
  <c r="O48" i="5" a="1"/>
  <c r="O48" i="5" s="1"/>
  <c r="O32" i="5" a="1"/>
  <c r="O32" i="5" s="1"/>
  <c r="O29" i="5" a="1"/>
  <c r="O29" i="5" s="1"/>
  <c r="O33" i="5" a="1"/>
  <c r="O33" i="5" s="1"/>
  <c r="O28" i="5" a="1"/>
  <c r="O28" i="5" s="1"/>
  <c r="O31" i="5" a="1"/>
  <c r="O31" i="5" s="1"/>
  <c r="O30" i="5" a="1"/>
  <c r="O30" i="5" s="1"/>
  <c r="O27" i="5" a="1"/>
  <c r="O27" i="5" s="1"/>
  <c r="O14" i="5" a="1"/>
  <c r="O14" i="5" s="1"/>
  <c r="O18" i="5" a="1"/>
  <c r="O18" i="5" s="1"/>
  <c r="O19" i="5" a="1"/>
  <c r="O19" i="5" s="1"/>
  <c r="O17" i="5" a="1"/>
  <c r="O17" i="5" s="1"/>
  <c r="O15" i="5" a="1"/>
  <c r="O15" i="5" s="1"/>
  <c r="O13" i="5" a="1"/>
  <c r="O13" i="5" s="1"/>
  <c r="O16" i="5" a="1"/>
  <c r="O16" i="5" s="1"/>
  <c r="P20" i="5" a="1"/>
  <c r="P20" i="5" s="1"/>
  <c r="P23" i="5" a="1"/>
  <c r="P23" i="5" s="1"/>
  <c r="P26" i="5" a="1"/>
  <c r="P26" i="5" s="1"/>
  <c r="P24" i="5" a="1"/>
  <c r="P24" i="5" s="1"/>
  <c r="P25" i="5" a="1"/>
  <c r="P25" i="5" s="1"/>
  <c r="P22" i="5" a="1"/>
  <c r="P22" i="5" s="1"/>
  <c r="P21" i="5" a="1"/>
  <c r="P21" i="5" s="1"/>
  <c r="O35" i="5" a="1"/>
  <c r="O35" i="5" s="1"/>
  <c r="O39" i="5" a="1"/>
  <c r="O39" i="5" s="1"/>
  <c r="O34" i="5" a="1"/>
  <c r="O34" i="5" s="1"/>
  <c r="O38" i="5" a="1"/>
  <c r="O38" i="5" s="1"/>
  <c r="O37" i="5" a="1"/>
  <c r="O37" i="5" s="1"/>
  <c r="O40" i="5" a="1"/>
  <c r="O40" i="5" s="1"/>
  <c r="O36" i="5" a="1"/>
  <c r="O36" i="5" s="1"/>
  <c r="O26" i="3"/>
  <c r="O22" i="3"/>
  <c r="O27" i="3"/>
  <c r="O23" i="3"/>
  <c r="O19" i="3"/>
  <c r="O24" i="3"/>
  <c r="O20" i="3"/>
  <c r="O25" i="3"/>
  <c r="O21" i="3"/>
  <c r="N17" i="3"/>
  <c r="N13" i="3"/>
  <c r="N18" i="3"/>
  <c r="N14" i="3"/>
  <c r="N10" i="3"/>
  <c r="N15" i="3"/>
  <c r="N11" i="3"/>
  <c r="N16" i="3"/>
  <c r="N12" i="3"/>
  <c r="P42" i="3"/>
  <c r="P38" i="3"/>
  <c r="P43" i="3"/>
  <c r="P39" i="3"/>
  <c r="P44" i="3"/>
  <c r="P40" i="3"/>
  <c r="P45" i="3"/>
  <c r="P41" i="3"/>
  <c r="P37" i="3"/>
  <c r="I27" i="3"/>
  <c r="I23" i="3"/>
  <c r="I19" i="3"/>
  <c r="I24" i="3"/>
  <c r="I20" i="3"/>
  <c r="I25" i="3"/>
  <c r="I21" i="3"/>
  <c r="I22" i="3"/>
  <c r="I26" i="3"/>
  <c r="N26" i="3"/>
  <c r="P54" i="3"/>
  <c r="P50" i="3"/>
  <c r="P46" i="3"/>
  <c r="P51" i="3"/>
  <c r="P47" i="3"/>
  <c r="P52" i="3"/>
  <c r="P48" i="3"/>
  <c r="P53" i="3"/>
  <c r="P49" i="3"/>
  <c r="N19" i="3"/>
  <c r="N20" i="3"/>
  <c r="N25" i="3"/>
  <c r="N43" i="2" a="1"/>
  <c r="N43" i="2" s="1"/>
  <c r="G39" i="2" a="1"/>
  <c r="G39" i="2" s="1"/>
  <c r="N42" i="2" a="1"/>
  <c r="N42" i="2" s="1"/>
  <c r="I45" i="2" a="1"/>
  <c r="I45" i="2" s="1"/>
  <c r="P40" i="2" a="1"/>
  <c r="P40" i="2" s="1"/>
  <c r="F37" i="2" a="1"/>
  <c r="F37" i="2" s="1"/>
  <c r="R41" i="2" a="1"/>
  <c r="R41" i="2" s="1"/>
  <c r="J45" i="2" a="1"/>
  <c r="J45" i="2" s="1"/>
  <c r="Q36" i="2" a="1"/>
  <c r="Q36" i="2" s="1"/>
  <c r="N41" i="2" a="1"/>
  <c r="N41" i="2" s="1"/>
  <c r="I39" i="2" a="1"/>
  <c r="I39" i="2" s="1"/>
  <c r="J32" i="2" a="1"/>
  <c r="J32" i="2" s="1"/>
  <c r="P26" i="2" a="1"/>
  <c r="P26" i="2" s="1"/>
  <c r="M21" i="2" a="1"/>
  <c r="M21" i="2" s="1"/>
  <c r="F39" i="2" a="1"/>
  <c r="F39" i="2" s="1"/>
  <c r="I32" i="2" a="1"/>
  <c r="I32" i="2" s="1"/>
  <c r="O26" i="2" a="1"/>
  <c r="O26" i="2" s="1"/>
  <c r="F44" i="2" a="1"/>
  <c r="F44" i="2" s="1"/>
  <c r="J34" i="2" a="1"/>
  <c r="J34" i="2" s="1"/>
  <c r="J30" i="2" a="1"/>
  <c r="J30" i="2" s="1"/>
  <c r="P24" i="2" a="1"/>
  <c r="P24" i="2" s="1"/>
  <c r="M19" i="2" a="1"/>
  <c r="M19" i="2" s="1"/>
  <c r="H41" i="2" a="1"/>
  <c r="H41" i="2" s="1"/>
  <c r="P33" i="2" a="1"/>
  <c r="P33" i="2" s="1"/>
  <c r="R29" i="2" a="1"/>
  <c r="R29" i="2" s="1"/>
  <c r="G24" i="2" a="1"/>
  <c r="G24" i="2" s="1"/>
  <c r="L19" i="2" a="1"/>
  <c r="L19" i="2" s="1"/>
  <c r="H34" i="2" a="1"/>
  <c r="H34" i="2" s="1"/>
  <c r="Q29" i="2" a="1"/>
  <c r="Q29" i="2" s="1"/>
  <c r="Q42" i="2" a="1"/>
  <c r="Q42" i="2" s="1"/>
  <c r="M33" i="2" a="1"/>
  <c r="M33" i="2" s="1"/>
  <c r="Q28" i="2" a="1"/>
  <c r="Q28" i="2" s="1"/>
  <c r="F23" i="2" a="1"/>
  <c r="F23" i="2" s="1"/>
  <c r="M43" i="2" a="1"/>
  <c r="M43" i="2" s="1"/>
  <c r="N34" i="2" a="1"/>
  <c r="N34" i="2" s="1"/>
  <c r="G28" i="2" a="1"/>
  <c r="G28" i="2" s="1"/>
  <c r="L23" i="2" a="1"/>
  <c r="L23" i="2" s="1"/>
  <c r="P61" i="6"/>
  <c r="P57" i="6"/>
  <c r="P56" i="6"/>
  <c r="P59" i="6"/>
  <c r="P62" i="6"/>
  <c r="P60" i="6"/>
  <c r="P58" i="6"/>
  <c r="P55" i="6"/>
  <c r="P63" i="6"/>
  <c r="Q51" i="6"/>
  <c r="Q54" i="6"/>
  <c r="Q46" i="6"/>
  <c r="Q52" i="6"/>
  <c r="Q47" i="6"/>
  <c r="Q49" i="6"/>
  <c r="Q53" i="6"/>
  <c r="Q48" i="6"/>
  <c r="Q50" i="6"/>
  <c r="J24" i="5" a="1"/>
  <c r="J24" i="5" s="1"/>
  <c r="J22" i="5" a="1"/>
  <c r="J22" i="5" s="1"/>
  <c r="J20" i="5" a="1"/>
  <c r="J20" i="5" s="1"/>
  <c r="J23" i="5" a="1"/>
  <c r="J23" i="5" s="1"/>
  <c r="J21" i="5" a="1"/>
  <c r="J21" i="5" s="1"/>
  <c r="J26" i="5" a="1"/>
  <c r="J26" i="5" s="1"/>
  <c r="J25" i="5" a="1"/>
  <c r="J25" i="5" s="1"/>
  <c r="P29" i="6"/>
  <c r="Q52" i="5" a="1"/>
  <c r="Q52" i="5" s="1"/>
  <c r="Q51" i="5" a="1"/>
  <c r="Q51" i="5" s="1"/>
  <c r="Q49" i="5" a="1"/>
  <c r="Q49" i="5" s="1"/>
  <c r="Q48" i="5" a="1"/>
  <c r="Q48" i="5" s="1"/>
  <c r="Q54" i="5" a="1"/>
  <c r="Q54" i="5" s="1"/>
  <c r="Q50" i="5" a="1"/>
  <c r="Q50" i="5" s="1"/>
  <c r="Q53" i="5" a="1"/>
  <c r="Q53" i="5" s="1"/>
  <c r="Q15" i="3"/>
  <c r="Q11" i="3"/>
  <c r="Q16" i="3"/>
  <c r="Q12" i="3"/>
  <c r="Q17" i="3"/>
  <c r="Q13" i="3"/>
  <c r="Q18" i="3"/>
  <c r="Q10" i="3"/>
  <c r="Q14" i="3"/>
  <c r="I89" i="3"/>
  <c r="I85" i="3"/>
  <c r="I90" i="3"/>
  <c r="I86" i="3"/>
  <c r="I82" i="3"/>
  <c r="I88" i="3"/>
  <c r="I84" i="3"/>
  <c r="I87" i="3"/>
  <c r="I83" i="3"/>
  <c r="Q51" i="3"/>
  <c r="Q47" i="3"/>
  <c r="Q52" i="3"/>
  <c r="Q48" i="3"/>
  <c r="Q53" i="3"/>
  <c r="Q49" i="3"/>
  <c r="Q54" i="3"/>
  <c r="Q46" i="3"/>
  <c r="Q50" i="3"/>
  <c r="I33" i="3"/>
  <c r="I74" i="3"/>
  <c r="Q43" i="3"/>
  <c r="Q39" i="3"/>
  <c r="Q44" i="3"/>
  <c r="Q40" i="3"/>
  <c r="Q45" i="3"/>
  <c r="Q41" i="3"/>
  <c r="Q37" i="3"/>
  <c r="Q42" i="3"/>
  <c r="Q38" i="3"/>
  <c r="J43" i="2" a="1"/>
  <c r="J43" i="2" s="1"/>
  <c r="R43" i="2" a="1"/>
  <c r="R43" i="2" s="1"/>
  <c r="O39" i="2" a="1"/>
  <c r="O39" i="2" s="1"/>
  <c r="R42" i="2" a="1"/>
  <c r="R42" i="2" s="1"/>
  <c r="M45" i="2" a="1"/>
  <c r="M45" i="2" s="1"/>
  <c r="M41" i="2" a="1"/>
  <c r="M41" i="2" s="1"/>
  <c r="N37" i="2" a="1"/>
  <c r="N37" i="2" s="1"/>
  <c r="K42" i="2" a="1"/>
  <c r="K42" i="2" s="1"/>
  <c r="N45" i="2" a="1"/>
  <c r="N45" i="2" s="1"/>
  <c r="J37" i="2" a="1"/>
  <c r="J37" i="2" s="1"/>
  <c r="G42" i="2" a="1"/>
  <c r="G42" i="2" s="1"/>
  <c r="M38" i="2" a="1"/>
  <c r="M38" i="2" s="1"/>
  <c r="K31" i="2" a="1"/>
  <c r="K31" i="2" s="1"/>
  <c r="H26" i="2" a="1"/>
  <c r="H26" i="2" s="1"/>
  <c r="N20" i="2" a="1"/>
  <c r="N20" i="2" s="1"/>
  <c r="L38" i="2" a="1"/>
  <c r="L38" i="2" s="1"/>
  <c r="R31" i="2" a="1"/>
  <c r="R31" i="2" s="1"/>
  <c r="G26" i="2" a="1"/>
  <c r="G26" i="2" s="1"/>
  <c r="H42" i="2" a="1"/>
  <c r="H42" i="2" s="1"/>
  <c r="Q33" i="2" a="1"/>
  <c r="Q33" i="2" s="1"/>
  <c r="K29" i="2" a="1"/>
  <c r="K29" i="2" s="1"/>
  <c r="H24" i="2" a="1"/>
  <c r="H24" i="2" s="1"/>
  <c r="N18" i="2" a="1"/>
  <c r="N18" i="2" s="1"/>
  <c r="K40" i="2" a="1"/>
  <c r="K40" i="2" s="1"/>
  <c r="F33" i="2" a="1"/>
  <c r="F33" i="2" s="1"/>
  <c r="J29" i="2" a="1"/>
  <c r="J29" i="2" s="1"/>
  <c r="P23" i="2" a="1"/>
  <c r="P23" i="2" s="1"/>
  <c r="M18" i="2" a="1"/>
  <c r="M18" i="2" s="1"/>
  <c r="G41" i="2" a="1"/>
  <c r="G41" i="2" s="1"/>
  <c r="O33" i="2" a="1"/>
  <c r="O33" i="2" s="1"/>
  <c r="I29" i="2" a="1"/>
  <c r="I29" i="2" s="1"/>
  <c r="G40" i="2" a="1"/>
  <c r="G40" i="2" s="1"/>
  <c r="M32" i="2" a="1"/>
  <c r="M32" i="2" s="1"/>
  <c r="I28" i="2" a="1"/>
  <c r="I28" i="2" s="1"/>
  <c r="O22" i="2" a="1"/>
  <c r="O22" i="2" s="1"/>
  <c r="M42" i="2" a="1"/>
  <c r="M42" i="2" s="1"/>
  <c r="K33" i="2" a="1"/>
  <c r="K33" i="2" s="1"/>
  <c r="P27" i="2" a="1"/>
  <c r="P27" i="2" s="1"/>
  <c r="K45" i="2" a="1"/>
  <c r="K45" i="2" s="1"/>
  <c r="J72" i="5" a="1"/>
  <c r="J72" i="5" s="1"/>
  <c r="J71" i="5" a="1"/>
  <c r="J71" i="5" s="1"/>
  <c r="J74" i="5" a="1"/>
  <c r="J74" i="5" s="1"/>
  <c r="J73" i="5" a="1"/>
  <c r="J73" i="5" s="1"/>
  <c r="J70" i="5" a="1"/>
  <c r="J70" i="5" s="1"/>
  <c r="R50" i="5" a="1"/>
  <c r="R50" i="5" s="1"/>
  <c r="R53" i="5" a="1"/>
  <c r="R53" i="5" s="1"/>
  <c r="R49" i="5" a="1"/>
  <c r="R49" i="5" s="1"/>
  <c r="R52" i="5" a="1"/>
  <c r="R52" i="5" s="1"/>
  <c r="R48" i="5" a="1"/>
  <c r="R48" i="5" s="1"/>
  <c r="R54" i="5" a="1"/>
  <c r="R54" i="5" s="1"/>
  <c r="R51" i="5" a="1"/>
  <c r="R51" i="5" s="1"/>
  <c r="R44" i="5" a="1"/>
  <c r="R44" i="5" s="1"/>
  <c r="R47" i="5" a="1"/>
  <c r="R47" i="5" s="1"/>
  <c r="R43" i="5" a="1"/>
  <c r="R43" i="5" s="1"/>
  <c r="R41" i="5" a="1"/>
  <c r="R41" i="5" s="1"/>
  <c r="R46" i="5" a="1"/>
  <c r="R46" i="5" s="1"/>
  <c r="R45" i="5" a="1"/>
  <c r="R45" i="5" s="1"/>
  <c r="R42" i="5" a="1"/>
  <c r="R42" i="5" s="1"/>
  <c r="O48" i="6"/>
  <c r="O50" i="6"/>
  <c r="O52" i="6"/>
  <c r="O47" i="6"/>
  <c r="O54" i="6"/>
  <c r="O49" i="6"/>
  <c r="O51" i="6"/>
  <c r="O53" i="6"/>
  <c r="O46" i="6"/>
  <c r="P33" i="5" a="1"/>
  <c r="P33" i="5" s="1"/>
  <c r="P32" i="5" a="1"/>
  <c r="P32" i="5" s="1"/>
  <c r="P29" i="5" a="1"/>
  <c r="P29" i="5" s="1"/>
  <c r="P28" i="5" a="1"/>
  <c r="P28" i="5" s="1"/>
  <c r="P31" i="5" a="1"/>
  <c r="P31" i="5" s="1"/>
  <c r="P30" i="5" a="1"/>
  <c r="P30" i="5" s="1"/>
  <c r="P27" i="5" a="1"/>
  <c r="P27" i="5" s="1"/>
  <c r="J68" i="5" a="1"/>
  <c r="J68" i="5" s="1"/>
  <c r="J66" i="5" a="1"/>
  <c r="J66" i="5" s="1"/>
  <c r="J64" i="5" a="1"/>
  <c r="J64" i="5" s="1"/>
  <c r="J67" i="5" a="1"/>
  <c r="J67" i="5" s="1"/>
  <c r="J63" i="5" a="1"/>
  <c r="J63" i="5" s="1"/>
  <c r="J62" i="5" a="1"/>
  <c r="J62" i="5" s="1"/>
  <c r="J65" i="5" a="1"/>
  <c r="J65" i="5" s="1"/>
  <c r="R24" i="5" a="1"/>
  <c r="R24" i="5" s="1"/>
  <c r="R22" i="5" a="1"/>
  <c r="R22" i="5" s="1"/>
  <c r="R20" i="5" a="1"/>
  <c r="R20" i="5" s="1"/>
  <c r="R23" i="5" a="1"/>
  <c r="R23" i="5" s="1"/>
  <c r="R21" i="5" a="1"/>
  <c r="R21" i="5" s="1"/>
  <c r="R26" i="5" a="1"/>
  <c r="R26" i="5" s="1"/>
  <c r="R25" i="5" a="1"/>
  <c r="R25" i="5" s="1"/>
  <c r="P39" i="5" a="1"/>
  <c r="P39" i="5" s="1"/>
  <c r="P37" i="5" a="1"/>
  <c r="P37" i="5" s="1"/>
  <c r="P40" i="5" a="1"/>
  <c r="P40" i="5" s="1"/>
  <c r="P34" i="5" a="1"/>
  <c r="P34" i="5" s="1"/>
  <c r="P35" i="5" a="1"/>
  <c r="P35" i="5" s="1"/>
  <c r="P36" i="5" a="1"/>
  <c r="P36" i="5" s="1"/>
  <c r="P38" i="5" a="1"/>
  <c r="P38" i="5" s="1"/>
  <c r="I34" i="6"/>
  <c r="I29" i="6"/>
  <c r="I32" i="6"/>
  <c r="I31" i="6"/>
  <c r="I35" i="6"/>
  <c r="I28" i="6"/>
  <c r="I36" i="6"/>
  <c r="I33" i="6"/>
  <c r="I30" i="6"/>
  <c r="N60" i="6"/>
  <c r="N47" i="6"/>
  <c r="N54" i="6"/>
  <c r="N49" i="6"/>
  <c r="N51" i="6"/>
  <c r="N46" i="6"/>
  <c r="J16" i="5" a="1"/>
  <c r="J16" i="5" s="1"/>
  <c r="J14" i="5" a="1"/>
  <c r="J14" i="5" s="1"/>
  <c r="J13" i="5" a="1"/>
  <c r="J13" i="5" s="1"/>
  <c r="J18" i="5" a="1"/>
  <c r="J18" i="5" s="1"/>
  <c r="J19" i="5" a="1"/>
  <c r="J19" i="5" s="1"/>
  <c r="J15" i="5" a="1"/>
  <c r="J15" i="5" s="1"/>
  <c r="J17" i="5" a="1"/>
  <c r="J17" i="5" s="1"/>
  <c r="R28" i="5" a="1"/>
  <c r="R28" i="5" s="1"/>
  <c r="R27" i="5" a="1"/>
  <c r="R27" i="5" s="1"/>
  <c r="R31" i="5" a="1"/>
  <c r="R31" i="5" s="1"/>
  <c r="R30" i="5" a="1"/>
  <c r="R30" i="5" s="1"/>
  <c r="R32" i="5" a="1"/>
  <c r="R32" i="5" s="1"/>
  <c r="R29" i="5" a="1"/>
  <c r="R29" i="5" s="1"/>
  <c r="R33" i="5" a="1"/>
  <c r="R33" i="5" s="1"/>
  <c r="Q18" i="5" a="1"/>
  <c r="Q18" i="5" s="1"/>
  <c r="Q16" i="5" a="1"/>
  <c r="Q16" i="5" s="1"/>
  <c r="Q14" i="5" a="1"/>
  <c r="Q14" i="5" s="1"/>
  <c r="Q17" i="5" a="1"/>
  <c r="Q17" i="5" s="1"/>
  <c r="Q15" i="5" a="1"/>
  <c r="Q15" i="5" s="1"/>
  <c r="Q13" i="5" a="1"/>
  <c r="Q13" i="5" s="1"/>
  <c r="Q19" i="5" a="1"/>
  <c r="Q19" i="5" s="1"/>
  <c r="R37" i="5" a="1"/>
  <c r="R37" i="5" s="1"/>
  <c r="R35" i="5" a="1"/>
  <c r="R35" i="5" s="1"/>
  <c r="R38" i="5" a="1"/>
  <c r="R38" i="5" s="1"/>
  <c r="R36" i="5" a="1"/>
  <c r="R36" i="5" s="1"/>
  <c r="R40" i="5" a="1"/>
  <c r="R40" i="5" s="1"/>
  <c r="R39" i="5" a="1"/>
  <c r="R39" i="5" s="1"/>
  <c r="R34" i="5" a="1"/>
  <c r="R34" i="5" s="1"/>
  <c r="H13" i="4"/>
  <c r="I79" i="3"/>
  <c r="I32" i="3"/>
  <c r="I69" i="3"/>
  <c r="I72" i="3"/>
  <c r="I68" i="3"/>
  <c r="I65" i="3"/>
  <c r="I70" i="3"/>
  <c r="I71" i="3"/>
  <c r="I67" i="3"/>
  <c r="I64" i="3"/>
  <c r="I66" i="3"/>
  <c r="G44" i="2" a="1"/>
  <c r="G44" i="2" s="1"/>
  <c r="K44" i="2" a="1"/>
  <c r="K44" i="2" s="1"/>
  <c r="H40" i="2" a="1"/>
  <c r="H40" i="2" s="1"/>
  <c r="G43" i="2" a="1"/>
  <c r="G43" i="2" s="1"/>
  <c r="Q45" i="2" a="1"/>
  <c r="Q45" i="2" s="1"/>
  <c r="J33" i="2" a="1"/>
  <c r="J33" i="2" s="1"/>
  <c r="G38" i="2" a="1"/>
  <c r="G38" i="2" s="1"/>
  <c r="R45" i="2" a="1"/>
  <c r="R45" i="2" s="1"/>
  <c r="R37" i="2" a="1"/>
  <c r="R37" i="2" s="1"/>
  <c r="O42" i="2" a="1"/>
  <c r="O42" i="2" s="1"/>
  <c r="P37" i="2" a="1"/>
  <c r="P37" i="2" s="1"/>
  <c r="L30" i="2" a="1"/>
  <c r="L30" i="2" s="1"/>
  <c r="Q25" i="2" a="1"/>
  <c r="Q25" i="2" s="1"/>
  <c r="F20" i="2" a="1"/>
  <c r="F20" i="2" s="1"/>
  <c r="O37" i="2" a="1"/>
  <c r="O37" i="2" s="1"/>
  <c r="J31" i="2" a="1"/>
  <c r="J31" i="2" s="1"/>
  <c r="P25" i="2" a="1"/>
  <c r="P25" i="2" s="1"/>
  <c r="K41" i="2" a="1"/>
  <c r="K41" i="2" s="1"/>
  <c r="L28" i="2" a="1"/>
  <c r="L28" i="2" s="1"/>
  <c r="Q23" i="2" a="1"/>
  <c r="Q23" i="2" s="1"/>
  <c r="F18" i="2" a="1"/>
  <c r="F18" i="2" s="1"/>
  <c r="R39" i="2" a="1"/>
  <c r="R39" i="2" s="1"/>
  <c r="O32" i="2" a="1"/>
  <c r="O32" i="2" s="1"/>
  <c r="K28" i="2" a="1"/>
  <c r="K28" i="2" s="1"/>
  <c r="H23" i="2" a="1"/>
  <c r="H23" i="2" s="1"/>
  <c r="N17" i="2" a="1"/>
  <c r="N17" i="2" s="1"/>
  <c r="J40" i="2" a="1"/>
  <c r="J40" i="2" s="1"/>
  <c r="N32" i="2" a="1"/>
  <c r="N32" i="2" s="1"/>
  <c r="R28" i="2" a="1"/>
  <c r="R28" i="2" s="1"/>
  <c r="N39" i="2" a="1"/>
  <c r="N39" i="2" s="1"/>
  <c r="N31" i="2" a="1"/>
  <c r="N31" i="2" s="1"/>
  <c r="R27" i="2" a="1"/>
  <c r="R27" i="2" s="1"/>
  <c r="G22" i="2" a="1"/>
  <c r="G22" i="2" s="1"/>
  <c r="P41" i="2" a="1"/>
  <c r="P41" i="2" s="1"/>
  <c r="K32" i="2" a="1"/>
  <c r="K32" i="2" s="1"/>
  <c r="H27" i="2" a="1"/>
  <c r="H27" i="2" s="1"/>
  <c r="N44" i="2" a="1"/>
  <c r="N44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C6E00899-AC54-487C-9A11-F79EA6E0C88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E52" authorId="0" shapeId="0" xr:uid="{361754D9-3267-4FE6-8574-5750B044DA0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Includes processing gains</t>
        </r>
      </text>
    </comment>
    <comment ref="E57" authorId="0" shapeId="0" xr:uid="{70BBA820-97A5-4583-A195-0BEB4B65C12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Includes processing gains</t>
        </r>
      </text>
    </comment>
    <comment ref="E62" authorId="0" shapeId="0" xr:uid="{68C17A11-9139-48FA-9890-D800CE717C4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Includes processing gains</t>
        </r>
      </text>
    </comment>
    <comment ref="E67" authorId="0" shapeId="0" xr:uid="{9F890194-95D9-42A7-B54F-03DAE2B73A4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Includes biofuels</t>
        </r>
      </text>
    </comment>
    <comment ref="E72" authorId="0" shapeId="0" xr:uid="{C956EEAC-8D27-4BAF-895E-EC479324C83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Includes biofuels</t>
        </r>
      </text>
    </comment>
    <comment ref="E77" authorId="0" shapeId="0" xr:uid="{31FFAC5F-8339-4340-9AAB-1DDEB41A9AE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Includes biofuels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57D1C2DC-A775-4BCC-9A7E-8307AFA2D93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0C5F1ED7-BFD8-4DE3-917B-6601F264B07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55846CFB-0367-4625-ABE3-92C080FA0E2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8AFCF66B-0D30-49BC-BC02-08118B1779D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D11" authorId="0" shapeId="0" xr:uid="{CC8F4D3B-E7A2-4FE3-B2D2-82629FC093B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 climate action beyond current policies</t>
        </r>
      </text>
    </comment>
    <comment ref="D13" authorId="0" shapeId="0" xr:uid="{7FDC9263-7798-45E1-8C04-DE4BC4EB1F4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Paris INDCs</t>
        </r>
      </text>
    </comment>
    <comment ref="H14" authorId="0" shapeId="0" xr:uid="{505A0785-0FD9-4CE9-B8D3-C0E9B0224C6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15" authorId="0" shapeId="0" xr:uid="{74415401-DCB7-4E33-BADE-5CD70F2F59C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16" authorId="0" shapeId="0" xr:uid="{69C81EDD-074D-4188-883D-9C75F6FB2F4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16" authorId="0" shapeId="0" xr:uid="{97A36D79-D3B2-4607-9461-97C6BC096C3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H17" authorId="0" shapeId="0" xr:uid="{99DCA0B4-79F9-4741-B337-4AFB54F6093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17" authorId="0" shapeId="0" xr:uid="{80C7C1E2-C654-41DE-8A27-2E3C613CA35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H18" authorId="0" shapeId="0" xr:uid="{7ED3DDD1-8F27-41E7-AC88-D6BF4257C4C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19" authorId="0" shapeId="0" xr:uid="{25B08C33-E779-4AB4-8AD6-F50975D0ABC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0" authorId="0" shapeId="0" xr:uid="{3B1CF0C6-5382-49AB-A64A-CC699F9F972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1" authorId="0" shapeId="0" xr:uid="{217A7027-242D-42EE-8C2B-5192B6414A0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2" authorId="0" shapeId="0" xr:uid="{2275DA2D-641F-41C0-9E93-46FD454286F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3" authorId="0" shapeId="0" xr:uid="{7FF33D6F-B53B-4B86-A21C-1C22224516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4" authorId="0" shapeId="0" xr:uid="{46889BE4-3595-4245-A84A-D58C97B98FA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5" authorId="0" shapeId="0" xr:uid="{2D0F8713-C25A-490D-9D8F-8879C462BD5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6" authorId="0" shapeId="0" xr:uid="{53B13BA2-7F9C-4452-AC36-350C90D8735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7" authorId="0" shapeId="0" xr:uid="{EE083A40-F4F2-42D7-803F-838AEFAB1D7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8" authorId="0" shapeId="0" xr:uid="{ABCA5F92-5E40-4433-9F95-EEAF325C0AE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9" authorId="0" shapeId="0" xr:uid="{CC457ABE-C6DD-4E13-94B1-534D6DC6409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29" authorId="0" shapeId="0" xr:uid="{DBA67020-C673-40E0-9194-3ED0626122F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H30" authorId="0" shapeId="0" xr:uid="{BE1CF6E9-F4E7-4362-A1F3-AE7230F789D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30" authorId="0" shapeId="0" xr:uid="{3E374D09-1FD2-4E9F-842E-AFB773EE642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D31" authorId="0" shapeId="0" xr:uid="{AB085B1D-6F70-4280-B893-AB834A83413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1" authorId="0" shapeId="0" xr:uid="{796036CC-632D-47EC-A9DF-B063CFEB535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2" authorId="0" shapeId="0" xr:uid="{5F6EE338-2949-4F5F-A240-6E9B851C086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2" authorId="0" shapeId="0" xr:uid="{62126010-090F-46FC-9522-766332DDF51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3" authorId="0" shapeId="0" xr:uid="{A43DC1AB-6BE2-4AE3-A3E0-5C5C3B697E2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3" authorId="0" shapeId="0" xr:uid="{DA9C5961-90EF-4F54-AE91-F1A71280EB1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4" authorId="0" shapeId="0" xr:uid="{786283A1-89AC-41B0-9108-A913202BE98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4" authorId="0" shapeId="0" xr:uid="{BD40DEA9-2AC4-4459-87F9-5CE6E2A11AD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5" authorId="0" shapeId="0" xr:uid="{73086CAE-E4E5-4350-A682-A0B45C9FF6C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5" authorId="0" shapeId="0" xr:uid="{0C9CA145-6EAE-430D-B0E6-5272C65DEC6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36" authorId="0" shapeId="0" xr:uid="{F26CB185-811F-4989-BA94-B9C5D3962E9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7" authorId="0" shapeId="0" xr:uid="{FB43942A-2633-4192-A824-6C1EAF66843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7" authorId="0" shapeId="0" xr:uid="{577AC0F8-0FDD-4AE2-A28D-51ED962A917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8" authorId="0" shapeId="0" xr:uid="{E37373EC-F312-4D28-AFDA-F6B0DAC270C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8" authorId="0" shapeId="0" xr:uid="{A058F14C-0C5B-4F9A-8B76-3CB9DBAFEA8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9" authorId="0" shapeId="0" xr:uid="{CC9FD165-994F-4DB7-8736-68F994B388E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9" authorId="0" shapeId="0" xr:uid="{A98E8B2E-8E65-4434-8A42-D20AEE97E70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40" authorId="0" shapeId="0" xr:uid="{A2875368-EA19-4BA1-97E8-71A234A2027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40" authorId="0" shapeId="0" xr:uid="{105445A4-0DFB-4A7A-AF54-BB3D57AEA2A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41" authorId="0" shapeId="0" xr:uid="{B1E4C58F-B646-4693-8694-6F641D558DD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41" authorId="0" shapeId="0" xr:uid="{CE74BDCD-62F1-47E8-8828-BDC8D95CA9F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42" authorId="0" shapeId="0" xr:uid="{1A6AA2D4-C79F-47E4-B460-89F7E8B923F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42" authorId="0" shapeId="0" xr:uid="{0A5D5CD4-B6D7-43A0-BFE6-1EB95462618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42" authorId="0" shapeId="0" xr:uid="{D35A973F-FB7E-45A3-B4F3-FD8B47738EB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D43" authorId="0" shapeId="0" xr:uid="{02C1488A-72DD-4B4F-B4C0-609B64EDC47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43" authorId="0" shapeId="0" xr:uid="{8AE02EF3-56BD-48F6-8733-F3133C42455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43" authorId="0" shapeId="0" xr:uid="{5986D038-8531-4CCF-9063-8169D919E51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H44" authorId="0" shapeId="0" xr:uid="{57759AF2-3923-4C65-A842-EF4047E7A08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45" authorId="0" shapeId="0" xr:uid="{3D95FDAE-A9E5-4084-8E71-B122F60C3C4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46" authorId="0" shapeId="0" xr:uid="{EF9FAFDC-4BCC-4004-B21A-775E4673E2A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47" authorId="0" shapeId="0" xr:uid="{87D2284D-1442-49B6-99FA-A61CFAFE7A5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48" authorId="0" shapeId="0" xr:uid="{A6299A95-63D7-4615-9937-504D4E2223D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49" authorId="0" shapeId="0" xr:uid="{94BA2D43-A7D5-49D5-85AF-95685D01406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</commentList>
</comments>
</file>

<file path=xl/sharedStrings.xml><?xml version="1.0" encoding="utf-8"?>
<sst xmlns="http://schemas.openxmlformats.org/spreadsheetml/2006/main" count="5816" uniqueCount="702">
  <si>
    <t>W20. Fossil fuel production (public data processing)</t>
  </si>
  <si>
    <t>Description:</t>
  </si>
  <si>
    <t>Aggregates fossil fuel production to Vivid categories (if relevant) and interpolates / extrapolates across model years</t>
  </si>
  <si>
    <t>If copy include:</t>
  </si>
  <si>
    <t>R1, R2, R3 - 6</t>
  </si>
  <si>
    <t>Notes:</t>
  </si>
  <si>
    <t>Extrapolated values are shaded in yellow</t>
  </si>
  <si>
    <t>Units:</t>
  </si>
  <si>
    <t>Varies by scenario provider - data is consolidated into chart units (Mb/day for oil, Mtce for coal, Bcm for gas) using the conversion factors set out below</t>
  </si>
  <si>
    <t>Unit conversion:</t>
  </si>
  <si>
    <t>Factor</t>
  </si>
  <si>
    <t>Units base</t>
  </si>
  <si>
    <t>Units final</t>
  </si>
  <si>
    <t>PJ</t>
  </si>
  <si>
    <t>Mtce</t>
  </si>
  <si>
    <t>Mb/day</t>
  </si>
  <si>
    <t>bcm</t>
  </si>
  <si>
    <t>EJ</t>
  </si>
  <si>
    <t>Data in output sheet categories and units</t>
  </si>
  <si>
    <t>Scenario</t>
  </si>
  <si>
    <t>Scenario description</t>
  </si>
  <si>
    <t>Fuel</t>
  </si>
  <si>
    <t>CPS WEO 18</t>
  </si>
  <si>
    <t>Coal</t>
  </si>
  <si>
    <t>Oil</t>
  </si>
  <si>
    <t>Gas</t>
  </si>
  <si>
    <t>NPS WEO 18</t>
  </si>
  <si>
    <t>SDS WEO 18</t>
  </si>
  <si>
    <t>CPS WEO 16</t>
  </si>
  <si>
    <t>NPS WEO 16</t>
  </si>
  <si>
    <t>450 WEO 16</t>
  </si>
  <si>
    <t>RTS ETP 17</t>
  </si>
  <si>
    <t>2DS ETP 17</t>
  </si>
  <si>
    <t>B2DS ETP 17</t>
  </si>
  <si>
    <t>Sky Shell</t>
  </si>
  <si>
    <t>Data read in from research sheets</t>
  </si>
  <si>
    <t>Sheet</t>
  </si>
  <si>
    <t>Subcat</t>
  </si>
  <si>
    <t>Units</t>
  </si>
  <si>
    <t>R3</t>
  </si>
  <si>
    <t>Steam coal</t>
  </si>
  <si>
    <t>Coking coal</t>
  </si>
  <si>
    <t>Lignite</t>
  </si>
  <si>
    <t>-</t>
  </si>
  <si>
    <t>R4</t>
  </si>
  <si>
    <t>R5</t>
  </si>
  <si>
    <t>R6</t>
  </si>
  <si>
    <t>W21. Total generation capacity (public data processing)</t>
  </si>
  <si>
    <t>Aggregates power generation capacity to Vivid categories (if relevant) and interpolates / extrapolates across model years</t>
  </si>
  <si>
    <t>R1, R2, R5, R9, R10</t>
  </si>
  <si>
    <t>GW</t>
  </si>
  <si>
    <t>N/A</t>
  </si>
  <si>
    <t>TW</t>
  </si>
  <si>
    <t>Nuclear</t>
  </si>
  <si>
    <t>Hydro</t>
  </si>
  <si>
    <t>Biofuels</t>
  </si>
  <si>
    <t>Solar</t>
  </si>
  <si>
    <t>Wind</t>
  </si>
  <si>
    <t>Other</t>
  </si>
  <si>
    <t>R9</t>
  </si>
  <si>
    <t>Bioenergy</t>
  </si>
  <si>
    <t>Solar PV</t>
  </si>
  <si>
    <t>CSP</t>
  </si>
  <si>
    <t>Geothermal</t>
  </si>
  <si>
    <t>Marine</t>
  </si>
  <si>
    <t>R10</t>
  </si>
  <si>
    <t>Coal with CCS</t>
  </si>
  <si>
    <t>Natural gas</t>
  </si>
  <si>
    <t>Natural gas with CCS</t>
  </si>
  <si>
    <t>Biomass and waste</t>
  </si>
  <si>
    <t>Biomass with CCS</t>
  </si>
  <si>
    <t>Hydro (excl. pumped storage)</t>
  </si>
  <si>
    <t>Wind onshore</t>
  </si>
  <si>
    <t>Wind offshore</t>
  </si>
  <si>
    <t>Solar CSP</t>
  </si>
  <si>
    <t>Ocean</t>
  </si>
  <si>
    <t>W22. Carbon prices (public data processing)</t>
  </si>
  <si>
    <t>Aggregates carbon prices to Vivid categories (if relevant) and interpolates / extrapolates across model years</t>
  </si>
  <si>
    <t>R1, R2, R11</t>
  </si>
  <si>
    <t>US$/tCO2</t>
  </si>
  <si>
    <t>2015US$/tCO2</t>
  </si>
  <si>
    <t>2016US$/tCO2</t>
  </si>
  <si>
    <t>Region</t>
  </si>
  <si>
    <t>Sectors</t>
  </si>
  <si>
    <t>R11</t>
  </si>
  <si>
    <t>W23. Total primary energy supply (public data processing)</t>
  </si>
  <si>
    <t>Aggregates total primary energy supply to Vivid categories (if relevant) and interpolates / extrapolates across model years</t>
  </si>
  <si>
    <t>R1, R2, R5 - 8</t>
  </si>
  <si>
    <t>Varies by scenario provider (consolidated units are PJ)</t>
  </si>
  <si>
    <t>Base unit</t>
  </si>
  <si>
    <t>Final unit</t>
  </si>
  <si>
    <t>Mtoe</t>
  </si>
  <si>
    <t>Other renewables</t>
  </si>
  <si>
    <t>R7</t>
  </si>
  <si>
    <t>R8</t>
  </si>
  <si>
    <t>Natural Gas</t>
  </si>
  <si>
    <t>Biomass Gasified</t>
  </si>
  <si>
    <t>Biomass / Waste Solids</t>
  </si>
  <si>
    <t>Biomass Traditional</t>
  </si>
  <si>
    <t>Hydro-electricity</t>
  </si>
  <si>
    <t>Other Renewables</t>
  </si>
  <si>
    <t>W24. Total power generation by source (public data processing)</t>
  </si>
  <si>
    <t>Aggregates power generation by source to Vivid categories (if relevant) and interpolates / extrapolates across model years</t>
  </si>
  <si>
    <t>R1, R2, R5, R6, R9, R10</t>
  </si>
  <si>
    <t>Extrapolated values are shaded in yellow - note that negative extrapolated values are capped at 0 (cannot have negative power generation from coal power!)</t>
  </si>
  <si>
    <t>TWh</t>
  </si>
  <si>
    <t>R1: TIAM scenario run specifications</t>
  </si>
  <si>
    <t>Source:</t>
  </si>
  <si>
    <t>Vivid Economics</t>
  </si>
  <si>
    <t>URL:</t>
  </si>
  <si>
    <t>https://vivideconomics.sharepoint.com/:f:/s/projects/171211HSB/ElsIfHvwMR5IuhmzX_PnrZkBmWU06RfQez379oR3vVBtJA?e=gIMaOe</t>
  </si>
  <si>
    <t>Date accessed:</t>
  </si>
  <si>
    <t>Amendments to the Imperial TIAM (TIMES Integrated Assessment Model) runs used for BHP, proposed as part of new scenario runs; shared with Adam Hawkes in 10/2018</t>
  </si>
  <si>
    <t>Note that these have changed in light of the IPCC 1.5SR carbon budgets and discussions with Adam - full list TBC</t>
  </si>
  <si>
    <t>Scenario parameters</t>
  </si>
  <si>
    <t>Scenario name</t>
  </si>
  <si>
    <t>Scenario no.</t>
  </si>
  <si>
    <t>Carbon budget</t>
  </si>
  <si>
    <t>Timing (when does climate action start)</t>
  </si>
  <si>
    <t>Technology cost assumptions (base)</t>
  </si>
  <si>
    <t>Iterations on tech. cost assumptions (cheapest technology scenarios)</t>
  </si>
  <si>
    <t>Lower bound on coal consumption</t>
  </si>
  <si>
    <t>Biomass CCS / NETs cost assumptions</t>
  </si>
  <si>
    <t>Notes</t>
  </si>
  <si>
    <t>0A</t>
  </si>
  <si>
    <t>TIAM BAU - No Policy Action</t>
  </si>
  <si>
    <t>None</t>
  </si>
  <si>
    <t>'Expect the unexpected'</t>
  </si>
  <si>
    <t>Current / Expect unexpected</t>
  </si>
  <si>
    <t>BAU callibration scenario - interpreted as 'No Policy Action'</t>
  </si>
  <si>
    <t>0A_BAU</t>
  </si>
  <si>
    <t>Vivid BAU - WEO Current Policies Scenario emissions pathway run through TIAM</t>
  </si>
  <si>
    <t>0B</t>
  </si>
  <si>
    <t>Vivid Paris NDCs - WEO New Policies Scenario emissions pathway run through TIAM</t>
  </si>
  <si>
    <t>Paris INDCs lower bound scenario - interpreted as 'Current Policies'</t>
  </si>
  <si>
    <t>Current 2DS, 2020 start, 'Expect the Unexpected'</t>
  </si>
  <si>
    <t>2DS</t>
  </si>
  <si>
    <t>Early (2020)</t>
  </si>
  <si>
    <t>Yes - see comment</t>
  </si>
  <si>
    <t>Early 2DS</t>
  </si>
  <si>
    <t>Current 2DS, 2030 start, 'Expect the Unexpected' but with cheap energy efficiency</t>
  </si>
  <si>
    <t>Delay (2030)</t>
  </si>
  <si>
    <t>Efficiency cheap</t>
  </si>
  <si>
    <t>Cheap energy efficiency + delay 2DS</t>
  </si>
  <si>
    <t>Current 2DS, 2020 start, 'Expect the Unexpected' but with most conservative biomass CCS / NET technology cost assumptions</t>
  </si>
  <si>
    <t>Most conservative</t>
  </si>
  <si>
    <t>2DS early with most conservative BECCS / NET assumptions</t>
  </si>
  <si>
    <t>Current 2DS, 2030 start, 'Expect the Unexpected' but with most conservative biomass CCS / NET technology cost assumptions</t>
  </si>
  <si>
    <t>2DS delayed with most conservative BECCS / NET assumptions</t>
  </si>
  <si>
    <t>Current 1.5DS, 2020 start, 'Expect the Unexpected'</t>
  </si>
  <si>
    <t>1.5DS</t>
  </si>
  <si>
    <t>Early 1.5DS</t>
  </si>
  <si>
    <t>Current 1.5DS, 2030 start, 'Expect the Unexpected'</t>
  </si>
  <si>
    <t>Delayed 1.5DS</t>
  </si>
  <si>
    <t>Current 1.5DS, 2020 start, 'Expect the Unexpected' but with cheap renewables</t>
  </si>
  <si>
    <t>Renewables cheap</t>
  </si>
  <si>
    <t>Cheap renewables + early 1.5DS</t>
  </si>
  <si>
    <t>Current 1.5DS, 2030 start, 'Expect the Unexpected' but with cheap renewables</t>
  </si>
  <si>
    <t>Cheap renewables + delay 1.5DS</t>
  </si>
  <si>
    <t>Current 1.5DS, 2020 start, 'Expect the Unexpected' but with cheap CCS</t>
  </si>
  <si>
    <t>CCS cheap</t>
  </si>
  <si>
    <t>Cheap CCS + early 1.5DS</t>
  </si>
  <si>
    <t>Current 1.5DS, 2030 start, 'Expect the Unexpected' but with cheap CCS</t>
  </si>
  <si>
    <t>Cheap CCS + delay 1.5DS</t>
  </si>
  <si>
    <t>Current 1.5DS, 2020 start, 'Expect the Unexpected' but with cheap EVs</t>
  </si>
  <si>
    <t>EVs cheap</t>
  </si>
  <si>
    <t xml:space="preserve">Cheap EVs + early 1.5DS </t>
  </si>
  <si>
    <t>Current 2DS, 2030 start, 'Expect the Unexpected'</t>
  </si>
  <si>
    <t>Delayed 2DS</t>
  </si>
  <si>
    <t>Current 1.5DS, 2030 start, 'Expect the Unexpected' but with cheap EVs</t>
  </si>
  <si>
    <t>Cheap EVs + delay 1.5DS</t>
  </si>
  <si>
    <t>Current 1.5DS, 2020 start, 'Expect the Unexpected' but with cheap energy efficiency</t>
  </si>
  <si>
    <t>Cheap energy efficiency + early 1.5DS</t>
  </si>
  <si>
    <t>Current 1.5DS, 2030 start, 'Expect the Unexpected' but with cheap energy efficiency</t>
  </si>
  <si>
    <t>Cheap energy efficiency + delay 1.5DS</t>
  </si>
  <si>
    <t>Current 1.5DS, 2020 start, 'Expect the Unexpected' but with most conservative biomass CCS / NET technology cost assumptions</t>
  </si>
  <si>
    <t>1.5DS early with most conservative BECCS / NET assumptions</t>
  </si>
  <si>
    <t>Current 1.5DS, 2030 start, 'Expect the Unexpected' but with most conservative biomass CCS / NET technology cost assumptions</t>
  </si>
  <si>
    <t>1.5DS delayed with most conservative BECCS / NET assumptions</t>
  </si>
  <si>
    <t>Current 1.75DS, 2020 start, 'Expect the Unexpected'</t>
  </si>
  <si>
    <t>1.75DS</t>
  </si>
  <si>
    <t>Early 1.75DS</t>
  </si>
  <si>
    <t>Current 1.75DS, 2030 start, 'Expect the Unexpected'</t>
  </si>
  <si>
    <t>Delayed 1.75DS</t>
  </si>
  <si>
    <t>Current 1.75DS, 2020 start, 'Expect the Unexpected' but with cheap renewables</t>
  </si>
  <si>
    <t>Cheap renewables + early 1.75DS</t>
  </si>
  <si>
    <t>Current 1.75DS, 2030 start, 'Expect the Unexpected' but with cheap renewables</t>
  </si>
  <si>
    <t>Cheap renewables + delay 1.75DS</t>
  </si>
  <si>
    <t>Current 1.75DS, 2020 start, 'Expect the Unexpected' but with cheap CCS</t>
  </si>
  <si>
    <t>Cheap CCS + early 1.75DS</t>
  </si>
  <si>
    <t>Current 2DS, 2020 start, 'Expect the Unexpected' but with cheap renewables</t>
  </si>
  <si>
    <t>Cheap renewables + early 2DS</t>
  </si>
  <si>
    <t>Current 1.75DS, 2030 start, 'Expect the Unexpected' but with cheap CCS</t>
  </si>
  <si>
    <t>Cheap CCS + delay 1.75DS</t>
  </si>
  <si>
    <t>Current 1.75DS, 2020 start, 'Expect the Unexpected' but with cheap EVs</t>
  </si>
  <si>
    <t xml:space="preserve">Cheap EVs + early 1.75DS </t>
  </si>
  <si>
    <t>Current 1.75DS, 2030 start, 'Expect the Unexpected' but with cheap EVs</t>
  </si>
  <si>
    <t>Cheap EVs + delay 1.75DS</t>
  </si>
  <si>
    <t>Current 1.75DS, 2020 start, 'Expect the Unexpected' but with cheap energy efficiency</t>
  </si>
  <si>
    <t>Cheap energy efficiency + early 1.75DS</t>
  </si>
  <si>
    <t>Current 1.75DS, 2030 start, 'Expect the Unexpected' but with cheap energy efficiency</t>
  </si>
  <si>
    <t>Cheap energy efficiency + delay 1.75DS</t>
  </si>
  <si>
    <t>Current 1.75DS, 2020 start, 'Expect the Unexpected' but with most conservative biomass CCS / NET technology cost assumptions</t>
  </si>
  <si>
    <t>1.75DS early with most conservative BECCS / NET assumptions</t>
  </si>
  <si>
    <t>5v2</t>
  </si>
  <si>
    <t>Current 2DS, 2020 start, 'Expect the unexpceted' but with expensive renewables (cheap CCS)</t>
  </si>
  <si>
    <t>Renewables EXPENSIVE / cheap CCS</t>
  </si>
  <si>
    <t>1.75DS delayed with most conservative BECCS / NET assumptions</t>
  </si>
  <si>
    <t>Current 2DS, 2030 start, 'Expect the Unexpected' but with cheap renewables</t>
  </si>
  <si>
    <t>Cheap renewables + delay 2DS</t>
  </si>
  <si>
    <t>Current 2DS, 2020 start, 'Expect the Unexpected' but with cheap CCS</t>
  </si>
  <si>
    <t>Cheap CCS + early 2DS</t>
  </si>
  <si>
    <t>Current 2DS, 2030 start, 'Expect the Unexpected' but with cheap CCS</t>
  </si>
  <si>
    <t>Cheap CCS + delay 2DS</t>
  </si>
  <si>
    <t>Current 2DS, 2020 start, 'Expect the Unexpected' but with cheap EVs</t>
  </si>
  <si>
    <t xml:space="preserve">Cheap EVs + early 2DS </t>
  </si>
  <si>
    <t>Current 2DS, 2030 start, 'Expect the Unexpected' but with cheap EVs</t>
  </si>
  <si>
    <t>Cheap EVs + delay 2DS</t>
  </si>
  <si>
    <t>Current 2DS, 2020 start, 'Expect the Unexpected' but with cheap energy efficiency</t>
  </si>
  <si>
    <t>Cheap energy efficiency + early 2DS</t>
  </si>
  <si>
    <t>Current Policies Scenario, World Energy Outlook 2016</t>
  </si>
  <si>
    <t>New Policies Scenario, World Energy Outlook 2016</t>
  </si>
  <si>
    <t>450 Scenario, World Energy Outlook 2016</t>
  </si>
  <si>
    <t>Current Policies Scenario, World Energy Outlook 2018</t>
  </si>
  <si>
    <t>New Policies Scenario, World Energy Outlook 2018</t>
  </si>
  <si>
    <t>Sustainable Development Scenario, World Energy Outlook 2018</t>
  </si>
  <si>
    <t>Reference Technologies Scenario, Energy Technology Perspectives 2017</t>
  </si>
  <si>
    <t>2 Degrees Scenario, Energy Technology Perspectives 2017</t>
  </si>
  <si>
    <t>Below 2 Degrees Scenario (1.75DS), Energy Technology Perspectives 2017</t>
  </si>
  <si>
    <t>Sky Scenario, Royal Dutch Shell</t>
  </si>
  <si>
    <t>R2: Unit conversion factors</t>
  </si>
  <si>
    <t>See previous scenario analysis spreadsheets</t>
  </si>
  <si>
    <t>Varies</t>
  </si>
  <si>
    <t>Source</t>
  </si>
  <si>
    <t>Link</t>
  </si>
  <si>
    <t>Unit change</t>
  </si>
  <si>
    <t>From</t>
  </si>
  <si>
    <t>To</t>
  </si>
  <si>
    <t>IEA Unit Converter</t>
  </si>
  <si>
    <t>https://www.iea.org/statistics/resources/unitconverter/</t>
  </si>
  <si>
    <t>PJ -&gt; Mtoe</t>
  </si>
  <si>
    <t>BP Conversion factors</t>
  </si>
  <si>
    <t>https://www.bp.com/content/dam/bp/en/corporate/pdf/energy-economics/statistical-review-2017/bp-statistical-review-of%20world%20energy-2017-approximate-conversion-factors.pdf</t>
  </si>
  <si>
    <t>toe -&gt; Barrels</t>
  </si>
  <si>
    <t>PJ -&gt; TBtu</t>
  </si>
  <si>
    <t>Tbtu -&gt; Bn cubic metres</t>
  </si>
  <si>
    <t>toe -&gt; Tonne hard coal</t>
  </si>
  <si>
    <t>toe -&gt; Tonne lignite</t>
  </si>
  <si>
    <t>World Bank GDP deflator</t>
  </si>
  <si>
    <t>https://data.worldbank.org/indicator/NY.GDP.DEFL.ZS</t>
  </si>
  <si>
    <t>2015US$ -&gt; 2016US$</t>
  </si>
  <si>
    <t>2005US$ -&gt; 2016US$</t>
  </si>
  <si>
    <t>R2a: Regional variation in carbon prices weights</t>
  </si>
  <si>
    <t>https://vivideconomics.sharepoint.com/:x:/s/projects/171211HSB/EcDViT9xU41Bl7tzW2Mys7oBcB6KYtrHWITcVZBCGdpIsQ?e=urU225</t>
  </si>
  <si>
    <t>Source is set of inputs to the data cleaning process; sheet = W3 top range (C7:G14)</t>
  </si>
  <si>
    <t>Extrapolated so factors imply convergence by 2055</t>
  </si>
  <si>
    <t>Weights</t>
  </si>
  <si>
    <t>Region code</t>
  </si>
  <si>
    <t>NAM</t>
  </si>
  <si>
    <t>North America</t>
  </si>
  <si>
    <t>LAM</t>
  </si>
  <si>
    <t>Latin America</t>
  </si>
  <si>
    <t>EUR</t>
  </si>
  <si>
    <t>Europe</t>
  </si>
  <si>
    <t>ASI</t>
  </si>
  <si>
    <t>Asia</t>
  </si>
  <si>
    <t>AFR</t>
  </si>
  <si>
    <t>Africa &amp; ME</t>
  </si>
  <si>
    <t>AUS</t>
  </si>
  <si>
    <t>Australasia</t>
  </si>
  <si>
    <t>Aggregate</t>
  </si>
  <si>
    <t>Raw data read in</t>
  </si>
  <si>
    <t>Combined CO2 price (EUR 2015 /tCO2)</t>
  </si>
  <si>
    <t>Ratios</t>
  </si>
  <si>
    <t>CO2 price full regions</t>
  </si>
  <si>
    <t>CO2 price developed and developing regions</t>
  </si>
  <si>
    <t>Ratio full regions</t>
  </si>
  <si>
    <t>Ratio developed and developing regions</t>
  </si>
  <si>
    <t>R3: WEO 2018 fossil fuel production</t>
  </si>
  <si>
    <t>World Energy Outlook 2018, IEA</t>
  </si>
  <si>
    <t>https://vivideconomics.sharepoint.com/:f:/s/projects/171211HSB/EmrbmJn2RilKsHvL5OmSAX0BJa51d4CaXNhaEDcxnOCF_g?e=l1kbLJ</t>
  </si>
  <si>
    <t>Varies by fuel (see column headers)</t>
  </si>
  <si>
    <t>Fossil fuel supply sheet</t>
  </si>
  <si>
    <t>New Policies Scenario</t>
  </si>
  <si>
    <t>Current Policies and Sustainable Development Scenarios</t>
  </si>
  <si>
    <t>Production</t>
  </si>
  <si>
    <r>
      <t xml:space="preserve">Shares </t>
    </r>
    <r>
      <rPr>
        <sz val="8.5"/>
        <color theme="0"/>
        <rFont val="Calibri"/>
        <family val="2"/>
        <scheme val="minor"/>
      </rPr>
      <t>(%)</t>
    </r>
  </si>
  <si>
    <r>
      <t xml:space="preserve">CAAGR </t>
    </r>
    <r>
      <rPr>
        <sz val="8.5"/>
        <color theme="0"/>
        <rFont val="Calibri"/>
        <family val="2"/>
        <scheme val="minor"/>
      </rPr>
      <t>(%)</t>
    </r>
  </si>
  <si>
    <t>2017e-40</t>
  </si>
  <si>
    <t>NPS</t>
  </si>
  <si>
    <t>Current Policies</t>
  </si>
  <si>
    <t>Sustainable Development</t>
  </si>
  <si>
    <t xml:space="preserve">CPS  </t>
  </si>
  <si>
    <t>SDS</t>
  </si>
  <si>
    <t>CPS</t>
  </si>
  <si>
    <r>
      <t xml:space="preserve">Oil production and supply </t>
    </r>
    <r>
      <rPr>
        <sz val="8.5"/>
        <color theme="0"/>
        <rFont val="Calibri"/>
        <family val="2"/>
        <scheme val="minor"/>
      </rPr>
      <t>(mb/d)</t>
    </r>
  </si>
  <si>
    <t>Canada</t>
  </si>
  <si>
    <t>Mexico</t>
  </si>
  <si>
    <t>United States</t>
  </si>
  <si>
    <t>Central and South America</t>
  </si>
  <si>
    <t>Argentina</t>
  </si>
  <si>
    <t>Brazil</t>
  </si>
  <si>
    <t>Ecuador</t>
  </si>
  <si>
    <t>Venezuela</t>
  </si>
  <si>
    <t>Norway</t>
  </si>
  <si>
    <t>Africa</t>
  </si>
  <si>
    <t>Algeria</t>
  </si>
  <si>
    <t>Angola</t>
  </si>
  <si>
    <t>Congo</t>
  </si>
  <si>
    <t>Equatorial Guinea</t>
  </si>
  <si>
    <t>Gabon</t>
  </si>
  <si>
    <t>Libya</t>
  </si>
  <si>
    <t>Nigeria</t>
  </si>
  <si>
    <t>Middle East</t>
  </si>
  <si>
    <t>Iran</t>
  </si>
  <si>
    <t>Iraq</t>
  </si>
  <si>
    <t>Kuwait</t>
  </si>
  <si>
    <t>Qatar</t>
  </si>
  <si>
    <t>Saudi Arabia</t>
  </si>
  <si>
    <t>United Arab Emirates</t>
  </si>
  <si>
    <t>Eurasia</t>
  </si>
  <si>
    <t>Kazakhstan</t>
  </si>
  <si>
    <t>Russia</t>
  </si>
  <si>
    <t>Asia Pacific</t>
  </si>
  <si>
    <t>China</t>
  </si>
  <si>
    <t>India</t>
  </si>
  <si>
    <t>OECD</t>
  </si>
  <si>
    <t>Non-OECD</t>
  </si>
  <si>
    <t>Advanced economies</t>
  </si>
  <si>
    <t>Developing economies</t>
  </si>
  <si>
    <t>Non-OPEC</t>
  </si>
  <si>
    <t>Conventional crude oil</t>
  </si>
  <si>
    <t>Tight oil</t>
  </si>
  <si>
    <t>Natural gas liquids</t>
  </si>
  <si>
    <t>Canada oil sands</t>
  </si>
  <si>
    <t>Other production</t>
  </si>
  <si>
    <t>OPEC</t>
  </si>
  <si>
    <t>Venezuela extra-heavy oil</t>
  </si>
  <si>
    <t>World production</t>
  </si>
  <si>
    <t>Extra-heavy oil and bitumen</t>
  </si>
  <si>
    <t>Processing gains</t>
  </si>
  <si>
    <t>World supply</t>
  </si>
  <si>
    <r>
      <t xml:space="preserve">Natural gas production </t>
    </r>
    <r>
      <rPr>
        <sz val="8.5"/>
        <color theme="0"/>
        <rFont val="Calibri"/>
        <family val="2"/>
        <scheme val="minor"/>
      </rPr>
      <t>(bcm)</t>
    </r>
  </si>
  <si>
    <t>European Union</t>
  </si>
  <si>
    <t>Mozambique</t>
  </si>
  <si>
    <t>Azerbaijan</t>
  </si>
  <si>
    <t>Turkmenistan</t>
  </si>
  <si>
    <t>Australia</t>
  </si>
  <si>
    <t>Indonesia</t>
  </si>
  <si>
    <t>Rest of Southeast Asia</t>
  </si>
  <si>
    <t xml:space="preserve">World </t>
  </si>
  <si>
    <t>Conventional gas</t>
  </si>
  <si>
    <t>Tight gas</t>
  </si>
  <si>
    <t>Shale gas</t>
  </si>
  <si>
    <t>Coalbed methane</t>
  </si>
  <si>
    <r>
      <t xml:space="preserve">Coal production </t>
    </r>
    <r>
      <rPr>
        <sz val="8.5"/>
        <color theme="0"/>
        <rFont val="Calibri"/>
        <family val="2"/>
        <scheme val="minor"/>
      </rPr>
      <t>(Mtce)</t>
    </r>
  </si>
  <si>
    <t>Colombia</t>
  </si>
  <si>
    <t>South Africa</t>
  </si>
  <si>
    <t>World</t>
  </si>
  <si>
    <t>Source: World Energy Outlook 2018</t>
  </si>
  <si>
    <t>© 2018 OECD/IEA</t>
  </si>
  <si>
    <t>R4: WEO 2016 fossil fuel production</t>
  </si>
  <si>
    <t>World Energy Outlook 2016, IEA</t>
  </si>
  <si>
    <t>https://vivideconomics.sharepoint.com/:f:/s/projects/171211HSB/EhQ7Q-hhYYtOr3b5aEtAHOABsVz7k-fkZiM8Kmjh9Dmanw?e=JiIOjf</t>
  </si>
  <si>
    <t>Current Policies and 450 Scenarios</t>
  </si>
  <si>
    <t>2014-40</t>
  </si>
  <si>
    <t>Current Policies Scenario</t>
  </si>
  <si>
    <t>450 Scenario</t>
  </si>
  <si>
    <t xml:space="preserve">450  </t>
  </si>
  <si>
    <t>Americas</t>
  </si>
  <si>
    <t>Asia Oceania</t>
  </si>
  <si>
    <t>E. Europe/Eurasia</t>
  </si>
  <si>
    <t>World oil production</t>
  </si>
  <si>
    <t>Crude oil</t>
  </si>
  <si>
    <t>Unconventional oil</t>
  </si>
  <si>
    <t>World oil supply</t>
  </si>
  <si>
    <t>World biofuels supply</t>
  </si>
  <si>
    <t>World liquids supply</t>
  </si>
  <si>
    <t>Unconventional gas</t>
  </si>
  <si>
    <t>Source: World Energy Outlook 2016</t>
  </si>
  <si>
    <t>© 2016 OECD/IEA</t>
  </si>
  <si>
    <t>R5: ETP 2017 summary sheet</t>
  </si>
  <si>
    <t>Energy Technology Perspectives 2017, IEA</t>
  </si>
  <si>
    <t>https://vivideconomics.sharepoint.com/:f:/s/projects/171211HSB/EuIM4WSj97NLuV_3V5hJZg0BPRanDyOl3OEd6Jd-hI5nqg?e=EShGAo</t>
  </si>
  <si>
    <t>Varies by category (see column headers)</t>
  </si>
  <si>
    <t>WORLD sheet</t>
  </si>
  <si>
    <t>World - Reference Technology Scenario</t>
  </si>
  <si>
    <t>World - 2°C Scenario</t>
  </si>
  <si>
    <t>World - Beyond 2°C Scenario</t>
  </si>
  <si>
    <t>Total primary energy demand (PJ)</t>
  </si>
  <si>
    <t>Total</t>
  </si>
  <si>
    <t>Memo: Biofuels and waste (excl. conversion losses of liquid and gaseous biofuels production)</t>
  </si>
  <si>
    <t>Fuel input electricity and heat generation (PJ)</t>
  </si>
  <si>
    <t>Hydrogen</t>
  </si>
  <si>
    <t>Final energy demand (PJ)</t>
  </si>
  <si>
    <t>Electricity</t>
  </si>
  <si>
    <t>Heat</t>
  </si>
  <si>
    <t>Final energy demand industry sector (PJ)</t>
  </si>
  <si>
    <t>Final energy demand non-energy use (PJ)</t>
  </si>
  <si>
    <t>Final energy demand transport sector (PJ)</t>
  </si>
  <si>
    <t>Biomass</t>
  </si>
  <si>
    <t>Final energy demand residential sector (PJ)</t>
  </si>
  <si>
    <t>Final energy demand services sector (PJ)</t>
  </si>
  <si>
    <t>Final energy demand agriculture, fisheries and forestry sector (PJ)</t>
  </si>
  <si>
    <t>Gross electricity generation (TWh)</t>
  </si>
  <si>
    <t>Gross electricity capacity (GW)</t>
  </si>
  <si>
    <t>Direct CO2 emissions (Mt CO2)</t>
  </si>
  <si>
    <t>Industry</t>
  </si>
  <si>
    <t>Buildings, agriculture, fishing, non-specified other</t>
  </si>
  <si>
    <t>Transport</t>
  </si>
  <si>
    <t>Power</t>
  </si>
  <si>
    <t>Other transformation</t>
  </si>
  <si>
    <t>CO2 captured (Mt CO2)</t>
  </si>
  <si>
    <t>BECCS, CO2 captured (Mt CO2)</t>
  </si>
  <si>
    <t>R6: Sky Scenario World sheet</t>
  </si>
  <si>
    <t>Sky Scenario, Shell</t>
  </si>
  <si>
    <t>https://vivideconomics.sharepoint.com/:f:/s/projects/171211HSB/EntvJT1U0-BKsR2-7FdKhGEBiBc8PqWDQuGdH3CaU8Wqfg?e=hChgw2</t>
  </si>
  <si>
    <t>World sheet</t>
  </si>
  <si>
    <t>Year</t>
  </si>
  <si>
    <t>Population By Region</t>
  </si>
  <si>
    <t>(Million People)</t>
  </si>
  <si>
    <t>Developed Asia Pacific</t>
  </si>
  <si>
    <t>Developing Asia Pacific</t>
  </si>
  <si>
    <t>International marine bunkers</t>
  </si>
  <si>
    <t>GDP By Region</t>
  </si>
  <si>
    <t>(USD Billion (PPP, 2010 USD))</t>
  </si>
  <si>
    <t xml:space="preserve">Total Final Consumption - By Sector </t>
  </si>
  <si>
    <t>(EJ / year)</t>
  </si>
  <si>
    <t>Heavy Industry</t>
  </si>
  <si>
    <t>Agriculture &amp; Other Industry</t>
  </si>
  <si>
    <t>Services</t>
  </si>
  <si>
    <t>Passenger Transport - Ship</t>
  </si>
  <si>
    <t>Passenger Transport - Rail</t>
  </si>
  <si>
    <t>Passenger Transport - Road</t>
  </si>
  <si>
    <t>Passenger Transport - Air</t>
  </si>
  <si>
    <t>Freight Transport - Ship</t>
  </si>
  <si>
    <t>Freight Transport - Rail</t>
  </si>
  <si>
    <t>Freight Transport - Road</t>
  </si>
  <si>
    <t>Freight Transport - Air</t>
  </si>
  <si>
    <t>Residential - Heating &amp; Cooking</t>
  </si>
  <si>
    <t>Residential - Lighting &amp; Appliances</t>
  </si>
  <si>
    <t>Non Energy Use</t>
  </si>
  <si>
    <t xml:space="preserve">Total Final Consumption - By Carrier </t>
  </si>
  <si>
    <t>Solid Hydrocarbon Fuels</t>
  </si>
  <si>
    <t>Liquid Hydrocarbon Fuels</t>
  </si>
  <si>
    <t>Gaseous Hydrocarbon Fuels</t>
  </si>
  <si>
    <t>Biomass - Commercial</t>
  </si>
  <si>
    <t>Biomass - Traditional</t>
  </si>
  <si>
    <t>Total Primary Energy - By Source</t>
  </si>
  <si>
    <t>6-1</t>
  </si>
  <si>
    <t>Energy Service - By Carrier - Passenger Transport Road</t>
  </si>
  <si>
    <t>Trillion vehicle km / year</t>
  </si>
  <si>
    <t>6-2</t>
  </si>
  <si>
    <t>Energy Service - By Carrier - Freight Transport Road</t>
  </si>
  <si>
    <t>Trillion tonne km / year</t>
  </si>
  <si>
    <t>7-1</t>
  </si>
  <si>
    <t>Total Final Consumption - By Carrier - Heavy Industry</t>
  </si>
  <si>
    <t>EJ / year</t>
  </si>
  <si>
    <t>Electricity - Commercial</t>
  </si>
  <si>
    <t>Heat - Commercial</t>
  </si>
  <si>
    <t>7-2</t>
  </si>
  <si>
    <t>Total Final Consumption - By Carrier - Agriculture &amp; Other Industry</t>
  </si>
  <si>
    <t>Electricity - Distributed Solar PV</t>
  </si>
  <si>
    <t>Heat - Distributed Solar Thermal</t>
  </si>
  <si>
    <t>7-3</t>
  </si>
  <si>
    <t>Total Final Consumption - By Carrier - Services</t>
  </si>
  <si>
    <t>7-4</t>
  </si>
  <si>
    <t>Total Final Consumption - By Carrier - Passenger Transport - Ship</t>
  </si>
  <si>
    <t>7-5</t>
  </si>
  <si>
    <t>Total Final Consumption - By Carrier - Passenger Transport - Rail</t>
  </si>
  <si>
    <t>7-6</t>
  </si>
  <si>
    <t>Total Final Consumption - By Carrier - Passenger Transport - Road</t>
  </si>
  <si>
    <t>7-7</t>
  </si>
  <si>
    <t>Total Final Consumption - By Carrier - Passenger Transport - Air</t>
  </si>
  <si>
    <t>7-8</t>
  </si>
  <si>
    <t>Total Final Consumption - By Carrier - Freight Transport - Ship</t>
  </si>
  <si>
    <t>7-9</t>
  </si>
  <si>
    <t>Total Final Consumption - By Carrier - Freight Transport - Rail</t>
  </si>
  <si>
    <t>7-10</t>
  </si>
  <si>
    <t>Total Final Consumption - By Carrier - Freight Transport - Road</t>
  </si>
  <si>
    <t>7-11</t>
  </si>
  <si>
    <t>Total Final Consumption - By Carrier - Freight Transport - Air</t>
  </si>
  <si>
    <t>7-12</t>
  </si>
  <si>
    <t>Total Final Consumption - By Carrier - Residential - Heating &amp; Cooking</t>
  </si>
  <si>
    <t>7-13</t>
  </si>
  <si>
    <t>Total Final Consumption - By Carrier - Residential - Lighting &amp; Appliances</t>
  </si>
  <si>
    <t>7-14</t>
  </si>
  <si>
    <t>Total Final Consumption - By Carrier - Non Energy Use</t>
  </si>
  <si>
    <t>8-1</t>
  </si>
  <si>
    <t>Total Primary Energy - By Carrier - Oil</t>
  </si>
  <si>
    <t>8-2</t>
  </si>
  <si>
    <t>Total Primary Energy - By Carrier - Biofuels</t>
  </si>
  <si>
    <t>8-3</t>
  </si>
  <si>
    <t>Total Primary Energy - By Carrier - Natural Gas</t>
  </si>
  <si>
    <t>8-4</t>
  </si>
  <si>
    <t>Total Primary Energy - By Carrier - Coal</t>
  </si>
  <si>
    <t>8-5</t>
  </si>
  <si>
    <t>Total Primary Energy - By Carrier - Nuclear</t>
  </si>
  <si>
    <t>8-6</t>
  </si>
  <si>
    <t>Total Primary Energy - By Carrier - Hydro-electricity</t>
  </si>
  <si>
    <t>8-7</t>
  </si>
  <si>
    <t>Total Primary Energy - By Carrier - Solar</t>
  </si>
  <si>
    <t>8-8</t>
  </si>
  <si>
    <t>Total Primary Energy - By Carrier - Wind</t>
  </si>
  <si>
    <t>8-9</t>
  </si>
  <si>
    <t>Total Primary Energy - By Carrier - Other Renewables</t>
  </si>
  <si>
    <t>9-1</t>
  </si>
  <si>
    <t>Electricity Total Final Consumption - By Source</t>
  </si>
  <si>
    <t>9-2</t>
  </si>
  <si>
    <t>Electricity Total Final Consumption - By Sector - Total Electricity</t>
  </si>
  <si>
    <r>
      <t>Net CO</t>
    </r>
    <r>
      <rPr>
        <b/>
        <vertAlign val="subscript"/>
        <sz val="10"/>
        <color rgb="FF404040"/>
        <rFont val="Arial"/>
        <family val="2"/>
      </rPr>
      <t>2</t>
    </r>
    <r>
      <rPr>
        <b/>
        <sz val="10"/>
        <color rgb="FF404040"/>
        <rFont val="Arial"/>
        <family val="2"/>
      </rPr>
      <t xml:space="preserve"> Emissions - By Point of Emission</t>
    </r>
  </si>
  <si>
    <r>
      <t>Gt CO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 xml:space="preserve"> / year</t>
    </r>
  </si>
  <si>
    <t>Emissions Captured by CCS - By Point of Emission</t>
  </si>
  <si>
    <t>R7: WEO 2018 energy balance</t>
  </si>
  <si>
    <t>World_balance sheet</t>
  </si>
  <si>
    <t>World: New Policies Scenario</t>
  </si>
  <si>
    <t>World: Current Policies and Sustainable Development Scenarios</t>
  </si>
  <si>
    <r>
      <t xml:space="preserve">Energy demand </t>
    </r>
    <r>
      <rPr>
        <sz val="9"/>
        <color theme="0"/>
        <rFont val="Calibri"/>
        <family val="2"/>
        <scheme val="minor"/>
      </rPr>
      <t>(Mtoe)</t>
    </r>
  </si>
  <si>
    <r>
      <t xml:space="preserve">Shares </t>
    </r>
    <r>
      <rPr>
        <sz val="9"/>
        <color theme="0"/>
        <rFont val="Calibri"/>
        <family val="2"/>
        <scheme val="minor"/>
      </rPr>
      <t>(%)</t>
    </r>
  </si>
  <si>
    <r>
      <t xml:space="preserve">CAAGR </t>
    </r>
    <r>
      <rPr>
        <sz val="9"/>
        <color theme="0"/>
        <rFont val="Calibri"/>
        <family val="2"/>
        <scheme val="minor"/>
      </rPr>
      <t>(%)</t>
    </r>
  </si>
  <si>
    <t>2017e</t>
  </si>
  <si>
    <t>2017e-2040</t>
  </si>
  <si>
    <t>Sustainable Development Scenario</t>
  </si>
  <si>
    <t>TPED</t>
  </si>
  <si>
    <t>Power generation</t>
  </si>
  <si>
    <t>Other energy sector</t>
  </si>
  <si>
    <t xml:space="preserve">  Electricity</t>
  </si>
  <si>
    <t>TFC</t>
  </si>
  <si>
    <t xml:space="preserve">   Of which: bunkers</t>
  </si>
  <si>
    <t>Other fuels</t>
  </si>
  <si>
    <t>Buildings</t>
  </si>
  <si>
    <t xml:space="preserve">   Traditional biomass</t>
  </si>
  <si>
    <t xml:space="preserve">   Petrochem. feedstock</t>
  </si>
  <si>
    <t>R8: WEO 2016 energy balance</t>
  </si>
  <si>
    <t>World: Current Policies and 450 Scenarios</t>
  </si>
  <si>
    <t>2014-2040</t>
  </si>
  <si>
    <t xml:space="preserve">   Of which: Bunkers</t>
  </si>
  <si>
    <t xml:space="preserve">  Of which: Bunkers</t>
  </si>
  <si>
    <t>R9: WEO 2018 electricity generation, capacity, CO2</t>
  </si>
  <si>
    <t>World_Elec_CO2 sheet</t>
  </si>
  <si>
    <r>
      <t xml:space="preserve">Electricity generation </t>
    </r>
    <r>
      <rPr>
        <sz val="9"/>
        <color theme="0"/>
        <rFont val="Calibri"/>
        <family val="2"/>
        <scheme val="minor"/>
      </rPr>
      <t>(TWh)</t>
    </r>
  </si>
  <si>
    <t xml:space="preserve"> NPS   </t>
  </si>
  <si>
    <t>Total generation</t>
  </si>
  <si>
    <t>Renewables</t>
  </si>
  <si>
    <r>
      <t xml:space="preserve">Electrical capacity </t>
    </r>
    <r>
      <rPr>
        <sz val="9"/>
        <color theme="0"/>
        <rFont val="Calibri"/>
        <family val="2"/>
        <scheme val="minor"/>
      </rPr>
      <t>(GW)</t>
    </r>
  </si>
  <si>
    <t xml:space="preserve"> NPS</t>
  </si>
  <si>
    <t>Total capacity</t>
  </si>
  <si>
    <r>
      <t>CO</t>
    </r>
    <r>
      <rPr>
        <b/>
        <vertAlign val="subscript"/>
        <sz val="9"/>
        <color theme="0"/>
        <rFont val="Calibri"/>
        <family val="2"/>
        <scheme val="minor"/>
      </rPr>
      <t>2</t>
    </r>
    <r>
      <rPr>
        <b/>
        <sz val="9"/>
        <color theme="0"/>
        <rFont val="Calibri"/>
        <family val="2"/>
        <scheme val="minor"/>
      </rPr>
      <t xml:space="preserve"> emissions </t>
    </r>
    <r>
      <rPr>
        <sz val="9"/>
        <color theme="0"/>
        <rFont val="Calibri"/>
        <family val="2"/>
        <scheme val="minor"/>
      </rPr>
      <t>(Mt)</t>
    </r>
  </si>
  <si>
    <r>
      <t>Total CO</t>
    </r>
    <r>
      <rPr>
        <b/>
        <vertAlign val="subscript"/>
        <sz val="9"/>
        <color rgb="FF0070C0"/>
        <rFont val="Calibri"/>
        <family val="2"/>
        <scheme val="minor"/>
      </rPr>
      <t>2</t>
    </r>
  </si>
  <si>
    <r>
      <t>Total CO</t>
    </r>
    <r>
      <rPr>
        <b/>
        <vertAlign val="subscript"/>
        <sz val="9"/>
        <color theme="9" tint="-0.249977111117893"/>
        <rFont val="Calibri"/>
        <family val="2"/>
        <scheme val="minor"/>
      </rPr>
      <t>2</t>
    </r>
  </si>
  <si>
    <t xml:space="preserve">  Transport</t>
  </si>
  <si>
    <t>Indicators</t>
  </si>
  <si>
    <t>Population</t>
  </si>
  <si>
    <t>Share of World population</t>
  </si>
  <si>
    <t>n.a.</t>
  </si>
  <si>
    <t>GDP ($2017 billion, PPP)</t>
  </si>
  <si>
    <t>Share of World GDP</t>
  </si>
  <si>
    <t>GDP per capita ($2017, PPP)</t>
  </si>
  <si>
    <t>GDP ($2017 billion, MER)</t>
  </si>
  <si>
    <t>TPED/GDP (toe per $1000, PPP)</t>
  </si>
  <si>
    <t>TFC/GDP (toe per $1000, PPP)</t>
  </si>
  <si>
    <t>TPED per capita (toe)</t>
  </si>
  <si>
    <t>R10: WEO 2016 electricity generation, capacity, CO2</t>
  </si>
  <si>
    <t>R11: WEO 2016 carbon prices</t>
  </si>
  <si>
    <t>US$2015/tCO2</t>
  </si>
  <si>
    <t>Page 39 (53/684) in World Energy Outlook 2016 pdf</t>
  </si>
  <si>
    <t>Shaded cells are assumed values along CPS based on exclusion from the CO2 prices assumptions table</t>
  </si>
  <si>
    <t>Power, industry, aviation</t>
  </si>
  <si>
    <t>Korea</t>
  </si>
  <si>
    <t>Power, industry</t>
  </si>
  <si>
    <t>Chile</t>
  </si>
  <si>
    <t>United States, Canada, Japan, Korea, Australia, New Zealand</t>
  </si>
  <si>
    <t>China, Russia, Brazil, South Africa</t>
  </si>
  <si>
    <t>R12: Global EV Outlook 2017 stock</t>
  </si>
  <si>
    <t>Global EV Outlook 2017, IEA</t>
  </si>
  <si>
    <t>https://vivideconomics.sharepoint.com/:f:/s/projects/171211HSB/Egy3sgUZif1JgGa7Ek65VFUBbt7YRK0EPZTwrHOUcWq14w?e=WFbVGb</t>
  </si>
  <si>
    <t>Thousand vehicles</t>
  </si>
  <si>
    <t>Page 49 (51/71)</t>
  </si>
  <si>
    <t>Electric car stock (BEV and PHEV) by country, 2005 - 16</t>
  </si>
  <si>
    <t>France</t>
  </si>
  <si>
    <t>Germany</t>
  </si>
  <si>
    <t>Japan</t>
  </si>
  <si>
    <t>Netherlands</t>
  </si>
  <si>
    <t>Sweden</t>
  </si>
  <si>
    <t>United Kingdom</t>
  </si>
  <si>
    <t>Others</t>
  </si>
  <si>
    <t>R13: Global EV Outlook 2017 sales</t>
  </si>
  <si>
    <t>Page 50 (52/71)</t>
  </si>
  <si>
    <t>Electric car sales (BEV and PHEV) by country, 2005 - 16</t>
  </si>
  <si>
    <t>R14: Global EV Outlook 2017 scenario stock</t>
  </si>
  <si>
    <t>Page 25 (27/71)</t>
  </si>
  <si>
    <t>Electric vehicle stock by scenario</t>
  </si>
  <si>
    <t>RTS</t>
  </si>
  <si>
    <t>Paris NDCs</t>
  </si>
  <si>
    <t>B2DS</t>
  </si>
  <si>
    <t>R15: Global EV Outlook 2018 stock</t>
  </si>
  <si>
    <t>Global EV Outlook 2018, IEA</t>
  </si>
  <si>
    <t>Page 107 (104/139)</t>
  </si>
  <si>
    <t>Electric car stock (BEV and PHEV) by country, 2005 - 17</t>
  </si>
  <si>
    <t>Finland</t>
  </si>
  <si>
    <t>New Zealand</t>
  </si>
  <si>
    <t>Portugal</t>
  </si>
  <si>
    <t>Thailand</t>
  </si>
  <si>
    <t>R16: Global EV Outlook 2018 sales</t>
  </si>
  <si>
    <t>Page 109 (106/139)</t>
  </si>
  <si>
    <t>Electric car sales (BEV and PHEV) by country, 2005 - 17</t>
  </si>
  <si>
    <t>R17. BP Statistical Review 2018 oil production</t>
  </si>
  <si>
    <t>BP Statistical Review of World Energy 2018, All data spreadsheet</t>
  </si>
  <si>
    <t>https://vivideconomics.sharepoint.com/:f:/s/projects/171211HSB/EjE5tPPx8ypHja6oKpK2rgABk7zrruHIIAaeDbC5LRpJJg?e=u99pVZ</t>
  </si>
  <si>
    <t>thousand barrels daily</t>
  </si>
  <si>
    <t>Sheet is Oil Production - Barrels</t>
  </si>
  <si>
    <t>Oil production (thousand barrels per day)</t>
  </si>
  <si>
    <t>Growth rate per annum</t>
  </si>
  <si>
    <t>Share</t>
  </si>
  <si>
    <t>Thousand barrels daily</t>
  </si>
  <si>
    <t>2006-16</t>
  </si>
  <si>
    <t>US</t>
  </si>
  <si>
    <t>Total North America</t>
  </si>
  <si>
    <t>Peru</t>
  </si>
  <si>
    <t>Trinidad &amp; Tobago</t>
  </si>
  <si>
    <t>Other S. &amp; Cent. America</t>
  </si>
  <si>
    <t>Total S. &amp; Cent. America</t>
  </si>
  <si>
    <t>Denmark</t>
  </si>
  <si>
    <t>n/a</t>
  </si>
  <si>
    <t>Italy</t>
  </si>
  <si>
    <t>Romania</t>
  </si>
  <si>
    <t>Other Europe</t>
  </si>
  <si>
    <t>Total Europe</t>
  </si>
  <si>
    <t>Russian Federation</t>
  </si>
  <si>
    <t>USSR</t>
  </si>
  <si>
    <t>Uzbekistan</t>
  </si>
  <si>
    <t>Other CIS</t>
  </si>
  <si>
    <t>Total CIS</t>
  </si>
  <si>
    <t>Oman</t>
  </si>
  <si>
    <t>Syria</t>
  </si>
  <si>
    <t>Yemen</t>
  </si>
  <si>
    <t>Other Middle East</t>
  </si>
  <si>
    <t>Total Middle East</t>
  </si>
  <si>
    <t>Chad</t>
  </si>
  <si>
    <t xml:space="preserve">Republic of Congo </t>
  </si>
  <si>
    <t>Egypt</t>
  </si>
  <si>
    <t>South Sudan</t>
  </si>
  <si>
    <t>Sudan</t>
  </si>
  <si>
    <t>Tunisia</t>
  </si>
  <si>
    <t>Other Africa</t>
  </si>
  <si>
    <t>Total Africa</t>
  </si>
  <si>
    <t>Brunei</t>
  </si>
  <si>
    <t>Malaysia</t>
  </si>
  <si>
    <t>Vietnam</t>
  </si>
  <si>
    <t>Other Asia Pacific</t>
  </si>
  <si>
    <t>Total Asia Pacific</t>
  </si>
  <si>
    <t>Total World</t>
  </si>
  <si>
    <t>of which: OECD</t>
  </si>
  <si>
    <t xml:space="preserve">                 Non-OECD</t>
  </si>
  <si>
    <t xml:space="preserve">                 OPEC</t>
  </si>
  <si>
    <t xml:space="preserve">                 Non-OPEC </t>
  </si>
  <si>
    <t xml:space="preserve">                 European Union #</t>
  </si>
  <si>
    <t xml:space="preserve"> * Includes crude oil, shale oil, oil sands and NGLs (natural gas liquids - the liquid content of natural gas where this is recovered separately).</t>
  </si>
  <si>
    <t xml:space="preserve">  Excludes liquid fuels from other sources such as biomass and derivatives of coal and natural gas.</t>
  </si>
  <si>
    <t xml:space="preserve"> ^ Less than 0.05.</t>
  </si>
  <si>
    <r>
      <t>w</t>
    </r>
    <r>
      <rPr>
        <sz val="8"/>
        <rFont val="Arial"/>
        <family val="2"/>
      </rPr>
      <t xml:space="preserve"> Less than 0.05%.</t>
    </r>
  </si>
  <si>
    <t>n/a not available.</t>
  </si>
  <si>
    <t>USSR includes Georgia and the Baltic States.</t>
  </si>
  <si>
    <t xml:space="preserve"> # Excludes Estonia, Latvia and Lithuania prior to 1985 and Croatia and Slovenia prior to 1990.</t>
  </si>
  <si>
    <t xml:space="preserve">Note: Annual changes and shares of total are calculated using thousand barrels daily figures. </t>
  </si>
  <si>
    <t>R18. BP Statistical Review 2018 gas production</t>
  </si>
  <si>
    <t>billion cubic metres</t>
  </si>
  <si>
    <t>Sheet is Gas Production - Bcm</t>
  </si>
  <si>
    <t>Gas production (bcm)</t>
  </si>
  <si>
    <t>Billion cubic metres</t>
  </si>
  <si>
    <t>Bolivia</t>
  </si>
  <si>
    <t>Poland</t>
  </si>
  <si>
    <t>Ukraine</t>
  </si>
  <si>
    <t>Bahrain</t>
  </si>
  <si>
    <t>Bangladesh</t>
  </si>
  <si>
    <t>Myanmar</t>
  </si>
  <si>
    <t>Pakistan</t>
  </si>
  <si>
    <t xml:space="preserve"> * Excludes gas flared or recycled. Includes natural gas produced for Gas-to-Liquids transformation.</t>
  </si>
  <si>
    <t>Source: Includes data from Cedigaz.</t>
  </si>
  <si>
    <t xml:space="preserve"> n/a not available.</t>
  </si>
  <si>
    <r>
      <rPr>
        <b/>
        <sz val="8"/>
        <rFont val="Arial"/>
        <family val="2"/>
      </rPr>
      <t>Notes:</t>
    </r>
    <r>
      <rPr>
        <sz val="8"/>
        <rFont val="Arial"/>
        <family val="2"/>
      </rPr>
      <t xml:space="preserve"> As far as possible, the data above represent standard cubic metres (measured at 15oC and 1013 mbar); as they are derived directly from tonnes</t>
    </r>
  </si>
  <si>
    <t xml:space="preserve">of oil equivalent using an average conversion factor and have been standardized using a Gross Calorific Value (GCV) of 40 MJ/m3, </t>
  </si>
  <si>
    <t>they do not necessarily equate with gas volumes expressed in specific national terms.</t>
  </si>
  <si>
    <t>Annual changes and shares of total are calculated using billion cubic metres figures.</t>
  </si>
  <si>
    <t>Growth rates are adjusted for leap years.</t>
  </si>
  <si>
    <t>R19. BP Statistical Review 2018 coal production</t>
  </si>
  <si>
    <t>Million tonnes of coal equivalent</t>
  </si>
  <si>
    <t>Sheet is Coal Production - Tonnes</t>
  </si>
  <si>
    <t>Coal production (million tonnes coal equivalent)</t>
  </si>
  <si>
    <t xml:space="preserve">Million tonnes </t>
  </si>
  <si>
    <t>Bulgaria</t>
  </si>
  <si>
    <t>Czech Republic</t>
  </si>
  <si>
    <t>Greece</t>
  </si>
  <si>
    <t>Hungary</t>
  </si>
  <si>
    <t>Serbia</t>
  </si>
  <si>
    <t>Spain</t>
  </si>
  <si>
    <t>Turkey</t>
  </si>
  <si>
    <t>Zimbabwe</t>
  </si>
  <si>
    <t>Mongolia</t>
  </si>
  <si>
    <t>South Korea</t>
  </si>
  <si>
    <t xml:space="preserve"> * Commercial solid fuels only, i.e. bituminous coal and anthracite (hard coal), and lignite and brown (sub-bituminous) coal, and other commercial solid fuels. Includes coal produced for Coal-to-Liquids and Coal-to-Gas transformations.</t>
  </si>
  <si>
    <t>Notes: Annual changes and shares of total are calculated using million tonnes figures.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</si>
</sst>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164" formatCode="#,##0.0000"/>
    <numFmt numFmtId="165" formatCode="###0\ ;\-###0\ ;\-\ "/>
    <numFmt numFmtId="166" formatCode="###0&quot;e&quot;\ ;\-###0\ ;\-\ "/>
    <numFmt numFmtId="167" formatCode="#\ ##0\ ;\-#\ ##0\ ;\-\ "/>
    <numFmt numFmtId="168" formatCode="0\ ;\-0\ ;\-\ "/>
    <numFmt numFmtId="169" formatCode="0.0\ ;\-0.0\ ;\-\ "/>
    <numFmt numFmtId="170" formatCode="#\ ##0.0;\-#\ ##0.0;\-"/>
    <numFmt numFmtId="171" formatCode="0\ \ ;\-0\ \ ;\-\ \ "/>
    <numFmt numFmtId="172" formatCode="0.0;\-0.0;\-"/>
    <numFmt numFmtId="173" formatCode="##\ ##0.0;\-##\ ##0.0;\-"/>
    <numFmt numFmtId="174" formatCode="#\ ##0"/>
    <numFmt numFmtId="175" formatCode="0.0"/>
    <numFmt numFmtId="176" formatCode="0\ "/>
    <numFmt numFmtId="177" formatCode="0.0\ \ ;\-0.0\ \ ;\-\ \ "/>
    <numFmt numFmtId="178" formatCode="0;\-0;\-"/>
    <numFmt numFmtId="179" formatCode="#\ ##0;\-#\ ##0;\-"/>
    <numFmt numFmtId="180" formatCode="0.000"/>
    <numFmt numFmtId="183" formatCode="[&gt;0.5]0;[=0]\-;\^"/>
    <numFmt numFmtId="184" formatCode="[&lt;-0.0005]\-0.0%;[&gt;0.0005]0.0%;#\♦"/>
    <numFmt numFmtId="185" formatCode="[&gt;0.05]0.0;[=0]\-;\^"/>
    <numFmt numFmtId="186" formatCode="0.0%"/>
  </numFmts>
  <fonts count="7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indexed="9"/>
      <name val="Calibri"/>
      <family val="2"/>
    </font>
    <font>
      <b/>
      <sz val="9"/>
      <name val="Calibri"/>
      <family val="2"/>
    </font>
    <font>
      <sz val="9"/>
      <name val="Calibri"/>
      <family val="2"/>
    </font>
    <font>
      <b/>
      <sz val="8.5"/>
      <color theme="0"/>
      <name val="Calibri"/>
      <family val="2"/>
      <scheme val="minor"/>
    </font>
    <font>
      <sz val="8.5"/>
      <color theme="0"/>
      <name val="Calibri"/>
      <family val="2"/>
      <scheme val="minor"/>
    </font>
    <font>
      <b/>
      <sz val="8.5"/>
      <name val="Calibri"/>
      <family val="2"/>
      <scheme val="minor"/>
    </font>
    <font>
      <sz val="8.5"/>
      <color rgb="FFEBF7FF"/>
      <name val="Calibri"/>
      <family val="2"/>
      <scheme val="minor"/>
    </font>
    <font>
      <sz val="8.5"/>
      <name val="Calibri"/>
      <family val="2"/>
      <scheme val="minor"/>
    </font>
    <font>
      <i/>
      <sz val="8.5"/>
      <name val="Calibri"/>
      <family val="2"/>
      <scheme val="minor"/>
    </font>
    <font>
      <sz val="8.5"/>
      <color theme="0" tint="-0.499984740745262"/>
      <name val="Calibri"/>
      <family val="2"/>
      <scheme val="minor"/>
    </font>
    <font>
      <sz val="8"/>
      <name val="Calibri"/>
      <family val="2"/>
      <scheme val="minor"/>
    </font>
    <font>
      <sz val="8.5"/>
      <color rgb="FF0070C0"/>
      <name val="Calibri"/>
      <family val="2"/>
      <scheme val="minor"/>
    </font>
    <font>
      <sz val="8.5"/>
      <color theme="9" tint="-0.249977111117893"/>
      <name val="Calibri"/>
      <family val="2"/>
      <scheme val="minor"/>
    </font>
    <font>
      <i/>
      <sz val="8.5"/>
      <color theme="0" tint="-0.499984740745262"/>
      <name val="Calibri"/>
      <family val="2"/>
      <scheme val="minor"/>
    </font>
    <font>
      <b/>
      <sz val="8.5"/>
      <color rgb="FF0070C0"/>
      <name val="Calibri"/>
      <family val="2"/>
      <scheme val="minor"/>
    </font>
    <font>
      <b/>
      <sz val="8.5"/>
      <color theme="9" tint="-0.249977111117893"/>
      <name val="Calibri"/>
      <family val="2"/>
      <scheme val="minor"/>
    </font>
    <font>
      <sz val="8.5"/>
      <color theme="1"/>
      <name val="Calibri"/>
      <family val="2"/>
      <scheme val="minor"/>
    </font>
    <font>
      <i/>
      <sz val="8"/>
      <name val="Calibri"/>
      <family val="2"/>
      <scheme val="minor"/>
    </font>
    <font>
      <i/>
      <sz val="8"/>
      <name val="Calibri"/>
      <family val="2"/>
    </font>
    <font>
      <sz val="8"/>
      <name val="Calibri"/>
      <family val="2"/>
    </font>
    <font>
      <sz val="8"/>
      <name val="Arial"/>
      <family val="2"/>
    </font>
    <font>
      <b/>
      <sz val="18"/>
      <color indexed="9"/>
      <name val="Calibri"/>
      <family val="2"/>
    </font>
    <font>
      <sz val="18"/>
      <color indexed="9"/>
      <name val="Calibri"/>
      <family val="2"/>
    </font>
    <font>
      <sz val="8.5"/>
      <name val="Calibri"/>
      <family val="2"/>
    </font>
    <font>
      <b/>
      <sz val="8.5"/>
      <color indexed="9"/>
      <name val="Calibri"/>
      <family val="2"/>
    </font>
    <font>
      <b/>
      <sz val="22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rgb="FF404040"/>
      <name val="Arial"/>
      <family val="2"/>
    </font>
    <font>
      <b/>
      <sz val="10"/>
      <color theme="1"/>
      <name val="Times New Roman"/>
      <family val="1"/>
    </font>
    <font>
      <b/>
      <sz val="10"/>
      <color theme="0"/>
      <name val="Arial"/>
      <family val="2"/>
    </font>
    <font>
      <b/>
      <sz val="10"/>
      <color rgb="FF404040"/>
      <name val="Arial"/>
      <family val="2"/>
    </font>
    <font>
      <sz val="10"/>
      <name val="Arial"/>
      <family val="2"/>
    </font>
    <font>
      <b/>
      <sz val="9"/>
      <color theme="0"/>
      <name val="Arial"/>
      <family val="2"/>
    </font>
    <font>
      <b/>
      <sz val="9"/>
      <color rgb="FF404040"/>
      <name val="Arial"/>
      <family val="2"/>
    </font>
    <font>
      <b/>
      <vertAlign val="subscript"/>
      <sz val="10"/>
      <color rgb="FF404040"/>
      <name val="Arial"/>
      <family val="2"/>
    </font>
    <font>
      <b/>
      <vertAlign val="subscript"/>
      <sz val="10"/>
      <color theme="0"/>
      <name val="Arial"/>
      <family val="2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9"/>
      <color theme="9" tint="-0.249977111117893"/>
      <name val="Calibri"/>
      <family val="2"/>
      <scheme val="minor"/>
    </font>
    <font>
      <i/>
      <sz val="9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b/>
      <vertAlign val="subscript"/>
      <sz val="9"/>
      <color theme="0"/>
      <name val="Calibri"/>
      <family val="2"/>
      <scheme val="minor"/>
    </font>
    <font>
      <b/>
      <vertAlign val="subscript"/>
      <sz val="9"/>
      <color rgb="FF0070C0"/>
      <name val="Calibri"/>
      <family val="2"/>
      <scheme val="minor"/>
    </font>
    <font>
      <b/>
      <vertAlign val="subscript"/>
      <sz val="9"/>
      <color theme="9" tint="-0.249977111117893"/>
      <name val="Calibri"/>
      <family val="2"/>
      <scheme val="minor"/>
    </font>
    <font>
      <sz val="9"/>
      <color rgb="FF0070C0"/>
      <name val="Calibri"/>
      <family val="2"/>
      <scheme val="minor"/>
    </font>
    <font>
      <sz val="9"/>
      <color theme="9" tint="-0.249977111117893"/>
      <name val="Calibri"/>
      <family val="2"/>
      <scheme val="minor"/>
    </font>
    <font>
      <b/>
      <sz val="8"/>
      <name val="Arial"/>
      <family val="2"/>
    </font>
    <font>
      <sz val="8"/>
      <name val="Wingdings"/>
      <charset val="2"/>
    </font>
    <font>
      <sz val="9"/>
      <name val="Geneva"/>
      <family val="2"/>
    </font>
  </fonts>
  <fills count="3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89999084444715716"/>
        <bgColor indexed="64"/>
      </patternFill>
    </fill>
    <fill>
      <patternFill patternType="solid">
        <fgColor theme="1" tint="0.34998626667073579"/>
        <bgColor indexed="8"/>
      </patternFill>
    </fill>
    <fill>
      <patternFill patternType="solid">
        <fgColor indexed="9"/>
        <bgColor indexed="8"/>
      </patternFill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EDF2F7"/>
        <bgColor indexed="64"/>
      </patternFill>
    </fill>
    <fill>
      <patternFill patternType="solid">
        <fgColor theme="0" tint="-0.14999847407452621"/>
        <bgColor indexed="8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23"/>
        <bgColor indexed="8"/>
      </patternFill>
    </fill>
    <fill>
      <patternFill patternType="solid">
        <fgColor theme="3" tint="0.59999389629810485"/>
        <bgColor indexed="8"/>
      </patternFill>
    </fill>
    <fill>
      <patternFill patternType="solid">
        <fgColor theme="7"/>
        <bgColor indexed="64"/>
      </patternFill>
    </fill>
    <fill>
      <patternFill patternType="solid">
        <fgColor theme="7" tint="0.249977111117893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003C88"/>
        <bgColor indexed="64"/>
      </patternFill>
    </fill>
    <fill>
      <patternFill patternType="solid">
        <fgColor rgb="FFB2C4DB"/>
        <bgColor indexed="64"/>
      </patternFill>
    </fill>
    <fill>
      <patternFill patternType="solid">
        <fgColor rgb="FFCCD8E7"/>
        <bgColor indexed="64"/>
      </patternFill>
    </fill>
    <fill>
      <patternFill patternType="solid">
        <fgColor rgb="FFE5EBF3"/>
        <bgColor indexed="64"/>
      </patternFill>
    </fill>
    <fill>
      <patternFill patternType="solid">
        <fgColor rgb="FFFBCE07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theme="1" tint="0.34998626667073579"/>
        <bgColor indexed="64"/>
      </patternFill>
    </fill>
  </fills>
  <borders count="109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rgb="FF0070C0"/>
      </left>
      <right/>
      <top/>
      <bottom/>
      <diagonal/>
    </border>
    <border>
      <left/>
      <right/>
      <top/>
      <bottom style="thin">
        <color theme="0"/>
      </bottom>
      <diagonal/>
    </border>
    <border>
      <left/>
      <right style="thin">
        <color rgb="FF0070C0"/>
      </right>
      <top/>
      <bottom style="thin">
        <color theme="0"/>
      </bottom>
      <diagonal/>
    </border>
    <border>
      <left style="thin">
        <color theme="9" tint="-0.24994659260841701"/>
      </left>
      <right/>
      <top/>
      <bottom/>
      <diagonal/>
    </border>
    <border>
      <left/>
      <right style="thin">
        <color theme="9" tint="-0.24994659260841701"/>
      </right>
      <top/>
      <bottom style="thin">
        <color theme="0"/>
      </bottom>
      <diagonal/>
    </border>
    <border>
      <left/>
      <right style="thin">
        <color rgb="FF0070C0"/>
      </right>
      <top/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9" tint="-0.24994659260841701"/>
      </right>
      <top style="thin">
        <color theme="0"/>
      </top>
      <bottom/>
      <diagonal/>
    </border>
    <border>
      <left/>
      <right/>
      <top/>
      <bottom style="thin">
        <color theme="3" tint="-0.249977111117893"/>
      </bottom>
      <diagonal/>
    </border>
    <border>
      <left/>
      <right style="thin">
        <color theme="3" tint="0.59996337778862885"/>
      </right>
      <top/>
      <bottom style="thin">
        <color theme="3" tint="-0.249977111117893"/>
      </bottom>
      <diagonal/>
    </border>
    <border>
      <left style="thin">
        <color theme="9"/>
      </left>
      <right/>
      <top/>
      <bottom style="thin">
        <color theme="5" tint="-0.499984740745262"/>
      </bottom>
      <diagonal/>
    </border>
    <border>
      <left/>
      <right style="thin">
        <color theme="9"/>
      </right>
      <top/>
      <bottom style="thin">
        <color theme="5" tint="-0.499984740745262"/>
      </bottom>
      <diagonal/>
    </border>
    <border>
      <left style="thin">
        <color theme="3" tint="-0.249977111117893"/>
      </left>
      <right/>
      <top style="thin">
        <color theme="3" tint="-0.249977111117893"/>
      </top>
      <bottom style="thin">
        <color theme="3" tint="-0.249977111117893"/>
      </bottom>
      <diagonal/>
    </border>
    <border>
      <left/>
      <right/>
      <top style="thin">
        <color theme="3" tint="-0.249977111117893"/>
      </top>
      <bottom style="thin">
        <color theme="3" tint="-0.249977111117893"/>
      </bottom>
      <diagonal/>
    </border>
    <border>
      <left/>
      <right style="thin">
        <color theme="3" tint="-0.249977111117893"/>
      </right>
      <top style="thin">
        <color theme="3" tint="-0.249977111117893"/>
      </top>
      <bottom style="thin">
        <color theme="3" tint="-0.249977111117893"/>
      </bottom>
      <diagonal/>
    </border>
    <border>
      <left style="thin">
        <color theme="5" tint="-0.499984740745262"/>
      </left>
      <right/>
      <top style="thin">
        <color theme="5" tint="-0.499984740745262"/>
      </top>
      <bottom style="thin">
        <color theme="5" tint="-0.499984740745262"/>
      </bottom>
      <diagonal/>
    </border>
    <border>
      <left/>
      <right/>
      <top style="thin">
        <color theme="5" tint="-0.499984740745262"/>
      </top>
      <bottom style="thin">
        <color theme="5" tint="-0.499984740745262"/>
      </bottom>
      <diagonal/>
    </border>
    <border>
      <left/>
      <right style="thin">
        <color theme="5" tint="-0.499984740745262"/>
      </right>
      <top style="thin">
        <color theme="5" tint="-0.499984740745262"/>
      </top>
      <bottom style="thin">
        <color theme="5" tint="-0.499984740745262"/>
      </bottom>
      <diagonal/>
    </border>
    <border>
      <left style="thin">
        <color theme="0" tint="-0.14993743705557422"/>
      </left>
      <right/>
      <top/>
      <bottom/>
      <diagonal/>
    </border>
    <border>
      <left/>
      <right style="thin">
        <color theme="0" tint="-0.14990691854609822"/>
      </right>
      <top/>
      <bottom/>
      <diagonal/>
    </border>
    <border>
      <left/>
      <right/>
      <top style="thin">
        <color rgb="FF0070C0"/>
      </top>
      <bottom/>
      <diagonal/>
    </border>
    <border>
      <left style="thin">
        <color theme="0" tint="-0.14993743705557422"/>
      </left>
      <right/>
      <top style="thin">
        <color rgb="FF0070C0"/>
      </top>
      <bottom/>
      <diagonal/>
    </border>
    <border>
      <left/>
      <right style="thin">
        <color theme="0" tint="-0.14990691854609822"/>
      </right>
      <top style="thin">
        <color rgb="FF0070C0"/>
      </top>
      <bottom/>
      <diagonal/>
    </border>
    <border>
      <left/>
      <right/>
      <top style="thin">
        <color theme="9" tint="-0.24994659260841701"/>
      </top>
      <bottom/>
      <diagonal/>
    </border>
    <border>
      <left/>
      <right/>
      <top/>
      <bottom style="thin">
        <color theme="9"/>
      </bottom>
      <diagonal/>
    </border>
    <border>
      <left style="thin">
        <color theme="4" tint="0.79998168889431442"/>
      </left>
      <right/>
      <top style="thin">
        <color theme="3" tint="0.39997558519241921"/>
      </top>
      <bottom style="thin">
        <color theme="4" tint="0.79995117038483843"/>
      </bottom>
      <diagonal/>
    </border>
    <border>
      <left/>
      <right/>
      <top style="thin">
        <color theme="3" tint="0.39997558519241921"/>
      </top>
      <bottom style="thin">
        <color theme="4" tint="0.79995117038483843"/>
      </bottom>
      <diagonal/>
    </border>
    <border>
      <left style="thin">
        <color theme="0" tint="-0.14993743705557422"/>
      </left>
      <right/>
      <top style="thin">
        <color theme="3" tint="0.39997558519241921"/>
      </top>
      <bottom style="thin">
        <color theme="4" tint="0.79995117038483843"/>
      </bottom>
      <diagonal/>
    </border>
    <border>
      <left/>
      <right style="thin">
        <color theme="0" tint="-0.14990691854609822"/>
      </right>
      <top style="thin">
        <color theme="3" tint="0.39997558519241921"/>
      </top>
      <bottom style="thin">
        <color theme="4" tint="0.79995117038483843"/>
      </bottom>
      <diagonal/>
    </border>
    <border>
      <left style="thin">
        <color theme="0" tint="-0.14990691854609822"/>
      </left>
      <right style="thin">
        <color theme="4" tint="0.79998168889431442"/>
      </right>
      <top style="thin">
        <color theme="3" tint="0.39997558519241921"/>
      </top>
      <bottom style="thin">
        <color theme="4" tint="0.79995117038483843"/>
      </bottom>
      <diagonal/>
    </border>
    <border>
      <left style="thin">
        <color theme="9" tint="0.59996337778862885"/>
      </left>
      <right/>
      <top style="thin">
        <color theme="9"/>
      </top>
      <bottom/>
      <diagonal/>
    </border>
    <border>
      <left/>
      <right style="thin">
        <color theme="9" tint="0.59996337778862885"/>
      </right>
      <top style="thin">
        <color theme="9"/>
      </top>
      <bottom/>
      <diagonal/>
    </border>
    <border>
      <left style="thin">
        <color theme="9" tint="0.59996337778862885"/>
      </left>
      <right/>
      <top/>
      <bottom style="thin">
        <color theme="9"/>
      </bottom>
      <diagonal/>
    </border>
    <border>
      <left/>
      <right style="thin">
        <color theme="9" tint="0.59996337778862885"/>
      </right>
      <top/>
      <bottom style="thin">
        <color theme="9"/>
      </bottom>
      <diagonal/>
    </border>
    <border>
      <left style="thin">
        <color theme="9" tint="0.59996337778862885"/>
      </left>
      <right/>
      <top style="thin">
        <color theme="9"/>
      </top>
      <bottom style="thin">
        <color theme="9" tint="0.59996337778862885"/>
      </bottom>
      <diagonal/>
    </border>
    <border>
      <left/>
      <right/>
      <top style="thin">
        <color theme="9"/>
      </top>
      <bottom style="thin">
        <color theme="9" tint="0.59996337778862885"/>
      </bottom>
      <diagonal/>
    </border>
    <border>
      <left/>
      <right style="thin">
        <color theme="9" tint="0.59996337778862885"/>
      </right>
      <top style="thin">
        <color theme="9"/>
      </top>
      <bottom style="thin">
        <color theme="9" tint="0.59996337778862885"/>
      </bottom>
      <diagonal/>
    </border>
    <border>
      <left/>
      <right/>
      <top/>
      <bottom style="thin">
        <color theme="3" tint="0.79998168889431442"/>
      </bottom>
      <diagonal/>
    </border>
    <border>
      <left style="thin">
        <color theme="0" tint="-0.14993743705557422"/>
      </left>
      <right/>
      <top/>
      <bottom style="thin">
        <color theme="3" tint="0.79998168889431442"/>
      </bottom>
      <diagonal/>
    </border>
    <border>
      <left/>
      <right style="thin">
        <color theme="0" tint="-0.14990691854609822"/>
      </right>
      <top/>
      <bottom style="thin">
        <color theme="3" tint="0.79998168889431442"/>
      </bottom>
      <diagonal/>
    </border>
    <border>
      <left/>
      <right/>
      <top/>
      <bottom style="thin">
        <color theme="9" tint="0.59999389629810485"/>
      </bottom>
      <diagonal/>
    </border>
    <border>
      <left/>
      <right/>
      <top/>
      <bottom style="thin">
        <color theme="3" tint="0.39997558519241921"/>
      </bottom>
      <diagonal/>
    </border>
    <border>
      <left style="thin">
        <color theme="0" tint="-0.14993743705557422"/>
      </left>
      <right/>
      <top/>
      <bottom style="thin">
        <color theme="3" tint="0.39997558519241921"/>
      </bottom>
      <diagonal/>
    </border>
    <border>
      <left/>
      <right style="thin">
        <color theme="0" tint="-0.14990691854609822"/>
      </right>
      <top/>
      <bottom style="thin">
        <color theme="3" tint="0.39997558519241921"/>
      </bottom>
      <diagonal/>
    </border>
    <border>
      <left style="thin">
        <color theme="4" tint="0.79998168889431442"/>
      </left>
      <right/>
      <top style="thin">
        <color theme="3" tint="0.39997558519241921"/>
      </top>
      <bottom style="thin">
        <color theme="3" tint="-0.249977111117893"/>
      </bottom>
      <diagonal/>
    </border>
    <border>
      <left/>
      <right/>
      <top style="thin">
        <color theme="3" tint="0.39997558519241921"/>
      </top>
      <bottom/>
      <diagonal/>
    </border>
    <border>
      <left/>
      <right style="thin">
        <color theme="0" tint="-0.14990691854609822"/>
      </right>
      <top style="thin">
        <color theme="3" tint="0.39997558519241921"/>
      </top>
      <bottom/>
      <diagonal/>
    </border>
    <border>
      <left style="thin">
        <color theme="0" tint="-0.14990691854609822"/>
      </left>
      <right style="thin">
        <color theme="4" tint="0.79998168889431442"/>
      </right>
      <top style="thin">
        <color theme="3" tint="0.39997558519241921"/>
      </top>
      <bottom style="thin">
        <color theme="3" tint="-0.249977111117893"/>
      </bottom>
      <diagonal/>
    </border>
    <border>
      <left style="thin">
        <color theme="9" tint="0.59996337778862885"/>
      </left>
      <right/>
      <top style="thin">
        <color theme="9"/>
      </top>
      <bottom style="thin">
        <color theme="5" tint="-0.499984740745262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 tint="0.59996337778862885"/>
      </right>
      <top style="thin">
        <color theme="9"/>
      </top>
      <bottom style="thin">
        <color theme="5" tint="-0.499984740745262"/>
      </bottom>
      <diagonal/>
    </border>
    <border>
      <left/>
      <right/>
      <top/>
      <bottom style="thin">
        <color theme="9" tint="0.59996337778862885"/>
      </bottom>
      <diagonal/>
    </border>
    <border>
      <left/>
      <right/>
      <top/>
      <bottom style="medium">
        <color indexed="30"/>
      </bottom>
      <diagonal/>
    </border>
    <border>
      <left style="thin">
        <color theme="0" tint="-0.14993743705557422"/>
      </left>
      <right/>
      <top style="thin">
        <color theme="3" tint="0.39997558519241921"/>
      </top>
      <bottom/>
      <diagonal/>
    </border>
    <border>
      <left style="medium">
        <color theme="0"/>
      </left>
      <right/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 style="thick">
        <color theme="0"/>
      </top>
      <bottom style="thin">
        <color rgb="FF404040"/>
      </bottom>
      <diagonal/>
    </border>
    <border>
      <left/>
      <right/>
      <top style="thick">
        <color theme="0"/>
      </top>
      <bottom/>
      <diagonal/>
    </border>
    <border>
      <left style="thin">
        <color rgb="FF404040"/>
      </left>
      <right style="thin">
        <color rgb="FF404040"/>
      </right>
      <top style="thin">
        <color rgb="FF404040"/>
      </top>
      <bottom style="thin">
        <color rgb="FF404040"/>
      </bottom>
      <diagonal/>
    </border>
    <border>
      <left style="thin">
        <color rgb="FF404040"/>
      </left>
      <right style="thin">
        <color rgb="FF404040"/>
      </right>
      <top/>
      <bottom style="thin">
        <color rgb="FF404040"/>
      </bottom>
      <diagonal/>
    </border>
    <border>
      <left style="thin">
        <color rgb="FF404040"/>
      </left>
      <right style="thick">
        <color rgb="FF404040"/>
      </right>
      <top/>
      <bottom style="thin">
        <color rgb="FF404040"/>
      </bottom>
      <diagonal/>
    </border>
    <border>
      <left/>
      <right style="thin">
        <color rgb="FF404040"/>
      </right>
      <top/>
      <bottom style="thin">
        <color rgb="FF404040"/>
      </bottom>
      <diagonal/>
    </border>
    <border>
      <left style="thin">
        <color rgb="FF404040"/>
      </left>
      <right style="thick">
        <color rgb="FF404040"/>
      </right>
      <top style="thin">
        <color rgb="FF404040"/>
      </top>
      <bottom style="thin">
        <color rgb="FF404040"/>
      </bottom>
      <diagonal/>
    </border>
    <border>
      <left/>
      <right style="thin">
        <color rgb="FF404040"/>
      </right>
      <top style="thin">
        <color rgb="FF404040"/>
      </top>
      <bottom style="thin">
        <color rgb="FF40404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/>
      <bottom style="thin">
        <color rgb="FF404040"/>
      </bottom>
      <diagonal/>
    </border>
    <border>
      <left/>
      <right style="thin">
        <color theme="4" tint="0.59996337778862885"/>
      </right>
      <top/>
      <bottom/>
      <diagonal/>
    </border>
    <border>
      <left/>
      <right style="thin">
        <color rgb="FFFF9900"/>
      </right>
      <top/>
      <bottom/>
      <diagonal/>
    </border>
    <border>
      <left/>
      <right style="thin">
        <color theme="0" tint="-0.14993743705557422"/>
      </right>
      <top/>
      <bottom/>
      <diagonal/>
    </border>
    <border>
      <left/>
      <right style="thin">
        <color theme="4" tint="0.79998168889431442"/>
      </right>
      <top/>
      <bottom/>
      <diagonal/>
    </border>
    <border>
      <left/>
      <right/>
      <top/>
      <bottom style="thin">
        <color theme="4"/>
      </bottom>
      <diagonal/>
    </border>
    <border>
      <left style="thin">
        <color theme="0" tint="-0.14993743705557422"/>
      </left>
      <right/>
      <top/>
      <bottom style="thin">
        <color theme="4"/>
      </bottom>
      <diagonal/>
    </border>
    <border>
      <left/>
      <right style="thin">
        <color theme="0" tint="-0.14993743705557422"/>
      </right>
      <top/>
      <bottom style="thin">
        <color theme="4"/>
      </bottom>
      <diagonal/>
    </border>
    <border>
      <left style="thin">
        <color theme="0" tint="-0.14993743705557422"/>
      </left>
      <right style="thin">
        <color theme="4" tint="0.79998168889431442"/>
      </right>
      <top style="thin">
        <color theme="4"/>
      </top>
      <bottom/>
      <diagonal/>
    </border>
    <border>
      <left/>
      <right style="thin">
        <color theme="9" tint="0.79998168889431442"/>
      </right>
      <top style="thin">
        <color theme="9"/>
      </top>
      <bottom style="thin">
        <color theme="9" tint="0.59996337778862885"/>
      </bottom>
      <diagonal/>
    </border>
    <border>
      <left/>
      <right/>
      <top/>
      <bottom style="thin">
        <color rgb="FF0070C0"/>
      </bottom>
      <diagonal/>
    </border>
    <border>
      <left style="thin">
        <color theme="0" tint="-0.14993743705557422"/>
      </left>
      <right/>
      <top/>
      <bottom style="thin">
        <color rgb="FF0070C0"/>
      </bottom>
      <diagonal/>
    </border>
    <border>
      <left/>
      <right style="thin">
        <color theme="0" tint="-0.14993743705557422"/>
      </right>
      <top/>
      <bottom style="thin">
        <color rgb="FF0070C0"/>
      </bottom>
      <diagonal/>
    </border>
    <border>
      <left/>
      <right/>
      <top style="thin">
        <color rgb="FF0070C0"/>
      </top>
      <bottom style="thin">
        <color rgb="FF0070C0"/>
      </bottom>
      <diagonal/>
    </border>
    <border>
      <left style="thin">
        <color theme="0" tint="-0.14993743705557422"/>
      </left>
      <right/>
      <top style="thin">
        <color rgb="FF0070C0"/>
      </top>
      <bottom style="thin">
        <color rgb="FF0070C0"/>
      </bottom>
      <diagonal/>
    </border>
    <border>
      <left/>
      <right style="thin">
        <color theme="0" tint="-0.14993743705557422"/>
      </right>
      <top style="thin">
        <color rgb="FF0070C0"/>
      </top>
      <bottom style="thin">
        <color rgb="FF0070C0"/>
      </bottom>
      <diagonal/>
    </border>
    <border>
      <left style="thin">
        <color theme="0" tint="-0.14993743705557422"/>
      </left>
      <right style="thin">
        <color theme="4" tint="0.79998168889431442"/>
      </right>
      <top style="thin">
        <color rgb="FF0070C0"/>
      </top>
      <bottom style="thin">
        <color rgb="FF0070C0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 tint="0.79998168889431442"/>
      </right>
      <top style="thin">
        <color theme="9"/>
      </top>
      <bottom style="thin">
        <color theme="9"/>
      </bottom>
      <diagonal/>
    </border>
    <border>
      <left/>
      <right/>
      <top/>
      <bottom style="medium">
        <color rgb="FF0070C0"/>
      </bottom>
      <diagonal/>
    </border>
    <border>
      <left/>
      <right/>
      <top style="medium">
        <color rgb="FF0070C0"/>
      </top>
      <bottom/>
      <diagonal/>
    </border>
    <border>
      <left/>
      <right/>
      <top style="thin">
        <color theme="4"/>
      </top>
      <bottom/>
      <diagonal/>
    </border>
    <border>
      <left style="thin">
        <color theme="0" tint="-0.14993743705557422"/>
      </left>
      <right/>
      <top style="thin">
        <color theme="4"/>
      </top>
      <bottom/>
      <diagonal/>
    </border>
    <border>
      <left/>
      <right style="thin">
        <color theme="0" tint="-0.14993743705557422"/>
      </right>
      <top style="thin">
        <color theme="4"/>
      </top>
      <bottom/>
      <diagonal/>
    </border>
    <border>
      <left/>
      <right style="thin">
        <color theme="9" tint="-0.24994659260841701"/>
      </right>
      <top/>
      <bottom/>
      <diagonal/>
    </border>
    <border>
      <left/>
      <right style="thin">
        <color theme="9"/>
      </right>
      <top/>
      <bottom style="thin">
        <color theme="9"/>
      </bottom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9" tint="0.79998168889431442"/>
      </right>
      <top style="thin">
        <color theme="9"/>
      </top>
      <bottom/>
      <diagonal/>
    </border>
    <border>
      <left/>
      <right style="thin">
        <color theme="0" tint="-0.14996795556505021"/>
      </right>
      <top/>
      <bottom style="thin">
        <color rgb="FF0070C0"/>
      </bottom>
      <diagonal/>
    </border>
    <border>
      <left style="thin">
        <color theme="0" tint="-0.14996795556505021"/>
      </left>
      <right/>
      <top/>
      <bottom style="thin">
        <color rgb="FF0070C0"/>
      </bottom>
      <diagonal/>
    </border>
    <border>
      <left/>
      <right style="thin">
        <color theme="0" tint="-0.14996795556505021"/>
      </right>
      <top style="thin">
        <color rgb="FF0070C0"/>
      </top>
      <bottom/>
      <diagonal/>
    </border>
    <border>
      <left style="thin">
        <color theme="0" tint="-0.14996795556505021"/>
      </left>
      <right/>
      <top style="thin">
        <color rgb="FF0070C0"/>
      </top>
      <bottom/>
      <diagonal/>
    </border>
    <border>
      <left/>
      <right/>
      <top/>
      <bottom style="hair">
        <color theme="9"/>
      </bottom>
      <diagonal/>
    </border>
    <border>
      <left/>
      <right/>
      <top style="hair">
        <color rgb="FF0070C0"/>
      </top>
      <bottom/>
      <diagonal/>
    </border>
    <border>
      <left/>
      <right style="thin">
        <color theme="0" tint="-0.14996795556505021"/>
      </right>
      <top style="hair">
        <color rgb="FF0070C0"/>
      </top>
      <bottom/>
      <diagonal/>
    </border>
    <border>
      <left style="thin">
        <color theme="0" tint="-0.14996795556505021"/>
      </left>
      <right/>
      <top style="hair">
        <color rgb="FF0070C0"/>
      </top>
      <bottom/>
      <diagonal/>
    </border>
    <border>
      <left/>
      <right/>
      <top/>
      <bottom style="thin">
        <color rgb="FFFF9900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31" fillId="0" borderId="0" applyFill="0" applyBorder="0"/>
    <xf numFmtId="0" fontId="44" fillId="0" borderId="0"/>
    <xf numFmtId="186" fontId="70" fillId="0" borderId="0" applyFont="0" applyFill="0" applyBorder="0" applyAlignment="0" applyProtection="0"/>
  </cellStyleXfs>
  <cellXfs count="780">
    <xf numFmtId="0" fontId="0" fillId="0" borderId="0" xfId="0"/>
    <xf numFmtId="0" fontId="6" fillId="2" borderId="0" xfId="0" applyFont="1" applyFill="1"/>
    <xf numFmtId="0" fontId="0" fillId="3" borderId="0" xfId="0" applyFill="1"/>
    <xf numFmtId="164" fontId="0" fillId="3" borderId="0" xfId="0" applyNumberFormat="1" applyFill="1"/>
    <xf numFmtId="0" fontId="0" fillId="4" borderId="0" xfId="0" applyFill="1"/>
    <xf numFmtId="0" fontId="4" fillId="3" borderId="1" xfId="0" applyFont="1" applyFill="1" applyBorder="1"/>
    <xf numFmtId="3" fontId="0" fillId="4" borderId="0" xfId="0" applyNumberFormat="1" applyFill="1"/>
    <xf numFmtId="0" fontId="0" fillId="4" borderId="2" xfId="0" applyFill="1" applyBorder="1"/>
    <xf numFmtId="3" fontId="0" fillId="5" borderId="0" xfId="0" applyNumberFormat="1" applyFill="1"/>
    <xf numFmtId="0" fontId="0" fillId="4" borderId="3" xfId="0" applyFill="1" applyBorder="1"/>
    <xf numFmtId="3" fontId="0" fillId="4" borderId="3" xfId="0" applyNumberFormat="1" applyFill="1" applyBorder="1"/>
    <xf numFmtId="3" fontId="0" fillId="5" borderId="3" xfId="0" applyNumberFormat="1" applyFill="1" applyBorder="1"/>
    <xf numFmtId="4" fontId="0" fillId="4" borderId="0" xfId="0" applyNumberFormat="1" applyFill="1"/>
    <xf numFmtId="0" fontId="0" fillId="5" borderId="0" xfId="0" applyFill="1"/>
    <xf numFmtId="0" fontId="0" fillId="4" borderId="4" xfId="0" applyFill="1" applyBorder="1"/>
    <xf numFmtId="3" fontId="0" fillId="4" borderId="4" xfId="0" applyNumberFormat="1" applyFill="1" applyBorder="1"/>
    <xf numFmtId="3" fontId="0" fillId="5" borderId="4" xfId="0" applyNumberFormat="1" applyFill="1" applyBorder="1"/>
    <xf numFmtId="0" fontId="0" fillId="5" borderId="4" xfId="0" applyFill="1" applyBorder="1"/>
    <xf numFmtId="0" fontId="0" fillId="5" borderId="3" xfId="0" applyFill="1" applyBorder="1"/>
    <xf numFmtId="0" fontId="6" fillId="6" borderId="3" xfId="0" applyFont="1" applyFill="1" applyBorder="1" applyAlignment="1">
      <alignment vertical="center"/>
    </xf>
    <xf numFmtId="0" fontId="0" fillId="7" borderId="0" xfId="0" applyFill="1"/>
    <xf numFmtId="0" fontId="9" fillId="7" borderId="0" xfId="2" applyFill="1"/>
    <xf numFmtId="14" fontId="0" fillId="7" borderId="0" xfId="0" applyNumberFormat="1" applyFill="1"/>
    <xf numFmtId="0" fontId="3" fillId="7" borderId="0" xfId="0" applyFont="1" applyFill="1"/>
    <xf numFmtId="0" fontId="10" fillId="4" borderId="0" xfId="0" applyFont="1" applyFill="1"/>
    <xf numFmtId="0" fontId="10" fillId="4" borderId="0" xfId="0" applyFont="1" applyFill="1" applyAlignment="1">
      <alignment horizontal="center"/>
    </xf>
    <xf numFmtId="0" fontId="10" fillId="4" borderId="0" xfId="0" applyFont="1" applyFill="1" applyAlignment="1">
      <alignment wrapText="1"/>
    </xf>
    <xf numFmtId="0" fontId="10" fillId="4" borderId="0" xfId="0" quotePrefix="1" applyFont="1" applyFill="1" applyAlignment="1">
      <alignment horizontal="left" vertical="center" wrapText="1"/>
    </xf>
    <xf numFmtId="0" fontId="10" fillId="4" borderId="0" xfId="0" applyFont="1" applyFill="1" applyAlignment="1">
      <alignment horizontal="left" vertical="center" wrapText="1"/>
    </xf>
    <xf numFmtId="0" fontId="9" fillId="4" borderId="0" xfId="2" applyFill="1"/>
    <xf numFmtId="164" fontId="0" fillId="4" borderId="0" xfId="0" applyNumberFormat="1" applyFill="1"/>
    <xf numFmtId="0" fontId="4" fillId="8" borderId="1" xfId="0" applyFont="1" applyFill="1" applyBorder="1"/>
    <xf numFmtId="0" fontId="11" fillId="9" borderId="0" xfId="0" applyFont="1" applyFill="1" applyAlignment="1">
      <alignment horizontal="center" vertical="center" wrapText="1"/>
    </xf>
    <xf numFmtId="0" fontId="11" fillId="9" borderId="0" xfId="0" applyFont="1" applyFill="1" applyAlignment="1">
      <alignment vertical="center"/>
    </xf>
    <xf numFmtId="0" fontId="12" fillId="10" borderId="0" xfId="0" applyFont="1" applyFill="1" applyAlignment="1">
      <alignment vertical="center"/>
    </xf>
    <xf numFmtId="0" fontId="13" fillId="10" borderId="0" xfId="0" applyFont="1" applyFill="1" applyAlignment="1" applyProtection="1">
      <alignment vertical="center"/>
      <protection locked="0"/>
    </xf>
    <xf numFmtId="0" fontId="14" fillId="11" borderId="5" xfId="0" applyFont="1" applyFill="1" applyBorder="1" applyAlignment="1">
      <alignment vertical="center"/>
    </xf>
    <xf numFmtId="0" fontId="14" fillId="11" borderId="6" xfId="0" applyFont="1" applyFill="1" applyBorder="1" applyAlignment="1">
      <alignment horizontal="center" vertical="center" wrapText="1"/>
    </xf>
    <xf numFmtId="0" fontId="14" fillId="11" borderId="0" xfId="0" applyFont="1" applyFill="1" applyAlignment="1">
      <alignment horizontal="center" vertical="center"/>
    </xf>
    <xf numFmtId="0" fontId="15" fillId="11" borderId="6" xfId="0" applyFont="1" applyFill="1" applyBorder="1" applyAlignment="1">
      <alignment horizontal="center" vertical="center" wrapText="1"/>
    </xf>
    <xf numFmtId="0" fontId="14" fillId="11" borderId="7" xfId="0" applyFont="1" applyFill="1" applyBorder="1" applyAlignment="1">
      <alignment horizontal="center" vertical="center" wrapText="1"/>
    </xf>
    <xf numFmtId="0" fontId="16" fillId="12" borderId="8" xfId="0" applyFont="1" applyFill="1" applyBorder="1" applyAlignment="1">
      <alignment vertical="center"/>
    </xf>
    <xf numFmtId="0" fontId="14" fillId="12" borderId="6" xfId="0" applyFont="1" applyFill="1" applyBorder="1" applyAlignment="1">
      <alignment horizontal="center" vertical="center" wrapText="1"/>
    </xf>
    <xf numFmtId="0" fontId="14" fillId="12" borderId="0" xfId="0" applyFont="1" applyFill="1" applyAlignment="1">
      <alignment horizontal="center" vertical="center" wrapText="1"/>
    </xf>
    <xf numFmtId="0" fontId="15" fillId="12" borderId="0" xfId="0" applyFont="1" applyFill="1" applyAlignment="1">
      <alignment horizontal="center" vertical="center" wrapText="1"/>
    </xf>
    <xf numFmtId="0" fontId="14" fillId="12" borderId="9" xfId="0" applyFont="1" applyFill="1" applyBorder="1" applyAlignment="1">
      <alignment horizontal="center" vertical="center" wrapText="1"/>
    </xf>
    <xf numFmtId="9" fontId="14" fillId="11" borderId="5" xfId="0" applyNumberFormat="1" applyFont="1" applyFill="1" applyBorder="1" applyAlignment="1">
      <alignment horizontal="left" vertical="center"/>
    </xf>
    <xf numFmtId="165" fontId="14" fillId="11" borderId="0" xfId="0" applyNumberFormat="1" applyFont="1" applyFill="1" applyAlignment="1">
      <alignment horizontal="right" vertical="center"/>
    </xf>
    <xf numFmtId="166" fontId="14" fillId="11" borderId="0" xfId="0" applyNumberFormat="1" applyFont="1" applyFill="1" applyAlignment="1">
      <alignment horizontal="right" vertical="center"/>
    </xf>
    <xf numFmtId="166" fontId="14" fillId="11" borderId="0" xfId="0" applyNumberFormat="1" applyFont="1" applyFill="1" applyAlignment="1">
      <alignment vertical="center"/>
    </xf>
    <xf numFmtId="0" fontId="14" fillId="11" borderId="0" xfId="0" applyFont="1" applyFill="1" applyAlignment="1">
      <alignment vertical="center"/>
    </xf>
    <xf numFmtId="0" fontId="14" fillId="11" borderId="10" xfId="0" applyFont="1" applyFill="1" applyBorder="1" applyAlignment="1">
      <alignment horizontal="center" vertical="center" wrapText="1"/>
    </xf>
    <xf numFmtId="165" fontId="14" fillId="12" borderId="0" xfId="0" applyNumberFormat="1" applyFont="1" applyFill="1" applyAlignment="1">
      <alignment horizontal="right" vertical="center"/>
    </xf>
    <xf numFmtId="0" fontId="14" fillId="12" borderId="11" xfId="0" applyFont="1" applyFill="1" applyBorder="1" applyAlignment="1">
      <alignment horizontal="center" vertical="center"/>
    </xf>
    <xf numFmtId="0" fontId="14" fillId="12" borderId="0" xfId="0" applyFont="1" applyFill="1" applyAlignment="1">
      <alignment horizontal="center" vertical="center"/>
    </xf>
    <xf numFmtId="0" fontId="14" fillId="12" borderId="11" xfId="0" applyFont="1" applyFill="1" applyBorder="1" applyAlignment="1">
      <alignment horizontal="center" vertical="center" wrapText="1"/>
    </xf>
    <xf numFmtId="0" fontId="14" fillId="12" borderId="12" xfId="0" applyFont="1" applyFill="1" applyBorder="1" applyAlignment="1">
      <alignment horizontal="center" vertical="center" wrapText="1"/>
    </xf>
    <xf numFmtId="9" fontId="14" fillId="13" borderId="13" xfId="0" applyNumberFormat="1" applyFont="1" applyFill="1" applyBorder="1" applyAlignment="1">
      <alignment horizontal="left" vertical="center"/>
    </xf>
    <xf numFmtId="165" fontId="14" fillId="13" borderId="0" xfId="0" applyNumberFormat="1" applyFont="1" applyFill="1" applyAlignment="1">
      <alignment horizontal="center" vertical="center"/>
    </xf>
    <xf numFmtId="165" fontId="14" fillId="13" borderId="0" xfId="0" applyNumberFormat="1" applyFont="1" applyFill="1" applyAlignment="1">
      <alignment horizontal="right" vertical="center"/>
    </xf>
    <xf numFmtId="166" fontId="14" fillId="13" borderId="0" xfId="0" applyNumberFormat="1" applyFont="1" applyFill="1" applyAlignment="1">
      <alignment horizontal="center" vertical="center"/>
    </xf>
    <xf numFmtId="0" fontId="14" fillId="13" borderId="0" xfId="0" applyFont="1" applyFill="1" applyAlignment="1">
      <alignment horizontal="center" vertical="center"/>
    </xf>
    <xf numFmtId="165" fontId="14" fillId="13" borderId="0" xfId="0" applyNumberFormat="1" applyFont="1" applyFill="1" applyAlignment="1">
      <alignment horizontal="center" vertical="center"/>
    </xf>
    <xf numFmtId="0" fontId="14" fillId="13" borderId="14" xfId="0" applyFont="1" applyFill="1" applyBorder="1" applyAlignment="1">
      <alignment horizontal="center" vertical="center" wrapText="1"/>
    </xf>
    <xf numFmtId="0" fontId="14" fillId="14" borderId="15" xfId="0" applyFont="1" applyFill="1" applyBorder="1" applyAlignment="1">
      <alignment vertical="center"/>
    </xf>
    <xf numFmtId="0" fontId="14" fillId="14" borderId="0" xfId="0" applyFont="1" applyFill="1" applyAlignment="1">
      <alignment horizontal="center" vertical="center"/>
    </xf>
    <xf numFmtId="0" fontId="14" fillId="14" borderId="0" xfId="0" applyFont="1" applyFill="1" applyAlignment="1">
      <alignment horizontal="center" vertical="center"/>
    </xf>
    <xf numFmtId="0" fontId="14" fillId="14" borderId="0" xfId="0" applyFont="1" applyFill="1" applyAlignment="1">
      <alignment horizontal="right" vertical="center"/>
    </xf>
    <xf numFmtId="0" fontId="14" fillId="14" borderId="0" xfId="0" quotePrefix="1" applyFont="1" applyFill="1" applyAlignment="1">
      <alignment horizontal="right" vertical="center"/>
    </xf>
    <xf numFmtId="0" fontId="14" fillId="14" borderId="0" xfId="0" applyFont="1" applyFill="1" applyAlignment="1">
      <alignment horizontal="right" vertical="center" indent="1"/>
    </xf>
    <xf numFmtId="0" fontId="14" fillId="14" borderId="16" xfId="0" applyFont="1" applyFill="1" applyBorder="1" applyAlignment="1">
      <alignment horizontal="right" vertical="center" indent="1"/>
    </xf>
    <xf numFmtId="9" fontId="14" fillId="15" borderId="17" xfId="0" applyNumberFormat="1" applyFont="1" applyFill="1" applyBorder="1" applyAlignment="1">
      <alignment horizontal="centerContinuous" vertical="center"/>
    </xf>
    <xf numFmtId="165" fontId="14" fillId="15" borderId="18" xfId="0" applyNumberFormat="1" applyFont="1" applyFill="1" applyBorder="1" applyAlignment="1">
      <alignment horizontal="centerContinuous" vertical="center"/>
    </xf>
    <xf numFmtId="0" fontId="14" fillId="15" borderId="18" xfId="0" applyFont="1" applyFill="1" applyBorder="1" applyAlignment="1">
      <alignment horizontal="centerContinuous" vertical="center"/>
    </xf>
    <xf numFmtId="0" fontId="14" fillId="15" borderId="19" xfId="0" applyFont="1" applyFill="1" applyBorder="1" applyAlignment="1">
      <alignment horizontal="centerContinuous" vertical="center" wrapText="1"/>
    </xf>
    <xf numFmtId="9" fontId="14" fillId="16" borderId="20" xfId="0" applyNumberFormat="1" applyFont="1" applyFill="1" applyBorder="1" applyAlignment="1">
      <alignment horizontal="centerContinuous" vertical="center"/>
    </xf>
    <xf numFmtId="0" fontId="17" fillId="16" borderId="21" xfId="0" applyFont="1" applyFill="1" applyBorder="1" applyAlignment="1">
      <alignment horizontal="centerContinuous" vertical="center"/>
    </xf>
    <xf numFmtId="0" fontId="17" fillId="16" borderId="22" xfId="0" applyFont="1" applyFill="1" applyBorder="1" applyAlignment="1">
      <alignment horizontal="centerContinuous" vertical="center"/>
    </xf>
    <xf numFmtId="0" fontId="18" fillId="17" borderId="0" xfId="0" applyFont="1" applyFill="1" applyAlignment="1">
      <alignment horizontal="left" vertical="center"/>
    </xf>
    <xf numFmtId="165" fontId="18" fillId="17" borderId="0" xfId="0" applyNumberFormat="1" applyFont="1" applyFill="1" applyAlignment="1">
      <alignment horizontal="right" vertical="center"/>
    </xf>
    <xf numFmtId="165" fontId="18" fillId="18" borderId="0" xfId="0" applyNumberFormat="1" applyFont="1" applyFill="1" applyAlignment="1">
      <alignment horizontal="right" vertical="center"/>
    </xf>
    <xf numFmtId="167" fontId="18" fillId="17" borderId="0" xfId="0" applyNumberFormat="1" applyFont="1" applyFill="1" applyAlignment="1">
      <alignment horizontal="right" vertical="center"/>
    </xf>
    <xf numFmtId="168" fontId="18" fillId="17" borderId="23" xfId="1" applyNumberFormat="1" applyFont="1" applyFill="1" applyBorder="1" applyAlignment="1">
      <alignment horizontal="right" vertical="center"/>
    </xf>
    <xf numFmtId="168" fontId="18" fillId="17" borderId="0" xfId="1" applyNumberFormat="1" applyFont="1" applyFill="1" applyAlignment="1">
      <alignment horizontal="right" vertical="center"/>
    </xf>
    <xf numFmtId="167" fontId="18" fillId="17" borderId="24" xfId="0" applyNumberFormat="1" applyFont="1" applyFill="1" applyBorder="1" applyAlignment="1">
      <alignment horizontal="right" vertical="center"/>
    </xf>
    <xf numFmtId="169" fontId="18" fillId="17" borderId="0" xfId="1" applyNumberFormat="1" applyFont="1" applyFill="1" applyAlignment="1">
      <alignment horizontal="right" vertical="center" indent="1"/>
    </xf>
    <xf numFmtId="0" fontId="18" fillId="0" borderId="0" xfId="0" applyFont="1" applyAlignment="1">
      <alignment horizontal="left" vertical="center"/>
    </xf>
    <xf numFmtId="170" fontId="18" fillId="5" borderId="0" xfId="0" applyNumberFormat="1" applyFont="1" applyFill="1" applyAlignment="1">
      <alignment horizontal="right" vertical="center"/>
    </xf>
    <xf numFmtId="170" fontId="18" fillId="0" borderId="0" xfId="0" applyNumberFormat="1" applyFont="1" applyAlignment="1">
      <alignment horizontal="right" vertical="center"/>
    </xf>
    <xf numFmtId="171" fontId="18" fillId="5" borderId="0" xfId="1" applyNumberFormat="1" applyFont="1" applyFill="1" applyAlignment="1">
      <alignment horizontal="right" vertical="center"/>
    </xf>
    <xf numFmtId="171" fontId="18" fillId="0" borderId="0" xfId="1" applyNumberFormat="1" applyFont="1" applyAlignment="1">
      <alignment horizontal="right" vertical="center"/>
    </xf>
    <xf numFmtId="172" fontId="18" fillId="5" borderId="0" xfId="1" applyNumberFormat="1" applyFont="1" applyFill="1" applyAlignment="1">
      <alignment horizontal="right" vertical="center" indent="1"/>
    </xf>
    <xf numFmtId="172" fontId="18" fillId="0" borderId="0" xfId="1" applyNumberFormat="1" applyFont="1" applyAlignment="1">
      <alignment horizontal="right" vertical="center" indent="1"/>
    </xf>
    <xf numFmtId="0" fontId="18" fillId="17" borderId="0" xfId="0" applyFont="1" applyFill="1" applyAlignment="1">
      <alignment horizontal="left" vertical="center" indent="1"/>
    </xf>
    <xf numFmtId="0" fontId="13" fillId="19" borderId="0" xfId="0" applyFont="1" applyFill="1" applyAlignment="1" applyProtection="1">
      <alignment vertical="center"/>
      <protection locked="0"/>
    </xf>
    <xf numFmtId="0" fontId="13" fillId="10" borderId="6" xfId="0" applyFont="1" applyFill="1" applyBorder="1" applyAlignment="1" applyProtection="1">
      <alignment vertical="center"/>
      <protection locked="0"/>
    </xf>
    <xf numFmtId="0" fontId="19" fillId="17" borderId="0" xfId="0" applyFont="1" applyFill="1" applyAlignment="1">
      <alignment horizontal="left" vertical="center" indent="1"/>
    </xf>
    <xf numFmtId="165" fontId="19" fillId="17" borderId="0" xfId="0" applyNumberFormat="1" applyFont="1" applyFill="1" applyAlignment="1">
      <alignment horizontal="right" vertical="center"/>
    </xf>
    <xf numFmtId="165" fontId="19" fillId="18" borderId="0" xfId="0" applyNumberFormat="1" applyFont="1" applyFill="1" applyAlignment="1">
      <alignment horizontal="right" vertical="center"/>
    </xf>
    <xf numFmtId="167" fontId="19" fillId="17" borderId="0" xfId="0" applyNumberFormat="1" applyFont="1" applyFill="1" applyAlignment="1">
      <alignment horizontal="right" vertical="center"/>
    </xf>
    <xf numFmtId="168" fontId="19" fillId="17" borderId="23" xfId="1" applyNumberFormat="1" applyFont="1" applyFill="1" applyBorder="1" applyAlignment="1">
      <alignment horizontal="right" vertical="center"/>
    </xf>
    <xf numFmtId="168" fontId="19" fillId="17" borderId="0" xfId="1" applyNumberFormat="1" applyFont="1" applyFill="1" applyAlignment="1">
      <alignment horizontal="right" vertical="center"/>
    </xf>
    <xf numFmtId="167" fontId="19" fillId="17" borderId="24" xfId="0" applyNumberFormat="1" applyFont="1" applyFill="1" applyBorder="1" applyAlignment="1">
      <alignment horizontal="right" vertical="center"/>
    </xf>
    <xf numFmtId="169" fontId="19" fillId="17" borderId="0" xfId="1" applyNumberFormat="1" applyFont="1" applyFill="1" applyAlignment="1">
      <alignment horizontal="right" vertical="center" indent="1"/>
    </xf>
    <xf numFmtId="0" fontId="20" fillId="17" borderId="25" xfId="0" applyFont="1" applyFill="1" applyBorder="1" applyAlignment="1">
      <alignment horizontal="left" vertical="center"/>
    </xf>
    <xf numFmtId="165" fontId="20" fillId="17" borderId="25" xfId="0" applyNumberFormat="1" applyFont="1" applyFill="1" applyBorder="1" applyAlignment="1">
      <alignment horizontal="right" vertical="center"/>
    </xf>
    <xf numFmtId="165" fontId="20" fillId="18" borderId="25" xfId="0" applyNumberFormat="1" applyFont="1" applyFill="1" applyBorder="1" applyAlignment="1">
      <alignment horizontal="right" vertical="center"/>
    </xf>
    <xf numFmtId="167" fontId="20" fillId="17" borderId="25" xfId="0" applyNumberFormat="1" applyFont="1" applyFill="1" applyBorder="1" applyAlignment="1">
      <alignment horizontal="right" vertical="center"/>
    </xf>
    <xf numFmtId="168" fontId="20" fillId="17" borderId="26" xfId="1" applyNumberFormat="1" applyFont="1" applyFill="1" applyBorder="1" applyAlignment="1">
      <alignment horizontal="right" vertical="center"/>
    </xf>
    <xf numFmtId="168" fontId="20" fillId="17" borderId="25" xfId="1" applyNumberFormat="1" applyFont="1" applyFill="1" applyBorder="1" applyAlignment="1">
      <alignment horizontal="right" vertical="center"/>
    </xf>
    <xf numFmtId="167" fontId="20" fillId="17" borderId="27" xfId="0" applyNumberFormat="1" applyFont="1" applyFill="1" applyBorder="1" applyAlignment="1">
      <alignment horizontal="right" vertical="center"/>
    </xf>
    <xf numFmtId="169" fontId="20" fillId="17" borderId="25" xfId="1" applyNumberFormat="1" applyFont="1" applyFill="1" applyBorder="1" applyAlignment="1">
      <alignment horizontal="right" vertical="center" indent="1"/>
    </xf>
    <xf numFmtId="0" fontId="20" fillId="0" borderId="28" xfId="0" applyFont="1" applyBorder="1" applyAlignment="1">
      <alignment horizontal="left" vertical="center"/>
    </xf>
    <xf numFmtId="170" fontId="20" fillId="5" borderId="28" xfId="0" applyNumberFormat="1" applyFont="1" applyFill="1" applyBorder="1" applyAlignment="1">
      <alignment horizontal="right" vertical="center"/>
    </xf>
    <xf numFmtId="170" fontId="20" fillId="0" borderId="28" xfId="0" applyNumberFormat="1" applyFont="1" applyBorder="1" applyAlignment="1">
      <alignment horizontal="right" vertical="center"/>
    </xf>
    <xf numFmtId="171" fontId="20" fillId="5" borderId="28" xfId="1" applyNumberFormat="1" applyFont="1" applyFill="1" applyBorder="1" applyAlignment="1">
      <alignment horizontal="right" vertical="center"/>
    </xf>
    <xf numFmtId="171" fontId="20" fillId="0" borderId="28" xfId="1" applyNumberFormat="1" applyFont="1" applyBorder="1" applyAlignment="1">
      <alignment horizontal="right" vertical="center"/>
    </xf>
    <xf numFmtId="172" fontId="20" fillId="5" borderId="28" xfId="1" applyNumberFormat="1" applyFont="1" applyFill="1" applyBorder="1" applyAlignment="1">
      <alignment horizontal="right" vertical="center" indent="1"/>
    </xf>
    <xf numFmtId="172" fontId="20" fillId="0" borderId="28" xfId="1" applyNumberFormat="1" applyFont="1" applyBorder="1" applyAlignment="1">
      <alignment horizontal="right" vertical="center" indent="1"/>
    </xf>
    <xf numFmtId="0" fontId="20" fillId="17" borderId="0" xfId="0" applyFont="1" applyFill="1" applyAlignment="1">
      <alignment horizontal="left" vertical="center"/>
    </xf>
    <xf numFmtId="165" fontId="20" fillId="17" borderId="0" xfId="0" applyNumberFormat="1" applyFont="1" applyFill="1" applyAlignment="1">
      <alignment horizontal="right" vertical="center"/>
    </xf>
    <xf numFmtId="165" fontId="20" fillId="18" borderId="0" xfId="0" applyNumberFormat="1" applyFont="1" applyFill="1" applyAlignment="1">
      <alignment horizontal="right" vertical="center"/>
    </xf>
    <xf numFmtId="167" fontId="20" fillId="17" borderId="0" xfId="0" applyNumberFormat="1" applyFont="1" applyFill="1" applyAlignment="1">
      <alignment horizontal="right" vertical="center"/>
    </xf>
    <xf numFmtId="168" fontId="20" fillId="17" borderId="23" xfId="1" applyNumberFormat="1" applyFont="1" applyFill="1" applyBorder="1" applyAlignment="1">
      <alignment horizontal="right" vertical="center"/>
    </xf>
    <xf numFmtId="168" fontId="20" fillId="17" borderId="0" xfId="1" applyNumberFormat="1" applyFont="1" applyFill="1" applyAlignment="1">
      <alignment horizontal="right" vertical="center"/>
    </xf>
    <xf numFmtId="167" fontId="20" fillId="17" borderId="24" xfId="0" applyNumberFormat="1" applyFont="1" applyFill="1" applyBorder="1" applyAlignment="1">
      <alignment horizontal="right" vertical="center"/>
    </xf>
    <xf numFmtId="169" fontId="20" fillId="17" borderId="0" xfId="1" applyNumberFormat="1" applyFont="1" applyFill="1" applyAlignment="1">
      <alignment horizontal="right" vertical="center" indent="1"/>
    </xf>
    <xf numFmtId="0" fontId="20" fillId="0" borderId="0" xfId="0" applyFont="1" applyAlignment="1">
      <alignment horizontal="left" vertical="center"/>
    </xf>
    <xf numFmtId="170" fontId="20" fillId="5" borderId="0" xfId="0" applyNumberFormat="1" applyFont="1" applyFill="1" applyAlignment="1">
      <alignment horizontal="right" vertical="center"/>
    </xf>
    <xf numFmtId="170" fontId="20" fillId="0" borderId="0" xfId="0" applyNumberFormat="1" applyFont="1" applyAlignment="1">
      <alignment horizontal="right" vertical="center"/>
    </xf>
    <xf numFmtId="171" fontId="20" fillId="5" borderId="0" xfId="1" applyNumberFormat="1" applyFont="1" applyFill="1" applyAlignment="1">
      <alignment horizontal="right" vertical="center"/>
    </xf>
    <xf numFmtId="171" fontId="20" fillId="0" borderId="0" xfId="1" applyNumberFormat="1" applyFont="1" applyAlignment="1">
      <alignment horizontal="right" vertical="center"/>
    </xf>
    <xf numFmtId="172" fontId="20" fillId="5" borderId="0" xfId="1" applyNumberFormat="1" applyFont="1" applyFill="1" applyAlignment="1">
      <alignment horizontal="right" vertical="center" indent="1"/>
    </xf>
    <xf numFmtId="172" fontId="20" fillId="0" borderId="0" xfId="1" applyNumberFormat="1" applyFont="1" applyAlignment="1">
      <alignment horizontal="right" vertical="center" indent="1"/>
    </xf>
    <xf numFmtId="0" fontId="21" fillId="17" borderId="0" xfId="0" applyFont="1" applyFill="1" applyAlignment="1">
      <alignment vertical="center"/>
    </xf>
    <xf numFmtId="0" fontId="20" fillId="0" borderId="29" xfId="0" applyFont="1" applyBorder="1" applyAlignment="1">
      <alignment horizontal="left" vertical="center"/>
    </xf>
    <xf numFmtId="170" fontId="20" fillId="5" borderId="29" xfId="0" applyNumberFormat="1" applyFont="1" applyFill="1" applyBorder="1" applyAlignment="1">
      <alignment horizontal="right" vertical="center"/>
    </xf>
    <xf numFmtId="170" fontId="20" fillId="0" borderId="29" xfId="0" applyNumberFormat="1" applyFont="1" applyBorder="1" applyAlignment="1">
      <alignment horizontal="right" vertical="center"/>
    </xf>
    <xf numFmtId="171" fontId="20" fillId="5" borderId="29" xfId="1" applyNumberFormat="1" applyFont="1" applyFill="1" applyBorder="1" applyAlignment="1">
      <alignment horizontal="right" vertical="center"/>
    </xf>
    <xf numFmtId="171" fontId="20" fillId="0" borderId="29" xfId="1" applyNumberFormat="1" applyFont="1" applyBorder="1" applyAlignment="1">
      <alignment horizontal="right" vertical="center"/>
    </xf>
    <xf numFmtId="172" fontId="20" fillId="5" borderId="29" xfId="1" applyNumberFormat="1" applyFont="1" applyFill="1" applyBorder="1" applyAlignment="1">
      <alignment horizontal="right" vertical="center" indent="1"/>
    </xf>
    <xf numFmtId="172" fontId="20" fillId="0" borderId="29" xfId="1" applyNumberFormat="1" applyFont="1" applyBorder="1" applyAlignment="1">
      <alignment horizontal="right" vertical="center" indent="1"/>
    </xf>
    <xf numFmtId="0" fontId="22" fillId="20" borderId="30" xfId="0" applyFont="1" applyFill="1" applyBorder="1" applyAlignment="1">
      <alignment horizontal="left" vertical="center"/>
    </xf>
    <xf numFmtId="165" fontId="22" fillId="20" borderId="31" xfId="0" applyNumberFormat="1" applyFont="1" applyFill="1" applyBorder="1" applyAlignment="1">
      <alignment horizontal="right" vertical="center"/>
    </xf>
    <xf numFmtId="167" fontId="22" fillId="20" borderId="31" xfId="0" applyNumberFormat="1" applyFont="1" applyFill="1" applyBorder="1" applyAlignment="1">
      <alignment horizontal="right" vertical="center"/>
    </xf>
    <xf numFmtId="168" fontId="22" fillId="20" borderId="32" xfId="1" applyNumberFormat="1" applyFont="1" applyFill="1" applyBorder="1" applyAlignment="1">
      <alignment horizontal="right" vertical="center"/>
    </xf>
    <xf numFmtId="168" fontId="22" fillId="20" borderId="31" xfId="1" applyNumberFormat="1" applyFont="1" applyFill="1" applyBorder="1" applyAlignment="1">
      <alignment horizontal="right" vertical="center"/>
    </xf>
    <xf numFmtId="167" fontId="22" fillId="20" borderId="33" xfId="0" applyNumberFormat="1" applyFont="1" applyFill="1" applyBorder="1" applyAlignment="1">
      <alignment horizontal="right" vertical="center"/>
    </xf>
    <xf numFmtId="169" fontId="22" fillId="20" borderId="34" xfId="1" applyNumberFormat="1" applyFont="1" applyFill="1" applyBorder="1" applyAlignment="1">
      <alignment horizontal="right" vertical="center" indent="1"/>
    </xf>
    <xf numFmtId="0" fontId="23" fillId="21" borderId="35" xfId="0" applyFont="1" applyFill="1" applyBorder="1" applyAlignment="1">
      <alignment horizontal="left" vertical="center"/>
    </xf>
    <xf numFmtId="170" fontId="23" fillId="21" borderId="0" xfId="0" applyNumberFormat="1" applyFont="1" applyFill="1" applyAlignment="1">
      <alignment horizontal="right" vertical="center"/>
    </xf>
    <xf numFmtId="171" fontId="23" fillId="21" borderId="0" xfId="1" applyNumberFormat="1" applyFont="1" applyFill="1" applyAlignment="1">
      <alignment horizontal="right" vertical="center"/>
    </xf>
    <xf numFmtId="172" fontId="23" fillId="21" borderId="0" xfId="1" applyNumberFormat="1" applyFont="1" applyFill="1" applyAlignment="1">
      <alignment horizontal="right" vertical="center" indent="1"/>
    </xf>
    <xf numFmtId="172" fontId="23" fillId="21" borderId="36" xfId="1" applyNumberFormat="1" applyFont="1" applyFill="1" applyBorder="1" applyAlignment="1">
      <alignment horizontal="right" vertical="center" indent="1"/>
    </xf>
    <xf numFmtId="0" fontId="24" fillId="17" borderId="0" xfId="0" applyFont="1" applyFill="1" applyAlignment="1">
      <alignment horizontal="left" vertical="center" indent="1"/>
    </xf>
    <xf numFmtId="165" fontId="24" fillId="17" borderId="0" xfId="0" applyNumberFormat="1" applyFont="1" applyFill="1" applyAlignment="1">
      <alignment horizontal="right" vertical="center"/>
    </xf>
    <xf numFmtId="165" fontId="24" fillId="18" borderId="0" xfId="0" applyNumberFormat="1" applyFont="1" applyFill="1" applyAlignment="1">
      <alignment horizontal="right" vertical="center"/>
    </xf>
    <xf numFmtId="167" fontId="24" fillId="17" borderId="0" xfId="0" applyNumberFormat="1" applyFont="1" applyFill="1" applyAlignment="1">
      <alignment horizontal="right" vertical="center"/>
    </xf>
    <xf numFmtId="168" fontId="24" fillId="17" borderId="23" xfId="1" applyNumberFormat="1" applyFont="1" applyFill="1" applyBorder="1" applyAlignment="1">
      <alignment horizontal="right" vertical="center"/>
    </xf>
    <xf numFmtId="168" fontId="24" fillId="17" borderId="0" xfId="1" applyNumberFormat="1" applyFont="1" applyFill="1" applyAlignment="1">
      <alignment horizontal="right" vertical="center"/>
    </xf>
    <xf numFmtId="167" fontId="24" fillId="17" borderId="24" xfId="0" applyNumberFormat="1" applyFont="1" applyFill="1" applyBorder="1" applyAlignment="1">
      <alignment horizontal="right" vertical="center"/>
    </xf>
    <xf numFmtId="169" fontId="24" fillId="17" borderId="0" xfId="1" applyNumberFormat="1" applyFont="1" applyFill="1" applyAlignment="1">
      <alignment horizontal="right" vertical="center" indent="1"/>
    </xf>
    <xf numFmtId="0" fontId="23" fillId="21" borderId="37" xfId="0" applyFont="1" applyFill="1" applyBorder="1" applyAlignment="1">
      <alignment horizontal="left" vertical="center"/>
    </xf>
    <xf numFmtId="170" fontId="23" fillId="21" borderId="29" xfId="0" applyNumberFormat="1" applyFont="1" applyFill="1" applyBorder="1" applyAlignment="1">
      <alignment horizontal="right" vertical="center"/>
    </xf>
    <xf numFmtId="171" fontId="23" fillId="21" borderId="29" xfId="1" applyNumberFormat="1" applyFont="1" applyFill="1" applyBorder="1" applyAlignment="1">
      <alignment horizontal="right" vertical="center"/>
    </xf>
    <xf numFmtId="172" fontId="23" fillId="21" borderId="29" xfId="1" applyNumberFormat="1" applyFont="1" applyFill="1" applyBorder="1" applyAlignment="1">
      <alignment horizontal="right" vertical="center" indent="1"/>
    </xf>
    <xf numFmtId="172" fontId="23" fillId="21" borderId="38" xfId="1" applyNumberFormat="1" applyFont="1" applyFill="1" applyBorder="1" applyAlignment="1">
      <alignment horizontal="right" vertical="center" indent="1"/>
    </xf>
    <xf numFmtId="0" fontId="25" fillId="20" borderId="30" xfId="0" applyFont="1" applyFill="1" applyBorder="1" applyAlignment="1">
      <alignment horizontal="left" vertical="center"/>
    </xf>
    <xf numFmtId="165" fontId="25" fillId="20" borderId="31" xfId="0" applyNumberFormat="1" applyFont="1" applyFill="1" applyBorder="1" applyAlignment="1">
      <alignment horizontal="right" vertical="center"/>
    </xf>
    <xf numFmtId="167" fontId="25" fillId="20" borderId="31" xfId="0" applyNumberFormat="1" applyFont="1" applyFill="1" applyBorder="1" applyAlignment="1">
      <alignment horizontal="right" vertical="center"/>
    </xf>
    <xf numFmtId="168" fontId="25" fillId="20" borderId="32" xfId="1" applyNumberFormat="1" applyFont="1" applyFill="1" applyBorder="1" applyAlignment="1">
      <alignment horizontal="right" vertical="center"/>
    </xf>
    <xf numFmtId="168" fontId="25" fillId="20" borderId="31" xfId="1" applyNumberFormat="1" applyFont="1" applyFill="1" applyBorder="1" applyAlignment="1">
      <alignment horizontal="right" vertical="center"/>
    </xf>
    <xf numFmtId="167" fontId="25" fillId="20" borderId="33" xfId="0" applyNumberFormat="1" applyFont="1" applyFill="1" applyBorder="1" applyAlignment="1">
      <alignment horizontal="right" vertical="center"/>
    </xf>
    <xf numFmtId="169" fontId="25" fillId="20" borderId="34" xfId="1" applyNumberFormat="1" applyFont="1" applyFill="1" applyBorder="1" applyAlignment="1">
      <alignment horizontal="right" vertical="center" indent="1"/>
    </xf>
    <xf numFmtId="0" fontId="26" fillId="21" borderId="39" xfId="0" applyFont="1" applyFill="1" applyBorder="1" applyAlignment="1">
      <alignment horizontal="left" vertical="center"/>
    </xf>
    <xf numFmtId="170" fontId="26" fillId="21" borderId="40" xfId="0" applyNumberFormat="1" applyFont="1" applyFill="1" applyBorder="1" applyAlignment="1">
      <alignment horizontal="right" vertical="center"/>
    </xf>
    <xf numFmtId="171" fontId="26" fillId="21" borderId="40" xfId="1" applyNumberFormat="1" applyFont="1" applyFill="1" applyBorder="1" applyAlignment="1">
      <alignment horizontal="right" vertical="center"/>
    </xf>
    <xf numFmtId="172" fontId="26" fillId="21" borderId="40" xfId="1" applyNumberFormat="1" applyFont="1" applyFill="1" applyBorder="1" applyAlignment="1">
      <alignment horizontal="right" vertical="center" indent="1"/>
    </xf>
    <xf numFmtId="172" fontId="26" fillId="21" borderId="41" xfId="1" applyNumberFormat="1" applyFont="1" applyFill="1" applyBorder="1" applyAlignment="1">
      <alignment horizontal="right" vertical="center" indent="1"/>
    </xf>
    <xf numFmtId="0" fontId="18" fillId="17" borderId="42" xfId="0" applyFont="1" applyFill="1" applyBorder="1" applyAlignment="1">
      <alignment horizontal="left" vertical="center"/>
    </xf>
    <xf numFmtId="165" fontId="18" fillId="17" borderId="42" xfId="0" applyNumberFormat="1" applyFont="1" applyFill="1" applyBorder="1" applyAlignment="1">
      <alignment horizontal="right" vertical="center"/>
    </xf>
    <xf numFmtId="165" fontId="18" fillId="18" borderId="42" xfId="0" applyNumberFormat="1" applyFont="1" applyFill="1" applyBorder="1" applyAlignment="1">
      <alignment horizontal="right" vertical="center"/>
    </xf>
    <xf numFmtId="167" fontId="18" fillId="17" borderId="42" xfId="0" applyNumberFormat="1" applyFont="1" applyFill="1" applyBorder="1" applyAlignment="1">
      <alignment horizontal="right" vertical="center"/>
    </xf>
    <xf numFmtId="168" fontId="18" fillId="17" borderId="43" xfId="1" applyNumberFormat="1" applyFont="1" applyFill="1" applyBorder="1" applyAlignment="1">
      <alignment horizontal="right" vertical="center"/>
    </xf>
    <xf numFmtId="168" fontId="18" fillId="17" borderId="42" xfId="1" applyNumberFormat="1" applyFont="1" applyFill="1" applyBorder="1" applyAlignment="1">
      <alignment horizontal="right" vertical="center"/>
    </xf>
    <xf numFmtId="167" fontId="18" fillId="17" borderId="44" xfId="0" applyNumberFormat="1" applyFont="1" applyFill="1" applyBorder="1" applyAlignment="1">
      <alignment horizontal="right" vertical="center"/>
    </xf>
    <xf numFmtId="169" fontId="18" fillId="17" borderId="42" xfId="1" applyNumberFormat="1" applyFont="1" applyFill="1" applyBorder="1" applyAlignment="1">
      <alignment horizontal="right" vertical="center" indent="1"/>
    </xf>
    <xf numFmtId="0" fontId="18" fillId="0" borderId="45" xfId="0" applyFont="1" applyBorder="1" applyAlignment="1">
      <alignment horizontal="left" vertical="center"/>
    </xf>
    <xf numFmtId="170" fontId="18" fillId="5" borderId="45" xfId="0" applyNumberFormat="1" applyFont="1" applyFill="1" applyBorder="1" applyAlignment="1">
      <alignment horizontal="right" vertical="center"/>
    </xf>
    <xf numFmtId="170" fontId="18" fillId="0" borderId="45" xfId="0" applyNumberFormat="1" applyFont="1" applyBorder="1" applyAlignment="1">
      <alignment horizontal="right" vertical="center"/>
    </xf>
    <xf numFmtId="171" fontId="18" fillId="5" borderId="45" xfId="1" applyNumberFormat="1" applyFont="1" applyFill="1" applyBorder="1" applyAlignment="1">
      <alignment horizontal="right" vertical="center"/>
    </xf>
    <xf numFmtId="171" fontId="18" fillId="0" borderId="45" xfId="1" applyNumberFormat="1" applyFont="1" applyBorder="1" applyAlignment="1">
      <alignment horizontal="right" vertical="center"/>
    </xf>
    <xf numFmtId="172" fontId="18" fillId="5" borderId="45" xfId="1" applyNumberFormat="1" applyFont="1" applyFill="1" applyBorder="1" applyAlignment="1">
      <alignment horizontal="right" vertical="center" indent="1"/>
    </xf>
    <xf numFmtId="172" fontId="18" fillId="0" borderId="45" xfId="1" applyNumberFormat="1" applyFont="1" applyBorder="1" applyAlignment="1">
      <alignment horizontal="right" vertical="center" indent="1"/>
    </xf>
    <xf numFmtId="0" fontId="18" fillId="17" borderId="46" xfId="0" applyFont="1" applyFill="1" applyBorder="1" applyAlignment="1">
      <alignment horizontal="left" vertical="center"/>
    </xf>
    <xf numFmtId="165" fontId="18" fillId="17" borderId="46" xfId="0" applyNumberFormat="1" applyFont="1" applyFill="1" applyBorder="1" applyAlignment="1">
      <alignment horizontal="right" vertical="center"/>
    </xf>
    <xf numFmtId="165" fontId="18" fillId="18" borderId="46" xfId="0" applyNumberFormat="1" applyFont="1" applyFill="1" applyBorder="1" applyAlignment="1">
      <alignment horizontal="right" vertical="center"/>
    </xf>
    <xf numFmtId="167" fontId="18" fillId="17" borderId="46" xfId="0" applyNumberFormat="1" applyFont="1" applyFill="1" applyBorder="1" applyAlignment="1">
      <alignment horizontal="right" vertical="center"/>
    </xf>
    <xf numFmtId="168" fontId="18" fillId="17" borderId="47" xfId="1" applyNumberFormat="1" applyFont="1" applyFill="1" applyBorder="1" applyAlignment="1">
      <alignment horizontal="right" vertical="center"/>
    </xf>
    <xf numFmtId="168" fontId="18" fillId="17" borderId="46" xfId="1" applyNumberFormat="1" applyFont="1" applyFill="1" applyBorder="1" applyAlignment="1">
      <alignment horizontal="right" vertical="center"/>
    </xf>
    <xf numFmtId="167" fontId="18" fillId="17" borderId="48" xfId="0" applyNumberFormat="1" applyFont="1" applyFill="1" applyBorder="1" applyAlignment="1">
      <alignment horizontal="right" vertical="center"/>
    </xf>
    <xf numFmtId="169" fontId="18" fillId="17" borderId="46" xfId="1" applyNumberFormat="1" applyFont="1" applyFill="1" applyBorder="1" applyAlignment="1">
      <alignment horizontal="right" vertical="center" indent="1"/>
    </xf>
    <xf numFmtId="0" fontId="18" fillId="0" borderId="29" xfId="0" applyFont="1" applyBorder="1" applyAlignment="1">
      <alignment horizontal="left" vertical="center"/>
    </xf>
    <xf numFmtId="170" fontId="18" fillId="5" borderId="29" xfId="0" applyNumberFormat="1" applyFont="1" applyFill="1" applyBorder="1" applyAlignment="1">
      <alignment horizontal="right" vertical="center"/>
    </xf>
    <xf numFmtId="170" fontId="18" fillId="0" borderId="29" xfId="0" applyNumberFormat="1" applyFont="1" applyBorder="1" applyAlignment="1">
      <alignment horizontal="right" vertical="center"/>
    </xf>
    <xf numFmtId="171" fontId="18" fillId="5" borderId="29" xfId="1" applyNumberFormat="1" applyFont="1" applyFill="1" applyBorder="1" applyAlignment="1">
      <alignment horizontal="right" vertical="center"/>
    </xf>
    <xf numFmtId="171" fontId="18" fillId="0" borderId="29" xfId="1" applyNumberFormat="1" applyFont="1" applyBorder="1" applyAlignment="1">
      <alignment horizontal="right" vertical="center"/>
    </xf>
    <xf numFmtId="172" fontId="18" fillId="5" borderId="29" xfId="1" applyNumberFormat="1" applyFont="1" applyFill="1" applyBorder="1" applyAlignment="1">
      <alignment horizontal="right" vertical="center" indent="1"/>
    </xf>
    <xf numFmtId="172" fontId="18" fillId="0" borderId="29" xfId="1" applyNumberFormat="1" applyFont="1" applyBorder="1" applyAlignment="1">
      <alignment horizontal="right" vertical="center" indent="1"/>
    </xf>
    <xf numFmtId="0" fontId="25" fillId="20" borderId="49" xfId="0" applyFont="1" applyFill="1" applyBorder="1" applyAlignment="1">
      <alignment horizontal="left" vertical="center"/>
    </xf>
    <xf numFmtId="165" fontId="25" fillId="20" borderId="50" xfId="0" applyNumberFormat="1" applyFont="1" applyFill="1" applyBorder="1" applyAlignment="1">
      <alignment horizontal="right" vertical="center"/>
    </xf>
    <xf numFmtId="167" fontId="25" fillId="20" borderId="50" xfId="0" applyNumberFormat="1" applyFont="1" applyFill="1" applyBorder="1" applyAlignment="1">
      <alignment horizontal="right" vertical="center"/>
    </xf>
    <xf numFmtId="168" fontId="25" fillId="20" borderId="23" xfId="1" applyNumberFormat="1" applyFont="1" applyFill="1" applyBorder="1" applyAlignment="1">
      <alignment horizontal="right" vertical="center"/>
    </xf>
    <xf numFmtId="168" fontId="25" fillId="20" borderId="0" xfId="1" applyNumberFormat="1" applyFont="1" applyFill="1" applyAlignment="1">
      <alignment horizontal="right" vertical="center"/>
    </xf>
    <xf numFmtId="167" fontId="25" fillId="20" borderId="51" xfId="0" applyNumberFormat="1" applyFont="1" applyFill="1" applyBorder="1" applyAlignment="1">
      <alignment horizontal="right" vertical="center"/>
    </xf>
    <xf numFmtId="169" fontId="25" fillId="20" borderId="52" xfId="1" applyNumberFormat="1" applyFont="1" applyFill="1" applyBorder="1" applyAlignment="1">
      <alignment horizontal="right" vertical="center" indent="1"/>
    </xf>
    <xf numFmtId="0" fontId="26" fillId="21" borderId="53" xfId="0" applyFont="1" applyFill="1" applyBorder="1" applyAlignment="1">
      <alignment horizontal="left" vertical="center"/>
    </xf>
    <xf numFmtId="170" fontId="26" fillId="21" borderId="54" xfId="0" applyNumberFormat="1" applyFont="1" applyFill="1" applyBorder="1" applyAlignment="1">
      <alignment horizontal="right" vertical="center"/>
    </xf>
    <xf numFmtId="171" fontId="26" fillId="21" borderId="54" xfId="1" applyNumberFormat="1" applyFont="1" applyFill="1" applyBorder="1" applyAlignment="1">
      <alignment horizontal="right" vertical="center"/>
    </xf>
    <xf numFmtId="172" fontId="26" fillId="21" borderId="54" xfId="1" applyNumberFormat="1" applyFont="1" applyFill="1" applyBorder="1" applyAlignment="1">
      <alignment horizontal="right" vertical="center" indent="1"/>
    </xf>
    <xf numFmtId="172" fontId="26" fillId="21" borderId="55" xfId="1" applyNumberFormat="1" applyFont="1" applyFill="1" applyBorder="1" applyAlignment="1">
      <alignment horizontal="right" vertical="center" indent="1"/>
    </xf>
    <xf numFmtId="167" fontId="18" fillId="18" borderId="0" xfId="0" applyNumberFormat="1" applyFont="1" applyFill="1" applyAlignment="1">
      <alignment horizontal="right" vertical="center"/>
    </xf>
    <xf numFmtId="167" fontId="18" fillId="5" borderId="0" xfId="0" applyNumberFormat="1" applyFont="1" applyFill="1" applyAlignment="1">
      <alignment horizontal="right" vertical="center"/>
    </xf>
    <xf numFmtId="167" fontId="18" fillId="0" borderId="0" xfId="0" applyNumberFormat="1" applyFont="1" applyAlignment="1">
      <alignment horizontal="right" vertical="center"/>
    </xf>
    <xf numFmtId="167" fontId="19" fillId="18" borderId="0" xfId="0" applyNumberFormat="1" applyFont="1" applyFill="1" applyAlignment="1">
      <alignment horizontal="right" vertical="center"/>
    </xf>
    <xf numFmtId="167" fontId="20" fillId="18" borderId="25" xfId="0" applyNumberFormat="1" applyFont="1" applyFill="1" applyBorder="1" applyAlignment="1">
      <alignment horizontal="right" vertical="center"/>
    </xf>
    <xf numFmtId="167" fontId="20" fillId="5" borderId="28" xfId="0" applyNumberFormat="1" applyFont="1" applyFill="1" applyBorder="1" applyAlignment="1">
      <alignment horizontal="right" vertical="center"/>
    </xf>
    <xf numFmtId="167" fontId="20" fillId="0" borderId="28" xfId="0" applyNumberFormat="1" applyFont="1" applyBorder="1" applyAlignment="1">
      <alignment horizontal="right" vertical="center"/>
    </xf>
    <xf numFmtId="167" fontId="20" fillId="18" borderId="0" xfId="0" applyNumberFormat="1" applyFont="1" applyFill="1" applyAlignment="1">
      <alignment horizontal="right" vertical="center"/>
    </xf>
    <xf numFmtId="167" fontId="20" fillId="5" borderId="0" xfId="0" applyNumberFormat="1" applyFont="1" applyFill="1" applyAlignment="1">
      <alignment horizontal="right" vertical="center"/>
    </xf>
    <xf numFmtId="167" fontId="20" fillId="0" borderId="0" xfId="0" applyNumberFormat="1" applyFont="1" applyAlignment="1">
      <alignment horizontal="right" vertical="center"/>
    </xf>
    <xf numFmtId="167" fontId="20" fillId="5" borderId="29" xfId="0" applyNumberFormat="1" applyFont="1" applyFill="1" applyBorder="1" applyAlignment="1">
      <alignment horizontal="right" vertical="center"/>
    </xf>
    <xf numFmtId="167" fontId="20" fillId="0" borderId="29" xfId="0" applyNumberFormat="1" applyFont="1" applyBorder="1" applyAlignment="1">
      <alignment horizontal="right" vertical="center"/>
    </xf>
    <xf numFmtId="167" fontId="26" fillId="21" borderId="56" xfId="0" applyNumberFormat="1" applyFont="1" applyFill="1" applyBorder="1" applyAlignment="1">
      <alignment horizontal="right" vertical="center"/>
    </xf>
    <xf numFmtId="171" fontId="26" fillId="21" borderId="56" xfId="1" applyNumberFormat="1" applyFont="1" applyFill="1" applyBorder="1" applyAlignment="1">
      <alignment horizontal="right" vertical="center"/>
    </xf>
    <xf numFmtId="172" fontId="26" fillId="21" borderId="56" xfId="1" applyNumberFormat="1" applyFont="1" applyFill="1" applyBorder="1" applyAlignment="1">
      <alignment horizontal="right" vertical="center" indent="1"/>
    </xf>
    <xf numFmtId="9" fontId="14" fillId="15" borderId="17" xfId="0" applyNumberFormat="1" applyFont="1" applyFill="1" applyBorder="1" applyAlignment="1">
      <alignment horizontal="center" vertical="center"/>
    </xf>
    <xf numFmtId="9" fontId="14" fillId="15" borderId="18" xfId="0" applyNumberFormat="1" applyFont="1" applyFill="1" applyBorder="1" applyAlignment="1">
      <alignment horizontal="center" vertical="center"/>
    </xf>
    <xf numFmtId="9" fontId="14" fillId="15" borderId="19" xfId="0" applyNumberFormat="1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167" fontId="18" fillId="18" borderId="46" xfId="0" applyNumberFormat="1" applyFont="1" applyFill="1" applyBorder="1" applyAlignment="1">
      <alignment horizontal="right" vertical="center"/>
    </xf>
    <xf numFmtId="167" fontId="18" fillId="5" borderId="29" xfId="0" applyNumberFormat="1" applyFont="1" applyFill="1" applyBorder="1" applyAlignment="1">
      <alignment horizontal="right" vertical="center"/>
    </xf>
    <xf numFmtId="167" fontId="18" fillId="0" borderId="29" xfId="0" applyNumberFormat="1" applyFont="1" applyBorder="1" applyAlignment="1">
      <alignment horizontal="right" vertical="center"/>
    </xf>
    <xf numFmtId="0" fontId="28" fillId="17" borderId="0" xfId="0" applyFont="1" applyFill="1" applyAlignment="1">
      <alignment vertical="center"/>
    </xf>
    <xf numFmtId="0" fontId="21" fillId="17" borderId="0" xfId="0" applyFont="1" applyFill="1" applyAlignment="1" applyProtection="1">
      <alignment vertical="center"/>
      <protection locked="0"/>
    </xf>
    <xf numFmtId="0" fontId="21" fillId="17" borderId="0" xfId="0" applyFont="1" applyFill="1" applyAlignment="1">
      <alignment horizontal="right" vertical="center"/>
    </xf>
    <xf numFmtId="0" fontId="29" fillId="10" borderId="0" xfId="0" applyFont="1" applyFill="1" applyAlignment="1" applyProtection="1">
      <alignment vertical="center"/>
      <protection locked="0"/>
    </xf>
    <xf numFmtId="0" fontId="30" fillId="10" borderId="0" xfId="0" applyFont="1" applyFill="1" applyAlignment="1" applyProtection="1">
      <alignment horizontal="right" vertical="center"/>
      <protection locked="0"/>
    </xf>
    <xf numFmtId="0" fontId="32" fillId="22" borderId="0" xfId="3" applyFont="1" applyFill="1" applyAlignment="1">
      <alignment horizontal="centerContinuous" vertical="center"/>
    </xf>
    <xf numFmtId="0" fontId="33" fillId="22" borderId="0" xfId="3" applyFont="1" applyFill="1" applyAlignment="1" applyProtection="1">
      <alignment vertical="center"/>
      <protection locked="0"/>
    </xf>
    <xf numFmtId="0" fontId="12" fillId="10" borderId="57" xfId="3" applyFont="1" applyFill="1" applyBorder="1" applyAlignment="1">
      <alignment vertical="center"/>
    </xf>
    <xf numFmtId="0" fontId="13" fillId="10" borderId="0" xfId="3" applyFont="1" applyFill="1" applyAlignment="1" applyProtection="1">
      <alignment vertical="center"/>
      <protection locked="0"/>
    </xf>
    <xf numFmtId="0" fontId="12" fillId="10" borderId="0" xfId="3" applyFont="1" applyFill="1" applyAlignment="1">
      <alignment vertical="center"/>
    </xf>
    <xf numFmtId="0" fontId="14" fillId="11" borderId="0" xfId="3" applyFont="1" applyFill="1" applyAlignment="1">
      <alignment vertical="center"/>
    </xf>
    <xf numFmtId="0" fontId="14" fillId="11" borderId="6" xfId="3" applyFont="1" applyFill="1" applyBorder="1" applyAlignment="1">
      <alignment horizontal="center" vertical="center" wrapText="1"/>
    </xf>
    <xf numFmtId="0" fontId="15" fillId="11" borderId="6" xfId="3" applyFont="1" applyFill="1" applyBorder="1" applyAlignment="1">
      <alignment horizontal="center" vertical="center" wrapText="1"/>
    </xf>
    <xf numFmtId="0" fontId="14" fillId="11" borderId="6" xfId="3" applyFont="1" applyFill="1" applyBorder="1" applyAlignment="1">
      <alignment horizontal="center" vertical="center" wrapText="1"/>
    </xf>
    <xf numFmtId="0" fontId="16" fillId="12" borderId="0" xfId="3" applyFont="1" applyFill="1" applyAlignment="1">
      <alignment vertical="center"/>
    </xf>
    <xf numFmtId="0" fontId="14" fillId="12" borderId="6" xfId="3" applyFont="1" applyFill="1" applyBorder="1" applyAlignment="1">
      <alignment horizontal="center" vertical="center" wrapText="1"/>
    </xf>
    <xf numFmtId="0" fontId="15" fillId="12" borderId="6" xfId="3" applyFont="1" applyFill="1" applyBorder="1" applyAlignment="1">
      <alignment horizontal="center" vertical="center" wrapText="1"/>
    </xf>
    <xf numFmtId="9" fontId="14" fillId="11" borderId="0" xfId="3" applyNumberFormat="1" applyFont="1" applyFill="1" applyAlignment="1">
      <alignment horizontal="left" vertical="center"/>
    </xf>
    <xf numFmtId="165" fontId="14" fillId="11" borderId="0" xfId="3" applyNumberFormat="1" applyFont="1" applyFill="1" applyAlignment="1">
      <alignment horizontal="right" vertical="center"/>
    </xf>
    <xf numFmtId="0" fontId="14" fillId="11" borderId="0" xfId="3" applyFont="1" applyFill="1" applyAlignment="1">
      <alignment horizontal="center" vertical="center" wrapText="1"/>
    </xf>
    <xf numFmtId="165" fontId="14" fillId="12" borderId="0" xfId="3" applyNumberFormat="1" applyFont="1" applyFill="1" applyAlignment="1">
      <alignment horizontal="right" vertical="center"/>
    </xf>
    <xf numFmtId="0" fontId="14" fillId="12" borderId="0" xfId="3" applyFont="1" applyFill="1" applyAlignment="1">
      <alignment horizontal="center" vertical="center"/>
    </xf>
    <xf numFmtId="0" fontId="14" fillId="12" borderId="0" xfId="3" applyFont="1" applyFill="1" applyAlignment="1">
      <alignment horizontal="center" vertical="center" wrapText="1"/>
    </xf>
    <xf numFmtId="0" fontId="34" fillId="23" borderId="0" xfId="3" applyFont="1" applyFill="1" applyAlignment="1">
      <alignment vertical="center"/>
    </xf>
    <xf numFmtId="0" fontId="35" fillId="23" borderId="0" xfId="3" applyFont="1" applyFill="1" applyAlignment="1">
      <alignment horizontal="centerContinuous" vertical="center"/>
    </xf>
    <xf numFmtId="0" fontId="35" fillId="23" borderId="0" xfId="3" applyFont="1" applyFill="1" applyAlignment="1">
      <alignment horizontal="center" vertical="center"/>
    </xf>
    <xf numFmtId="0" fontId="14" fillId="14" borderId="0" xfId="3" applyFont="1" applyFill="1" applyAlignment="1">
      <alignment vertical="center"/>
    </xf>
    <xf numFmtId="0" fontId="14" fillId="14" borderId="0" xfId="3" applyFont="1" applyFill="1" applyAlignment="1">
      <alignment horizontal="center" vertical="center"/>
    </xf>
    <xf numFmtId="0" fontId="14" fillId="14" borderId="0" xfId="3" applyFont="1" applyFill="1" applyAlignment="1">
      <alignment horizontal="right" vertical="center"/>
    </xf>
    <xf numFmtId="0" fontId="14" fillId="14" borderId="0" xfId="3" quotePrefix="1" applyFont="1" applyFill="1" applyAlignment="1">
      <alignment horizontal="right" vertical="center"/>
    </xf>
    <xf numFmtId="0" fontId="14" fillId="14" borderId="0" xfId="3" applyFont="1" applyFill="1" applyAlignment="1">
      <alignment horizontal="right" vertical="center" indent="1"/>
    </xf>
    <xf numFmtId="9" fontId="14" fillId="15" borderId="18" xfId="3" applyNumberFormat="1" applyFont="1" applyFill="1" applyBorder="1" applyAlignment="1">
      <alignment horizontal="center" vertical="center"/>
    </xf>
    <xf numFmtId="0" fontId="14" fillId="16" borderId="21" xfId="0" applyFont="1" applyFill="1" applyBorder="1" applyAlignment="1">
      <alignment horizontal="center" vertical="center"/>
    </xf>
    <xf numFmtId="0" fontId="25" fillId="20" borderId="0" xfId="3" applyFont="1" applyFill="1" applyAlignment="1">
      <alignment horizontal="left" vertical="center"/>
    </xf>
    <xf numFmtId="170" fontId="25" fillId="20" borderId="0" xfId="3" applyNumberFormat="1" applyFont="1" applyFill="1" applyAlignment="1">
      <alignment horizontal="right" vertical="center"/>
    </xf>
    <xf numFmtId="169" fontId="25" fillId="20" borderId="0" xfId="1" applyNumberFormat="1" applyFont="1" applyFill="1" applyAlignment="1">
      <alignment horizontal="right" vertical="center" indent="1"/>
    </xf>
    <xf numFmtId="0" fontId="26" fillId="21" borderId="40" xfId="3" applyFont="1" applyFill="1" applyBorder="1" applyAlignment="1">
      <alignment horizontal="left" vertical="center"/>
    </xf>
    <xf numFmtId="170" fontId="26" fillId="21" borderId="40" xfId="3" applyNumberFormat="1" applyFont="1" applyFill="1" applyBorder="1" applyAlignment="1">
      <alignment horizontal="right" vertical="center"/>
    </xf>
    <xf numFmtId="0" fontId="18" fillId="17" borderId="0" xfId="3" applyFont="1" applyFill="1" applyAlignment="1">
      <alignment horizontal="left" vertical="center" indent="1"/>
    </xf>
    <xf numFmtId="170" fontId="18" fillId="17" borderId="0" xfId="3" applyNumberFormat="1" applyFont="1" applyFill="1" applyAlignment="1">
      <alignment horizontal="right" vertical="center"/>
    </xf>
    <xf numFmtId="0" fontId="18" fillId="0" borderId="0" xfId="3" applyFont="1" applyAlignment="1">
      <alignment horizontal="left" vertical="center" indent="1"/>
    </xf>
    <xf numFmtId="170" fontId="18" fillId="5" borderId="0" xfId="3" applyNumberFormat="1" applyFont="1" applyFill="1" applyAlignment="1">
      <alignment horizontal="right" vertical="center"/>
    </xf>
    <xf numFmtId="170" fontId="18" fillId="0" borderId="0" xfId="3" applyNumberFormat="1" applyFont="1" applyAlignment="1">
      <alignment horizontal="right" vertical="center"/>
    </xf>
    <xf numFmtId="0" fontId="26" fillId="21" borderId="56" xfId="3" applyFont="1" applyFill="1" applyBorder="1" applyAlignment="1">
      <alignment horizontal="left" vertical="center"/>
    </xf>
    <xf numFmtId="170" fontId="26" fillId="21" borderId="56" xfId="3" applyNumberFormat="1" applyFont="1" applyFill="1" applyBorder="1" applyAlignment="1">
      <alignment horizontal="right" vertical="center"/>
    </xf>
    <xf numFmtId="0" fontId="12" fillId="10" borderId="0" xfId="3" applyFont="1" applyFill="1" applyAlignment="1" applyProtection="1">
      <alignment vertical="center"/>
      <protection locked="0"/>
    </xf>
    <xf numFmtId="0" fontId="18" fillId="17" borderId="46" xfId="3" applyFont="1" applyFill="1" applyBorder="1" applyAlignment="1">
      <alignment horizontal="left" vertical="center" indent="1"/>
    </xf>
    <xf numFmtId="170" fontId="18" fillId="17" borderId="46" xfId="3" applyNumberFormat="1" applyFont="1" applyFill="1" applyBorder="1" applyAlignment="1">
      <alignment horizontal="right" vertical="center"/>
    </xf>
    <xf numFmtId="0" fontId="18" fillId="0" borderId="29" xfId="3" applyFont="1" applyBorder="1" applyAlignment="1">
      <alignment horizontal="left" vertical="center" indent="1"/>
    </xf>
    <xf numFmtId="170" fontId="18" fillId="5" borderId="29" xfId="3" applyNumberFormat="1" applyFont="1" applyFill="1" applyBorder="1" applyAlignment="1">
      <alignment horizontal="right" vertical="center"/>
    </xf>
    <xf numFmtId="170" fontId="18" fillId="0" borderId="29" xfId="3" applyNumberFormat="1" applyFont="1" applyBorder="1" applyAlignment="1">
      <alignment horizontal="right" vertical="center"/>
    </xf>
    <xf numFmtId="0" fontId="18" fillId="17" borderId="42" xfId="3" applyFont="1" applyFill="1" applyBorder="1" applyAlignment="1">
      <alignment horizontal="left" vertical="center" indent="1"/>
    </xf>
    <xf numFmtId="170" fontId="18" fillId="17" borderId="42" xfId="3" applyNumberFormat="1" applyFont="1" applyFill="1" applyBorder="1" applyAlignment="1">
      <alignment horizontal="right" vertical="center"/>
    </xf>
    <xf numFmtId="0" fontId="18" fillId="0" borderId="45" xfId="3" applyFont="1" applyBorder="1" applyAlignment="1">
      <alignment horizontal="left" vertical="center" indent="1"/>
    </xf>
    <xf numFmtId="170" fontId="18" fillId="5" borderId="45" xfId="3" applyNumberFormat="1" applyFont="1" applyFill="1" applyBorder="1" applyAlignment="1">
      <alignment horizontal="right" vertical="center"/>
    </xf>
    <xf numFmtId="170" fontId="18" fillId="0" borderId="45" xfId="3" applyNumberFormat="1" applyFont="1" applyBorder="1" applyAlignment="1">
      <alignment horizontal="right" vertical="center"/>
    </xf>
    <xf numFmtId="0" fontId="18" fillId="17" borderId="46" xfId="3" applyFont="1" applyFill="1" applyBorder="1" applyAlignment="1">
      <alignment horizontal="left" vertical="center"/>
    </xf>
    <xf numFmtId="173" fontId="18" fillId="17" borderId="46" xfId="3" applyNumberFormat="1" applyFont="1" applyFill="1" applyBorder="1" applyAlignment="1">
      <alignment horizontal="right" vertical="center"/>
    </xf>
    <xf numFmtId="0" fontId="18" fillId="0" borderId="29" xfId="3" applyFont="1" applyBorder="1" applyAlignment="1">
      <alignment horizontal="left" vertical="center"/>
    </xf>
    <xf numFmtId="0" fontId="25" fillId="20" borderId="50" xfId="3" applyFont="1" applyFill="1" applyBorder="1" applyAlignment="1">
      <alignment horizontal="left" vertical="center"/>
    </xf>
    <xf numFmtId="170" fontId="25" fillId="20" borderId="50" xfId="3" applyNumberFormat="1" applyFont="1" applyFill="1" applyBorder="1" applyAlignment="1">
      <alignment horizontal="right" vertical="center"/>
    </xf>
    <xf numFmtId="168" fontId="25" fillId="20" borderId="58" xfId="1" applyNumberFormat="1" applyFont="1" applyFill="1" applyBorder="1" applyAlignment="1">
      <alignment horizontal="right" vertical="center"/>
    </xf>
    <xf numFmtId="168" fontId="25" fillId="20" borderId="50" xfId="1" applyNumberFormat="1" applyFont="1" applyFill="1" applyBorder="1" applyAlignment="1">
      <alignment horizontal="right" vertical="center"/>
    </xf>
    <xf numFmtId="169" fontId="25" fillId="20" borderId="50" xfId="1" applyNumberFormat="1" applyFont="1" applyFill="1" applyBorder="1" applyAlignment="1">
      <alignment horizontal="right" vertical="center" indent="1"/>
    </xf>
    <xf numFmtId="0" fontId="26" fillId="21" borderId="54" xfId="3" applyFont="1" applyFill="1" applyBorder="1" applyAlignment="1">
      <alignment horizontal="left" vertical="center"/>
    </xf>
    <xf numFmtId="170" fontId="26" fillId="21" borderId="54" xfId="3" applyNumberFormat="1" applyFont="1" applyFill="1" applyBorder="1" applyAlignment="1">
      <alignment horizontal="right" vertical="center"/>
    </xf>
    <xf numFmtId="0" fontId="18" fillId="4" borderId="46" xfId="3" applyFont="1" applyFill="1" applyBorder="1" applyAlignment="1">
      <alignment horizontal="left" vertical="center"/>
    </xf>
    <xf numFmtId="170" fontId="18" fillId="4" borderId="46" xfId="3" applyNumberFormat="1" applyFont="1" applyFill="1" applyBorder="1" applyAlignment="1">
      <alignment horizontal="right" vertical="center"/>
    </xf>
    <xf numFmtId="168" fontId="18" fillId="4" borderId="47" xfId="1" applyNumberFormat="1" applyFont="1" applyFill="1" applyBorder="1" applyAlignment="1">
      <alignment horizontal="right" vertical="center"/>
    </xf>
    <xf numFmtId="168" fontId="18" fillId="4" borderId="46" xfId="1" applyNumberFormat="1" applyFont="1" applyFill="1" applyBorder="1" applyAlignment="1">
      <alignment horizontal="right" vertical="center"/>
    </xf>
    <xf numFmtId="169" fontId="18" fillId="4" borderId="46" xfId="1" applyNumberFormat="1" applyFont="1" applyFill="1" applyBorder="1" applyAlignment="1">
      <alignment horizontal="right" vertical="center" indent="1"/>
    </xf>
    <xf numFmtId="0" fontId="18" fillId="4" borderId="29" xfId="3" applyFont="1" applyFill="1" applyBorder="1" applyAlignment="1">
      <alignment horizontal="left" vertical="center"/>
    </xf>
    <xf numFmtId="170" fontId="18" fillId="4" borderId="29" xfId="3" applyNumberFormat="1" applyFont="1" applyFill="1" applyBorder="1" applyAlignment="1">
      <alignment horizontal="right" vertical="center"/>
    </xf>
    <xf numFmtId="171" fontId="18" fillId="4" borderId="29" xfId="1" applyNumberFormat="1" applyFont="1" applyFill="1" applyBorder="1" applyAlignment="1">
      <alignment horizontal="right" vertical="center"/>
    </xf>
    <xf numFmtId="172" fontId="18" fillId="4" borderId="29" xfId="1" applyNumberFormat="1" applyFont="1" applyFill="1" applyBorder="1" applyAlignment="1">
      <alignment horizontal="right" vertical="center" indent="1"/>
    </xf>
    <xf numFmtId="0" fontId="14" fillId="16" borderId="0" xfId="0" applyFont="1" applyFill="1" applyAlignment="1">
      <alignment horizontal="center" vertical="center"/>
    </xf>
    <xf numFmtId="167" fontId="25" fillId="20" borderId="0" xfId="3" applyNumberFormat="1" applyFont="1" applyFill="1" applyAlignment="1">
      <alignment horizontal="right" vertical="center"/>
    </xf>
    <xf numFmtId="167" fontId="26" fillId="21" borderId="56" xfId="3" applyNumberFormat="1" applyFont="1" applyFill="1" applyBorder="1" applyAlignment="1">
      <alignment horizontal="right" vertical="center"/>
    </xf>
    <xf numFmtId="167" fontId="18" fillId="17" borderId="0" xfId="3" applyNumberFormat="1" applyFont="1" applyFill="1" applyAlignment="1">
      <alignment horizontal="right" vertical="center"/>
    </xf>
    <xf numFmtId="167" fontId="18" fillId="5" borderId="0" xfId="3" applyNumberFormat="1" applyFont="1" applyFill="1" applyAlignment="1">
      <alignment horizontal="right" vertical="center"/>
    </xf>
    <xf numFmtId="167" fontId="18" fillId="0" borderId="0" xfId="3" applyNumberFormat="1" applyFont="1" applyAlignment="1">
      <alignment horizontal="right" vertical="center"/>
    </xf>
    <xf numFmtId="0" fontId="26" fillId="21" borderId="0" xfId="3" applyFont="1" applyFill="1" applyAlignment="1">
      <alignment horizontal="left" vertical="center"/>
    </xf>
    <xf numFmtId="167" fontId="26" fillId="21" borderId="0" xfId="3" applyNumberFormat="1" applyFont="1" applyFill="1" applyAlignment="1">
      <alignment horizontal="right" vertical="center"/>
    </xf>
    <xf numFmtId="171" fontId="26" fillId="21" borderId="0" xfId="1" applyNumberFormat="1" applyFont="1" applyFill="1" applyAlignment="1">
      <alignment horizontal="right" vertical="center"/>
    </xf>
    <xf numFmtId="172" fontId="26" fillId="21" borderId="0" xfId="1" applyNumberFormat="1" applyFont="1" applyFill="1" applyAlignment="1">
      <alignment horizontal="right" vertical="center" indent="1"/>
    </xf>
    <xf numFmtId="167" fontId="18" fillId="17" borderId="46" xfId="3" applyNumberFormat="1" applyFont="1" applyFill="1" applyBorder="1" applyAlignment="1">
      <alignment horizontal="right" vertical="center"/>
    </xf>
    <xf numFmtId="167" fontId="18" fillId="5" borderId="29" xfId="3" applyNumberFormat="1" applyFont="1" applyFill="1" applyBorder="1" applyAlignment="1">
      <alignment horizontal="right" vertical="center"/>
    </xf>
    <xf numFmtId="167" fontId="18" fillId="0" borderId="29" xfId="3" applyNumberFormat="1" applyFont="1" applyBorder="1" applyAlignment="1">
      <alignment horizontal="right" vertical="center"/>
    </xf>
    <xf numFmtId="0" fontId="19" fillId="17" borderId="0" xfId="3" applyFont="1" applyFill="1" applyAlignment="1">
      <alignment horizontal="left" vertical="center" indent="1"/>
    </xf>
    <xf numFmtId="167" fontId="19" fillId="17" borderId="0" xfId="3" applyNumberFormat="1" applyFont="1" applyFill="1" applyAlignment="1">
      <alignment horizontal="right" vertical="center"/>
    </xf>
    <xf numFmtId="0" fontId="19" fillId="0" borderId="0" xfId="3" applyFont="1" applyAlignment="1">
      <alignment horizontal="left" vertical="center" indent="1"/>
    </xf>
    <xf numFmtId="167" fontId="19" fillId="5" borderId="0" xfId="3" applyNumberFormat="1" applyFont="1" applyFill="1" applyAlignment="1">
      <alignment horizontal="right" vertical="center"/>
    </xf>
    <xf numFmtId="167" fontId="19" fillId="0" borderId="0" xfId="3" applyNumberFormat="1" applyFont="1" applyAlignment="1">
      <alignment horizontal="right" vertical="center"/>
    </xf>
    <xf numFmtId="171" fontId="19" fillId="5" borderId="0" xfId="1" applyNumberFormat="1" applyFont="1" applyFill="1" applyAlignment="1">
      <alignment horizontal="right" vertical="center"/>
    </xf>
    <xf numFmtId="171" fontId="19" fillId="0" borderId="0" xfId="1" applyNumberFormat="1" applyFont="1" applyAlignment="1">
      <alignment horizontal="right" vertical="center"/>
    </xf>
    <xf numFmtId="172" fontId="19" fillId="5" borderId="0" xfId="1" applyNumberFormat="1" applyFont="1" applyFill="1" applyAlignment="1">
      <alignment horizontal="right" vertical="center" indent="1"/>
    </xf>
    <xf numFmtId="172" fontId="19" fillId="0" borderId="0" xfId="1" applyNumberFormat="1" applyFont="1" applyAlignment="1">
      <alignment horizontal="right" vertical="center" indent="1"/>
    </xf>
    <xf numFmtId="0" fontId="30" fillId="10" borderId="0" xfId="3" applyFont="1" applyFill="1" applyAlignment="1" applyProtection="1">
      <alignment vertical="center"/>
      <protection locked="0"/>
    </xf>
    <xf numFmtId="0" fontId="19" fillId="17" borderId="46" xfId="3" applyFont="1" applyFill="1" applyBorder="1" applyAlignment="1">
      <alignment horizontal="left" vertical="center" indent="1"/>
    </xf>
    <xf numFmtId="167" fontId="19" fillId="17" borderId="46" xfId="3" applyNumberFormat="1" applyFont="1" applyFill="1" applyBorder="1" applyAlignment="1">
      <alignment horizontal="right" vertical="center"/>
    </xf>
    <xf numFmtId="168" fontId="19" fillId="17" borderId="47" xfId="1" applyNumberFormat="1" applyFont="1" applyFill="1" applyBorder="1" applyAlignment="1">
      <alignment horizontal="right" vertical="center"/>
    </xf>
    <xf numFmtId="168" fontId="19" fillId="17" borderId="46" xfId="1" applyNumberFormat="1" applyFont="1" applyFill="1" applyBorder="1" applyAlignment="1">
      <alignment horizontal="right" vertical="center"/>
    </xf>
    <xf numFmtId="169" fontId="19" fillId="17" borderId="46" xfId="1" applyNumberFormat="1" applyFont="1" applyFill="1" applyBorder="1" applyAlignment="1">
      <alignment horizontal="right" vertical="center" indent="1"/>
    </xf>
    <xf numFmtId="0" fontId="19" fillId="0" borderId="29" xfId="3" applyFont="1" applyBorder="1" applyAlignment="1">
      <alignment horizontal="left" vertical="center" indent="1"/>
    </xf>
    <xf numFmtId="167" fontId="19" fillId="5" borderId="29" xfId="3" applyNumberFormat="1" applyFont="1" applyFill="1" applyBorder="1" applyAlignment="1">
      <alignment horizontal="right" vertical="center"/>
    </xf>
    <xf numFmtId="167" fontId="19" fillId="0" borderId="29" xfId="3" applyNumberFormat="1" applyFont="1" applyBorder="1" applyAlignment="1">
      <alignment horizontal="right" vertical="center"/>
    </xf>
    <xf numFmtId="171" fontId="19" fillId="5" borderId="29" xfId="1" applyNumberFormat="1" applyFont="1" applyFill="1" applyBorder="1" applyAlignment="1">
      <alignment horizontal="right" vertical="center"/>
    </xf>
    <xf numFmtId="171" fontId="19" fillId="0" borderId="29" xfId="1" applyNumberFormat="1" applyFont="1" applyBorder="1" applyAlignment="1">
      <alignment horizontal="right" vertical="center"/>
    </xf>
    <xf numFmtId="172" fontId="19" fillId="5" borderId="29" xfId="1" applyNumberFormat="1" applyFont="1" applyFill="1" applyBorder="1" applyAlignment="1">
      <alignment horizontal="right" vertical="center" indent="1"/>
    </xf>
    <xf numFmtId="172" fontId="19" fillId="0" borderId="29" xfId="1" applyNumberFormat="1" applyFont="1" applyBorder="1" applyAlignment="1">
      <alignment horizontal="right" vertical="center" indent="1"/>
    </xf>
    <xf numFmtId="0" fontId="29" fillId="10" borderId="0" xfId="3" applyFont="1" applyFill="1" applyAlignment="1">
      <alignment vertical="center"/>
    </xf>
    <xf numFmtId="0" fontId="30" fillId="10" borderId="0" xfId="3" applyFont="1" applyFill="1" applyAlignment="1">
      <alignment vertical="center"/>
    </xf>
    <xf numFmtId="0" fontId="30" fillId="10" borderId="0" xfId="3" applyFont="1" applyFill="1" applyAlignment="1">
      <alignment horizontal="right" vertical="center"/>
    </xf>
    <xf numFmtId="174" fontId="36" fillId="24" borderId="0" xfId="0" applyNumberFormat="1" applyFont="1" applyFill="1" applyAlignment="1">
      <alignment horizontal="left" vertical="center"/>
    </xf>
    <xf numFmtId="1" fontId="37" fillId="25" borderId="0" xfId="0" applyNumberFormat="1" applyFont="1" applyFill="1" applyAlignment="1">
      <alignment vertical="center"/>
    </xf>
    <xf numFmtId="1" fontId="38" fillId="25" borderId="0" xfId="0" applyNumberFormat="1" applyFont="1" applyFill="1" applyAlignment="1">
      <alignment vertical="center"/>
    </xf>
    <xf numFmtId="1" fontId="0" fillId="4" borderId="0" xfId="0" applyNumberFormat="1" applyFill="1"/>
    <xf numFmtId="1" fontId="39" fillId="4" borderId="0" xfId="0" applyNumberFormat="1" applyFont="1" applyFill="1"/>
    <xf numFmtId="174" fontId="2" fillId="25" borderId="0" xfId="0" applyNumberFormat="1" applyFont="1" applyFill="1"/>
    <xf numFmtId="174" fontId="5" fillId="25" borderId="0" xfId="0" applyNumberFormat="1" applyFont="1" applyFill="1"/>
    <xf numFmtId="174" fontId="5" fillId="4" borderId="0" xfId="0" applyNumberFormat="1" applyFont="1" applyFill="1"/>
    <xf numFmtId="174" fontId="0" fillId="4" borderId="0" xfId="0" applyNumberFormat="1" applyFill="1"/>
    <xf numFmtId="174" fontId="4" fillId="4" borderId="0" xfId="0" applyNumberFormat="1" applyFont="1" applyFill="1"/>
    <xf numFmtId="174" fontId="40" fillId="4" borderId="0" xfId="0" applyNumberFormat="1" applyFont="1" applyFill="1"/>
    <xf numFmtId="0" fontId="40" fillId="0" borderId="0" xfId="0" applyFont="1"/>
    <xf numFmtId="174" fontId="41" fillId="4" borderId="0" xfId="0" applyNumberFormat="1" applyFont="1" applyFill="1"/>
    <xf numFmtId="0" fontId="4" fillId="4" borderId="0" xfId="0" applyFont="1" applyFill="1"/>
    <xf numFmtId="174" fontId="42" fillId="4" borderId="0" xfId="0" applyNumberFormat="1" applyFont="1" applyFill="1"/>
    <xf numFmtId="174" fontId="0" fillId="4" borderId="0" xfId="0" applyNumberFormat="1" applyFill="1" applyAlignment="1">
      <alignment wrapText="1"/>
    </xf>
    <xf numFmtId="174" fontId="0" fillId="4" borderId="0" xfId="0" applyNumberFormat="1" applyFill="1" applyAlignment="1">
      <alignment horizontal="left" vertical="top" wrapText="1"/>
    </xf>
    <xf numFmtId="174" fontId="4" fillId="4" borderId="0" xfId="0" applyNumberFormat="1" applyFont="1" applyFill="1" applyAlignment="1">
      <alignment wrapText="1"/>
    </xf>
    <xf numFmtId="0" fontId="43" fillId="0" borderId="0" xfId="0" applyFont="1" applyAlignment="1">
      <alignment vertical="center"/>
    </xf>
    <xf numFmtId="0" fontId="0" fillId="26" borderId="0" xfId="0" applyFill="1"/>
    <xf numFmtId="0" fontId="43" fillId="26" borderId="0" xfId="0" applyFont="1" applyFill="1" applyAlignment="1">
      <alignment vertical="center"/>
    </xf>
    <xf numFmtId="0" fontId="45" fillId="27" borderId="59" xfId="4" applyFont="1" applyFill="1" applyBorder="1" applyAlignment="1">
      <alignment horizontal="right" vertical="center" indent="1"/>
    </xf>
    <xf numFmtId="0" fontId="45" fillId="27" borderId="60" xfId="4" applyFont="1" applyFill="1" applyBorder="1" applyAlignment="1">
      <alignment horizontal="left" vertical="center" indent="1"/>
    </xf>
    <xf numFmtId="0" fontId="45" fillId="27" borderId="61" xfId="4" applyFont="1" applyFill="1" applyBorder="1" applyAlignment="1">
      <alignment horizontal="center" vertical="center"/>
    </xf>
    <xf numFmtId="0" fontId="46" fillId="28" borderId="61" xfId="4" applyFont="1" applyFill="1" applyBorder="1" applyAlignment="1">
      <alignment horizontal="center" vertical="center"/>
    </xf>
    <xf numFmtId="0" fontId="46" fillId="29" borderId="61" xfId="4" applyFont="1" applyFill="1" applyBorder="1" applyAlignment="1">
      <alignment horizontal="center" vertical="center"/>
    </xf>
    <xf numFmtId="0" fontId="46" fillId="30" borderId="61" xfId="4" applyFont="1" applyFill="1" applyBorder="1" applyAlignment="1">
      <alignment horizontal="center" vertical="center"/>
    </xf>
    <xf numFmtId="0" fontId="46" fillId="31" borderId="62" xfId="4" applyFont="1" applyFill="1" applyBorder="1" applyAlignment="1">
      <alignment horizontal="right" vertical="center" indent="1"/>
    </xf>
    <xf numFmtId="0" fontId="46" fillId="31" borderId="62" xfId="4" applyFont="1" applyFill="1" applyBorder="1" applyAlignment="1">
      <alignment horizontal="left" vertical="center" wrapText="1" indent="1"/>
    </xf>
    <xf numFmtId="0" fontId="45" fillId="32" borderId="63" xfId="0" applyFont="1" applyFill="1" applyBorder="1" applyAlignment="1">
      <alignment horizontal="center" vertical="center"/>
    </xf>
    <xf numFmtId="0" fontId="43" fillId="26" borderId="64" xfId="0" applyFont="1" applyFill="1" applyBorder="1" applyAlignment="1">
      <alignment horizontal="right" vertical="center" indent="1"/>
    </xf>
    <xf numFmtId="0" fontId="43" fillId="26" borderId="64" xfId="0" applyFont="1" applyFill="1" applyBorder="1" applyAlignment="1">
      <alignment horizontal="left" vertical="center" indent="1"/>
    </xf>
    <xf numFmtId="175" fontId="0" fillId="0" borderId="65" xfId="0" applyNumberFormat="1" applyBorder="1" applyAlignment="1">
      <alignment horizontal="right" vertical="center" indent="1"/>
    </xf>
    <xf numFmtId="175" fontId="0" fillId="0" borderId="66" xfId="0" applyNumberFormat="1" applyBorder="1" applyAlignment="1">
      <alignment horizontal="right" vertical="center" indent="1"/>
    </xf>
    <xf numFmtId="175" fontId="0" fillId="0" borderId="67" xfId="0" applyNumberFormat="1" applyBorder="1" applyAlignment="1">
      <alignment horizontal="right" vertical="center" indent="1"/>
    </xf>
    <xf numFmtId="175" fontId="0" fillId="0" borderId="64" xfId="0" applyNumberFormat="1" applyBorder="1" applyAlignment="1">
      <alignment horizontal="right" vertical="center" indent="1"/>
    </xf>
    <xf numFmtId="175" fontId="0" fillId="0" borderId="68" xfId="0" applyNumberFormat="1" applyBorder="1" applyAlignment="1">
      <alignment horizontal="right" vertical="center" indent="1"/>
    </xf>
    <xf numFmtId="175" fontId="0" fillId="0" borderId="69" xfId="0" applyNumberFormat="1" applyBorder="1" applyAlignment="1">
      <alignment horizontal="right" vertical="center" indent="1"/>
    </xf>
    <xf numFmtId="175" fontId="0" fillId="0" borderId="64" xfId="0" applyNumberFormat="1" applyBorder="1" applyAlignment="1">
      <alignment horizontal="right" vertical="center" wrapText="1" indent="1"/>
    </xf>
    <xf numFmtId="0" fontId="47" fillId="4" borderId="0" xfId="0" applyFont="1" applyFill="1"/>
    <xf numFmtId="0" fontId="45" fillId="32" borderId="70" xfId="0" applyFont="1" applyFill="1" applyBorder="1" applyAlignment="1">
      <alignment horizontal="right" vertical="center" indent="1"/>
    </xf>
    <xf numFmtId="175" fontId="48" fillId="27" borderId="70" xfId="0" applyNumberFormat="1" applyFont="1" applyFill="1" applyBorder="1" applyAlignment="1">
      <alignment horizontal="right" vertical="center" indent="1"/>
    </xf>
    <xf numFmtId="175" fontId="49" fillId="28" borderId="70" xfId="0" applyNumberFormat="1" applyFont="1" applyFill="1" applyBorder="1" applyAlignment="1">
      <alignment horizontal="right" vertical="center" indent="1"/>
    </xf>
    <xf numFmtId="175" fontId="49" fillId="29" borderId="70" xfId="0" applyNumberFormat="1" applyFont="1" applyFill="1" applyBorder="1" applyAlignment="1">
      <alignment horizontal="right" vertical="center" indent="1"/>
    </xf>
    <xf numFmtId="175" fontId="49" fillId="30" borderId="70" xfId="0" applyNumberFormat="1" applyFont="1" applyFill="1" applyBorder="1" applyAlignment="1">
      <alignment horizontal="right" vertical="center" indent="1"/>
    </xf>
    <xf numFmtId="0" fontId="46" fillId="31" borderId="71" xfId="4" applyFont="1" applyFill="1" applyBorder="1" applyAlignment="1">
      <alignment horizontal="right" vertical="center" indent="1"/>
    </xf>
    <xf numFmtId="0" fontId="46" fillId="31" borderId="71" xfId="4" applyFont="1" applyFill="1" applyBorder="1" applyAlignment="1">
      <alignment horizontal="left" vertical="center" indent="1"/>
    </xf>
    <xf numFmtId="0" fontId="45" fillId="32" borderId="0" xfId="0" applyFont="1" applyFill="1" applyAlignment="1">
      <alignment horizontal="center" vertical="center"/>
    </xf>
    <xf numFmtId="1" fontId="0" fillId="0" borderId="65" xfId="0" applyNumberFormat="1" applyBorder="1" applyAlignment="1">
      <alignment horizontal="right" vertical="center" indent="1"/>
    </xf>
    <xf numFmtId="1" fontId="0" fillId="0" borderId="66" xfId="0" applyNumberFormat="1" applyBorder="1" applyAlignment="1">
      <alignment horizontal="right" vertical="center" indent="1"/>
    </xf>
    <xf numFmtId="1" fontId="0" fillId="0" borderId="67" xfId="0" applyNumberFormat="1" applyBorder="1" applyAlignment="1">
      <alignment horizontal="right" vertical="center" indent="1"/>
    </xf>
    <xf numFmtId="1" fontId="0" fillId="0" borderId="64" xfId="0" applyNumberFormat="1" applyBorder="1" applyAlignment="1">
      <alignment horizontal="right" vertical="center" indent="1"/>
    </xf>
    <xf numFmtId="1" fontId="0" fillId="0" borderId="68" xfId="0" applyNumberFormat="1" applyBorder="1" applyAlignment="1">
      <alignment horizontal="right" vertical="center" indent="1"/>
    </xf>
    <xf numFmtId="1" fontId="0" fillId="0" borderId="69" xfId="0" applyNumberFormat="1" applyBorder="1" applyAlignment="1">
      <alignment horizontal="right" vertical="center" indent="1"/>
    </xf>
    <xf numFmtId="1" fontId="48" fillId="27" borderId="70" xfId="0" applyNumberFormat="1" applyFont="1" applyFill="1" applyBorder="1" applyAlignment="1">
      <alignment horizontal="right" vertical="center" indent="1"/>
    </xf>
    <xf numFmtId="1" fontId="49" fillId="28" borderId="70" xfId="0" applyNumberFormat="1" applyFont="1" applyFill="1" applyBorder="1" applyAlignment="1">
      <alignment horizontal="right" vertical="center" indent="1"/>
    </xf>
    <xf numFmtId="1" fontId="49" fillId="29" borderId="70" xfId="0" applyNumberFormat="1" applyFont="1" applyFill="1" applyBorder="1" applyAlignment="1">
      <alignment horizontal="right" vertical="center" indent="1"/>
    </xf>
    <xf numFmtId="1" fontId="49" fillId="30" borderId="70" xfId="0" applyNumberFormat="1" applyFont="1" applyFill="1" applyBorder="1" applyAlignment="1">
      <alignment horizontal="right" vertical="center" indent="1"/>
    </xf>
    <xf numFmtId="0" fontId="46" fillId="31" borderId="71" xfId="4" applyFont="1" applyFill="1" applyBorder="1" applyAlignment="1">
      <alignment horizontal="left" vertical="center" wrapText="1" indent="1"/>
    </xf>
    <xf numFmtId="2" fontId="0" fillId="0" borderId="65" xfId="0" applyNumberFormat="1" applyBorder="1" applyAlignment="1">
      <alignment horizontal="right" vertical="center" indent="1"/>
    </xf>
    <xf numFmtId="2" fontId="0" fillId="0" borderId="66" xfId="0" applyNumberFormat="1" applyBorder="1" applyAlignment="1">
      <alignment horizontal="right" vertical="center" indent="1"/>
    </xf>
    <xf numFmtId="2" fontId="0" fillId="0" borderId="67" xfId="0" applyNumberFormat="1" applyBorder="1" applyAlignment="1">
      <alignment horizontal="right" vertical="center" indent="1"/>
    </xf>
    <xf numFmtId="2" fontId="0" fillId="0" borderId="64" xfId="0" applyNumberFormat="1" applyBorder="1" applyAlignment="1">
      <alignment horizontal="right" vertical="center" indent="1"/>
    </xf>
    <xf numFmtId="2" fontId="0" fillId="0" borderId="68" xfId="0" applyNumberFormat="1" applyBorder="1" applyAlignment="1">
      <alignment horizontal="right" vertical="center" indent="1"/>
    </xf>
    <xf numFmtId="2" fontId="0" fillId="0" borderId="69" xfId="0" applyNumberFormat="1" applyBorder="1" applyAlignment="1">
      <alignment horizontal="right" vertical="center" indent="1"/>
    </xf>
    <xf numFmtId="2" fontId="48" fillId="27" borderId="70" xfId="0" applyNumberFormat="1" applyFont="1" applyFill="1" applyBorder="1" applyAlignment="1">
      <alignment horizontal="right" vertical="center" indent="1"/>
    </xf>
    <xf numFmtId="2" fontId="49" fillId="28" borderId="70" xfId="0" applyNumberFormat="1" applyFont="1" applyFill="1" applyBorder="1" applyAlignment="1">
      <alignment horizontal="right" vertical="center" indent="1"/>
    </xf>
    <xf numFmtId="2" fontId="49" fillId="29" borderId="70" xfId="0" applyNumberFormat="1" applyFont="1" applyFill="1" applyBorder="1" applyAlignment="1">
      <alignment horizontal="right" vertical="center" indent="1"/>
    </xf>
    <xf numFmtId="2" fontId="49" fillId="30" borderId="70" xfId="0" applyNumberFormat="1" applyFont="1" applyFill="1" applyBorder="1" applyAlignment="1">
      <alignment horizontal="right" vertical="center" indent="1"/>
    </xf>
    <xf numFmtId="0" fontId="52" fillId="33" borderId="0" xfId="0" applyFont="1" applyFill="1" applyAlignment="1">
      <alignment horizontal="center" vertical="center"/>
    </xf>
    <xf numFmtId="0" fontId="53" fillId="33" borderId="0" xfId="0" applyFont="1" applyFill="1" applyAlignment="1" applyProtection="1">
      <alignment vertical="center"/>
      <protection locked="0"/>
    </xf>
    <xf numFmtId="0" fontId="54" fillId="11" borderId="0" xfId="0" applyFont="1" applyFill="1" applyAlignment="1">
      <alignment vertical="center"/>
    </xf>
    <xf numFmtId="0" fontId="54" fillId="11" borderId="0" xfId="0" applyFont="1" applyFill="1" applyAlignment="1">
      <alignment horizontal="centerContinuous" vertical="center" wrapText="1"/>
    </xf>
    <xf numFmtId="0" fontId="54" fillId="11" borderId="0" xfId="0" applyFont="1" applyFill="1" applyAlignment="1">
      <alignment horizontal="centerContinuous" vertical="center"/>
    </xf>
    <xf numFmtId="0" fontId="55" fillId="11" borderId="0" xfId="0" applyFont="1" applyFill="1" applyAlignment="1">
      <alignment horizontal="centerContinuous" vertical="center" wrapText="1"/>
    </xf>
    <xf numFmtId="0" fontId="54" fillId="11" borderId="0" xfId="0" applyFont="1" applyFill="1" applyAlignment="1">
      <alignment horizontal="center" vertical="center" wrapText="1"/>
    </xf>
    <xf numFmtId="0" fontId="56" fillId="12" borderId="0" xfId="0" applyFont="1" applyFill="1" applyAlignment="1">
      <alignment vertical="center"/>
    </xf>
    <xf numFmtId="0" fontId="54" fillId="12" borderId="0" xfId="0" applyFont="1" applyFill="1" applyAlignment="1">
      <alignment horizontal="centerContinuous" vertical="center" wrapText="1"/>
    </xf>
    <xf numFmtId="0" fontId="55" fillId="12" borderId="0" xfId="0" applyFont="1" applyFill="1" applyAlignment="1">
      <alignment horizontal="centerContinuous" vertical="center" wrapText="1"/>
    </xf>
    <xf numFmtId="0" fontId="54" fillId="12" borderId="0" xfId="0" applyFont="1" applyFill="1" applyAlignment="1">
      <alignment horizontal="center" vertical="center"/>
    </xf>
    <xf numFmtId="9" fontId="54" fillId="11" borderId="0" xfId="0" applyNumberFormat="1" applyFont="1" applyFill="1" applyAlignment="1">
      <alignment horizontal="left" vertical="center"/>
    </xf>
    <xf numFmtId="165" fontId="54" fillId="11" borderId="0" xfId="0" applyNumberFormat="1" applyFont="1" applyFill="1" applyAlignment="1">
      <alignment horizontal="right" vertical="center"/>
    </xf>
    <xf numFmtId="165" fontId="54" fillId="11" borderId="0" xfId="0" applyNumberFormat="1" applyFont="1" applyFill="1" applyAlignment="1">
      <alignment vertical="center"/>
    </xf>
    <xf numFmtId="165" fontId="54" fillId="12" borderId="0" xfId="0" applyNumberFormat="1" applyFont="1" applyFill="1" applyAlignment="1">
      <alignment horizontal="right" vertical="center"/>
    </xf>
    <xf numFmtId="0" fontId="57" fillId="13" borderId="0" xfId="0" applyFont="1" applyFill="1" applyAlignment="1">
      <alignment vertical="center"/>
    </xf>
    <xf numFmtId="0" fontId="54" fillId="13" borderId="0" xfId="0" applyFont="1" applyFill="1" applyAlignment="1">
      <alignment horizontal="centerContinuous" vertical="center"/>
    </xf>
    <xf numFmtId="0" fontId="54" fillId="13" borderId="0" xfId="0" applyFont="1" applyFill="1" applyAlignment="1">
      <alignment horizontal="center" vertical="center"/>
    </xf>
    <xf numFmtId="0" fontId="54" fillId="13" borderId="72" xfId="0" applyFont="1" applyFill="1" applyBorder="1" applyAlignment="1">
      <alignment horizontal="center" vertical="center"/>
    </xf>
    <xf numFmtId="0" fontId="57" fillId="17" borderId="0" xfId="0" applyFont="1" applyFill="1" applyAlignment="1" applyProtection="1">
      <alignment vertical="center"/>
      <protection locked="0"/>
    </xf>
    <xf numFmtId="0" fontId="54" fillId="14" borderId="0" xfId="0" applyFont="1" applyFill="1" applyAlignment="1">
      <alignment vertical="center"/>
    </xf>
    <xf numFmtId="0" fontId="54" fillId="14" borderId="0" xfId="0" applyFont="1" applyFill="1" applyAlignment="1">
      <alignment horizontal="centerContinuous" vertical="center"/>
    </xf>
    <xf numFmtId="0" fontId="54" fillId="14" borderId="0" xfId="0" applyFont="1" applyFill="1" applyAlignment="1">
      <alignment horizontal="right" vertical="center"/>
    </xf>
    <xf numFmtId="0" fontId="54" fillId="14" borderId="0" xfId="0" quotePrefix="1" applyFont="1" applyFill="1" applyAlignment="1">
      <alignment horizontal="right" vertical="center"/>
    </xf>
    <xf numFmtId="0" fontId="54" fillId="14" borderId="0" xfId="0" applyFont="1" applyFill="1" applyAlignment="1">
      <alignment horizontal="center" vertical="center"/>
    </xf>
    <xf numFmtId="0" fontId="54" fillId="14" borderId="73" xfId="0" applyFont="1" applyFill="1" applyBorder="1" applyAlignment="1">
      <alignment horizontal="center" vertical="center"/>
    </xf>
    <xf numFmtId="0" fontId="58" fillId="20" borderId="0" xfId="0" applyFont="1" applyFill="1" applyAlignment="1">
      <alignment horizontal="left" vertical="center"/>
    </xf>
    <xf numFmtId="167" fontId="58" fillId="20" borderId="0" xfId="0" applyNumberFormat="1" applyFont="1" applyFill="1" applyAlignment="1">
      <alignment horizontal="right" vertical="center"/>
    </xf>
    <xf numFmtId="168" fontId="58" fillId="20" borderId="23" xfId="1" applyNumberFormat="1" applyFont="1" applyFill="1" applyBorder="1" applyAlignment="1">
      <alignment horizontal="right" vertical="center"/>
    </xf>
    <xf numFmtId="168" fontId="58" fillId="20" borderId="74" xfId="1" applyNumberFormat="1" applyFont="1" applyFill="1" applyBorder="1" applyAlignment="1">
      <alignment horizontal="right" vertical="center"/>
    </xf>
    <xf numFmtId="172" fontId="58" fillId="20" borderId="75" xfId="1" applyNumberFormat="1" applyFont="1" applyFill="1" applyBorder="1" applyAlignment="1">
      <alignment horizontal="right" vertical="center" indent="2"/>
    </xf>
    <xf numFmtId="0" fontId="59" fillId="21" borderId="56" xfId="0" applyFont="1" applyFill="1" applyBorder="1" applyAlignment="1">
      <alignment horizontal="left" vertical="center"/>
    </xf>
    <xf numFmtId="167" fontId="59" fillId="21" borderId="56" xfId="0" applyNumberFormat="1" applyFont="1" applyFill="1" applyBorder="1" applyAlignment="1">
      <alignment horizontal="right" vertical="center"/>
    </xf>
    <xf numFmtId="171" fontId="59" fillId="21" borderId="56" xfId="1" applyNumberFormat="1" applyFont="1" applyFill="1" applyBorder="1" applyAlignment="1">
      <alignment horizontal="right" vertical="center"/>
    </xf>
    <xf numFmtId="172" fontId="59" fillId="21" borderId="56" xfId="1" applyNumberFormat="1" applyFont="1" applyFill="1" applyBorder="1" applyAlignment="1">
      <alignment horizontal="right" vertical="center" indent="1"/>
    </xf>
    <xf numFmtId="0" fontId="57" fillId="17" borderId="0" xfId="0" applyFont="1" applyFill="1" applyAlignment="1">
      <alignment horizontal="left" vertical="center"/>
    </xf>
    <xf numFmtId="167" fontId="57" fillId="17" borderId="0" xfId="0" applyNumberFormat="1" applyFont="1" applyFill="1" applyAlignment="1">
      <alignment horizontal="right" vertical="center"/>
    </xf>
    <xf numFmtId="167" fontId="10" fillId="18" borderId="0" xfId="0" applyNumberFormat="1" applyFont="1" applyFill="1" applyAlignment="1">
      <alignment horizontal="right" vertical="center"/>
    </xf>
    <xf numFmtId="168" fontId="57" fillId="17" borderId="23" xfId="1" applyNumberFormat="1" applyFont="1" applyFill="1" applyBorder="1" applyAlignment="1">
      <alignment horizontal="right" vertical="center"/>
    </xf>
    <xf numFmtId="168" fontId="57" fillId="17" borderId="74" xfId="1" applyNumberFormat="1" applyFont="1" applyFill="1" applyBorder="1" applyAlignment="1">
      <alignment horizontal="right" vertical="center"/>
    </xf>
    <xf numFmtId="172" fontId="57" fillId="17" borderId="0" xfId="1" applyNumberFormat="1" applyFont="1" applyFill="1" applyAlignment="1">
      <alignment horizontal="right" vertical="center" indent="2"/>
    </xf>
    <xf numFmtId="0" fontId="57" fillId="0" borderId="0" xfId="0" applyFont="1" applyAlignment="1">
      <alignment horizontal="left" vertical="center"/>
    </xf>
    <xf numFmtId="167" fontId="57" fillId="5" borderId="0" xfId="0" applyNumberFormat="1" applyFont="1" applyFill="1" applyAlignment="1">
      <alignment horizontal="right" vertical="center"/>
    </xf>
    <xf numFmtId="167" fontId="57" fillId="0" borderId="0" xfId="0" applyNumberFormat="1" applyFont="1" applyAlignment="1">
      <alignment horizontal="right" vertical="center"/>
    </xf>
    <xf numFmtId="171" fontId="57" fillId="5" borderId="0" xfId="1" applyNumberFormat="1" applyFont="1" applyFill="1" applyAlignment="1">
      <alignment horizontal="right" vertical="center"/>
    </xf>
    <xf numFmtId="171" fontId="57" fillId="0" borderId="0" xfId="1" applyNumberFormat="1" applyFont="1" applyAlignment="1">
      <alignment horizontal="right" vertical="center"/>
    </xf>
    <xf numFmtId="172" fontId="57" fillId="5" borderId="0" xfId="1" applyNumberFormat="1" applyFont="1" applyFill="1" applyAlignment="1">
      <alignment horizontal="right" vertical="center" indent="1"/>
    </xf>
    <xf numFmtId="172" fontId="57" fillId="0" borderId="0" xfId="1" applyNumberFormat="1" applyFont="1" applyAlignment="1">
      <alignment horizontal="right" vertical="center" indent="1"/>
    </xf>
    <xf numFmtId="167" fontId="57" fillId="18" borderId="0" xfId="0" applyNumberFormat="1" applyFont="1" applyFill="1" applyAlignment="1">
      <alignment horizontal="right" vertical="center"/>
    </xf>
    <xf numFmtId="0" fontId="57" fillId="17" borderId="76" xfId="0" applyFont="1" applyFill="1" applyBorder="1" applyAlignment="1">
      <alignment horizontal="left" vertical="center"/>
    </xf>
    <xf numFmtId="167" fontId="57" fillId="17" borderId="76" xfId="0" applyNumberFormat="1" applyFont="1" applyFill="1" applyBorder="1" applyAlignment="1">
      <alignment horizontal="right" vertical="center"/>
    </xf>
    <xf numFmtId="167" fontId="57" fillId="18" borderId="76" xfId="0" applyNumberFormat="1" applyFont="1" applyFill="1" applyBorder="1" applyAlignment="1">
      <alignment horizontal="right" vertical="center"/>
    </xf>
    <xf numFmtId="168" fontId="57" fillId="17" borderId="77" xfId="1" applyNumberFormat="1" applyFont="1" applyFill="1" applyBorder="1" applyAlignment="1">
      <alignment horizontal="right" vertical="center"/>
    </xf>
    <xf numFmtId="168" fontId="57" fillId="17" borderId="78" xfId="1" applyNumberFormat="1" applyFont="1" applyFill="1" applyBorder="1" applyAlignment="1">
      <alignment horizontal="right" vertical="center"/>
    </xf>
    <xf numFmtId="172" fontId="57" fillId="17" borderId="76" xfId="1" applyNumberFormat="1" applyFont="1" applyFill="1" applyBorder="1" applyAlignment="1">
      <alignment horizontal="right" vertical="center" indent="2"/>
    </xf>
    <xf numFmtId="0" fontId="56" fillId="17" borderId="0" xfId="0" applyFont="1" applyFill="1" applyAlignment="1" applyProtection="1">
      <alignment vertical="center"/>
      <protection locked="0"/>
    </xf>
    <xf numFmtId="172" fontId="58" fillId="20" borderId="79" xfId="1" applyNumberFormat="1" applyFont="1" applyFill="1" applyBorder="1" applyAlignment="1">
      <alignment horizontal="right" vertical="center" indent="2"/>
    </xf>
    <xf numFmtId="0" fontId="59" fillId="21" borderId="40" xfId="0" applyFont="1" applyFill="1" applyBorder="1" applyAlignment="1">
      <alignment horizontal="left" vertical="center"/>
    </xf>
    <xf numFmtId="167" fontId="59" fillId="21" borderId="40" xfId="0" applyNumberFormat="1" applyFont="1" applyFill="1" applyBorder="1" applyAlignment="1">
      <alignment horizontal="right" vertical="center"/>
    </xf>
    <xf numFmtId="171" fontId="59" fillId="21" borderId="40" xfId="1" applyNumberFormat="1" applyFont="1" applyFill="1" applyBorder="1" applyAlignment="1">
      <alignment horizontal="right" vertical="center"/>
    </xf>
    <xf numFmtId="172" fontId="59" fillId="21" borderId="40" xfId="1" applyNumberFormat="1" applyFont="1" applyFill="1" applyBorder="1" applyAlignment="1">
      <alignment horizontal="right" vertical="center" indent="1"/>
    </xf>
    <xf numFmtId="172" fontId="59" fillId="21" borderId="80" xfId="1" applyNumberFormat="1" applyFont="1" applyFill="1" applyBorder="1" applyAlignment="1">
      <alignment horizontal="right" vertical="center" indent="1"/>
    </xf>
    <xf numFmtId="0" fontId="60" fillId="17" borderId="76" xfId="0" applyFont="1" applyFill="1" applyBorder="1" applyAlignment="1">
      <alignment horizontal="left" vertical="center"/>
    </xf>
    <xf numFmtId="167" fontId="60" fillId="17" borderId="76" xfId="0" applyNumberFormat="1" applyFont="1" applyFill="1" applyBorder="1" applyAlignment="1">
      <alignment horizontal="right" vertical="center"/>
    </xf>
    <xf numFmtId="167" fontId="60" fillId="18" borderId="76" xfId="0" applyNumberFormat="1" applyFont="1" applyFill="1" applyBorder="1" applyAlignment="1">
      <alignment horizontal="right" vertical="center"/>
    </xf>
    <xf numFmtId="172" fontId="60" fillId="17" borderId="76" xfId="1" applyNumberFormat="1" applyFont="1" applyFill="1" applyBorder="1" applyAlignment="1">
      <alignment horizontal="right" vertical="center" indent="2"/>
    </xf>
    <xf numFmtId="0" fontId="60" fillId="0" borderId="0" xfId="0" applyFont="1" applyAlignment="1">
      <alignment horizontal="left" vertical="center"/>
    </xf>
    <xf numFmtId="167" fontId="60" fillId="5" borderId="0" xfId="0" applyNumberFormat="1" applyFont="1" applyFill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1" fontId="60" fillId="5" borderId="0" xfId="1" applyNumberFormat="1" applyFont="1" applyFill="1" applyAlignment="1">
      <alignment horizontal="right" vertical="center"/>
    </xf>
    <xf numFmtId="171" fontId="60" fillId="0" borderId="0" xfId="1" applyNumberFormat="1" applyFont="1" applyAlignment="1">
      <alignment horizontal="right" vertical="center"/>
    </xf>
    <xf numFmtId="172" fontId="60" fillId="5" borderId="0" xfId="1" applyNumberFormat="1" applyFont="1" applyFill="1" applyAlignment="1">
      <alignment horizontal="right" vertical="center" indent="1"/>
    </xf>
    <xf numFmtId="172" fontId="60" fillId="0" borderId="0" xfId="1" applyNumberFormat="1" applyFont="1" applyAlignment="1">
      <alignment horizontal="right" vertical="center" indent="1"/>
    </xf>
    <xf numFmtId="0" fontId="60" fillId="17" borderId="0" xfId="0" applyFont="1" applyFill="1" applyAlignment="1">
      <alignment horizontal="left" vertical="center"/>
    </xf>
    <xf numFmtId="167" fontId="60" fillId="17" borderId="0" xfId="0" applyNumberFormat="1" applyFont="1" applyFill="1" applyAlignment="1">
      <alignment horizontal="right" vertical="center"/>
    </xf>
    <xf numFmtId="167" fontId="60" fillId="18" borderId="0" xfId="0" applyNumberFormat="1" applyFont="1" applyFill="1" applyAlignment="1">
      <alignment horizontal="right" vertical="center"/>
    </xf>
    <xf numFmtId="168" fontId="60" fillId="17" borderId="23" xfId="1" applyNumberFormat="1" applyFont="1" applyFill="1" applyBorder="1" applyAlignment="1">
      <alignment horizontal="right" vertical="center"/>
    </xf>
    <xf numFmtId="168" fontId="60" fillId="17" borderId="74" xfId="1" applyNumberFormat="1" applyFont="1" applyFill="1" applyBorder="1" applyAlignment="1">
      <alignment horizontal="right" vertical="center"/>
    </xf>
    <xf numFmtId="172" fontId="60" fillId="17" borderId="0" xfId="1" applyNumberFormat="1" applyFont="1" applyFill="1" applyAlignment="1">
      <alignment horizontal="right" vertical="center" indent="2"/>
    </xf>
    <xf numFmtId="0" fontId="60" fillId="4" borderId="0" xfId="0" applyFont="1" applyFill="1" applyAlignment="1">
      <alignment horizontal="left" vertical="center"/>
    </xf>
    <xf numFmtId="0" fontId="57" fillId="17" borderId="81" xfId="0" applyFont="1" applyFill="1" applyBorder="1" applyAlignment="1">
      <alignment horizontal="left" vertical="center"/>
    </xf>
    <xf numFmtId="167" fontId="57" fillId="17" borderId="81" xfId="0" applyNumberFormat="1" applyFont="1" applyFill="1" applyBorder="1" applyAlignment="1">
      <alignment horizontal="right" vertical="center"/>
    </xf>
    <xf numFmtId="167" fontId="57" fillId="18" borderId="81" xfId="0" applyNumberFormat="1" applyFont="1" applyFill="1" applyBorder="1" applyAlignment="1">
      <alignment horizontal="right" vertical="center"/>
    </xf>
    <xf numFmtId="168" fontId="57" fillId="17" borderId="82" xfId="1" applyNumberFormat="1" applyFont="1" applyFill="1" applyBorder="1" applyAlignment="1">
      <alignment horizontal="right" vertical="center"/>
    </xf>
    <xf numFmtId="168" fontId="57" fillId="17" borderId="83" xfId="1" applyNumberFormat="1" applyFont="1" applyFill="1" applyBorder="1" applyAlignment="1">
      <alignment horizontal="right" vertical="center"/>
    </xf>
    <xf numFmtId="172" fontId="57" fillId="17" borderId="81" xfId="1" applyNumberFormat="1" applyFont="1" applyFill="1" applyBorder="1" applyAlignment="1">
      <alignment horizontal="right" vertical="center" indent="2"/>
    </xf>
    <xf numFmtId="0" fontId="58" fillId="20" borderId="84" xfId="0" applyFont="1" applyFill="1" applyBorder="1" applyAlignment="1">
      <alignment horizontal="left" vertical="center"/>
    </xf>
    <xf numFmtId="167" fontId="58" fillId="20" borderId="84" xfId="0" applyNumberFormat="1" applyFont="1" applyFill="1" applyBorder="1" applyAlignment="1">
      <alignment horizontal="right" vertical="center"/>
    </xf>
    <xf numFmtId="168" fontId="58" fillId="20" borderId="85" xfId="1" applyNumberFormat="1" applyFont="1" applyFill="1" applyBorder="1" applyAlignment="1">
      <alignment horizontal="right" vertical="center"/>
    </xf>
    <xf numFmtId="168" fontId="58" fillId="20" borderId="86" xfId="1" applyNumberFormat="1" applyFont="1" applyFill="1" applyBorder="1" applyAlignment="1">
      <alignment horizontal="right" vertical="center"/>
    </xf>
    <xf numFmtId="172" fontId="58" fillId="20" borderId="87" xfId="1" applyNumberFormat="1" applyFont="1" applyFill="1" applyBorder="1" applyAlignment="1">
      <alignment horizontal="right" vertical="center" indent="2"/>
    </xf>
    <xf numFmtId="0" fontId="59" fillId="21" borderId="88" xfId="0" applyFont="1" applyFill="1" applyBorder="1" applyAlignment="1">
      <alignment horizontal="left" vertical="center"/>
    </xf>
    <xf numFmtId="167" fontId="59" fillId="21" borderId="88" xfId="0" applyNumberFormat="1" applyFont="1" applyFill="1" applyBorder="1" applyAlignment="1">
      <alignment horizontal="right" vertical="center"/>
    </xf>
    <xf numFmtId="171" fontId="59" fillId="21" borderId="88" xfId="1" applyNumberFormat="1" applyFont="1" applyFill="1" applyBorder="1" applyAlignment="1">
      <alignment horizontal="right" vertical="center"/>
    </xf>
    <xf numFmtId="172" fontId="59" fillId="21" borderId="88" xfId="1" applyNumberFormat="1" applyFont="1" applyFill="1" applyBorder="1" applyAlignment="1">
      <alignment horizontal="right" vertical="center" indent="1"/>
    </xf>
    <xf numFmtId="172" fontId="59" fillId="21" borderId="89" xfId="1" applyNumberFormat="1" applyFont="1" applyFill="1" applyBorder="1" applyAlignment="1">
      <alignment horizontal="right" vertical="center" indent="1"/>
    </xf>
    <xf numFmtId="0" fontId="61" fillId="33" borderId="0" xfId="3" applyFont="1" applyFill="1" applyAlignment="1">
      <alignment horizontal="centerContinuous" vertical="center"/>
    </xf>
    <xf numFmtId="0" fontId="62" fillId="33" borderId="0" xfId="3" applyFont="1" applyFill="1" applyAlignment="1" applyProtection="1">
      <alignment vertical="center"/>
      <protection locked="0"/>
    </xf>
    <xf numFmtId="0" fontId="56" fillId="17" borderId="90" xfId="3" applyFont="1" applyFill="1" applyBorder="1" applyAlignment="1">
      <alignment vertical="center"/>
    </xf>
    <xf numFmtId="0" fontId="57" fillId="17" borderId="0" xfId="3" applyFont="1" applyFill="1" applyAlignment="1" applyProtection="1">
      <alignment vertical="center"/>
      <protection locked="0"/>
    </xf>
    <xf numFmtId="0" fontId="56" fillId="17" borderId="0" xfId="3" applyFont="1" applyFill="1" applyAlignment="1">
      <alignment vertical="center"/>
    </xf>
    <xf numFmtId="0" fontId="54" fillId="11" borderId="91" xfId="3" applyFont="1" applyFill="1" applyBorder="1" applyAlignment="1">
      <alignment vertical="center"/>
    </xf>
    <xf numFmtId="0" fontId="54" fillId="11" borderId="91" xfId="3" applyFont="1" applyFill="1" applyBorder="1" applyAlignment="1">
      <alignment horizontal="centerContinuous" vertical="center" wrapText="1"/>
    </xf>
    <xf numFmtId="0" fontId="54" fillId="11" borderId="91" xfId="3" applyFont="1" applyFill="1" applyBorder="1" applyAlignment="1">
      <alignment horizontal="centerContinuous" vertical="center"/>
    </xf>
    <xf numFmtId="0" fontId="55" fillId="11" borderId="91" xfId="3" applyFont="1" applyFill="1" applyBorder="1" applyAlignment="1">
      <alignment horizontal="centerContinuous" vertical="center" wrapText="1"/>
    </xf>
    <xf numFmtId="0" fontId="54" fillId="11" borderId="91" xfId="3" applyFont="1" applyFill="1" applyBorder="1" applyAlignment="1">
      <alignment horizontal="center" vertical="center" wrapText="1"/>
    </xf>
    <xf numFmtId="0" fontId="56" fillId="12" borderId="0" xfId="3" applyFont="1" applyFill="1" applyAlignment="1">
      <alignment vertical="center"/>
    </xf>
    <xf numFmtId="0" fontId="54" fillId="12" borderId="0" xfId="3" applyFont="1" applyFill="1" applyAlignment="1">
      <alignment horizontal="centerContinuous" vertical="center" wrapText="1"/>
    </xf>
    <xf numFmtId="0" fontId="55" fillId="12" borderId="0" xfId="3" applyFont="1" applyFill="1" applyAlignment="1">
      <alignment horizontal="centerContinuous" vertical="center" wrapText="1"/>
    </xf>
    <xf numFmtId="0" fontId="54" fillId="12" borderId="0" xfId="3" applyFont="1" applyFill="1" applyAlignment="1">
      <alignment horizontal="center" vertical="center"/>
    </xf>
    <xf numFmtId="9" fontId="54" fillId="11" borderId="0" xfId="3" applyNumberFormat="1" applyFont="1" applyFill="1" applyAlignment="1">
      <alignment horizontal="left" vertical="center"/>
    </xf>
    <xf numFmtId="165" fontId="54" fillId="11" borderId="0" xfId="3" applyNumberFormat="1" applyFont="1" applyFill="1" applyAlignment="1">
      <alignment horizontal="right" vertical="center"/>
    </xf>
    <xf numFmtId="0" fontId="54" fillId="11" borderId="0" xfId="3" applyFont="1" applyFill="1" applyAlignment="1">
      <alignment vertical="center"/>
    </xf>
    <xf numFmtId="0" fontId="54" fillId="11" borderId="0" xfId="3" applyFont="1" applyFill="1" applyAlignment="1">
      <alignment horizontal="center" vertical="center" wrapText="1"/>
    </xf>
    <xf numFmtId="165" fontId="54" fillId="12" borderId="0" xfId="3" applyNumberFormat="1" applyFont="1" applyFill="1" applyAlignment="1">
      <alignment horizontal="right" vertical="center"/>
    </xf>
    <xf numFmtId="0" fontId="57" fillId="13" borderId="0" xfId="3" applyFont="1" applyFill="1" applyAlignment="1">
      <alignment vertical="center"/>
    </xf>
    <xf numFmtId="0" fontId="54" fillId="13" borderId="0" xfId="3" applyFont="1" applyFill="1" applyAlignment="1">
      <alignment horizontal="centerContinuous" vertical="center"/>
    </xf>
    <xf numFmtId="0" fontId="54" fillId="13" borderId="0" xfId="3" applyFont="1" applyFill="1" applyAlignment="1">
      <alignment horizontal="center" vertical="center"/>
    </xf>
    <xf numFmtId="0" fontId="54" fillId="14" borderId="0" xfId="3" applyFont="1" applyFill="1" applyAlignment="1">
      <alignment vertical="center"/>
    </xf>
    <xf numFmtId="0" fontId="54" fillId="14" borderId="0" xfId="3" applyFont="1" applyFill="1" applyAlignment="1">
      <alignment horizontal="centerContinuous" vertical="center"/>
    </xf>
    <xf numFmtId="0" fontId="54" fillId="14" borderId="0" xfId="3" applyFont="1" applyFill="1" applyAlignment="1">
      <alignment horizontal="right" vertical="center"/>
    </xf>
    <xf numFmtId="0" fontId="54" fillId="14" borderId="0" xfId="3" quotePrefix="1" applyFont="1" applyFill="1" applyAlignment="1">
      <alignment horizontal="right" vertical="center"/>
    </xf>
    <xf numFmtId="0" fontId="54" fillId="14" borderId="0" xfId="3" applyFont="1" applyFill="1" applyAlignment="1">
      <alignment horizontal="center" vertical="center"/>
    </xf>
    <xf numFmtId="0" fontId="58" fillId="20" borderId="0" xfId="3" applyFont="1" applyFill="1" applyAlignment="1">
      <alignment horizontal="left" vertical="center"/>
    </xf>
    <xf numFmtId="167" fontId="58" fillId="20" borderId="0" xfId="3" applyNumberFormat="1" applyFont="1" applyFill="1" applyAlignment="1">
      <alignment horizontal="right" vertical="center"/>
    </xf>
    <xf numFmtId="172" fontId="58" fillId="20" borderId="0" xfId="1" applyNumberFormat="1" applyFont="1" applyFill="1" applyAlignment="1">
      <alignment horizontal="right" vertical="center" indent="2"/>
    </xf>
    <xf numFmtId="0" fontId="59" fillId="21" borderId="56" xfId="3" applyFont="1" applyFill="1" applyBorder="1" applyAlignment="1">
      <alignment horizontal="left" vertical="center"/>
    </xf>
    <xf numFmtId="167" fontId="59" fillId="21" borderId="56" xfId="3" applyNumberFormat="1" applyFont="1" applyFill="1" applyBorder="1" applyAlignment="1">
      <alignment horizontal="right" vertical="center"/>
    </xf>
    <xf numFmtId="0" fontId="57" fillId="17" borderId="0" xfId="3" applyFont="1" applyFill="1" applyAlignment="1">
      <alignment horizontal="left" vertical="center"/>
    </xf>
    <xf numFmtId="167" fontId="57" fillId="17" borderId="0" xfId="3" applyNumberFormat="1" applyFont="1" applyFill="1" applyAlignment="1">
      <alignment horizontal="right" vertical="center"/>
    </xf>
    <xf numFmtId="0" fontId="57" fillId="0" borderId="0" xfId="3" applyFont="1" applyAlignment="1">
      <alignment horizontal="left" vertical="center"/>
    </xf>
    <xf numFmtId="167" fontId="57" fillId="5" borderId="0" xfId="3" applyNumberFormat="1" applyFont="1" applyFill="1" applyAlignment="1">
      <alignment horizontal="right" vertical="center"/>
    </xf>
    <xf numFmtId="167" fontId="57" fillId="0" borderId="0" xfId="3" applyNumberFormat="1" applyFont="1" applyAlignment="1">
      <alignment horizontal="right" vertical="center"/>
    </xf>
    <xf numFmtId="0" fontId="57" fillId="17" borderId="76" xfId="3" applyFont="1" applyFill="1" applyBorder="1" applyAlignment="1">
      <alignment horizontal="left" vertical="center"/>
    </xf>
    <xf numFmtId="167" fontId="57" fillId="17" borderId="76" xfId="3" applyNumberFormat="1" applyFont="1" applyFill="1" applyBorder="1" applyAlignment="1">
      <alignment horizontal="right" vertical="center"/>
    </xf>
    <xf numFmtId="0" fontId="56" fillId="17" borderId="0" xfId="3" applyFont="1" applyFill="1" applyAlignment="1" applyProtection="1">
      <alignment vertical="center"/>
      <protection locked="0"/>
    </xf>
    <xf numFmtId="0" fontId="58" fillId="20" borderId="92" xfId="3" applyFont="1" applyFill="1" applyBorder="1" applyAlignment="1">
      <alignment horizontal="left" vertical="center"/>
    </xf>
    <xf numFmtId="167" fontId="58" fillId="20" borderId="92" xfId="3" applyNumberFormat="1" applyFont="1" applyFill="1" applyBorder="1" applyAlignment="1">
      <alignment horizontal="right" vertical="center"/>
    </xf>
    <xf numFmtId="168" fontId="58" fillId="20" borderId="93" xfId="1" applyNumberFormat="1" applyFont="1" applyFill="1" applyBorder="1" applyAlignment="1">
      <alignment horizontal="right" vertical="center"/>
    </xf>
    <xf numFmtId="168" fontId="58" fillId="20" borderId="94" xfId="1" applyNumberFormat="1" applyFont="1" applyFill="1" applyBorder="1" applyAlignment="1">
      <alignment horizontal="right" vertical="center"/>
    </xf>
    <xf numFmtId="172" fontId="58" fillId="20" borderId="92" xfId="1" applyNumberFormat="1" applyFont="1" applyFill="1" applyBorder="1" applyAlignment="1">
      <alignment horizontal="right" vertical="center" indent="2"/>
    </xf>
    <xf numFmtId="0" fontId="59" fillId="21" borderId="40" xfId="3" applyFont="1" applyFill="1" applyBorder="1" applyAlignment="1">
      <alignment horizontal="left" vertical="center"/>
    </xf>
    <xf numFmtId="167" fontId="59" fillId="21" borderId="40" xfId="3" applyNumberFormat="1" applyFont="1" applyFill="1" applyBorder="1" applyAlignment="1">
      <alignment horizontal="right" vertical="center"/>
    </xf>
    <xf numFmtId="0" fontId="60" fillId="17" borderId="76" xfId="3" applyFont="1" applyFill="1" applyBorder="1" applyAlignment="1">
      <alignment horizontal="left" vertical="center"/>
    </xf>
    <xf numFmtId="167" fontId="60" fillId="17" borderId="76" xfId="3" applyNumberFormat="1" applyFont="1" applyFill="1" applyBorder="1" applyAlignment="1">
      <alignment horizontal="right" vertical="center"/>
    </xf>
    <xf numFmtId="0" fontId="60" fillId="0" borderId="0" xfId="3" applyFont="1" applyAlignment="1">
      <alignment horizontal="left" vertical="center"/>
    </xf>
    <xf numFmtId="167" fontId="60" fillId="5" borderId="0" xfId="3" applyNumberFormat="1" applyFont="1" applyFill="1" applyAlignment="1">
      <alignment horizontal="right" vertical="center"/>
    </xf>
    <xf numFmtId="167" fontId="60" fillId="0" borderId="0" xfId="3" applyNumberFormat="1" applyFont="1" applyAlignment="1">
      <alignment horizontal="right" vertical="center"/>
    </xf>
    <xf numFmtId="0" fontId="60" fillId="4" borderId="0" xfId="3" applyFont="1" applyFill="1" applyAlignment="1">
      <alignment horizontal="left" vertical="center"/>
    </xf>
    <xf numFmtId="167" fontId="60" fillId="17" borderId="0" xfId="3" applyNumberFormat="1" applyFont="1" applyFill="1" applyAlignment="1">
      <alignment horizontal="right" vertical="center"/>
    </xf>
    <xf numFmtId="0" fontId="57" fillId="17" borderId="81" xfId="3" applyFont="1" applyFill="1" applyBorder="1" applyAlignment="1">
      <alignment horizontal="left" vertical="center"/>
    </xf>
    <xf numFmtId="167" fontId="57" fillId="17" borderId="81" xfId="3" applyNumberFormat="1" applyFont="1" applyFill="1" applyBorder="1" applyAlignment="1">
      <alignment horizontal="right" vertical="center"/>
    </xf>
    <xf numFmtId="0" fontId="58" fillId="20" borderId="84" xfId="3" applyFont="1" applyFill="1" applyBorder="1" applyAlignment="1">
      <alignment horizontal="left" vertical="center"/>
    </xf>
    <xf numFmtId="167" fontId="58" fillId="20" borderId="84" xfId="3" applyNumberFormat="1" applyFont="1" applyFill="1" applyBorder="1" applyAlignment="1">
      <alignment horizontal="right" vertical="center"/>
    </xf>
    <xf numFmtId="172" fontId="58" fillId="20" borderId="84" xfId="1" applyNumberFormat="1" applyFont="1" applyFill="1" applyBorder="1" applyAlignment="1">
      <alignment horizontal="right" vertical="center" indent="2"/>
    </xf>
    <xf numFmtId="0" fontId="59" fillId="21" borderId="88" xfId="3" applyFont="1" applyFill="1" applyBorder="1" applyAlignment="1">
      <alignment horizontal="left" vertical="center"/>
    </xf>
    <xf numFmtId="167" fontId="59" fillId="21" borderId="88" xfId="3" applyNumberFormat="1" applyFont="1" applyFill="1" applyBorder="1" applyAlignment="1">
      <alignment horizontal="right" vertical="center"/>
    </xf>
    <xf numFmtId="0" fontId="28" fillId="17" borderId="0" xfId="3" applyFont="1" applyFill="1" applyAlignment="1">
      <alignment vertical="center"/>
    </xf>
    <xf numFmtId="0" fontId="21" fillId="17" borderId="0" xfId="3" applyFont="1" applyFill="1" applyAlignment="1">
      <alignment vertical="center"/>
    </xf>
    <xf numFmtId="0" fontId="21" fillId="17" borderId="0" xfId="3" applyFont="1" applyFill="1" applyAlignment="1">
      <alignment horizontal="right" vertical="center"/>
    </xf>
    <xf numFmtId="0" fontId="21" fillId="17" borderId="0" xfId="3" applyFont="1" applyFill="1" applyAlignment="1" applyProtection="1">
      <alignment vertical="center"/>
      <protection locked="0"/>
    </xf>
    <xf numFmtId="0" fontId="54" fillId="12" borderId="0" xfId="0" applyFont="1" applyFill="1" applyAlignment="1">
      <alignment horizontal="center" vertical="center" wrapText="1"/>
    </xf>
    <xf numFmtId="0" fontId="55" fillId="12" borderId="0" xfId="0" applyFont="1" applyFill="1" applyAlignment="1">
      <alignment horizontal="center" vertical="center" wrapText="1"/>
    </xf>
    <xf numFmtId="0" fontId="54" fillId="12" borderId="95" xfId="0" applyFont="1" applyFill="1" applyBorder="1" applyAlignment="1">
      <alignment horizontal="center" vertical="center" wrapText="1"/>
    </xf>
    <xf numFmtId="176" fontId="54" fillId="11" borderId="0" xfId="0" applyNumberFormat="1" applyFont="1" applyFill="1" applyAlignment="1">
      <alignment horizontal="right" vertical="center"/>
    </xf>
    <xf numFmtId="0" fontId="54" fillId="11" borderId="0" xfId="0" applyFont="1" applyFill="1" applyAlignment="1">
      <alignment horizontal="right" vertical="center"/>
    </xf>
    <xf numFmtId="176" fontId="54" fillId="12" borderId="0" xfId="0" applyNumberFormat="1" applyFont="1" applyFill="1" applyAlignment="1">
      <alignment horizontal="right" vertical="center"/>
    </xf>
    <xf numFmtId="0" fontId="54" fillId="14" borderId="29" xfId="0" applyFont="1" applyFill="1" applyBorder="1" applyAlignment="1">
      <alignment vertical="center"/>
    </xf>
    <xf numFmtId="0" fontId="54" fillId="14" borderId="29" xfId="0" applyFont="1" applyFill="1" applyBorder="1" applyAlignment="1">
      <alignment horizontal="centerContinuous" vertical="center"/>
    </xf>
    <xf numFmtId="0" fontId="54" fillId="14" borderId="29" xfId="0" applyFont="1" applyFill="1" applyBorder="1" applyAlignment="1">
      <alignment horizontal="right" vertical="center" indent="1"/>
    </xf>
    <xf numFmtId="0" fontId="54" fillId="14" borderId="96" xfId="0" applyFont="1" applyFill="1" applyBorder="1" applyAlignment="1">
      <alignment horizontal="right" vertical="center" indent="1"/>
    </xf>
    <xf numFmtId="167" fontId="58" fillId="20" borderId="97" xfId="0" applyNumberFormat="1" applyFont="1" applyFill="1" applyBorder="1" applyAlignment="1">
      <alignment horizontal="right" vertical="center"/>
    </xf>
    <xf numFmtId="168" fontId="58" fillId="20" borderId="98" xfId="1" applyNumberFormat="1" applyFont="1" applyFill="1" applyBorder="1" applyAlignment="1">
      <alignment horizontal="right" vertical="center"/>
    </xf>
    <xf numFmtId="177" fontId="58" fillId="20" borderId="98" xfId="1" applyNumberFormat="1" applyFont="1" applyFill="1" applyBorder="1" applyAlignment="1">
      <alignment horizontal="center" vertical="center"/>
    </xf>
    <xf numFmtId="178" fontId="59" fillId="21" borderId="40" xfId="1" applyNumberFormat="1" applyFont="1" applyFill="1" applyBorder="1" applyAlignment="1">
      <alignment horizontal="right" vertical="center" indent="1"/>
    </xf>
    <xf numFmtId="172" fontId="59" fillId="21" borderId="99" xfId="1" applyNumberFormat="1" applyFont="1" applyFill="1" applyBorder="1" applyAlignment="1">
      <alignment horizontal="right" vertical="center" indent="1"/>
    </xf>
    <xf numFmtId="167" fontId="57" fillId="17" borderId="97" xfId="0" applyNumberFormat="1" applyFont="1" applyFill="1" applyBorder="1" applyAlignment="1">
      <alignment horizontal="right" vertical="center"/>
    </xf>
    <xf numFmtId="168" fontId="57" fillId="17" borderId="98" xfId="1" applyNumberFormat="1" applyFont="1" applyFill="1" applyBorder="1" applyAlignment="1">
      <alignment horizontal="right" vertical="center"/>
    </xf>
    <xf numFmtId="168" fontId="57" fillId="17" borderId="97" xfId="1" applyNumberFormat="1" applyFont="1" applyFill="1" applyBorder="1" applyAlignment="1">
      <alignment horizontal="right" vertical="center"/>
    </xf>
    <xf numFmtId="177" fontId="57" fillId="17" borderId="98" xfId="1" applyNumberFormat="1" applyFont="1" applyFill="1" applyBorder="1" applyAlignment="1">
      <alignment horizontal="center" vertical="center"/>
    </xf>
    <xf numFmtId="167" fontId="57" fillId="4" borderId="0" xfId="0" applyNumberFormat="1" applyFont="1" applyFill="1" applyAlignment="1">
      <alignment horizontal="right" vertical="center"/>
    </xf>
    <xf numFmtId="178" fontId="57" fillId="5" borderId="0" xfId="1" applyNumberFormat="1" applyFont="1" applyFill="1" applyAlignment="1">
      <alignment horizontal="right" vertical="center" indent="1"/>
    </xf>
    <xf numFmtId="178" fontId="57" fillId="4" borderId="0" xfId="1" applyNumberFormat="1" applyFont="1" applyFill="1" applyAlignment="1">
      <alignment horizontal="right" vertical="center" indent="1"/>
    </xf>
    <xf numFmtId="172" fontId="57" fillId="4" borderId="0" xfId="1" applyNumberFormat="1" applyFont="1" applyFill="1" applyAlignment="1">
      <alignment horizontal="right" vertical="center" indent="1"/>
    </xf>
    <xf numFmtId="0" fontId="57" fillId="17" borderId="0" xfId="0" applyFont="1" applyFill="1" applyAlignment="1">
      <alignment horizontal="left" vertical="center" indent="1"/>
    </xf>
    <xf numFmtId="0" fontId="57" fillId="17" borderId="81" xfId="0" applyFont="1" applyFill="1" applyBorder="1" applyAlignment="1">
      <alignment horizontal="left" vertical="center" indent="1"/>
    </xf>
    <xf numFmtId="167" fontId="57" fillId="17" borderId="100" xfId="0" applyNumberFormat="1" applyFont="1" applyFill="1" applyBorder="1" applyAlignment="1">
      <alignment horizontal="right" vertical="center"/>
    </xf>
    <xf numFmtId="168" fontId="57" fillId="17" borderId="101" xfId="1" applyNumberFormat="1" applyFont="1" applyFill="1" applyBorder="1" applyAlignment="1">
      <alignment horizontal="right" vertical="center"/>
    </xf>
    <xf numFmtId="168" fontId="57" fillId="17" borderId="100" xfId="1" applyNumberFormat="1" applyFont="1" applyFill="1" applyBorder="1" applyAlignment="1">
      <alignment horizontal="right" vertical="center"/>
    </xf>
    <xf numFmtId="177" fontId="57" fillId="17" borderId="101" xfId="1" applyNumberFormat="1" applyFont="1" applyFill="1" applyBorder="1" applyAlignment="1">
      <alignment horizontal="center" vertical="center"/>
    </xf>
    <xf numFmtId="0" fontId="57" fillId="17" borderId="29" xfId="0" applyFont="1" applyFill="1" applyBorder="1" applyAlignment="1">
      <alignment horizontal="left" vertical="center" indent="1"/>
    </xf>
    <xf numFmtId="167" fontId="57" fillId="5" borderId="29" xfId="0" applyNumberFormat="1" applyFont="1" applyFill="1" applyBorder="1" applyAlignment="1">
      <alignment horizontal="right" vertical="center"/>
    </xf>
    <xf numFmtId="167" fontId="57" fillId="4" borderId="29" xfId="0" applyNumberFormat="1" applyFont="1" applyFill="1" applyBorder="1" applyAlignment="1">
      <alignment horizontal="right" vertical="center"/>
    </xf>
    <xf numFmtId="178" fontId="57" fillId="5" borderId="29" xfId="1" applyNumberFormat="1" applyFont="1" applyFill="1" applyBorder="1" applyAlignment="1">
      <alignment horizontal="right" vertical="center" indent="1"/>
    </xf>
    <xf numFmtId="178" fontId="57" fillId="4" borderId="29" xfId="1" applyNumberFormat="1" applyFont="1" applyFill="1" applyBorder="1" applyAlignment="1">
      <alignment horizontal="right" vertical="center" indent="1"/>
    </xf>
    <xf numFmtId="172" fontId="57" fillId="5" borderId="29" xfId="1" applyNumberFormat="1" applyFont="1" applyFill="1" applyBorder="1" applyAlignment="1">
      <alignment horizontal="right" vertical="center" indent="1"/>
    </xf>
    <xf numFmtId="172" fontId="57" fillId="4" borderId="29" xfId="1" applyNumberFormat="1" applyFont="1" applyFill="1" applyBorder="1" applyAlignment="1">
      <alignment horizontal="right" vertical="center" indent="1"/>
    </xf>
    <xf numFmtId="168" fontId="57" fillId="17" borderId="0" xfId="1" applyNumberFormat="1" applyFont="1" applyFill="1" applyAlignment="1">
      <alignment horizontal="right" vertical="center"/>
    </xf>
    <xf numFmtId="172" fontId="57" fillId="17" borderId="0" xfId="1" applyNumberFormat="1" applyFont="1" applyFill="1" applyAlignment="1">
      <alignment horizontal="right" vertical="center"/>
    </xf>
    <xf numFmtId="0" fontId="57" fillId="4" borderId="0" xfId="0" applyFont="1" applyFill="1" applyAlignment="1">
      <alignment horizontal="left" vertical="center"/>
    </xf>
    <xf numFmtId="178" fontId="57" fillId="4" borderId="0" xfId="1" applyNumberFormat="1" applyFont="1" applyFill="1" applyAlignment="1">
      <alignment horizontal="right" vertical="center"/>
    </xf>
    <xf numFmtId="172" fontId="57" fillId="4" borderId="0" xfId="1" applyNumberFormat="1" applyFont="1" applyFill="1" applyAlignment="1">
      <alignment horizontal="right" vertical="center"/>
    </xf>
    <xf numFmtId="178" fontId="54" fillId="14" borderId="29" xfId="0" applyNumberFormat="1" applyFont="1" applyFill="1" applyBorder="1" applyAlignment="1">
      <alignment horizontal="right" vertical="center" indent="1"/>
    </xf>
    <xf numFmtId="179" fontId="58" fillId="20" borderId="0" xfId="0" applyNumberFormat="1" applyFont="1" applyFill="1" applyAlignment="1">
      <alignment horizontal="right" vertical="center"/>
    </xf>
    <xf numFmtId="179" fontId="57" fillId="17" borderId="0" xfId="0" applyNumberFormat="1" applyFont="1" applyFill="1" applyAlignment="1">
      <alignment horizontal="right" vertical="center"/>
    </xf>
    <xf numFmtId="168" fontId="57" fillId="17" borderId="98" xfId="1" applyNumberFormat="1" applyFont="1" applyFill="1" applyBorder="1" applyAlignment="1">
      <alignment vertical="center"/>
    </xf>
    <xf numFmtId="168" fontId="57" fillId="17" borderId="97" xfId="1" applyNumberFormat="1" applyFont="1" applyFill="1" applyBorder="1" applyAlignment="1">
      <alignment vertical="center"/>
    </xf>
    <xf numFmtId="179" fontId="57" fillId="17" borderId="0" xfId="0" applyNumberFormat="1" applyFont="1" applyFill="1" applyAlignment="1">
      <alignment vertical="center"/>
    </xf>
    <xf numFmtId="179" fontId="60" fillId="17" borderId="0" xfId="0" applyNumberFormat="1" applyFont="1" applyFill="1" applyAlignment="1">
      <alignment horizontal="right" vertical="center"/>
    </xf>
    <xf numFmtId="179" fontId="57" fillId="17" borderId="81" xfId="0" applyNumberFormat="1" applyFont="1" applyFill="1" applyBorder="1" applyAlignment="1">
      <alignment horizontal="right" vertical="center"/>
    </xf>
    <xf numFmtId="168" fontId="57" fillId="17" borderId="101" xfId="1" applyNumberFormat="1" applyFont="1" applyFill="1" applyBorder="1" applyAlignment="1">
      <alignment vertical="center"/>
    </xf>
    <xf numFmtId="168" fontId="57" fillId="17" borderId="100" xfId="1" applyNumberFormat="1" applyFont="1" applyFill="1" applyBorder="1" applyAlignment="1">
      <alignment vertical="center"/>
    </xf>
    <xf numFmtId="174" fontId="57" fillId="17" borderId="0" xfId="0" applyNumberFormat="1" applyFont="1" applyFill="1" applyAlignment="1">
      <alignment vertical="center"/>
    </xf>
    <xf numFmtId="175" fontId="57" fillId="17" borderId="0" xfId="1" applyNumberFormat="1" applyFont="1" applyFill="1" applyAlignment="1">
      <alignment horizontal="center" vertical="center"/>
    </xf>
    <xf numFmtId="0" fontId="57" fillId="17" borderId="0" xfId="0" applyFont="1" applyFill="1" applyAlignment="1">
      <alignment vertical="center"/>
    </xf>
    <xf numFmtId="0" fontId="54" fillId="12" borderId="0" xfId="0" applyFont="1" applyFill="1" applyAlignment="1">
      <alignment horizontal="centerContinuous" vertical="center"/>
    </xf>
    <xf numFmtId="0" fontId="54" fillId="14" borderId="0" xfId="0" applyFont="1" applyFill="1" applyAlignment="1">
      <alignment horizontal="right" vertical="center" indent="1"/>
    </xf>
    <xf numFmtId="168" fontId="58" fillId="20" borderId="97" xfId="1" applyNumberFormat="1" applyFont="1" applyFill="1" applyBorder="1" applyAlignment="1">
      <alignment horizontal="right" vertical="center"/>
    </xf>
    <xf numFmtId="0" fontId="58" fillId="20" borderId="25" xfId="0" applyFont="1" applyFill="1" applyBorder="1" applyAlignment="1">
      <alignment horizontal="left" vertical="center" wrapText="1"/>
    </xf>
    <xf numFmtId="167" fontId="58" fillId="20" borderId="25" xfId="0" applyNumberFormat="1" applyFont="1" applyFill="1" applyBorder="1" applyAlignment="1">
      <alignment horizontal="right" vertical="center"/>
    </xf>
    <xf numFmtId="167" fontId="58" fillId="20" borderId="102" xfId="0" applyNumberFormat="1" applyFont="1" applyFill="1" applyBorder="1" applyAlignment="1">
      <alignment horizontal="right" vertical="center"/>
    </xf>
    <xf numFmtId="168" fontId="58" fillId="20" borderId="103" xfId="1" applyNumberFormat="1" applyFont="1" applyFill="1" applyBorder="1" applyAlignment="1">
      <alignment horizontal="right" vertical="center"/>
    </xf>
    <xf numFmtId="168" fontId="58" fillId="20" borderId="102" xfId="1" applyNumberFormat="1" applyFont="1" applyFill="1" applyBorder="1" applyAlignment="1">
      <alignment horizontal="right" vertical="center"/>
    </xf>
    <xf numFmtId="172" fontId="58" fillId="20" borderId="79" xfId="1" applyNumberFormat="1" applyFont="1" applyFill="1" applyBorder="1" applyAlignment="1">
      <alignment horizontal="center" vertical="center"/>
    </xf>
    <xf numFmtId="167" fontId="60" fillId="17" borderId="97" xfId="0" applyNumberFormat="1" applyFont="1" applyFill="1" applyBorder="1" applyAlignment="1">
      <alignment horizontal="right" vertical="center"/>
    </xf>
    <xf numFmtId="168" fontId="60" fillId="17" borderId="98" xfId="1" applyNumberFormat="1" applyFont="1" applyFill="1" applyBorder="1" applyAlignment="1">
      <alignment horizontal="right" vertical="center"/>
    </xf>
    <xf numFmtId="168" fontId="60" fillId="17" borderId="97" xfId="1" applyNumberFormat="1" applyFont="1" applyFill="1" applyBorder="1" applyAlignment="1">
      <alignment horizontal="right" vertical="center"/>
    </xf>
    <xf numFmtId="177" fontId="60" fillId="17" borderId="98" xfId="1" applyNumberFormat="1" applyFont="1" applyFill="1" applyBorder="1" applyAlignment="1">
      <alignment horizontal="center" vertical="center"/>
    </xf>
    <xf numFmtId="167" fontId="60" fillId="4" borderId="0" xfId="0" applyNumberFormat="1" applyFont="1" applyFill="1" applyAlignment="1">
      <alignment horizontal="right" vertical="center"/>
    </xf>
    <xf numFmtId="178" fontId="60" fillId="5" borderId="0" xfId="1" applyNumberFormat="1" applyFont="1" applyFill="1" applyAlignment="1">
      <alignment horizontal="right" vertical="center" indent="1"/>
    </xf>
    <xf numFmtId="178" fontId="60" fillId="4" borderId="0" xfId="1" applyNumberFormat="1" applyFont="1" applyFill="1" applyAlignment="1">
      <alignment horizontal="right" vertical="center" indent="1"/>
    </xf>
    <xf numFmtId="172" fontId="60" fillId="4" borderId="0" xfId="1" applyNumberFormat="1" applyFont="1" applyFill="1" applyAlignment="1">
      <alignment horizontal="right" vertical="center" indent="1"/>
    </xf>
    <xf numFmtId="0" fontId="57" fillId="17" borderId="104" xfId="0" applyFont="1" applyFill="1" applyBorder="1" applyAlignment="1">
      <alignment horizontal="left" vertical="center"/>
    </xf>
    <xf numFmtId="167" fontId="57" fillId="5" borderId="104" xfId="0" applyNumberFormat="1" applyFont="1" applyFill="1" applyBorder="1" applyAlignment="1">
      <alignment horizontal="right" vertical="center"/>
    </xf>
    <xf numFmtId="167" fontId="57" fillId="4" borderId="104" xfId="0" applyNumberFormat="1" applyFont="1" applyFill="1" applyBorder="1" applyAlignment="1">
      <alignment horizontal="right" vertical="center"/>
    </xf>
    <xf numFmtId="178" fontId="57" fillId="5" borderId="104" xfId="1" applyNumberFormat="1" applyFont="1" applyFill="1" applyBorder="1" applyAlignment="1">
      <alignment horizontal="right" vertical="center" indent="1"/>
    </xf>
    <xf numFmtId="178" fontId="57" fillId="4" borderId="104" xfId="1" applyNumberFormat="1" applyFont="1" applyFill="1" applyBorder="1" applyAlignment="1">
      <alignment horizontal="right" vertical="center" indent="1"/>
    </xf>
    <xf numFmtId="172" fontId="57" fillId="5" borderId="104" xfId="1" applyNumberFormat="1" applyFont="1" applyFill="1" applyBorder="1" applyAlignment="1">
      <alignment horizontal="right" vertical="center" indent="1"/>
    </xf>
    <xf numFmtId="172" fontId="57" fillId="4" borderId="104" xfId="1" applyNumberFormat="1" applyFont="1" applyFill="1" applyBorder="1" applyAlignment="1">
      <alignment horizontal="right" vertical="center" indent="1"/>
    </xf>
    <xf numFmtId="0" fontId="66" fillId="17" borderId="105" xfId="0" applyFont="1" applyFill="1" applyBorder="1" applyAlignment="1">
      <alignment horizontal="left" vertical="center"/>
    </xf>
    <xf numFmtId="167" fontId="66" fillId="17" borderId="105" xfId="0" applyNumberFormat="1" applyFont="1" applyFill="1" applyBorder="1" applyAlignment="1">
      <alignment horizontal="right" vertical="center"/>
    </xf>
    <xf numFmtId="167" fontId="66" fillId="18" borderId="105" xfId="0" applyNumberFormat="1" applyFont="1" applyFill="1" applyBorder="1" applyAlignment="1">
      <alignment horizontal="right" vertical="center"/>
    </xf>
    <xf numFmtId="167" fontId="66" fillId="17" borderId="106" xfId="0" applyNumberFormat="1" applyFont="1" applyFill="1" applyBorder="1" applyAlignment="1">
      <alignment horizontal="right" vertical="center"/>
    </xf>
    <xf numFmtId="168" fontId="66" fillId="17" borderId="107" xfId="1" applyNumberFormat="1" applyFont="1" applyFill="1" applyBorder="1" applyAlignment="1">
      <alignment horizontal="right" vertical="center"/>
    </xf>
    <xf numFmtId="168" fontId="66" fillId="17" borderId="106" xfId="1" applyNumberFormat="1" applyFont="1" applyFill="1" applyBorder="1" applyAlignment="1">
      <alignment horizontal="right" vertical="center"/>
    </xf>
    <xf numFmtId="177" fontId="66" fillId="17" borderId="107" xfId="1" applyNumberFormat="1" applyFont="1" applyFill="1" applyBorder="1" applyAlignment="1">
      <alignment horizontal="center" vertical="center"/>
    </xf>
    <xf numFmtId="0" fontId="67" fillId="4" borderId="0" xfId="0" applyFont="1" applyFill="1" applyAlignment="1">
      <alignment horizontal="left" vertical="center"/>
    </xf>
    <xf numFmtId="167" fontId="67" fillId="5" borderId="0" xfId="0" applyNumberFormat="1" applyFont="1" applyFill="1" applyAlignment="1">
      <alignment horizontal="right" vertical="center"/>
    </xf>
    <xf numFmtId="167" fontId="67" fillId="4" borderId="0" xfId="0" applyNumberFormat="1" applyFont="1" applyFill="1" applyAlignment="1">
      <alignment horizontal="right" vertical="center"/>
    </xf>
    <xf numFmtId="178" fontId="67" fillId="5" borderId="0" xfId="1" applyNumberFormat="1" applyFont="1" applyFill="1" applyAlignment="1">
      <alignment horizontal="right" vertical="center" indent="1"/>
    </xf>
    <xf numFmtId="178" fontId="67" fillId="4" borderId="0" xfId="1" applyNumberFormat="1" applyFont="1" applyFill="1" applyAlignment="1">
      <alignment horizontal="right" vertical="center" indent="1"/>
    </xf>
    <xf numFmtId="172" fontId="67" fillId="5" borderId="0" xfId="1" applyNumberFormat="1" applyFont="1" applyFill="1" applyAlignment="1">
      <alignment horizontal="right" vertical="center" indent="1"/>
    </xf>
    <xf numFmtId="172" fontId="67" fillId="4" borderId="0" xfId="1" applyNumberFormat="1" applyFont="1" applyFill="1" applyAlignment="1">
      <alignment horizontal="right" vertical="center" indent="1"/>
    </xf>
    <xf numFmtId="0" fontId="66" fillId="17" borderId="0" xfId="0" applyFont="1" applyFill="1" applyAlignment="1">
      <alignment horizontal="left" vertical="center"/>
    </xf>
    <xf numFmtId="167" fontId="66" fillId="17" borderId="0" xfId="0" applyNumberFormat="1" applyFont="1" applyFill="1" applyAlignment="1">
      <alignment horizontal="right" vertical="center"/>
    </xf>
    <xf numFmtId="167" fontId="66" fillId="18" borderId="0" xfId="0" applyNumberFormat="1" applyFont="1" applyFill="1" applyAlignment="1">
      <alignment horizontal="right" vertical="center"/>
    </xf>
    <xf numFmtId="167" fontId="66" fillId="17" borderId="97" xfId="0" applyNumberFormat="1" applyFont="1" applyFill="1" applyBorder="1" applyAlignment="1">
      <alignment horizontal="right" vertical="center"/>
    </xf>
    <xf numFmtId="168" fontId="66" fillId="17" borderId="98" xfId="1" applyNumberFormat="1" applyFont="1" applyFill="1" applyBorder="1" applyAlignment="1">
      <alignment horizontal="right" vertical="center"/>
    </xf>
    <xf numFmtId="168" fontId="66" fillId="17" borderId="97" xfId="1" applyNumberFormat="1" applyFont="1" applyFill="1" applyBorder="1" applyAlignment="1">
      <alignment horizontal="right" vertical="center"/>
    </xf>
    <xf numFmtId="177" fontId="66" fillId="17" borderId="98" xfId="1" applyNumberFormat="1" applyFont="1" applyFill="1" applyBorder="1" applyAlignment="1">
      <alignment horizontal="center" vertical="center"/>
    </xf>
    <xf numFmtId="0" fontId="66" fillId="17" borderId="81" xfId="0" applyFont="1" applyFill="1" applyBorder="1" applyAlignment="1" applyProtection="1">
      <alignment vertical="center"/>
      <protection locked="0"/>
    </xf>
    <xf numFmtId="167" fontId="66" fillId="17" borderId="81" xfId="0" applyNumberFormat="1" applyFont="1" applyFill="1" applyBorder="1" applyAlignment="1">
      <alignment horizontal="right" vertical="center"/>
    </xf>
    <xf numFmtId="167" fontId="66" fillId="18" borderId="81" xfId="0" applyNumberFormat="1" applyFont="1" applyFill="1" applyBorder="1" applyAlignment="1">
      <alignment horizontal="right" vertical="center"/>
    </xf>
    <xf numFmtId="167" fontId="66" fillId="17" borderId="100" xfId="0" applyNumberFormat="1" applyFont="1" applyFill="1" applyBorder="1" applyAlignment="1">
      <alignment horizontal="right" vertical="center"/>
    </xf>
    <xf numFmtId="168" fontId="66" fillId="17" borderId="101" xfId="1" applyNumberFormat="1" applyFont="1" applyFill="1" applyBorder="1" applyAlignment="1">
      <alignment horizontal="right" vertical="center"/>
    </xf>
    <xf numFmtId="168" fontId="66" fillId="17" borderId="81" xfId="1" applyNumberFormat="1" applyFont="1" applyFill="1" applyBorder="1" applyAlignment="1">
      <alignment horizontal="right" vertical="center"/>
    </xf>
    <xf numFmtId="177" fontId="66" fillId="17" borderId="101" xfId="1" applyNumberFormat="1" applyFont="1" applyFill="1" applyBorder="1" applyAlignment="1">
      <alignment horizontal="center" vertical="center"/>
    </xf>
    <xf numFmtId="0" fontId="67" fillId="4" borderId="29" xfId="0" applyFont="1" applyFill="1" applyBorder="1" applyAlignment="1">
      <alignment horizontal="left" vertical="center"/>
    </xf>
    <xf numFmtId="167" fontId="67" fillId="5" borderId="29" xfId="0" applyNumberFormat="1" applyFont="1" applyFill="1" applyBorder="1" applyAlignment="1">
      <alignment horizontal="right" vertical="center"/>
    </xf>
    <xf numFmtId="167" fontId="67" fillId="4" borderId="29" xfId="0" applyNumberFormat="1" applyFont="1" applyFill="1" applyBorder="1" applyAlignment="1">
      <alignment horizontal="right" vertical="center"/>
    </xf>
    <xf numFmtId="178" fontId="67" fillId="5" borderId="29" xfId="1" applyNumberFormat="1" applyFont="1" applyFill="1" applyBorder="1" applyAlignment="1">
      <alignment horizontal="right" vertical="center" indent="1"/>
    </xf>
    <xf numFmtId="178" fontId="67" fillId="4" borderId="29" xfId="1" applyNumberFormat="1" applyFont="1" applyFill="1" applyBorder="1" applyAlignment="1">
      <alignment horizontal="right" vertical="center" indent="1"/>
    </xf>
    <xf numFmtId="172" fontId="67" fillId="5" borderId="29" xfId="1" applyNumberFormat="1" applyFont="1" applyFill="1" applyBorder="1" applyAlignment="1">
      <alignment horizontal="right" vertical="center" indent="1"/>
    </xf>
    <xf numFmtId="172" fontId="67" fillId="4" borderId="29" xfId="1" applyNumberFormat="1" applyFont="1" applyFill="1" applyBorder="1" applyAlignment="1">
      <alignment horizontal="right" vertical="center" indent="1"/>
    </xf>
    <xf numFmtId="0" fontId="54" fillId="14" borderId="108" xfId="0" applyFont="1" applyFill="1" applyBorder="1" applyAlignment="1">
      <alignment vertical="center"/>
    </xf>
    <xf numFmtId="0" fontId="54" fillId="14" borderId="29" xfId="0" applyFont="1" applyFill="1" applyBorder="1" applyAlignment="1">
      <alignment horizontal="center" vertical="center"/>
    </xf>
    <xf numFmtId="0" fontId="54" fillId="14" borderId="96" xfId="0" applyFont="1" applyFill="1" applyBorder="1" applyAlignment="1">
      <alignment horizontal="centerContinuous" vertical="center"/>
    </xf>
    <xf numFmtId="177" fontId="57" fillId="17" borderId="0" xfId="1" applyNumberFormat="1" applyFont="1" applyFill="1" applyAlignment="1">
      <alignment horizontal="center" vertical="center"/>
    </xf>
    <xf numFmtId="9" fontId="57" fillId="17" borderId="0" xfId="1" applyFont="1" applyFill="1" applyAlignment="1">
      <alignment horizontal="right" vertical="center"/>
    </xf>
    <xf numFmtId="9" fontId="57" fillId="18" borderId="0" xfId="1" applyFont="1" applyFill="1" applyAlignment="1">
      <alignment horizontal="right" vertical="center"/>
    </xf>
    <xf numFmtId="9" fontId="57" fillId="5" borderId="0" xfId="1" applyFont="1" applyFill="1" applyAlignment="1">
      <alignment horizontal="right" vertical="center"/>
    </xf>
    <xf numFmtId="9" fontId="57" fillId="4" borderId="0" xfId="1" applyFont="1" applyFill="1" applyAlignment="1">
      <alignment horizontal="right" vertical="center"/>
    </xf>
    <xf numFmtId="180" fontId="57" fillId="17" borderId="0" xfId="0" applyNumberFormat="1" applyFont="1" applyFill="1" applyAlignment="1">
      <alignment horizontal="right" vertical="center"/>
    </xf>
    <xf numFmtId="180" fontId="57" fillId="18" borderId="0" xfId="0" applyNumberFormat="1" applyFont="1" applyFill="1" applyAlignment="1">
      <alignment horizontal="right" vertical="center"/>
    </xf>
    <xf numFmtId="180" fontId="57" fillId="5" borderId="0" xfId="0" applyNumberFormat="1" applyFont="1" applyFill="1" applyAlignment="1">
      <alignment horizontal="right" vertical="center"/>
    </xf>
    <xf numFmtId="180" fontId="57" fillId="4" borderId="0" xfId="0" applyNumberFormat="1" applyFont="1" applyFill="1" applyAlignment="1">
      <alignment horizontal="right" vertical="center"/>
    </xf>
    <xf numFmtId="0" fontId="57" fillId="17" borderId="81" xfId="0" applyFont="1" applyFill="1" applyBorder="1" applyAlignment="1" applyProtection="1">
      <alignment vertical="center"/>
      <protection locked="0"/>
    </xf>
    <xf numFmtId="180" fontId="57" fillId="17" borderId="81" xfId="0" applyNumberFormat="1" applyFont="1" applyFill="1" applyBorder="1" applyAlignment="1">
      <alignment horizontal="right" vertical="center"/>
    </xf>
    <xf numFmtId="180" fontId="57" fillId="18" borderId="81" xfId="0" applyNumberFormat="1" applyFont="1" applyFill="1" applyBorder="1" applyAlignment="1">
      <alignment horizontal="right" vertical="center"/>
    </xf>
    <xf numFmtId="168" fontId="57" fillId="17" borderId="81" xfId="1" applyNumberFormat="1" applyFont="1" applyFill="1" applyBorder="1" applyAlignment="1">
      <alignment horizontal="right" vertical="center"/>
    </xf>
    <xf numFmtId="177" fontId="57" fillId="17" borderId="81" xfId="1" applyNumberFormat="1" applyFont="1" applyFill="1" applyBorder="1" applyAlignment="1">
      <alignment horizontal="center" vertical="center"/>
    </xf>
    <xf numFmtId="0" fontId="57" fillId="17" borderId="29" xfId="0" applyFont="1" applyFill="1" applyBorder="1" applyAlignment="1" applyProtection="1">
      <alignment vertical="center"/>
      <protection locked="0"/>
    </xf>
    <xf numFmtId="180" fontId="57" fillId="5" borderId="29" xfId="0" applyNumberFormat="1" applyFont="1" applyFill="1" applyBorder="1" applyAlignment="1">
      <alignment horizontal="right" vertical="center"/>
    </xf>
    <xf numFmtId="180" fontId="57" fillId="4" borderId="29" xfId="0" applyNumberFormat="1" applyFont="1" applyFill="1" applyBorder="1" applyAlignment="1">
      <alignment horizontal="right" vertical="center"/>
    </xf>
    <xf numFmtId="0" fontId="54" fillId="11" borderId="0" xfId="3" applyFont="1" applyFill="1" applyAlignment="1">
      <alignment horizontal="centerContinuous" vertical="center" wrapText="1"/>
    </xf>
    <xf numFmtId="0" fontId="54" fillId="11" borderId="0" xfId="3" applyFont="1" applyFill="1" applyAlignment="1">
      <alignment horizontal="centerContinuous" vertical="center"/>
    </xf>
    <xf numFmtId="0" fontId="54" fillId="12" borderId="0" xfId="3" applyFont="1" applyFill="1" applyAlignment="1">
      <alignment horizontal="center" vertical="center" wrapText="1"/>
    </xf>
    <xf numFmtId="0" fontId="55" fillId="12" borderId="0" xfId="3" applyFont="1" applyFill="1" applyAlignment="1">
      <alignment horizontal="center" vertical="center" wrapText="1"/>
    </xf>
    <xf numFmtId="176" fontId="54" fillId="11" borderId="0" xfId="3" applyNumberFormat="1" applyFont="1" applyFill="1" applyAlignment="1">
      <alignment horizontal="right" vertical="center"/>
    </xf>
    <xf numFmtId="0" fontId="54" fillId="11" borderId="0" xfId="3" applyFont="1" applyFill="1" applyAlignment="1">
      <alignment horizontal="right" vertical="center"/>
    </xf>
    <xf numFmtId="176" fontId="54" fillId="12" borderId="0" xfId="3" applyNumberFormat="1" applyFont="1" applyFill="1" applyAlignment="1">
      <alignment horizontal="right" vertical="center"/>
    </xf>
    <xf numFmtId="0" fontId="54" fillId="13" borderId="0" xfId="3" applyFont="1" applyFill="1" applyAlignment="1">
      <alignment horizontal="left" vertical="center" indent="2"/>
    </xf>
    <xf numFmtId="0" fontId="54" fillId="14" borderId="29" xfId="3" applyFont="1" applyFill="1" applyBorder="1" applyAlignment="1">
      <alignment vertical="center"/>
    </xf>
    <xf numFmtId="0" fontId="54" fillId="14" borderId="29" xfId="3" applyFont="1" applyFill="1" applyBorder="1" applyAlignment="1">
      <alignment horizontal="centerContinuous" vertical="center"/>
    </xf>
    <xf numFmtId="0" fontId="54" fillId="14" borderId="29" xfId="3" applyFont="1" applyFill="1" applyBorder="1" applyAlignment="1">
      <alignment horizontal="right" vertical="center" indent="1"/>
    </xf>
    <xf numFmtId="167" fontId="58" fillId="20" borderId="97" xfId="3" applyNumberFormat="1" applyFont="1" applyFill="1" applyBorder="1" applyAlignment="1">
      <alignment horizontal="right" vertical="center"/>
    </xf>
    <xf numFmtId="177" fontId="58" fillId="20" borderId="98" xfId="1" applyNumberFormat="1" applyFont="1" applyFill="1" applyBorder="1" applyAlignment="1">
      <alignment horizontal="right" vertical="center" indent="1"/>
    </xf>
    <xf numFmtId="167" fontId="57" fillId="17" borderId="97" xfId="3" applyNumberFormat="1" applyFont="1" applyFill="1" applyBorder="1" applyAlignment="1">
      <alignment horizontal="right" vertical="center"/>
    </xf>
    <xf numFmtId="177" fontId="57" fillId="17" borderId="98" xfId="1" applyNumberFormat="1" applyFont="1" applyFill="1" applyBorder="1" applyAlignment="1">
      <alignment horizontal="right" vertical="center" indent="1"/>
    </xf>
    <xf numFmtId="167" fontId="57" fillId="4" borderId="0" xfId="3" applyNumberFormat="1" applyFont="1" applyFill="1" applyAlignment="1">
      <alignment horizontal="right" vertical="center"/>
    </xf>
    <xf numFmtId="167" fontId="57" fillId="17" borderId="100" xfId="3" applyNumberFormat="1" applyFont="1" applyFill="1" applyBorder="1" applyAlignment="1">
      <alignment horizontal="right" vertical="center"/>
    </xf>
    <xf numFmtId="177" fontId="57" fillId="17" borderId="101" xfId="1" applyNumberFormat="1" applyFont="1" applyFill="1" applyBorder="1" applyAlignment="1">
      <alignment horizontal="right" vertical="center" indent="1"/>
    </xf>
    <xf numFmtId="0" fontId="57" fillId="17" borderId="29" xfId="3" applyFont="1" applyFill="1" applyBorder="1" applyAlignment="1">
      <alignment horizontal="left" vertical="center"/>
    </xf>
    <xf numFmtId="167" fontId="57" fillId="5" borderId="29" xfId="3" applyNumberFormat="1" applyFont="1" applyFill="1" applyBorder="1" applyAlignment="1">
      <alignment horizontal="right" vertical="center"/>
    </xf>
    <xf numFmtId="167" fontId="57" fillId="4" borderId="29" xfId="3" applyNumberFormat="1" applyFont="1" applyFill="1" applyBorder="1" applyAlignment="1">
      <alignment horizontal="right" vertical="center"/>
    </xf>
    <xf numFmtId="0" fontId="57" fillId="4" borderId="0" xfId="3" applyFont="1" applyFill="1" applyAlignment="1">
      <alignment horizontal="left" vertical="center"/>
    </xf>
    <xf numFmtId="178" fontId="54" fillId="14" borderId="29" xfId="3" applyNumberFormat="1" applyFont="1" applyFill="1" applyBorder="1" applyAlignment="1">
      <alignment horizontal="right" vertical="center" indent="1"/>
    </xf>
    <xf numFmtId="179" fontId="58" fillId="20" borderId="0" xfId="3" applyNumberFormat="1" applyFont="1" applyFill="1" applyAlignment="1">
      <alignment horizontal="right" vertical="center"/>
    </xf>
    <xf numFmtId="179" fontId="57" fillId="17" borderId="0" xfId="3" applyNumberFormat="1" applyFont="1" applyFill="1" applyAlignment="1">
      <alignment horizontal="right" vertical="center"/>
    </xf>
    <xf numFmtId="179" fontId="60" fillId="17" borderId="0" xfId="3" applyNumberFormat="1" applyFont="1" applyFill="1" applyAlignment="1">
      <alignment horizontal="right" vertical="center"/>
    </xf>
    <xf numFmtId="179" fontId="57" fillId="17" borderId="81" xfId="3" applyNumberFormat="1" applyFont="1" applyFill="1" applyBorder="1" applyAlignment="1">
      <alignment horizontal="right" vertical="center"/>
    </xf>
    <xf numFmtId="174" fontId="57" fillId="17" borderId="0" xfId="3" applyNumberFormat="1" applyFont="1" applyFill="1" applyAlignment="1">
      <alignment vertical="center"/>
    </xf>
    <xf numFmtId="0" fontId="57" fillId="17" borderId="0" xfId="3" applyFont="1" applyFill="1" applyAlignment="1">
      <alignment vertical="center"/>
    </xf>
    <xf numFmtId="0" fontId="54" fillId="12" borderId="0" xfId="3" applyFont="1" applyFill="1" applyAlignment="1">
      <alignment horizontal="centerContinuous" vertical="center"/>
    </xf>
    <xf numFmtId="0" fontId="54" fillId="14" borderId="0" xfId="3" applyFont="1" applyFill="1" applyAlignment="1">
      <alignment horizontal="right" vertical="center" indent="1"/>
    </xf>
    <xf numFmtId="0" fontId="58" fillId="20" borderId="25" xfId="3" applyFont="1" applyFill="1" applyBorder="1" applyAlignment="1">
      <alignment horizontal="left" vertical="center" wrapText="1"/>
    </xf>
    <xf numFmtId="167" fontId="58" fillId="20" borderId="25" xfId="3" applyNumberFormat="1" applyFont="1" applyFill="1" applyBorder="1" applyAlignment="1">
      <alignment horizontal="right" vertical="center"/>
    </xf>
    <xf numFmtId="167" fontId="58" fillId="20" borderId="102" xfId="3" applyNumberFormat="1" applyFont="1" applyFill="1" applyBorder="1" applyAlignment="1">
      <alignment horizontal="right" vertical="center"/>
    </xf>
    <xf numFmtId="177" fontId="58" fillId="20" borderId="103" xfId="1" applyNumberFormat="1" applyFont="1" applyFill="1" applyBorder="1" applyAlignment="1">
      <alignment horizontal="right" vertical="center" indent="1"/>
    </xf>
    <xf numFmtId="0" fontId="60" fillId="17" borderId="0" xfId="3" applyFont="1" applyFill="1" applyAlignment="1">
      <alignment horizontal="left" vertical="center"/>
    </xf>
    <xf numFmtId="167" fontId="60" fillId="17" borderId="97" xfId="3" applyNumberFormat="1" applyFont="1" applyFill="1" applyBorder="1" applyAlignment="1">
      <alignment horizontal="right" vertical="center"/>
    </xf>
    <xf numFmtId="177" fontId="60" fillId="17" borderId="98" xfId="1" applyNumberFormat="1" applyFont="1" applyFill="1" applyBorder="1" applyAlignment="1">
      <alignment horizontal="right" vertical="center" indent="1"/>
    </xf>
    <xf numFmtId="167" fontId="60" fillId="4" borderId="0" xfId="3" applyNumberFormat="1" applyFont="1" applyFill="1" applyAlignment="1">
      <alignment horizontal="right" vertical="center"/>
    </xf>
    <xf numFmtId="0" fontId="0" fillId="8" borderId="1" xfId="0" applyFill="1" applyBorder="1"/>
    <xf numFmtId="0" fontId="68" fillId="4" borderId="0" xfId="0" applyFont="1" applyFill="1"/>
    <xf numFmtId="0" fontId="0" fillId="4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68" fillId="4" borderId="0" xfId="0" applyFont="1" applyFill="1" applyAlignment="1">
      <alignment horizontal="right"/>
    </xf>
    <xf numFmtId="183" fontId="0" fillId="4" borderId="0" xfId="0" applyNumberFormat="1" applyFill="1" applyAlignment="1">
      <alignment horizontal="right"/>
    </xf>
    <xf numFmtId="183" fontId="68" fillId="4" borderId="0" xfId="0" applyNumberFormat="1" applyFont="1" applyFill="1" applyAlignment="1">
      <alignment horizontal="right"/>
    </xf>
    <xf numFmtId="184" fontId="0" fillId="4" borderId="0" xfId="0" applyNumberFormat="1" applyFill="1" applyAlignment="1">
      <alignment horizontal="right"/>
    </xf>
    <xf numFmtId="0" fontId="68" fillId="4" borderId="3" xfId="0" applyFont="1" applyFill="1" applyBorder="1"/>
    <xf numFmtId="183" fontId="68" fillId="4" borderId="3" xfId="0" applyNumberFormat="1" applyFont="1" applyFill="1" applyBorder="1" applyAlignment="1">
      <alignment horizontal="right"/>
    </xf>
    <xf numFmtId="184" fontId="68" fillId="4" borderId="3" xfId="0" applyNumberFormat="1" applyFont="1" applyFill="1" applyBorder="1" applyAlignment="1">
      <alignment horizontal="right"/>
    </xf>
    <xf numFmtId="184" fontId="68" fillId="4" borderId="0" xfId="0" applyNumberFormat="1" applyFont="1" applyFill="1" applyAlignment="1">
      <alignment horizontal="right"/>
    </xf>
    <xf numFmtId="183" fontId="0" fillId="4" borderId="3" xfId="0" applyNumberFormat="1" applyFill="1" applyBorder="1" applyAlignment="1">
      <alignment horizontal="right"/>
    </xf>
    <xf numFmtId="184" fontId="0" fillId="4" borderId="3" xfId="0" applyNumberFormat="1" applyFill="1" applyBorder="1" applyAlignment="1">
      <alignment horizontal="right"/>
    </xf>
    <xf numFmtId="0" fontId="69" fillId="4" borderId="0" xfId="0" applyFont="1" applyFill="1"/>
    <xf numFmtId="0" fontId="31" fillId="4" borderId="0" xfId="0" applyFont="1" applyFill="1"/>
    <xf numFmtId="185" fontId="0" fillId="4" borderId="0" xfId="0" applyNumberFormat="1" applyFill="1" applyAlignment="1">
      <alignment horizontal="right"/>
    </xf>
    <xf numFmtId="185" fontId="68" fillId="4" borderId="0" xfId="0" applyNumberFormat="1" applyFont="1" applyFill="1" applyAlignment="1">
      <alignment horizontal="right"/>
    </xf>
    <xf numFmtId="185" fontId="68" fillId="4" borderId="3" xfId="0" applyNumberFormat="1" applyFont="1" applyFill="1" applyBorder="1" applyAlignment="1">
      <alignment horizontal="right"/>
    </xf>
    <xf numFmtId="186" fontId="0" fillId="4" borderId="0" xfId="5" applyFont="1" applyFill="1"/>
    <xf numFmtId="185" fontId="0" fillId="4" borderId="3" xfId="0" applyNumberFormat="1" applyFill="1" applyBorder="1" applyAlignment="1">
      <alignment horizontal="right"/>
    </xf>
    <xf numFmtId="0" fontId="31" fillId="4" borderId="0" xfId="0" applyFont="1" applyFill="1" applyAlignment="1">
      <alignment horizontal="right"/>
    </xf>
  </cellXfs>
  <cellStyles count="6">
    <cellStyle name="Hyperlink" xfId="2" builtinId="8"/>
    <cellStyle name="Normal" xfId="0" builtinId="0"/>
    <cellStyle name="Normal 2" xfId="3" xr:uid="{E5AC19C3-E9EF-4F78-A2C3-9407A740495C}"/>
    <cellStyle name="Percent" xfId="1" builtinId="5"/>
    <cellStyle name="Percent 2" xfId="5" xr:uid="{268F8A46-20D9-4CE7-B750-81496F2E9941}"/>
    <cellStyle name="Table headers" xfId="4" xr:uid="{B1EAD4FE-947A-4EAB-B433-6EDDF64981F8}"/>
  </cellStyles>
  <dxfs count="84">
    <dxf>
      <font>
        <color theme="6" tint="-0.24994659260841701"/>
      </font>
    </dxf>
    <dxf>
      <numFmt numFmtId="182" formatCode="[&gt;0.0005]0.0%;[=0]\-;#\♦"/>
    </dxf>
    <dxf>
      <numFmt numFmtId="181" formatCode="[&lt;-0.0005]\-0.0%;[=0]\-;#\♦"/>
    </dxf>
    <dxf>
      <font>
        <color theme="6" tint="-0.24994659260841701"/>
      </font>
    </dxf>
    <dxf>
      <font>
        <color theme="6" tint="-0.24994659260841701"/>
      </font>
    </dxf>
    <dxf>
      <numFmt numFmtId="182" formatCode="[&gt;0.0005]0.0%;[=0]\-;#\♦"/>
    </dxf>
    <dxf>
      <numFmt numFmtId="181" formatCode="[&lt;-0.0005]\-0.0%;[=0]\-;#\♦"/>
    </dxf>
    <dxf>
      <font>
        <color theme="6" tint="-0.24994659260841701"/>
      </font>
    </dxf>
    <dxf>
      <font>
        <color theme="6" tint="-0.24994659260841701"/>
      </font>
    </dxf>
    <dxf>
      <numFmt numFmtId="182" formatCode="[&gt;0.0005]0.0%;[=0]\-;#\♦"/>
    </dxf>
    <dxf>
      <numFmt numFmtId="181" formatCode="[&lt;-0.0005]\-0.0%;[=0]\-;#\♦"/>
    </dxf>
    <dxf>
      <numFmt numFmtId="182" formatCode="[&gt;0.0005]0.0%;[=0]\-;#\♦"/>
    </dxf>
    <dxf>
      <numFmt numFmtId="181" formatCode="[&lt;-0.0005]\-0.0%;[=0]\-;#\♦"/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6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6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35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171450</xdr:rowOff>
    </xdr:from>
    <xdr:to>
      <xdr:col>1</xdr:col>
      <xdr:colOff>2559870</xdr:colOff>
      <xdr:row>7</xdr:row>
      <xdr:rowOff>1163807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A62A1B-C405-4BBA-8781-E0B73C32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10690"/>
          <a:ext cx="3299010" cy="1175237"/>
        </a:xfrm>
        <a:prstGeom prst="rect">
          <a:avLst/>
        </a:prstGeom>
      </xdr:spPr>
    </xdr:pic>
    <xdr:clientData/>
  </xdr:twoCellAnchor>
  <xdr:twoCellAnchor editAs="oneCell">
    <xdr:from>
      <xdr:col>1</xdr:col>
      <xdr:colOff>2773680</xdr:colOff>
      <xdr:row>7</xdr:row>
      <xdr:rowOff>22860</xdr:rowOff>
    </xdr:from>
    <xdr:to>
      <xdr:col>19</xdr:col>
      <xdr:colOff>200820</xdr:colOff>
      <xdr:row>8</xdr:row>
      <xdr:rowOff>25298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1CAFE2-9A1D-4E56-9467-B1513F857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820" y="1744980"/>
          <a:ext cx="12781440" cy="11835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238125</xdr:colOff>
      <xdr:row>8</xdr:row>
      <xdr:rowOff>18210</xdr:rowOff>
    </xdr:from>
    <xdr:to>
      <xdr:col>15</xdr:col>
      <xdr:colOff>723704</xdr:colOff>
      <xdr:row>23</xdr:row>
      <xdr:rowOff>127635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1844AE-BB88-491D-881E-C60AA8069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2105" y="1923210"/>
          <a:ext cx="6398699" cy="28526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552164</xdr:colOff>
      <xdr:row>8</xdr:row>
      <xdr:rowOff>123825</xdr:rowOff>
    </xdr:from>
    <xdr:to>
      <xdr:col>20</xdr:col>
      <xdr:colOff>347888</xdr:colOff>
      <xdr:row>44</xdr:row>
      <xdr:rowOff>23811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A172A2-1598-4639-B33A-520EE77CD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984" y="2044065"/>
          <a:ext cx="4969704" cy="64836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381001</xdr:colOff>
      <xdr:row>8</xdr:row>
      <xdr:rowOff>54428</xdr:rowOff>
    </xdr:from>
    <xdr:to>
      <xdr:col>20</xdr:col>
      <xdr:colOff>191605</xdr:colOff>
      <xdr:row>43</xdr:row>
      <xdr:rowOff>135756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9F71EF-CA1D-4C90-85F1-D45A9F744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89821" y="1974668"/>
          <a:ext cx="4984584" cy="64821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259080</xdr:colOff>
      <xdr:row>8</xdr:row>
      <xdr:rowOff>106680</xdr:rowOff>
    </xdr:from>
    <xdr:to>
      <xdr:col>16</xdr:col>
      <xdr:colOff>86917</xdr:colOff>
      <xdr:row>20</xdr:row>
      <xdr:rowOff>1641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65332F-1871-481F-9D84-60EC4AF55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0" y="2026920"/>
          <a:ext cx="5740957" cy="208952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45720</xdr:colOff>
      <xdr:row>8</xdr:row>
      <xdr:rowOff>38100</xdr:rowOff>
    </xdr:from>
    <xdr:to>
      <xdr:col>20</xdr:col>
      <xdr:colOff>98502</xdr:colOff>
      <xdr:row>21</xdr:row>
      <xdr:rowOff>108275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C1F93A-2D20-442D-A837-B606BB91C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93680" y="1958340"/>
          <a:ext cx="4487622" cy="24476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129540</xdr:colOff>
      <xdr:row>8</xdr:row>
      <xdr:rowOff>15240</xdr:rowOff>
    </xdr:from>
    <xdr:to>
      <xdr:col>20</xdr:col>
      <xdr:colOff>208988</xdr:colOff>
      <xdr:row>22</xdr:row>
      <xdr:rowOff>28250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A4F2D1-2160-4BEF-B3A3-1B25C42FF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00" y="1935480"/>
          <a:ext cx="4514288" cy="2573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Vivid house 2">
      <a:dk1>
        <a:srgbClr val="000000"/>
      </a:dk1>
      <a:lt1>
        <a:srgbClr val="FFFFFF"/>
      </a:lt1>
      <a:dk2>
        <a:srgbClr val="111820"/>
      </a:dk2>
      <a:lt2>
        <a:srgbClr val="DBD9D6"/>
      </a:lt2>
      <a:accent1>
        <a:srgbClr val="002D5C"/>
      </a:accent1>
      <a:accent2>
        <a:srgbClr val="00BFD6"/>
      </a:accent2>
      <a:accent3>
        <a:srgbClr val="D7006D"/>
      </a:accent3>
      <a:accent4>
        <a:srgbClr val="005C30"/>
      </a:accent4>
      <a:accent5>
        <a:srgbClr val="99999A"/>
      </a:accent5>
      <a:accent6>
        <a:srgbClr val="D7A100"/>
      </a:accent6>
      <a:hlink>
        <a:srgbClr val="51A2D0"/>
      </a:hlink>
      <a:folHlink>
        <a:srgbClr val="2F8385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../../../../../../../../:f:/s/projects/171211HSB/ElsIfHvwMR5IuhmzX_PnrZkBmWU06RfQez379oR3vVBtJA?e=gIMaOe" TargetMode="External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7.bin"/><Relationship Id="rId3" Type="http://schemas.openxmlformats.org/officeDocument/2006/relationships/hyperlink" Target="https://www.iea.org/statistics/resources/unitconverter/" TargetMode="External"/><Relationship Id="rId7" Type="http://schemas.openxmlformats.org/officeDocument/2006/relationships/hyperlink" Target="https://data.worldbank.org/indicator/NY.GDP.DEFL.ZS" TargetMode="External"/><Relationship Id="rId2" Type="http://schemas.openxmlformats.org/officeDocument/2006/relationships/hyperlink" Target="https://www.bp.com/content/dam/bp/en/corporate/pdf/energy-economics/statistical-review-2017/bp-statistical-review-of%20world%20energy-2017-approximate-conversion-factors.pdf" TargetMode="External"/><Relationship Id="rId1" Type="http://schemas.openxmlformats.org/officeDocument/2006/relationships/hyperlink" Target="https://www.iea.org/statistics/resources/unitconverter/" TargetMode="External"/><Relationship Id="rId6" Type="http://schemas.openxmlformats.org/officeDocument/2006/relationships/hyperlink" Target="https://data.worldbank.org/indicator/NY.GDP.DEFL.ZS" TargetMode="External"/><Relationship Id="rId5" Type="http://schemas.openxmlformats.org/officeDocument/2006/relationships/hyperlink" Target="https://www.bp.com/content/dam/bp/en/corporate/pdf/energy-economics/statistical-review-2017/bp-statistical-review-of%20world%20energy-2017-approximate-conversion-factors.pdf" TargetMode="External"/><Relationship Id="rId4" Type="http://schemas.openxmlformats.org/officeDocument/2006/relationships/hyperlink" Target="https://www.bp.com/content/dam/bp/en/corporate/pdf/energy-economics/statistical-review-2017/bp-statistical-review-of%20world%20energy-2017-approximate-conversion-factors.pdf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../../../../../../../../:x:/s/projects/171211HSB/EcDViT9xU41Bl7tzW2Mys7oBcB6KYtrHWITcVZBCGdpIsQ?e=urU225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../../../../../../../../:f:/s/projects/171211HSB/EmrbmJn2RilKsHvL5OmSAX0BJa51d4CaXNhaEDcxnOCF_g?e=l1kbLJ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../../../../../../../../:f:/s/projects/171211HSB/EhQ7Q-hhYYtOr3b5aEtAHOABsVz7k-fkZiM8Kmjh9Dmanw?e=JiIOjf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../../../../../../../../:f:/s/projects/171211HSB/EuIM4WSj97NLuV_3V5hJZg0BPRanDyOl3OEd6Jd-hI5nqg?e=EShGAo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../../../../../../../../:f:/s/projects/171211HSB/EntvJT1U0-BKsR2-7FdKhGEBiBc8PqWDQuGdH3CaU8Wqfg?e=hChgw2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../../../../../../../../:f:/s/projects/171211HSB/EmrbmJn2RilKsHvL5OmSAX0BJa51d4CaXNhaEDcxnOCF_g?e=l1kbLJ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../../../../../../../../:f:/s/projects/171211HSB/EhQ7Q-hhYYtOr3b5aEtAHOABsVz7k-fkZiM8Kmjh9Dmanw?e=JiIOjf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../../../../../../../../:f:/s/projects/171211HSB/EmrbmJn2RilKsHvL5OmSAX0BJa51d4CaXNhaEDcxnOCF_g?e=l1kbLJ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../../../../../../../../:f:/s/projects/171211HSB/EhQ7Q-hhYYtOr3b5aEtAHOABsVz7k-fkZiM8Kmjh9Dmanw?e=JiIOjf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../../../../../../../../:f:/s/projects/171211HSB/EhQ7Q-hhYYtOr3b5aEtAHOABsVz7k-fkZiM8Kmjh9Dmanw?e=JiIOjf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../../../../../../../../:f:/s/projects/171211HSB/Egy3sgUZif1JgGa7Ek65VFUBbt7YRK0EPZTwrHOUcWq14w?e=WFbVGb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../../../../../../../../:f:/s/projects/171211HSB/Egy3sgUZif1JgGa7Ek65VFUBbt7YRK0EPZTwrHOUcWq14w?e=WFbVGb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../../../../../../../../:f:/s/projects/171211HSB/Egy3sgUZif1JgGa7Ek65VFUBbt7YRK0EPZTwrHOUcWq14w?e=WFbVGb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../../../../../../../../:f:/s/projects/171211HSB/Egy3sgUZif1JgGa7Ek65VFUBbt7YRK0EPZTwrHOUcWq14w?e=WFbVGb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../../../../../../../../:f:/s/projects/171211HSB/Egy3sgUZif1JgGa7Ek65VFUBbt7YRK0EPZTwrHOUcWq14w?e=WFbVGb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../../../../../../../../:f:/s/projects/171211HSB/EjE5tPPx8ypHja6oKpK2rgABk7zrruHIIAaeDbC5LRpJJg?e=u99pVZ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../../../../../../../../:f:/s/projects/171211HSB/EjE5tPPx8ypHja6oKpK2rgABk7zrruHIIAaeDbC5LRpJJg?e=u99pVZ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../../../../../../../../:f:/s/projects/171211HSB/EjE5tPPx8ypHja6oKpK2rgABk7zrruHIIAaeDbC5LRpJJg?e=u99pV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48E40-E0A6-4FD9-9992-1CC22CF9A606}">
  <sheetPr>
    <tabColor theme="0" tint="-0.249977111117893"/>
  </sheetPr>
  <dimension ref="A1"/>
  <sheetViews>
    <sheetView topLeftCell="A1048576" workbookViewId="0"/>
  </sheetViews>
  <sheetFormatPr defaultRowHeight="14.4" customHeight="1" zeroHeight="1" x14ac:dyDescent="0.3"/>
  <sheetData>
    <row r="1" hidden="1" x14ac:dyDescent="0.3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524E1-08F8-46C8-BAF7-EF73FD4E9D84}">
  <sheetPr>
    <tabColor theme="5" tint="0.39997558519241921"/>
  </sheetPr>
  <dimension ref="A1:AB90"/>
  <sheetViews>
    <sheetView tabSelected="1" workbookViewId="0">
      <selection activeCell="F16" sqref="F16"/>
    </sheetView>
  </sheetViews>
  <sheetFormatPr defaultColWidth="15.77734375" defaultRowHeight="14.4" x14ac:dyDescent="0.3"/>
  <cols>
    <col min="1" max="2" width="15.77734375" style="4" customWidth="1"/>
    <col min="3" max="15" width="12.77734375" style="4" customWidth="1"/>
    <col min="16" max="16" width="15.77734375" style="4" customWidth="1"/>
    <col min="17" max="16384" width="15.77734375" style="4"/>
  </cols>
  <sheetData>
    <row r="1" spans="1:18" s="1" customFormat="1" ht="36.6" x14ac:dyDescent="0.7">
      <c r="A1" s="1" t="s">
        <v>0</v>
      </c>
    </row>
    <row r="2" spans="1:18" s="2" customFormat="1" x14ac:dyDescent="0.3">
      <c r="A2" s="2" t="s">
        <v>1</v>
      </c>
      <c r="B2" s="2" t="s">
        <v>2</v>
      </c>
    </row>
    <row r="3" spans="1:18" s="2" customFormat="1" x14ac:dyDescent="0.3">
      <c r="A3" s="2" t="s">
        <v>3</v>
      </c>
      <c r="B3" s="2" t="s">
        <v>4</v>
      </c>
    </row>
    <row r="4" spans="1:18" s="2" customFormat="1" x14ac:dyDescent="0.3">
      <c r="A4" s="2" t="s">
        <v>5</v>
      </c>
      <c r="B4" s="2" t="s">
        <v>6</v>
      </c>
    </row>
    <row r="5" spans="1:18" s="2" customFormat="1" x14ac:dyDescent="0.3">
      <c r="A5" s="2" t="s">
        <v>7</v>
      </c>
      <c r="B5" s="2" t="s">
        <v>8</v>
      </c>
    </row>
    <row r="6" spans="1:18" s="2" customFormat="1" x14ac:dyDescent="0.3">
      <c r="A6" s="2" t="s">
        <v>9</v>
      </c>
      <c r="B6" s="2" t="s">
        <v>10</v>
      </c>
      <c r="C6" s="2" t="s">
        <v>11</v>
      </c>
      <c r="D6" s="2" t="s">
        <v>12</v>
      </c>
    </row>
    <row r="7" spans="1:18" s="2" customFormat="1" x14ac:dyDescent="0.3">
      <c r="B7" s="3">
        <f>'R2. Unit conversion factors'!$E$9*'R2. Unit conversion factors'!$E$13</f>
        <v>3.582688455E-2</v>
      </c>
      <c r="C7" s="2" t="s">
        <v>13</v>
      </c>
      <c r="D7" s="2" t="s">
        <v>14</v>
      </c>
    </row>
    <row r="8" spans="1:18" s="2" customFormat="1" x14ac:dyDescent="0.3">
      <c r="B8" s="3">
        <f>'R2. Unit conversion factors'!$E$9*'R2. Unit conversion factors'!$E$10/365.25</f>
        <v>4.7932660506776182E-4</v>
      </c>
      <c r="C8" s="2" t="s">
        <v>13</v>
      </c>
      <c r="D8" s="2" t="s">
        <v>15</v>
      </c>
    </row>
    <row r="9" spans="1:18" s="2" customFormat="1" x14ac:dyDescent="0.3">
      <c r="B9" s="3">
        <f>'R2. Unit conversion factors'!$E$11*'R2. Unit conversion factors'!$E$12</f>
        <v>2.653887936E-2</v>
      </c>
      <c r="C9" s="2" t="s">
        <v>13</v>
      </c>
      <c r="D9" s="2" t="s">
        <v>16</v>
      </c>
    </row>
    <row r="10" spans="1:18" s="2" customFormat="1" x14ac:dyDescent="0.3">
      <c r="B10" s="3">
        <f>B7*10^3</f>
        <v>35.826884550000003</v>
      </c>
      <c r="C10" s="2" t="s">
        <v>17</v>
      </c>
      <c r="D10" s="2" t="s">
        <v>14</v>
      </c>
    </row>
    <row r="11" spans="1:18" s="2" customFormat="1" x14ac:dyDescent="0.3">
      <c r="B11" s="3">
        <f t="shared" ref="B11:B12" si="0">B8*10^3</f>
        <v>0.47932660506776181</v>
      </c>
      <c r="C11" s="2" t="s">
        <v>17</v>
      </c>
      <c r="D11" s="2" t="s">
        <v>15</v>
      </c>
    </row>
    <row r="12" spans="1:18" s="2" customFormat="1" x14ac:dyDescent="0.3">
      <c r="B12" s="3">
        <f t="shared" si="0"/>
        <v>26.538879359999999</v>
      </c>
      <c r="C12" s="2" t="s">
        <v>17</v>
      </c>
      <c r="D12" s="2" t="s">
        <v>16</v>
      </c>
    </row>
    <row r="13" spans="1:18" ht="15" thickBot="1" x14ac:dyDescent="0.35"/>
    <row r="14" spans="1:18" s="5" customFormat="1" ht="15" thickBot="1" x14ac:dyDescent="0.35">
      <c r="A14" s="5" t="s">
        <v>18</v>
      </c>
    </row>
    <row r="15" spans="1:18" x14ac:dyDescent="0.3">
      <c r="A15" s="4" t="s">
        <v>19</v>
      </c>
      <c r="B15" s="4" t="s">
        <v>20</v>
      </c>
      <c r="C15" s="4" t="s">
        <v>21</v>
      </c>
      <c r="D15" s="4" t="s">
        <v>11</v>
      </c>
      <c r="E15" s="4" t="s">
        <v>12</v>
      </c>
      <c r="F15" s="4">
        <v>2014</v>
      </c>
      <c r="G15" s="4">
        <v>2015</v>
      </c>
      <c r="H15" s="4">
        <v>2016</v>
      </c>
      <c r="I15" s="4">
        <v>2017</v>
      </c>
      <c r="J15" s="4">
        <v>2020</v>
      </c>
      <c r="K15" s="4">
        <v>2025</v>
      </c>
      <c r="L15" s="4">
        <v>2030</v>
      </c>
      <c r="M15" s="4">
        <v>2035</v>
      </c>
      <c r="N15" s="4">
        <v>2040</v>
      </c>
      <c r="O15" s="4">
        <v>2045</v>
      </c>
      <c r="P15" s="4">
        <v>2050</v>
      </c>
      <c r="Q15" s="4">
        <v>2055</v>
      </c>
      <c r="R15" s="4">
        <v>2060</v>
      </c>
    </row>
    <row r="16" spans="1:18" x14ac:dyDescent="0.3">
      <c r="A16" s="4" t="s">
        <v>22</v>
      </c>
      <c r="B16" s="4" t="str">
        <f>INDEX('R1. Scenario specifications'!$C$11:$C$59,MATCH($A16,'R1. Scenario specifications'!$A$11:$A$59,0))</f>
        <v>Current Policies Scenario, World Energy Outlook 2018</v>
      </c>
      <c r="C16" s="4" t="s">
        <v>23</v>
      </c>
      <c r="D16" s="4" t="str">
        <f t="array" ref="D16">INDEX($F$49:$F$90,MATCH($A16&amp;$C16,$B$49:$B$90&amp;$D$49:$D$90,0))</f>
        <v>Mtce</v>
      </c>
      <c r="E16" s="4" t="str">
        <f>_xlfn.IFS($C16="Coal","Mtce",$C16="Oil","Mb/day",$C16="Gas","bcm")</f>
        <v>Mtce</v>
      </c>
      <c r="F16" s="6" t="str">
        <f t="array" ref="F16">IF(SUM(IF(($B$49:$B$90=$A16)*($D$49:$D$90=$C16)*($G$48:$S$48=F$15),$G$49:$S$90))=0,"",SUM(IF(($B$49:$B$90=$A16)*($D$49:$D$90=$C16)*($G$48:$S$48=F$15),$G$49:$S$90))*IF($E16=$D16,1,INDEX($B$7:$B$12,MATCH($D16&amp;$E16,$C$7:$C$12&amp;$D$7:$D$12,0))))</f>
        <v/>
      </c>
      <c r="G16" s="6" t="str">
        <f t="array" ref="G16">IF(SUM(IF(($B$49:$B$90=$A16)*($D$49:$D$90=$C16)*($G$48:$S$48=G$15),$G$49:$S$90))=0,"",SUM(IF(($B$49:$B$90=$A16)*($D$49:$D$90=$C16)*($G$48:$S$48=G$15),$G$49:$S$90))*IF($E16=$D16,1,INDEX($B$7:$B$12,MATCH($D16&amp;$E16,$C$7:$C$12&amp;$D$7:$D$12,0))))</f>
        <v/>
      </c>
      <c r="H16" s="6">
        <f t="array" ref="H16">IF(SUM(IF(($B$49:$B$90=$A16)*($D$49:$D$90=$C16)*($G$48:$S$48=H$15),$G$49:$S$90))=0,"",SUM(IF(($B$49:$B$90=$A16)*($D$49:$D$90=$C16)*($G$48:$S$48=H$15),$G$49:$S$90))*IF($E16=$D16,1,INDEX($B$7:$B$12,MATCH($D16&amp;$E16,$C$7:$C$12&amp;$D$7:$D$12,0))))</f>
        <v>5224.5519999999997</v>
      </c>
      <c r="I16" s="6">
        <f t="array" ref="I16">IF(SUM(IF(($B$49:$B$90=$A16)*($D$49:$D$90=$C16)*($G$48:$S$48=I$15),$G$49:$S$90))=0,"",SUM(IF(($B$49:$B$90=$A16)*($D$49:$D$90=$C16)*($G$48:$S$48=I$15),$G$49:$S$90))*IF($E16=$D16,1,INDEX($B$7:$B$12,MATCH($D16&amp;$E16,$C$7:$C$12&amp;$D$7:$D$12,0))))</f>
        <v>5359.8919999999998</v>
      </c>
      <c r="J16" s="6">
        <f t="array" ref="J16">IF(SUM(IF(($B$49:$B$90=$A16)*($D$49:$D$90=$C16)*($G$48:$S$48=J$15),$G$49:$S$90))=0,"",SUM(IF(($B$49:$B$90=$A16)*($D$49:$D$90=$C16)*($G$48:$S$48=J$15),$G$49:$S$90))*IF($E16=$D16,1,INDEX($B$7:$B$12,MATCH($D16&amp;$E16,$C$7:$C$12&amp;$D$7:$D$12,0))))</f>
        <v>5491.5170000000007</v>
      </c>
      <c r="K16" s="6">
        <f t="array" ref="K16">IF(SUM(IF(($B$49:$B$90=$A16)*($D$49:$D$90=$C16)*($G$48:$S$48=K$15),$G$49:$S$90))=0,"",SUM(IF(($B$49:$B$90=$A16)*($D$49:$D$90=$C16)*($G$48:$S$48=K$15),$G$49:$S$90))*IF($E16=$D16,1,INDEX($B$7:$B$12,MATCH($D16&amp;$E16,$C$7:$C$12&amp;$D$7:$D$12,0))))</f>
        <v>5710.8919999999998</v>
      </c>
      <c r="L16" s="6">
        <f t="array" ref="L16">IF(SUM(IF(($B$49:$B$90=$A16)*($D$49:$D$90=$C16)*($G$48:$S$48=L$15),$G$49:$S$90))=0,"",SUM(IF(($B$49:$B$90=$A16)*($D$49:$D$90=$C16)*($G$48:$S$48=L$15),$G$49:$S$90))*IF($E16=$D16,1,INDEX($B$7:$B$12,MATCH($D16&amp;$E16,$C$7:$C$12&amp;$D$7:$D$12,0))))</f>
        <v>6074.0859999999993</v>
      </c>
      <c r="M16" s="6">
        <f t="array" ref="M16">IF(SUM(IF(($B$49:$B$90=$A16)*($D$49:$D$90=$C16)*($G$48:$S$48=M$15),$G$49:$S$90))=0,"",SUM(IF(($B$49:$B$90=$A16)*($D$49:$D$90=$C16)*($G$48:$S$48=M$15),$G$49:$S$90))*IF($E16=$D16,1,INDEX($B$7:$B$12,MATCH($D16&amp;$E16,$C$7:$C$12&amp;$D$7:$D$12,0))))</f>
        <v>6457.482</v>
      </c>
      <c r="N16" s="6">
        <f t="array" ref="N16">IF(SUM(IF(($B$49:$B$90=$A16)*($D$49:$D$90=$C16)*($G$48:$S$48=N$15),$G$49:$S$90))=0,"",SUM(IF(($B$49:$B$90=$A16)*($D$49:$D$90=$C16)*($G$48:$S$48=N$15),$G$49:$S$90))*IF($E16=$D16,1,INDEX($B$7:$B$12,MATCH($D16&amp;$E16,$C$7:$C$12&amp;$D$7:$D$12,0))))</f>
        <v>6813.43</v>
      </c>
      <c r="O16" s="6">
        <f t="array" ref="O16">IF(SUM(IF(($B$49:$B$90=$A16)*($D$49:$D$90=$C16)*($G$48:$S$48=O$15),$G$49:$S$90))=0,"",SUM(IF(($B$49:$B$90=$A16)*($D$49:$D$90=$C16)*($G$48:$S$48=O$15),$G$49:$S$90))*IF($E16=$D16,1,INDEX($B$7:$B$12,MATCH($D16&amp;$E16,$C$7:$C$12&amp;$D$7:$D$12,0))))</f>
        <v>7169.3779999999942</v>
      </c>
      <c r="P16" s="6">
        <f t="array" ref="P16">IF(SUM(IF(($B$49:$B$90=$A16)*($D$49:$D$90=$C16)*($G$48:$S$48=P$15),$G$49:$S$90))=0,"",SUM(IF(($B$49:$B$90=$A16)*($D$49:$D$90=$C16)*($G$48:$S$48=P$15),$G$49:$S$90))*IF($E16=$D16,1,INDEX($B$7:$B$12,MATCH($D16&amp;$E16,$C$7:$C$12&amp;$D$7:$D$12,0))))</f>
        <v>7525.3259999999846</v>
      </c>
      <c r="Q16" s="6">
        <f t="array" ref="Q16">IF(SUM(IF(($B$49:$B$90=$A16)*($D$49:$D$90=$C16)*($G$48:$S$48=Q$15),$G$49:$S$90))=0,"",SUM(IF(($B$49:$B$90=$A16)*($D$49:$D$90=$C16)*($G$48:$S$48=Q$15),$G$49:$S$90))*IF($E16=$D16,1,INDEX($B$7:$B$12,MATCH($D16&amp;$E16,$C$7:$C$12&amp;$D$7:$D$12,0))))</f>
        <v>7881.2740000000031</v>
      </c>
      <c r="R16" s="6">
        <f t="array" ref="R16">IF(SUM(IF(($B$49:$B$90=$A16)*($D$49:$D$90=$C16)*($G$48:$S$48=R$15),$G$49:$S$90))=0,"",SUM(IF(($B$49:$B$90=$A16)*($D$49:$D$90=$C16)*($G$48:$S$48=R$15),$G$49:$S$90))*IF($E16=$D16,1,INDEX($B$7:$B$12,MATCH($D16&amp;$E16,$C$7:$C$12&amp;$D$7:$D$12,0))))</f>
        <v>8237.2219999999925</v>
      </c>
    </row>
    <row r="17" spans="1:18" x14ac:dyDescent="0.3">
      <c r="A17" s="4" t="s">
        <v>22</v>
      </c>
      <c r="B17" s="4" t="str">
        <f>INDEX('R1. Scenario specifications'!$C$11:$C$59,MATCH($A17,'R1. Scenario specifications'!$A$11:$A$59,0))</f>
        <v>Current Policies Scenario, World Energy Outlook 2018</v>
      </c>
      <c r="C17" s="4" t="s">
        <v>24</v>
      </c>
      <c r="D17" s="4" t="str">
        <f t="array" ref="D17">INDEX($F$49:$F$90,MATCH($A17&amp;$C17,$B$49:$B$90&amp;$D$49:$D$90,0))</f>
        <v>Mb/day</v>
      </c>
      <c r="E17" s="4" t="str">
        <f t="shared" ref="E17:E45" si="1">_xlfn.IFS($C17="Coal","Mtce",$C17="Oil","Mb/day",$C17="Gas","bcm")</f>
        <v>Mb/day</v>
      </c>
      <c r="F17" s="6" t="str">
        <f t="array" ref="F17">IF(SUM(IF(($B$49:$B$90=$A17)*($D$49:$D$90=$C17)*($G$48:$S$48=F$15),$G$49:$S$90))=0,"",SUM(IF(($B$49:$B$90=$A17)*($D$49:$D$90=$C17)*($G$48:$S$48=F$15),$G$49:$S$90))*IF($E17=$D17,1,INDEX($B$7:$B$12,MATCH($D17&amp;$E17,$C$7:$C$12&amp;$D$7:$D$12,0))))</f>
        <v/>
      </c>
      <c r="G17" s="6" t="str">
        <f t="array" ref="G17">IF(SUM(IF(($B$49:$B$90=$A17)*($D$49:$D$90=$C17)*($G$48:$S$48=G$15),$G$49:$S$90))=0,"",SUM(IF(($B$49:$B$90=$A17)*($D$49:$D$90=$C17)*($G$48:$S$48=G$15),$G$49:$S$90))*IF($E17=$D17,1,INDEX($B$7:$B$12,MATCH($D17&amp;$E17,$C$7:$C$12&amp;$D$7:$D$12,0))))</f>
        <v/>
      </c>
      <c r="H17" s="6">
        <f t="array" ref="H17">IF(SUM(IF(($B$49:$B$90=$A17)*($D$49:$D$90=$C17)*($G$48:$S$48=H$15),$G$49:$S$90))=0,"",SUM(IF(($B$49:$B$90=$A17)*($D$49:$D$90=$C17)*($G$48:$S$48=H$15),$G$49:$S$90))*IF($E17=$D17,1,INDEX($B$7:$B$12,MATCH($D17&amp;$E17,$C$7:$C$12&amp;$D$7:$D$12,0))))</f>
        <v>92.411000000000001</v>
      </c>
      <c r="I17" s="6">
        <f t="array" ref="I17">IF(SUM(IF(($B$49:$B$90=$A17)*($D$49:$D$90=$C17)*($G$48:$S$48=I$15),$G$49:$S$90))=0,"",SUM(IF(($B$49:$B$90=$A17)*($D$49:$D$90=$C17)*($G$48:$S$48=I$15),$G$49:$S$90))*IF($E17=$D17,1,INDEX($B$7:$B$12,MATCH($D17&amp;$E17,$C$7:$C$12&amp;$D$7:$D$12,0))))</f>
        <v>92.781000000000006</v>
      </c>
      <c r="J17" s="6">
        <f t="array" ref="J17">IF(SUM(IF(($B$49:$B$90=$A17)*($D$49:$D$90=$C17)*($G$48:$S$48=J$15),$G$49:$S$90))=0,"",SUM(IF(($B$49:$B$90=$A17)*($D$49:$D$90=$C17)*($G$48:$S$48=J$15),$G$49:$S$90))*IF($E17=$D17,1,INDEX($B$7:$B$12,MATCH($D17&amp;$E17,$C$7:$C$12&amp;$D$7:$D$12,0))))</f>
        <v>96.576750000000004</v>
      </c>
      <c r="K17" s="6">
        <f t="array" ref="K17">IF(SUM(IF(($B$49:$B$90=$A17)*($D$49:$D$90=$C17)*($G$48:$S$48=K$15),$G$49:$S$90))=0,"",SUM(IF(($B$49:$B$90=$A17)*($D$49:$D$90=$C17)*($G$48:$S$48=K$15),$G$49:$S$90))*IF($E17=$D17,1,INDEX($B$7:$B$12,MATCH($D17&amp;$E17,$C$7:$C$12&amp;$D$7:$D$12,0))))</f>
        <v>102.90300000000001</v>
      </c>
      <c r="L17" s="6">
        <f t="array" ref="L17">IF(SUM(IF(($B$49:$B$90=$A17)*($D$49:$D$90=$C17)*($G$48:$S$48=L$15),$G$49:$S$90))=0,"",SUM(IF(($B$49:$B$90=$A17)*($D$49:$D$90=$C17)*($G$48:$S$48=L$15),$G$49:$S$90))*IF($E17=$D17,1,INDEX($B$7:$B$12,MATCH($D17&amp;$E17,$C$7:$C$12&amp;$D$7:$D$12,0))))</f>
        <v>107.675</v>
      </c>
      <c r="M17" s="6">
        <f t="array" ref="M17">IF(SUM(IF(($B$49:$B$90=$A17)*($D$49:$D$90=$C17)*($G$48:$S$48=M$15),$G$49:$S$90))=0,"",SUM(IF(($B$49:$B$90=$A17)*($D$49:$D$90=$C17)*($G$48:$S$48=M$15),$G$49:$S$90))*IF($E17=$D17,1,INDEX($B$7:$B$12,MATCH($D17&amp;$E17,$C$7:$C$12&amp;$D$7:$D$12,0))))</f>
        <v>112.04300000000001</v>
      </c>
      <c r="N17" s="6">
        <f t="array" ref="N17">IF(SUM(IF(($B$49:$B$90=$A17)*($D$49:$D$90=$C17)*($G$48:$S$48=N$15),$G$49:$S$90))=0,"",SUM(IF(($B$49:$B$90=$A17)*($D$49:$D$90=$C17)*($G$48:$S$48=N$15),$G$49:$S$90))*IF($E17=$D17,1,INDEX($B$7:$B$12,MATCH($D17&amp;$E17,$C$7:$C$12&amp;$D$7:$D$12,0))))</f>
        <v>117.205</v>
      </c>
      <c r="O17" s="6">
        <f t="array" ref="O17">IF(SUM(IF(($B$49:$B$90=$A17)*($D$49:$D$90=$C17)*($G$48:$S$48=O$15),$G$49:$S$90))=0,"",SUM(IF(($B$49:$B$90=$A17)*($D$49:$D$90=$C17)*($G$48:$S$48=O$15),$G$49:$S$90))*IF($E17=$D17,1,INDEX($B$7:$B$12,MATCH($D17&amp;$E17,$C$7:$C$12&amp;$D$7:$D$12,0))))</f>
        <v>122.36699999999996</v>
      </c>
      <c r="P17" s="6">
        <f t="array" ref="P17">IF(SUM(IF(($B$49:$B$90=$A17)*($D$49:$D$90=$C17)*($G$48:$S$48=P$15),$G$49:$S$90))=0,"",SUM(IF(($B$49:$B$90=$A17)*($D$49:$D$90=$C17)*($G$48:$S$48=P$15),$G$49:$S$90))*IF($E17=$D17,1,INDEX($B$7:$B$12,MATCH($D17&amp;$E17,$C$7:$C$12&amp;$D$7:$D$12,0))))</f>
        <v>127.52900000000022</v>
      </c>
      <c r="Q17" s="6">
        <f t="array" ref="Q17">IF(SUM(IF(($B$49:$B$90=$A17)*($D$49:$D$90=$C17)*($G$48:$S$48=Q$15),$G$49:$S$90))=0,"",SUM(IF(($B$49:$B$90=$A17)*($D$49:$D$90=$C17)*($G$48:$S$48=Q$15),$G$49:$S$90))*IF($E17=$D17,1,INDEX($B$7:$B$12,MATCH($D17&amp;$E17,$C$7:$C$12&amp;$D$7:$D$12,0))))</f>
        <v>132.69100000000003</v>
      </c>
      <c r="R17" s="6">
        <f t="array" ref="R17">IF(SUM(IF(($B$49:$B$90=$A17)*($D$49:$D$90=$C17)*($G$48:$S$48=R$15),$G$49:$S$90))=0,"",SUM(IF(($B$49:$B$90=$A17)*($D$49:$D$90=$C17)*($G$48:$S$48=R$15),$G$49:$S$90))*IF($E17=$D17,1,INDEX($B$7:$B$12,MATCH($D17&amp;$E17,$C$7:$C$12&amp;$D$7:$D$12,0))))</f>
        <v>137.85300000000029</v>
      </c>
    </row>
    <row r="18" spans="1:18" x14ac:dyDescent="0.3">
      <c r="A18" s="4" t="s">
        <v>22</v>
      </c>
      <c r="B18" s="4" t="str">
        <f>INDEX('R1. Scenario specifications'!$C$11:$C$59,MATCH($A18,'R1. Scenario specifications'!$A$11:$A$59,0))</f>
        <v>Current Policies Scenario, World Energy Outlook 2018</v>
      </c>
      <c r="C18" s="4" t="s">
        <v>25</v>
      </c>
      <c r="D18" s="4" t="str">
        <f t="array" ref="D18">INDEX($F$49:$F$90,MATCH($A18&amp;$C18,$B$49:$B$90&amp;$D$49:$D$90,0))</f>
        <v>bcm</v>
      </c>
      <c r="E18" s="4" t="str">
        <f t="shared" si="1"/>
        <v>bcm</v>
      </c>
      <c r="F18" s="6" t="str">
        <f t="array" ref="F18">IF(SUM(IF(($B$49:$B$90=$A18)*($D$49:$D$90=$C18)*($G$48:$S$48=F$15),$G$49:$S$90))=0,"",SUM(IF(($B$49:$B$90=$A18)*($D$49:$D$90=$C18)*($G$48:$S$48=F$15),$G$49:$S$90))*IF($E18=$D18,1,INDEX($B$7:$B$12,MATCH($D18&amp;$E18,$C$7:$C$12&amp;$D$7:$D$12,0))))</f>
        <v/>
      </c>
      <c r="G18" s="6" t="str">
        <f t="array" ref="G18">IF(SUM(IF(($B$49:$B$90=$A18)*($D$49:$D$90=$C18)*($G$48:$S$48=G$15),$G$49:$S$90))=0,"",SUM(IF(($B$49:$B$90=$A18)*($D$49:$D$90=$C18)*($G$48:$S$48=G$15),$G$49:$S$90))*IF($E18=$D18,1,INDEX($B$7:$B$12,MATCH($D18&amp;$E18,$C$7:$C$12&amp;$D$7:$D$12,0))))</f>
        <v/>
      </c>
      <c r="H18" s="6">
        <f t="array" ref="H18">IF(SUM(IF(($B$49:$B$90=$A18)*($D$49:$D$90=$C18)*($G$48:$S$48=H$15),$G$49:$S$90))=0,"",SUM(IF(($B$49:$B$90=$A18)*($D$49:$D$90=$C18)*($G$48:$S$48=H$15),$G$49:$S$90))*IF($E18=$D18,1,INDEX($B$7:$B$12,MATCH($D18&amp;$E18,$C$7:$C$12&amp;$D$7:$D$12,0))))</f>
        <v>3636.84</v>
      </c>
      <c r="I18" s="6">
        <f t="array" ref="I18">IF(SUM(IF(($B$49:$B$90=$A18)*($D$49:$D$90=$C18)*($G$48:$S$48=I$15),$G$49:$S$90))=0,"",SUM(IF(($B$49:$B$90=$A18)*($D$49:$D$90=$C18)*($G$48:$S$48=I$15),$G$49:$S$90))*IF($E18=$D18,1,INDEX($B$7:$B$12,MATCH($D18&amp;$E18,$C$7:$C$12&amp;$D$7:$D$12,0))))</f>
        <v>3768.86</v>
      </c>
      <c r="J18" s="6">
        <f t="array" ref="J18">IF(SUM(IF(($B$49:$B$90=$A18)*($D$49:$D$90=$C18)*($G$48:$S$48=J$15),$G$49:$S$90))=0,"",SUM(IF(($B$49:$B$90=$A18)*($D$49:$D$90=$C18)*($G$48:$S$48=J$15),$G$49:$S$90))*IF($E18=$D18,1,INDEX($B$7:$B$12,MATCH($D18&amp;$E18,$C$7:$C$12&amp;$D$7:$D$12,0))))</f>
        <v>4000.3962500000002</v>
      </c>
      <c r="K18" s="6">
        <f t="array" ref="K18">IF(SUM(IF(($B$49:$B$90=$A18)*($D$49:$D$90=$C18)*($G$48:$S$48=K$15),$G$49:$S$90))=0,"",SUM(IF(($B$49:$B$90=$A18)*($D$49:$D$90=$C18)*($G$48:$S$48=K$15),$G$49:$S$90))*IF($E18=$D18,1,INDEX($B$7:$B$12,MATCH($D18&amp;$E18,$C$7:$C$12&amp;$D$7:$D$12,0))))</f>
        <v>4386.29</v>
      </c>
      <c r="L18" s="6">
        <f t="array" ref="L18">IF(SUM(IF(($B$49:$B$90=$A18)*($D$49:$D$90=$C18)*($G$48:$S$48=L$15),$G$49:$S$90))=0,"",SUM(IF(($B$49:$B$90=$A18)*($D$49:$D$90=$C18)*($G$48:$S$48=L$15),$G$49:$S$90))*IF($E18=$D18,1,INDEX($B$7:$B$12,MATCH($D18&amp;$E18,$C$7:$C$12&amp;$D$7:$D$12,0))))</f>
        <v>4859.5</v>
      </c>
      <c r="M18" s="6">
        <f t="array" ref="M18">IF(SUM(IF(($B$49:$B$90=$A18)*($D$49:$D$90=$C18)*($G$48:$S$48=M$15),$G$49:$S$90))=0,"",SUM(IF(($B$49:$B$90=$A18)*($D$49:$D$90=$C18)*($G$48:$S$48=M$15),$G$49:$S$90))*IF($E18=$D18,1,INDEX($B$7:$B$12,MATCH($D18&amp;$E18,$C$7:$C$12&amp;$D$7:$D$12,0))))</f>
        <v>5365.77</v>
      </c>
      <c r="N18" s="6">
        <f t="array" ref="N18">IF(SUM(IF(($B$49:$B$90=$A18)*($D$49:$D$90=$C18)*($G$48:$S$48=N$15),$G$49:$S$90))=0,"",SUM(IF(($B$49:$B$90=$A18)*($D$49:$D$90=$C18)*($G$48:$S$48=N$15),$G$49:$S$90))*IF($E18=$D18,1,INDEX($B$7:$B$12,MATCH($D18&amp;$E18,$C$7:$C$12&amp;$D$7:$D$12,0))))</f>
        <v>5846.69</v>
      </c>
      <c r="O18" s="6">
        <f t="array" ref="O18">IF(SUM(IF(($B$49:$B$90=$A18)*($D$49:$D$90=$C18)*($G$48:$S$48=O$15),$G$49:$S$90))=0,"",SUM(IF(($B$49:$B$90=$A18)*($D$49:$D$90=$C18)*($G$48:$S$48=O$15),$G$49:$S$90))*IF($E18=$D18,1,INDEX($B$7:$B$12,MATCH($D18&amp;$E18,$C$7:$C$12&amp;$D$7:$D$12,0))))</f>
        <v>6327.6100000000151</v>
      </c>
      <c r="P18" s="6">
        <f t="array" ref="P18">IF(SUM(IF(($B$49:$B$90=$A18)*($D$49:$D$90=$C18)*($G$48:$S$48=P$15),$G$49:$S$90))=0,"",SUM(IF(($B$49:$B$90=$A18)*($D$49:$D$90=$C18)*($G$48:$S$48=P$15),$G$49:$S$90))*IF($E18=$D18,1,INDEX($B$7:$B$12,MATCH($D18&amp;$E18,$C$7:$C$12&amp;$D$7:$D$12,0))))</f>
        <v>6808.5299999999988</v>
      </c>
      <c r="Q18" s="6">
        <f t="array" ref="Q18">IF(SUM(IF(($B$49:$B$90=$A18)*($D$49:$D$90=$C18)*($G$48:$S$48=Q$15),$G$49:$S$90))=0,"",SUM(IF(($B$49:$B$90=$A18)*($D$49:$D$90=$C18)*($G$48:$S$48=Q$15),$G$49:$S$90))*IF($E18=$D18,1,INDEX($B$7:$B$12,MATCH($D18&amp;$E18,$C$7:$C$12&amp;$D$7:$D$12,0))))</f>
        <v>7289.4500000000116</v>
      </c>
      <c r="R18" s="6">
        <f t="array" ref="R18">IF(SUM(IF(($B$49:$B$90=$A18)*($D$49:$D$90=$C18)*($G$48:$S$48=R$15),$G$49:$S$90))=0,"",SUM(IF(($B$49:$B$90=$A18)*($D$49:$D$90=$C18)*($G$48:$S$48=R$15),$G$49:$S$90))*IF($E18=$D18,1,INDEX($B$7:$B$12,MATCH($D18&amp;$E18,$C$7:$C$12&amp;$D$7:$D$12,0))))</f>
        <v>7770.3699999999953</v>
      </c>
    </row>
    <row r="19" spans="1:18" x14ac:dyDescent="0.3">
      <c r="A19" s="4" t="s">
        <v>26</v>
      </c>
      <c r="B19" s="4" t="str">
        <f>INDEX('R1. Scenario specifications'!$C$11:$C$59,MATCH($A19,'R1. Scenario specifications'!$A$11:$A$59,0))</f>
        <v>New Policies Scenario, World Energy Outlook 2018</v>
      </c>
      <c r="C19" s="4" t="s">
        <v>23</v>
      </c>
      <c r="D19" s="4" t="str">
        <f t="array" ref="D19">INDEX($F$49:$F$90,MATCH($A19&amp;$C19,$B$49:$B$90&amp;$D$49:$D$90,0))</f>
        <v>Mtce</v>
      </c>
      <c r="E19" s="4" t="str">
        <f t="shared" si="1"/>
        <v>Mtce</v>
      </c>
      <c r="F19" s="6" t="str">
        <f t="array" ref="F19">IF(SUM(IF(($B$49:$B$90=$A19)*($D$49:$D$90=$C19)*($G$48:$S$48=F$15),$G$49:$S$90))=0,"",SUM(IF(($B$49:$B$90=$A19)*($D$49:$D$90=$C19)*($G$48:$S$48=F$15),$G$49:$S$90))*IF($E19=$D19,1,INDEX($B$7:$B$12,MATCH($D19&amp;$E19,$C$7:$C$12&amp;$D$7:$D$12,0))))</f>
        <v/>
      </c>
      <c r="G19" s="6" t="str">
        <f t="array" ref="G19">IF(SUM(IF(($B$49:$B$90=$A19)*($D$49:$D$90=$C19)*($G$48:$S$48=G$15),$G$49:$S$90))=0,"",SUM(IF(($B$49:$B$90=$A19)*($D$49:$D$90=$C19)*($G$48:$S$48=G$15),$G$49:$S$90))*IF($E19=$D19,1,INDEX($B$7:$B$12,MATCH($D19&amp;$E19,$C$7:$C$12&amp;$D$7:$D$12,0))))</f>
        <v/>
      </c>
      <c r="H19" s="6">
        <f t="array" ref="H19">IF(SUM(IF(($B$49:$B$90=$A19)*($D$49:$D$90=$C19)*($G$48:$S$48=H$15),$G$49:$S$90))=0,"",SUM(IF(($B$49:$B$90=$A19)*($D$49:$D$90=$C19)*($G$48:$S$48=H$15),$G$49:$S$90))*IF($E19=$D19,1,INDEX($B$7:$B$12,MATCH($D19&amp;$E19,$C$7:$C$12&amp;$D$7:$D$12,0))))</f>
        <v>5224.5519999999997</v>
      </c>
      <c r="I19" s="6">
        <f t="array" ref="I19">IF(SUM(IF(($B$49:$B$90=$A19)*($D$49:$D$90=$C19)*($G$48:$S$48=I$15),$G$49:$S$90))=0,"",SUM(IF(($B$49:$B$90=$A19)*($D$49:$D$90=$C19)*($G$48:$S$48=I$15),$G$49:$S$90))*IF($E19=$D19,1,INDEX($B$7:$B$12,MATCH($D19&amp;$E19,$C$7:$C$12&amp;$D$7:$D$12,0))))</f>
        <v>5359.8919999999998</v>
      </c>
      <c r="J19" s="6">
        <f t="array" ref="J19">IF(SUM(IF(($B$49:$B$90=$A19)*($D$49:$D$90=$C19)*($G$48:$S$48=J$15),$G$49:$S$90))=0,"",SUM(IF(($B$49:$B$90=$A19)*($D$49:$D$90=$C19)*($G$48:$S$48=J$15),$G$49:$S$90))*IF($E19=$D19,1,INDEX($B$7:$B$12,MATCH($D19&amp;$E19,$C$7:$C$12&amp;$D$7:$D$12,0))))</f>
        <v>5368.7423750000007</v>
      </c>
      <c r="K19" s="6">
        <f t="array" ref="K19">IF(SUM(IF(($B$49:$B$90=$A19)*($D$49:$D$90=$C19)*($G$48:$S$48=K$15),$G$49:$S$90))=0,"",SUM(IF(($B$49:$B$90=$A19)*($D$49:$D$90=$C19)*($G$48:$S$48=K$15),$G$49:$S$90))*IF($E19=$D19,1,INDEX($B$7:$B$12,MATCH($D19&amp;$E19,$C$7:$C$12&amp;$D$7:$D$12,0))))</f>
        <v>5383.4930000000004</v>
      </c>
      <c r="L19" s="6">
        <f t="array" ref="L19">IF(SUM(IF(($B$49:$B$90=$A19)*($D$49:$D$90=$C19)*($G$48:$S$48=L$15),$G$49:$S$90))=0,"",SUM(IF(($B$49:$B$90=$A19)*($D$49:$D$90=$C19)*($G$48:$S$48=L$15),$G$49:$S$90))*IF($E19=$D19,1,INDEX($B$7:$B$12,MATCH($D19&amp;$E19,$C$7:$C$12&amp;$D$7:$D$12,0))))</f>
        <v>5405.11</v>
      </c>
      <c r="M19" s="6">
        <f t="array" ref="M19">IF(SUM(IF(($B$49:$B$90=$A19)*($D$49:$D$90=$C19)*($G$48:$S$48=M$15),$G$49:$S$90))=0,"",SUM(IF(($B$49:$B$90=$A19)*($D$49:$D$90=$C19)*($G$48:$S$48=M$15),$G$49:$S$90))*IF($E19=$D19,1,INDEX($B$7:$B$12,MATCH($D19&amp;$E19,$C$7:$C$12&amp;$D$7:$D$12,0))))</f>
        <v>5419.32</v>
      </c>
      <c r="N19" s="6">
        <f t="array" ref="N19">IF(SUM(IF(($B$49:$B$90=$A19)*($D$49:$D$90=$C19)*($G$48:$S$48=N$15),$G$49:$S$90))=0,"",SUM(IF(($B$49:$B$90=$A19)*($D$49:$D$90=$C19)*($G$48:$S$48=N$15),$G$49:$S$90))*IF($E19=$D19,1,INDEX($B$7:$B$12,MATCH($D19&amp;$E19,$C$7:$C$12&amp;$D$7:$D$12,0))))</f>
        <v>5441.4790000000003</v>
      </c>
      <c r="O19" s="6">
        <f t="array" ref="O19">IF(SUM(IF(($B$49:$B$90=$A19)*($D$49:$D$90=$C19)*($G$48:$S$48=O$15),$G$49:$S$90))=0,"",SUM(IF(($B$49:$B$90=$A19)*($D$49:$D$90=$C19)*($G$48:$S$48=O$15),$G$49:$S$90))*IF($E19=$D19,1,INDEX($B$7:$B$12,MATCH($D19&amp;$E19,$C$7:$C$12&amp;$D$7:$D$12,0))))</f>
        <v>5463.6379999999999</v>
      </c>
      <c r="P19" s="6">
        <f t="array" ref="P19">IF(SUM(IF(($B$49:$B$90=$A19)*($D$49:$D$90=$C19)*($G$48:$S$48=P$15),$G$49:$S$90))=0,"",SUM(IF(($B$49:$B$90=$A19)*($D$49:$D$90=$C19)*($G$48:$S$48=P$15),$G$49:$S$90))*IF($E19=$D19,1,INDEX($B$7:$B$12,MATCH($D19&amp;$E19,$C$7:$C$12&amp;$D$7:$D$12,0))))</f>
        <v>5485.7969999999978</v>
      </c>
      <c r="Q19" s="6">
        <f t="array" ref="Q19">IF(SUM(IF(($B$49:$B$90=$A19)*($D$49:$D$90=$C19)*($G$48:$S$48=Q$15),$G$49:$S$90))=0,"",SUM(IF(($B$49:$B$90=$A19)*($D$49:$D$90=$C19)*($G$48:$S$48=Q$15),$G$49:$S$90))*IF($E19=$D19,1,INDEX($B$7:$B$12,MATCH($D19&amp;$E19,$C$7:$C$12&amp;$D$7:$D$12,0))))</f>
        <v>5507.9559999999992</v>
      </c>
      <c r="R19" s="6">
        <f t="array" ref="R19">IF(SUM(IF(($B$49:$B$90=$A19)*($D$49:$D$90=$C19)*($G$48:$S$48=R$15),$G$49:$S$90))=0,"",SUM(IF(($B$49:$B$90=$A19)*($D$49:$D$90=$C19)*($G$48:$S$48=R$15),$G$49:$S$90))*IF($E19=$D19,1,INDEX($B$7:$B$12,MATCH($D19&amp;$E19,$C$7:$C$12&amp;$D$7:$D$12,0))))</f>
        <v>5530.1149999999971</v>
      </c>
    </row>
    <row r="20" spans="1:18" x14ac:dyDescent="0.3">
      <c r="A20" s="4" t="s">
        <v>26</v>
      </c>
      <c r="B20" s="4" t="str">
        <f>INDEX('R1. Scenario specifications'!$C$11:$C$59,MATCH($A20,'R1. Scenario specifications'!$A$11:$A$59,0))</f>
        <v>New Policies Scenario, World Energy Outlook 2018</v>
      </c>
      <c r="C20" s="4" t="s">
        <v>24</v>
      </c>
      <c r="D20" s="4" t="str">
        <f t="array" ref="D20">INDEX($F$49:$F$90,MATCH($A20&amp;$C20,$B$49:$B$90&amp;$D$49:$D$90,0))</f>
        <v>Mb/day</v>
      </c>
      <c r="E20" s="4" t="str">
        <f t="shared" si="1"/>
        <v>Mb/day</v>
      </c>
      <c r="F20" s="6" t="str">
        <f t="array" ref="F20">IF(SUM(IF(($B$49:$B$90=$A20)*($D$49:$D$90=$C20)*($G$48:$S$48=F$15),$G$49:$S$90))=0,"",SUM(IF(($B$49:$B$90=$A20)*($D$49:$D$90=$C20)*($G$48:$S$48=F$15),$G$49:$S$90))*IF($E20=$D20,1,INDEX($B$7:$B$12,MATCH($D20&amp;$E20,$C$7:$C$12&amp;$D$7:$D$12,0))))</f>
        <v/>
      </c>
      <c r="G20" s="6" t="str">
        <f t="array" ref="G20">IF(SUM(IF(($B$49:$B$90=$A20)*($D$49:$D$90=$C20)*($G$48:$S$48=G$15),$G$49:$S$90))=0,"",SUM(IF(($B$49:$B$90=$A20)*($D$49:$D$90=$C20)*($G$48:$S$48=G$15),$G$49:$S$90))*IF($E20=$D20,1,INDEX($B$7:$B$12,MATCH($D20&amp;$E20,$C$7:$C$12&amp;$D$7:$D$12,0))))</f>
        <v/>
      </c>
      <c r="H20" s="6">
        <f t="array" ref="H20">IF(SUM(IF(($B$49:$B$90=$A20)*($D$49:$D$90=$C20)*($G$48:$S$48=H$15),$G$49:$S$90))=0,"",SUM(IF(($B$49:$B$90=$A20)*($D$49:$D$90=$C20)*($G$48:$S$48=H$15),$G$49:$S$90))*IF($E20=$D20,1,INDEX($B$7:$B$12,MATCH($D20&amp;$E20,$C$7:$C$12&amp;$D$7:$D$12,0))))</f>
        <v>92.411000000000001</v>
      </c>
      <c r="I20" s="6">
        <f t="array" ref="I20">IF(SUM(IF(($B$49:$B$90=$A20)*($D$49:$D$90=$C20)*($G$48:$S$48=I$15),$G$49:$S$90))=0,"",SUM(IF(($B$49:$B$90=$A20)*($D$49:$D$90=$C20)*($G$48:$S$48=I$15),$G$49:$S$90))*IF($E20=$D20,1,INDEX($B$7:$B$12,MATCH($D20&amp;$E20,$C$7:$C$12&amp;$D$7:$D$12,0))))</f>
        <v>92.781000000000006</v>
      </c>
      <c r="J20" s="6">
        <f t="array" ref="J20">IF(SUM(IF(($B$49:$B$90=$A20)*($D$49:$D$90=$C20)*($G$48:$S$48=J$15),$G$49:$S$90))=0,"",SUM(IF(($B$49:$B$90=$A20)*($D$49:$D$90=$C20)*($G$48:$S$48=J$15),$G$49:$S$90))*IF($E20=$D20,1,INDEX($B$7:$B$12,MATCH($D20&amp;$E20,$C$7:$C$12&amp;$D$7:$D$12,0))))</f>
        <v>95.458875000000006</v>
      </c>
      <c r="K20" s="6">
        <f t="array" ref="K20">IF(SUM(IF(($B$49:$B$90=$A20)*($D$49:$D$90=$C20)*($G$48:$S$48=K$15),$G$49:$S$90))=0,"",SUM(IF(($B$49:$B$90=$A20)*($D$49:$D$90=$C20)*($G$48:$S$48=K$15),$G$49:$S$90))*IF($E20=$D20,1,INDEX($B$7:$B$12,MATCH($D20&amp;$E20,$C$7:$C$12&amp;$D$7:$D$12,0))))</f>
        <v>99.921999999999997</v>
      </c>
      <c r="L20" s="6">
        <f t="array" ref="L20">IF(SUM(IF(($B$49:$B$90=$A20)*($D$49:$D$90=$C20)*($G$48:$S$48=L$15),$G$49:$S$90))=0,"",SUM(IF(($B$49:$B$90=$A20)*($D$49:$D$90=$C20)*($G$48:$S$48=L$15),$G$49:$S$90))*IF($E20=$D20,1,INDEX($B$7:$B$12,MATCH($D20&amp;$E20,$C$7:$C$12&amp;$D$7:$D$12,0))))</f>
        <v>101.631</v>
      </c>
      <c r="M20" s="6">
        <f t="array" ref="M20">IF(SUM(IF(($B$49:$B$90=$A20)*($D$49:$D$90=$C20)*($G$48:$S$48=M$15),$G$49:$S$90))=0,"",SUM(IF(($B$49:$B$90=$A20)*($D$49:$D$90=$C20)*($G$48:$S$48=M$15),$G$49:$S$90))*IF($E20=$D20,1,INDEX($B$7:$B$12,MATCH($D20&amp;$E20,$C$7:$C$12&amp;$D$7:$D$12,0))))</f>
        <v>102.087</v>
      </c>
      <c r="N20" s="6">
        <f t="array" ref="N20">IF(SUM(IF(($B$49:$B$90=$A20)*($D$49:$D$90=$C20)*($G$48:$S$48=N$15),$G$49:$S$90))=0,"",SUM(IF(($B$49:$B$90=$A20)*($D$49:$D$90=$C20)*($G$48:$S$48=N$15),$G$49:$S$90))*IF($E20=$D20,1,INDEX($B$7:$B$12,MATCH($D20&amp;$E20,$C$7:$C$12&amp;$D$7:$D$12,0))))</f>
        <v>103.36499999999999</v>
      </c>
      <c r="O20" s="6">
        <f t="array" ref="O20">IF(SUM(IF(($B$49:$B$90=$A20)*($D$49:$D$90=$C20)*($G$48:$S$48=O$15),$G$49:$S$90))=0,"",SUM(IF(($B$49:$B$90=$A20)*($D$49:$D$90=$C20)*($G$48:$S$48=O$15),$G$49:$S$90))*IF($E20=$D20,1,INDEX($B$7:$B$12,MATCH($D20&amp;$E20,$C$7:$C$12&amp;$D$7:$D$12,0))))</f>
        <v>104.64300000000003</v>
      </c>
      <c r="P20" s="6">
        <f t="array" ref="P20">IF(SUM(IF(($B$49:$B$90=$A20)*($D$49:$D$90=$C20)*($G$48:$S$48=P$15),$G$49:$S$90))=0,"",SUM(IF(($B$49:$B$90=$A20)*($D$49:$D$90=$C20)*($G$48:$S$48=P$15),$G$49:$S$90))*IF($E20=$D20,1,INDEX($B$7:$B$12,MATCH($D20&amp;$E20,$C$7:$C$12&amp;$D$7:$D$12,0))))</f>
        <v>105.92100000000005</v>
      </c>
      <c r="Q20" s="6">
        <f t="array" ref="Q20">IF(SUM(IF(($B$49:$B$90=$A20)*($D$49:$D$90=$C20)*($G$48:$S$48=Q$15),$G$49:$S$90))=0,"",SUM(IF(($B$49:$B$90=$A20)*($D$49:$D$90=$C20)*($G$48:$S$48=Q$15),$G$49:$S$90))*IF($E20=$D20,1,INDEX($B$7:$B$12,MATCH($D20&amp;$E20,$C$7:$C$12&amp;$D$7:$D$12,0))))</f>
        <v>107.19899999999996</v>
      </c>
      <c r="R20" s="6">
        <f t="array" ref="R20">IF(SUM(IF(($B$49:$B$90=$A20)*($D$49:$D$90=$C20)*($G$48:$S$48=R$15),$G$49:$S$90))=0,"",SUM(IF(($B$49:$B$90=$A20)*($D$49:$D$90=$C20)*($G$48:$S$48=R$15),$G$49:$S$90))*IF($E20=$D20,1,INDEX($B$7:$B$12,MATCH($D20&amp;$E20,$C$7:$C$12&amp;$D$7:$D$12,0))))</f>
        <v>108.47699999999998</v>
      </c>
    </row>
    <row r="21" spans="1:18" x14ac:dyDescent="0.3">
      <c r="A21" s="4" t="s">
        <v>26</v>
      </c>
      <c r="B21" s="4" t="str">
        <f>INDEX('R1. Scenario specifications'!$C$11:$C$59,MATCH($A21,'R1. Scenario specifications'!$A$11:$A$59,0))</f>
        <v>New Policies Scenario, World Energy Outlook 2018</v>
      </c>
      <c r="C21" s="4" t="s">
        <v>25</v>
      </c>
      <c r="D21" s="4" t="str">
        <f t="array" ref="D21">INDEX($F$49:$F$90,MATCH($A21&amp;$C21,$B$49:$B$90&amp;$D$49:$D$90,0))</f>
        <v>bcm</v>
      </c>
      <c r="E21" s="4" t="str">
        <f t="shared" si="1"/>
        <v>bcm</v>
      </c>
      <c r="F21" s="6" t="str">
        <f t="array" ref="F21">IF(SUM(IF(($B$49:$B$90=$A21)*($D$49:$D$90=$C21)*($G$48:$S$48=F$15),$G$49:$S$90))=0,"",SUM(IF(($B$49:$B$90=$A21)*($D$49:$D$90=$C21)*($G$48:$S$48=F$15),$G$49:$S$90))*IF($E21=$D21,1,INDEX($B$7:$B$12,MATCH($D21&amp;$E21,$C$7:$C$12&amp;$D$7:$D$12,0))))</f>
        <v/>
      </c>
      <c r="G21" s="6" t="str">
        <f t="array" ref="G21">IF(SUM(IF(($B$49:$B$90=$A21)*($D$49:$D$90=$C21)*($G$48:$S$48=G$15),$G$49:$S$90))=0,"",SUM(IF(($B$49:$B$90=$A21)*($D$49:$D$90=$C21)*($G$48:$S$48=G$15),$G$49:$S$90))*IF($E21=$D21,1,INDEX($B$7:$B$12,MATCH($D21&amp;$E21,$C$7:$C$12&amp;$D$7:$D$12,0))))</f>
        <v/>
      </c>
      <c r="H21" s="6">
        <f t="array" ref="H21">IF(SUM(IF(($B$49:$B$90=$A21)*($D$49:$D$90=$C21)*($G$48:$S$48=H$15),$G$49:$S$90))=0,"",SUM(IF(($B$49:$B$90=$A21)*($D$49:$D$90=$C21)*($G$48:$S$48=H$15),$G$49:$S$90))*IF($E21=$D21,1,INDEX($B$7:$B$12,MATCH($D21&amp;$E21,$C$7:$C$12&amp;$D$7:$D$12,0))))</f>
        <v>3636.84</v>
      </c>
      <c r="I21" s="6">
        <f t="array" ref="I21">IF(SUM(IF(($B$49:$B$90=$A21)*($D$49:$D$90=$C21)*($G$48:$S$48=I$15),$G$49:$S$90))=0,"",SUM(IF(($B$49:$B$90=$A21)*($D$49:$D$90=$C21)*($G$48:$S$48=I$15),$G$49:$S$90))*IF($E21=$D21,1,INDEX($B$7:$B$12,MATCH($D21&amp;$E21,$C$7:$C$12&amp;$D$7:$D$12,0))))</f>
        <v>3768.86</v>
      </c>
      <c r="J21" s="6">
        <f t="array" ref="J21">IF(SUM(IF(($B$49:$B$90=$A21)*($D$49:$D$90=$C21)*($G$48:$S$48=J$15),$G$49:$S$90))=0,"",SUM(IF(($B$49:$B$90=$A21)*($D$49:$D$90=$C21)*($G$48:$S$48=J$15),$G$49:$S$90))*IF($E21=$D21,1,INDEX($B$7:$B$12,MATCH($D21&amp;$E21,$C$7:$C$12&amp;$D$7:$D$12,0))))</f>
        <v>3965.5250000000001</v>
      </c>
      <c r="K21" s="6">
        <f t="array" ref="K21">IF(SUM(IF(($B$49:$B$90=$A21)*($D$49:$D$90=$C21)*($G$48:$S$48=K$15),$G$49:$S$90))=0,"",SUM(IF(($B$49:$B$90=$A21)*($D$49:$D$90=$C21)*($G$48:$S$48=K$15),$G$49:$S$90))*IF($E21=$D21,1,INDEX($B$7:$B$12,MATCH($D21&amp;$E21,$C$7:$C$12&amp;$D$7:$D$12,0))))</f>
        <v>4293.3</v>
      </c>
      <c r="L21" s="6">
        <f t="array" ref="L21">IF(SUM(IF(($B$49:$B$90=$A21)*($D$49:$D$90=$C21)*($G$48:$S$48=L$15),$G$49:$S$90))=0,"",SUM(IF(($B$49:$B$90=$A21)*($D$49:$D$90=$C21)*($G$48:$S$48=L$15),$G$49:$S$90))*IF($E21=$D21,1,INDEX($B$7:$B$12,MATCH($D21&amp;$E21,$C$7:$C$12&amp;$D$7:$D$12,0))))</f>
        <v>4641.3999999999996</v>
      </c>
      <c r="M21" s="6">
        <f t="array" ref="M21">IF(SUM(IF(($B$49:$B$90=$A21)*($D$49:$D$90=$C21)*($G$48:$S$48=M$15),$G$49:$S$90))=0,"",SUM(IF(($B$49:$B$90=$A21)*($D$49:$D$90=$C21)*($G$48:$S$48=M$15),$G$49:$S$90))*IF($E21=$D21,1,INDEX($B$7:$B$12,MATCH($D21&amp;$E21,$C$7:$C$12&amp;$D$7:$D$12,0))))</f>
        <v>5024.7700000000004</v>
      </c>
      <c r="N21" s="6">
        <f t="array" ref="N21">IF(SUM(IF(($B$49:$B$90=$A21)*($D$49:$D$90=$C21)*($G$48:$S$48=N$15),$G$49:$S$90))=0,"",SUM(IF(($B$49:$B$90=$A21)*($D$49:$D$90=$C21)*($G$48:$S$48=N$15),$G$49:$S$90))*IF($E21=$D21,1,INDEX($B$7:$B$12,MATCH($D21&amp;$E21,$C$7:$C$12&amp;$D$7:$D$12,0))))</f>
        <v>5398.5</v>
      </c>
      <c r="O21" s="6">
        <f t="array" ref="O21">IF(SUM(IF(($B$49:$B$90=$A21)*($D$49:$D$90=$C21)*($G$48:$S$48=O$15),$G$49:$S$90))=0,"",SUM(IF(($B$49:$B$90=$A21)*($D$49:$D$90=$C21)*($G$48:$S$48=O$15),$G$49:$S$90))*IF($E21=$D21,1,INDEX($B$7:$B$12,MATCH($D21&amp;$E21,$C$7:$C$12&amp;$D$7:$D$12,0))))</f>
        <v>5772.2300000000105</v>
      </c>
      <c r="P21" s="6">
        <f t="array" ref="P21">IF(SUM(IF(($B$49:$B$90=$A21)*($D$49:$D$90=$C21)*($G$48:$S$48=P$15),$G$49:$S$90))=0,"",SUM(IF(($B$49:$B$90=$A21)*($D$49:$D$90=$C21)*($G$48:$S$48=P$15),$G$49:$S$90))*IF($E21=$D21,1,INDEX($B$7:$B$12,MATCH($D21&amp;$E21,$C$7:$C$12&amp;$D$7:$D$12,0))))</f>
        <v>6145.960000000021</v>
      </c>
      <c r="Q21" s="6">
        <f t="array" ref="Q21">IF(SUM(IF(($B$49:$B$90=$A21)*($D$49:$D$90=$C21)*($G$48:$S$48=Q$15),$G$49:$S$90))=0,"",SUM(IF(($B$49:$B$90=$A21)*($D$49:$D$90=$C21)*($G$48:$S$48=Q$15),$G$49:$S$90))*IF($E21=$D21,1,INDEX($B$7:$B$12,MATCH($D21&amp;$E21,$C$7:$C$12&amp;$D$7:$D$12,0))))</f>
        <v>6519.6900000000314</v>
      </c>
      <c r="R21" s="6">
        <f t="array" ref="R21">IF(SUM(IF(($B$49:$B$90=$A21)*($D$49:$D$90=$C21)*($G$48:$S$48=R$15),$G$49:$S$90))=0,"",SUM(IF(($B$49:$B$90=$A21)*($D$49:$D$90=$C21)*($G$48:$S$48=R$15),$G$49:$S$90))*IF($E21=$D21,1,INDEX($B$7:$B$12,MATCH($D21&amp;$E21,$C$7:$C$12&amp;$D$7:$D$12,0))))</f>
        <v>6893.4200000000128</v>
      </c>
    </row>
    <row r="22" spans="1:18" x14ac:dyDescent="0.3">
      <c r="A22" s="4" t="s">
        <v>27</v>
      </c>
      <c r="B22" s="4" t="str">
        <f>INDEX('R1. Scenario specifications'!$C$11:$C$59,MATCH($A22,'R1. Scenario specifications'!$A$11:$A$59,0))</f>
        <v>Sustainable Development Scenario, World Energy Outlook 2018</v>
      </c>
      <c r="C22" s="4" t="s">
        <v>23</v>
      </c>
      <c r="D22" s="4" t="str">
        <f t="array" ref="D22">INDEX($F$49:$F$90,MATCH($A22&amp;$C22,$B$49:$B$90&amp;$D$49:$D$90,0))</f>
        <v>Mtce</v>
      </c>
      <c r="E22" s="4" t="str">
        <f t="shared" si="1"/>
        <v>Mtce</v>
      </c>
      <c r="F22" s="6" t="str">
        <f t="array" ref="F22">IF(SUM(IF(($B$49:$B$90=$A22)*($D$49:$D$90=$C22)*($G$48:$S$48=F$15),$G$49:$S$90))=0,"",SUM(IF(($B$49:$B$90=$A22)*($D$49:$D$90=$C22)*($G$48:$S$48=F$15),$G$49:$S$90))*IF($E22=$D22,1,INDEX($B$7:$B$12,MATCH($D22&amp;$E22,$C$7:$C$12&amp;$D$7:$D$12,0))))</f>
        <v/>
      </c>
      <c r="G22" s="6" t="str">
        <f t="array" ref="G22">IF(SUM(IF(($B$49:$B$90=$A22)*($D$49:$D$90=$C22)*($G$48:$S$48=G$15),$G$49:$S$90))=0,"",SUM(IF(($B$49:$B$90=$A22)*($D$49:$D$90=$C22)*($G$48:$S$48=G$15),$G$49:$S$90))*IF($E22=$D22,1,INDEX($B$7:$B$12,MATCH($D22&amp;$E22,$C$7:$C$12&amp;$D$7:$D$12,0))))</f>
        <v/>
      </c>
      <c r="H22" s="6">
        <f t="array" ref="H22">IF(SUM(IF(($B$49:$B$90=$A22)*($D$49:$D$90=$C22)*($G$48:$S$48=H$15),$G$49:$S$90))=0,"",SUM(IF(($B$49:$B$90=$A22)*($D$49:$D$90=$C22)*($G$48:$S$48=H$15),$G$49:$S$90))*IF($E22=$D22,1,INDEX($B$7:$B$12,MATCH($D22&amp;$E22,$C$7:$C$12&amp;$D$7:$D$12,0))))</f>
        <v>5224.5519999999997</v>
      </c>
      <c r="I22" s="6">
        <f t="array" ref="I22">IF(SUM(IF(($B$49:$B$90=$A22)*($D$49:$D$90=$C22)*($G$48:$S$48=I$15),$G$49:$S$90))=0,"",SUM(IF(($B$49:$B$90=$A22)*($D$49:$D$90=$C22)*($G$48:$S$48=I$15),$G$49:$S$90))*IF($E22=$D22,1,INDEX($B$7:$B$12,MATCH($D22&amp;$E22,$C$7:$C$12&amp;$D$7:$D$12,0))))</f>
        <v>5359.8919999999998</v>
      </c>
      <c r="J22" s="6">
        <f t="array" ref="J22">IF(SUM(IF(($B$49:$B$90=$A22)*($D$49:$D$90=$C22)*($G$48:$S$48=J$15),$G$49:$S$90))=0,"",SUM(IF(($B$49:$B$90=$A22)*($D$49:$D$90=$C22)*($G$48:$S$48=J$15),$G$49:$S$90))*IF($E22=$D22,1,INDEX($B$7:$B$12,MATCH($D22&amp;$E22,$C$7:$C$12&amp;$D$7:$D$12,0))))</f>
        <v>4981.2950000000001</v>
      </c>
      <c r="K22" s="6">
        <f t="array" ref="K22">IF(SUM(IF(($B$49:$B$90=$A22)*($D$49:$D$90=$C22)*($G$48:$S$48=K$15),$G$49:$S$90))=0,"",SUM(IF(($B$49:$B$90=$A22)*($D$49:$D$90=$C22)*($G$48:$S$48=K$15),$G$49:$S$90))*IF($E22=$D22,1,INDEX($B$7:$B$12,MATCH($D22&amp;$E22,$C$7:$C$12&amp;$D$7:$D$12,0))))</f>
        <v>4350.3</v>
      </c>
      <c r="L22" s="6">
        <f t="array" ref="L22">IF(SUM(IF(($B$49:$B$90=$A22)*($D$49:$D$90=$C22)*($G$48:$S$48=L$15),$G$49:$S$90))=0,"",SUM(IF(($B$49:$B$90=$A22)*($D$49:$D$90=$C22)*($G$48:$S$48=L$15),$G$49:$S$90))*IF($E22=$D22,1,INDEX($B$7:$B$12,MATCH($D22&amp;$E22,$C$7:$C$12&amp;$D$7:$D$12,0))))</f>
        <v>3451.9689999999996</v>
      </c>
      <c r="M22" s="6">
        <f t="array" ref="M22">IF(SUM(IF(($B$49:$B$90=$A22)*($D$49:$D$90=$C22)*($G$48:$S$48=M$15),$G$49:$S$90))=0,"",SUM(IF(($B$49:$B$90=$A22)*($D$49:$D$90=$C22)*($G$48:$S$48=M$15),$G$49:$S$90))*IF($E22=$D22,1,INDEX($B$7:$B$12,MATCH($D22&amp;$E22,$C$7:$C$12&amp;$D$7:$D$12,0))))</f>
        <v>2738.2220000000002</v>
      </c>
      <c r="N22" s="6">
        <f t="array" ref="N22">IF(SUM(IF(($B$49:$B$90=$A22)*($D$49:$D$90=$C22)*($G$48:$S$48=N$15),$G$49:$S$90))=0,"",SUM(IF(($B$49:$B$90=$A22)*($D$49:$D$90=$C22)*($G$48:$S$48=N$15),$G$49:$S$90))*IF($E22=$D22,1,INDEX($B$7:$B$12,MATCH($D22&amp;$E22,$C$7:$C$12&amp;$D$7:$D$12,0))))</f>
        <v>2281.741</v>
      </c>
      <c r="O22" s="6">
        <f t="array" ref="O22">IF(SUM(IF(($B$49:$B$90=$A22)*($D$49:$D$90=$C22)*($G$48:$S$48=O$15),$G$49:$S$90))=0,"",SUM(IF(($B$49:$B$90=$A22)*($D$49:$D$90=$C22)*($G$48:$S$48=O$15),$G$49:$S$90))*IF($E22=$D22,1,INDEX($B$7:$B$12,MATCH($D22&amp;$E22,$C$7:$C$12&amp;$D$7:$D$12,0))))</f>
        <v>1825.2600000000109</v>
      </c>
      <c r="P22" s="6">
        <f t="array" ref="P22">IF(SUM(IF(($B$49:$B$90=$A22)*($D$49:$D$90=$C22)*($G$48:$S$48=P$15),$G$49:$S$90))=0,"",SUM(IF(($B$49:$B$90=$A22)*($D$49:$D$90=$C22)*($G$48:$S$48=P$15),$G$49:$S$90))*IF($E22=$D22,1,INDEX($B$7:$B$12,MATCH($D22&amp;$E22,$C$7:$C$12&amp;$D$7:$D$12,0))))</f>
        <v>1368.7790000000182</v>
      </c>
      <c r="Q22" s="6">
        <f t="array" ref="Q22">IF(SUM(IF(($B$49:$B$90=$A22)*($D$49:$D$90=$C22)*($G$48:$S$48=Q$15),$G$49:$S$90))=0,"",SUM(IF(($B$49:$B$90=$A22)*($D$49:$D$90=$C22)*($G$48:$S$48=Q$15),$G$49:$S$90))*IF($E22=$D22,1,INDEX($B$7:$B$12,MATCH($D22&amp;$E22,$C$7:$C$12&amp;$D$7:$D$12,0))))</f>
        <v>912.29800000002183</v>
      </c>
      <c r="R22" s="6">
        <f t="array" ref="R22">IF(SUM(IF(($B$49:$B$90=$A22)*($D$49:$D$90=$C22)*($G$48:$S$48=R$15),$G$49:$S$90))=0,"",SUM(IF(($B$49:$B$90=$A22)*($D$49:$D$90=$C22)*($G$48:$S$48=R$15),$G$49:$S$90))*IF($E22=$D22,1,INDEX($B$7:$B$12,MATCH($D22&amp;$E22,$C$7:$C$12&amp;$D$7:$D$12,0))))</f>
        <v>455.81700000002559</v>
      </c>
    </row>
    <row r="23" spans="1:18" x14ac:dyDescent="0.3">
      <c r="A23" s="4" t="s">
        <v>27</v>
      </c>
      <c r="B23" s="4" t="str">
        <f>INDEX('R1. Scenario specifications'!$C$11:$C$59,MATCH($A23,'R1. Scenario specifications'!$A$11:$A$59,0))</f>
        <v>Sustainable Development Scenario, World Energy Outlook 2018</v>
      </c>
      <c r="C23" s="4" t="s">
        <v>24</v>
      </c>
      <c r="D23" s="4" t="str">
        <f t="array" ref="D23">INDEX($F$49:$F$90,MATCH($A23&amp;$C23,$B$49:$B$90&amp;$D$49:$D$90,0))</f>
        <v>Mb/day</v>
      </c>
      <c r="E23" s="4" t="str">
        <f t="shared" si="1"/>
        <v>Mb/day</v>
      </c>
      <c r="F23" s="6" t="str">
        <f t="array" ref="F23">IF(SUM(IF(($B$49:$B$90=$A23)*($D$49:$D$90=$C23)*($G$48:$S$48=F$15),$G$49:$S$90))=0,"",SUM(IF(($B$49:$B$90=$A23)*($D$49:$D$90=$C23)*($G$48:$S$48=F$15),$G$49:$S$90))*IF($E23=$D23,1,INDEX($B$7:$B$12,MATCH($D23&amp;$E23,$C$7:$C$12&amp;$D$7:$D$12,0))))</f>
        <v/>
      </c>
      <c r="G23" s="6" t="str">
        <f t="array" ref="G23">IF(SUM(IF(($B$49:$B$90=$A23)*($D$49:$D$90=$C23)*($G$48:$S$48=G$15),$G$49:$S$90))=0,"",SUM(IF(($B$49:$B$90=$A23)*($D$49:$D$90=$C23)*($G$48:$S$48=G$15),$G$49:$S$90))*IF($E23=$D23,1,INDEX($B$7:$B$12,MATCH($D23&amp;$E23,$C$7:$C$12&amp;$D$7:$D$12,0))))</f>
        <v/>
      </c>
      <c r="H23" s="6">
        <f t="array" ref="H23">IF(SUM(IF(($B$49:$B$90=$A23)*($D$49:$D$90=$C23)*($G$48:$S$48=H$15),$G$49:$S$90))=0,"",SUM(IF(($B$49:$B$90=$A23)*($D$49:$D$90=$C23)*($G$48:$S$48=H$15),$G$49:$S$90))*IF($E23=$D23,1,INDEX($B$7:$B$12,MATCH($D23&amp;$E23,$C$7:$C$12&amp;$D$7:$D$12,0))))</f>
        <v>92.411000000000001</v>
      </c>
      <c r="I23" s="6">
        <f t="array" ref="I23">IF(SUM(IF(($B$49:$B$90=$A23)*($D$49:$D$90=$C23)*($G$48:$S$48=I$15),$G$49:$S$90))=0,"",SUM(IF(($B$49:$B$90=$A23)*($D$49:$D$90=$C23)*($G$48:$S$48=I$15),$G$49:$S$90))*IF($E23=$D23,1,INDEX($B$7:$B$12,MATCH($D23&amp;$E23,$C$7:$C$12&amp;$D$7:$D$12,0))))</f>
        <v>92.781000000000006</v>
      </c>
      <c r="J23" s="6">
        <f t="array" ref="J23">IF(SUM(IF(($B$49:$B$90=$A23)*($D$49:$D$90=$C23)*($G$48:$S$48=J$15),$G$49:$S$90))=0,"",SUM(IF(($B$49:$B$90=$A23)*($D$49:$D$90=$C23)*($G$48:$S$48=J$15),$G$49:$S$90))*IF($E23=$D23,1,INDEX($B$7:$B$12,MATCH($D23&amp;$E23,$C$7:$C$12&amp;$D$7:$D$12,0))))</f>
        <v>92.325000000000003</v>
      </c>
      <c r="K23" s="6">
        <f t="array" ref="K23">IF(SUM(IF(($B$49:$B$90=$A23)*($D$49:$D$90=$C23)*($G$48:$S$48=K$15),$G$49:$S$90))=0,"",SUM(IF(($B$49:$B$90=$A23)*($D$49:$D$90=$C23)*($G$48:$S$48=K$15),$G$49:$S$90))*IF($E23=$D23,1,INDEX($B$7:$B$12,MATCH($D23&amp;$E23,$C$7:$C$12&amp;$D$7:$D$12,0))))</f>
        <v>91.564999999999998</v>
      </c>
      <c r="L23" s="6">
        <f t="array" ref="L23">IF(SUM(IF(($B$49:$B$90=$A23)*($D$49:$D$90=$C23)*($G$48:$S$48=L$15),$G$49:$S$90))=0,"",SUM(IF(($B$49:$B$90=$A23)*($D$49:$D$90=$C23)*($G$48:$S$48=L$15),$G$49:$S$90))*IF($E23=$D23,1,INDEX($B$7:$B$12,MATCH($D23&amp;$E23,$C$7:$C$12&amp;$D$7:$D$12,0))))</f>
        <v>84.728999999999999</v>
      </c>
      <c r="M23" s="6">
        <f t="array" ref="M23">IF(SUM(IF(($B$49:$B$90=$A23)*($D$49:$D$90=$C23)*($G$48:$S$48=M$15),$G$49:$S$90))=0,"",SUM(IF(($B$49:$B$90=$A23)*($D$49:$D$90=$C23)*($G$48:$S$48=M$15),$G$49:$S$90))*IF($E23=$D23,1,INDEX($B$7:$B$12,MATCH($D23&amp;$E23,$C$7:$C$12&amp;$D$7:$D$12,0))))</f>
        <v>75.206999999999994</v>
      </c>
      <c r="N23" s="6">
        <f t="array" ref="N23">IF(SUM(IF(($B$49:$B$90=$A23)*($D$49:$D$90=$C23)*($G$48:$S$48=N$15),$G$49:$S$90))=0,"",SUM(IF(($B$49:$B$90=$A23)*($D$49:$D$90=$C23)*($G$48:$S$48=N$15),$G$49:$S$90))*IF($E23=$D23,1,INDEX($B$7:$B$12,MATCH($D23&amp;$E23,$C$7:$C$12&amp;$D$7:$D$12,0))))</f>
        <v>67.968999999999994</v>
      </c>
      <c r="O23" s="6">
        <f t="array" ref="O23">IF(SUM(IF(($B$49:$B$90=$A23)*($D$49:$D$90=$C23)*($G$48:$S$48=O$15),$G$49:$S$90))=0,"",SUM(IF(($B$49:$B$90=$A23)*($D$49:$D$90=$C23)*($G$48:$S$48=O$15),$G$49:$S$90))*IF($E23=$D23,1,INDEX($B$7:$B$12,MATCH($D23&amp;$E23,$C$7:$C$12&amp;$D$7:$D$12,0))))</f>
        <v>60.731000000000222</v>
      </c>
      <c r="P23" s="6">
        <f t="array" ref="P23">IF(SUM(IF(($B$49:$B$90=$A23)*($D$49:$D$90=$C23)*($G$48:$S$48=P$15),$G$49:$S$90))=0,"",SUM(IF(($B$49:$B$90=$A23)*($D$49:$D$90=$C23)*($G$48:$S$48=P$15),$G$49:$S$90))*IF($E23=$D23,1,INDEX($B$7:$B$12,MATCH($D23&amp;$E23,$C$7:$C$12&amp;$D$7:$D$12,0))))</f>
        <v>53.493000000000393</v>
      </c>
      <c r="Q23" s="6">
        <f t="array" ref="Q23">IF(SUM(IF(($B$49:$B$90=$A23)*($D$49:$D$90=$C23)*($G$48:$S$48=Q$15),$G$49:$S$90))=0,"",SUM(IF(($B$49:$B$90=$A23)*($D$49:$D$90=$C23)*($G$48:$S$48=Q$15),$G$49:$S$90))*IF($E23=$D23,1,INDEX($B$7:$B$12,MATCH($D23&amp;$E23,$C$7:$C$12&amp;$D$7:$D$12,0))))</f>
        <v>46.255000000000109</v>
      </c>
      <c r="R23" s="6">
        <f t="array" ref="R23">IF(SUM(IF(($B$49:$B$90=$A23)*($D$49:$D$90=$C23)*($G$48:$S$48=R$15),$G$49:$S$90))=0,"",SUM(IF(($B$49:$B$90=$A23)*($D$49:$D$90=$C23)*($G$48:$S$48=R$15),$G$49:$S$90))*IF($E23=$D23,1,INDEX($B$7:$B$12,MATCH($D23&amp;$E23,$C$7:$C$12&amp;$D$7:$D$12,0))))</f>
        <v>39.01700000000028</v>
      </c>
    </row>
    <row r="24" spans="1:18" x14ac:dyDescent="0.3">
      <c r="A24" s="4" t="s">
        <v>27</v>
      </c>
      <c r="B24" s="4" t="str">
        <f>INDEX('R1. Scenario specifications'!$C$11:$C$59,MATCH($A24,'R1. Scenario specifications'!$A$11:$A$59,0))</f>
        <v>Sustainable Development Scenario, World Energy Outlook 2018</v>
      </c>
      <c r="C24" s="4" t="s">
        <v>25</v>
      </c>
      <c r="D24" s="4" t="str">
        <f t="array" ref="D24">INDEX($F$49:$F$90,MATCH($A24&amp;$C24,$B$49:$B$90&amp;$D$49:$D$90,0))</f>
        <v>bcm</v>
      </c>
      <c r="E24" s="4" t="str">
        <f t="shared" si="1"/>
        <v>bcm</v>
      </c>
      <c r="F24" s="6" t="str">
        <f t="array" ref="F24">IF(SUM(IF(($B$49:$B$90=$A24)*($D$49:$D$90=$C24)*($G$48:$S$48=F$15),$G$49:$S$90))=0,"",SUM(IF(($B$49:$B$90=$A24)*($D$49:$D$90=$C24)*($G$48:$S$48=F$15),$G$49:$S$90))*IF($E24=$D24,1,INDEX($B$7:$B$12,MATCH($D24&amp;$E24,$C$7:$C$12&amp;$D$7:$D$12,0))))</f>
        <v/>
      </c>
      <c r="G24" s="6" t="str">
        <f t="array" ref="G24">IF(SUM(IF(($B$49:$B$90=$A24)*($D$49:$D$90=$C24)*($G$48:$S$48=G$15),$G$49:$S$90))=0,"",SUM(IF(($B$49:$B$90=$A24)*($D$49:$D$90=$C24)*($G$48:$S$48=G$15),$G$49:$S$90))*IF($E24=$D24,1,INDEX($B$7:$B$12,MATCH($D24&amp;$E24,$C$7:$C$12&amp;$D$7:$D$12,0))))</f>
        <v/>
      </c>
      <c r="H24" s="6">
        <f t="array" ref="H24">IF(SUM(IF(($B$49:$B$90=$A24)*($D$49:$D$90=$C24)*($G$48:$S$48=H$15),$G$49:$S$90))=0,"",SUM(IF(($B$49:$B$90=$A24)*($D$49:$D$90=$C24)*($G$48:$S$48=H$15),$G$49:$S$90))*IF($E24=$D24,1,INDEX($B$7:$B$12,MATCH($D24&amp;$E24,$C$7:$C$12&amp;$D$7:$D$12,0))))</f>
        <v>3636.84</v>
      </c>
      <c r="I24" s="6">
        <f t="array" ref="I24">IF(SUM(IF(($B$49:$B$90=$A24)*($D$49:$D$90=$C24)*($G$48:$S$48=I$15),$G$49:$S$90))=0,"",SUM(IF(($B$49:$B$90=$A24)*($D$49:$D$90=$C24)*($G$48:$S$48=I$15),$G$49:$S$90))*IF($E24=$D24,1,INDEX($B$7:$B$12,MATCH($D24&amp;$E24,$C$7:$C$12&amp;$D$7:$D$12,0))))</f>
        <v>3768.86</v>
      </c>
      <c r="J24" s="6">
        <f t="array" ref="J24">IF(SUM(IF(($B$49:$B$90=$A24)*($D$49:$D$90=$C24)*($G$48:$S$48=J$15),$G$49:$S$90))=0,"",SUM(IF(($B$49:$B$90=$A24)*($D$49:$D$90=$C24)*($G$48:$S$48=J$15),$G$49:$S$90))*IF($E24=$D24,1,INDEX($B$7:$B$12,MATCH($D24&amp;$E24,$C$7:$C$12&amp;$D$7:$D$12,0))))</f>
        <v>3926.5250000000001</v>
      </c>
      <c r="K24" s="6">
        <f t="array" ref="K24">IF(SUM(IF(($B$49:$B$90=$A24)*($D$49:$D$90=$C24)*($G$48:$S$48=K$15),$G$49:$S$90))=0,"",SUM(IF(($B$49:$B$90=$A24)*($D$49:$D$90=$C24)*($G$48:$S$48=K$15),$G$49:$S$90))*IF($E24=$D24,1,INDEX($B$7:$B$12,MATCH($D24&amp;$E24,$C$7:$C$12&amp;$D$7:$D$12,0))))</f>
        <v>4189.3</v>
      </c>
      <c r="L24" s="6">
        <f t="array" ref="L24">IF(SUM(IF(($B$49:$B$90=$A24)*($D$49:$D$90=$C24)*($G$48:$S$48=L$15),$G$49:$S$90))=0,"",SUM(IF(($B$49:$B$90=$A24)*($D$49:$D$90=$C24)*($G$48:$S$48=L$15),$G$49:$S$90))*IF($E24=$D24,1,INDEX($B$7:$B$12,MATCH($D24&amp;$E24,$C$7:$C$12&amp;$D$7:$D$12,0))))</f>
        <v>4317.6000000000004</v>
      </c>
      <c r="M24" s="6">
        <f t="array" ref="M24">IF(SUM(IF(($B$49:$B$90=$A24)*($D$49:$D$90=$C24)*($G$48:$S$48=M$15),$G$49:$S$90))=0,"",SUM(IF(($B$49:$B$90=$A24)*($D$49:$D$90=$C24)*($G$48:$S$48=M$15),$G$49:$S$90))*IF($E24=$D24,1,INDEX($B$7:$B$12,MATCH($D24&amp;$E24,$C$7:$C$12&amp;$D$7:$D$12,0))))</f>
        <v>4297.6899999999996</v>
      </c>
      <c r="N24" s="6">
        <f t="array" ref="N24">IF(SUM(IF(($B$49:$B$90=$A24)*($D$49:$D$90=$C24)*($G$48:$S$48=N$15),$G$49:$S$90))=0,"",SUM(IF(($B$49:$B$90=$A24)*($D$49:$D$90=$C24)*($G$48:$S$48=N$15),$G$49:$S$90))*IF($E24=$D24,1,INDEX($B$7:$B$12,MATCH($D24&amp;$E24,$C$7:$C$12&amp;$D$7:$D$12,0))))</f>
        <v>4184.12</v>
      </c>
      <c r="O24" s="6">
        <f t="array" ref="O24">IF(SUM(IF(($B$49:$B$90=$A24)*($D$49:$D$90=$C24)*($G$48:$S$48=O$15),$G$49:$S$90))=0,"",SUM(IF(($B$49:$B$90=$A24)*($D$49:$D$90=$C24)*($G$48:$S$48=O$15),$G$49:$S$90))*IF($E24=$D24,1,INDEX($B$7:$B$12,MATCH($D24&amp;$E24,$C$7:$C$12&amp;$D$7:$D$12,0))))</f>
        <v>4070.5500000000029</v>
      </c>
      <c r="P24" s="6">
        <f t="array" ref="P24">IF(SUM(IF(($B$49:$B$90=$A24)*($D$49:$D$90=$C24)*($G$48:$S$48=P$15),$G$49:$S$90))=0,"",SUM(IF(($B$49:$B$90=$A24)*($D$49:$D$90=$C24)*($G$48:$S$48=P$15),$G$49:$S$90))*IF($E24=$D24,1,INDEX($B$7:$B$12,MATCH($D24&amp;$E24,$C$7:$C$12&amp;$D$7:$D$12,0))))</f>
        <v>3956.9800000000032</v>
      </c>
      <c r="Q24" s="6">
        <f t="array" ref="Q24">IF(SUM(IF(($B$49:$B$90=$A24)*($D$49:$D$90=$C24)*($G$48:$S$48=Q$15),$G$49:$S$90))=0,"",SUM(IF(($B$49:$B$90=$A24)*($D$49:$D$90=$C24)*($G$48:$S$48=Q$15),$G$49:$S$90))*IF($E24=$D24,1,INDEX($B$7:$B$12,MATCH($D24&amp;$E24,$C$7:$C$12&amp;$D$7:$D$12,0))))</f>
        <v>3843.4100000000035</v>
      </c>
      <c r="R24" s="6">
        <f t="array" ref="R24">IF(SUM(IF(($B$49:$B$90=$A24)*($D$49:$D$90=$C24)*($G$48:$S$48=R$15),$G$49:$S$90))=0,"",SUM(IF(($B$49:$B$90=$A24)*($D$49:$D$90=$C24)*($G$48:$S$48=R$15),$G$49:$S$90))*IF($E24=$D24,1,INDEX($B$7:$B$12,MATCH($D24&amp;$E24,$C$7:$C$12&amp;$D$7:$D$12,0))))</f>
        <v>3729.8400000000038</v>
      </c>
    </row>
    <row r="25" spans="1:18" x14ac:dyDescent="0.3">
      <c r="A25" s="4" t="s">
        <v>28</v>
      </c>
      <c r="B25" s="4" t="str">
        <f>INDEX('R1. Scenario specifications'!$C$11:$C$59,MATCH($A25,'R1. Scenario specifications'!$A$11:$A$59,0))</f>
        <v>Current Policies Scenario, World Energy Outlook 2016</v>
      </c>
      <c r="C25" s="4" t="s">
        <v>23</v>
      </c>
      <c r="D25" s="4" t="str">
        <f t="array" ref="D25">INDEX($F$49:$F$90,MATCH($A25&amp;$C25,$B$49:$B$90&amp;$D$49:$D$90,0))</f>
        <v>Mtce</v>
      </c>
      <c r="E25" s="4" t="str">
        <f t="shared" si="1"/>
        <v>Mtce</v>
      </c>
      <c r="F25" s="6">
        <f t="array" ref="F25">IF(SUM(IF(($B$49:$B$90=$A25)*($D$49:$D$90=$C25)*($G$48:$S$48=F$15),$G$49:$S$90))=0,"",SUM(IF(($B$49:$B$90=$A25)*($D$49:$D$90=$C25)*($G$48:$S$48=F$15),$G$49:$S$90))*IF($E25=$D25,1,INDEX($B$7:$B$12,MATCH($D25&amp;$E25,$C$7:$C$12&amp;$D$7:$D$12,0))))</f>
        <v>5680.2</v>
      </c>
      <c r="G25" s="6" t="str">
        <f t="array" ref="G25">IF(SUM(IF(($B$49:$B$90=$A25)*($D$49:$D$90=$C25)*($G$48:$S$48=G$15),$G$49:$S$90))=0,"",SUM(IF(($B$49:$B$90=$A25)*($D$49:$D$90=$C25)*($G$48:$S$48=G$15),$G$49:$S$90))*IF($E25=$D25,1,INDEX($B$7:$B$12,MATCH($D25&amp;$E25,$C$7:$C$12&amp;$D$7:$D$12,0))))</f>
        <v/>
      </c>
      <c r="H25" s="6" t="str">
        <f t="array" ref="H25">IF(SUM(IF(($B$49:$B$90=$A25)*($D$49:$D$90=$C25)*($G$48:$S$48=H$15),$G$49:$S$90))=0,"",SUM(IF(($B$49:$B$90=$A25)*($D$49:$D$90=$C25)*($G$48:$S$48=H$15),$G$49:$S$90))*IF($E25=$D25,1,INDEX($B$7:$B$12,MATCH($D25&amp;$E25,$C$7:$C$12&amp;$D$7:$D$12,0))))</f>
        <v/>
      </c>
      <c r="I25" s="6" t="str">
        <f t="array" ref="I25">IF(SUM(IF(($B$49:$B$90=$A25)*($D$49:$D$90=$C25)*($G$48:$S$48=I$15),$G$49:$S$90))=0,"",SUM(IF(($B$49:$B$90=$A25)*($D$49:$D$90=$C25)*($G$48:$S$48=I$15),$G$49:$S$90))*IF($E25=$D25,1,INDEX($B$7:$B$12,MATCH($D25&amp;$E25,$C$7:$C$12&amp;$D$7:$D$12,0))))</f>
        <v/>
      </c>
      <c r="J25" s="6">
        <f t="array" ref="J25">IF(SUM(IF(($B$49:$B$90=$A25)*($D$49:$D$90=$C25)*($G$48:$S$48=J$15),$G$49:$S$90))=0,"",SUM(IF(($B$49:$B$90=$A25)*($D$49:$D$90=$C25)*($G$48:$S$48=J$15),$G$49:$S$90))*IF($E25=$D25,1,INDEX($B$7:$B$12,MATCH($D25&amp;$E25,$C$7:$C$12&amp;$D$7:$D$12,0))))</f>
        <v>5787.71</v>
      </c>
      <c r="K25" s="6" t="str">
        <f t="array" ref="K25">IF(SUM(IF(($B$49:$B$90=$A25)*($D$49:$D$90=$C25)*($G$48:$S$48=K$15),$G$49:$S$90))=0,"",SUM(IF(($B$49:$B$90=$A25)*($D$49:$D$90=$C25)*($G$48:$S$48=K$15),$G$49:$S$90))*IF($E25=$D25,1,INDEX($B$7:$B$12,MATCH($D25&amp;$E25,$C$7:$C$12&amp;$D$7:$D$12,0))))</f>
        <v/>
      </c>
      <c r="L25" s="6">
        <f t="array" ref="L25">IF(SUM(IF(($B$49:$B$90=$A25)*($D$49:$D$90=$C25)*($G$48:$S$48=L$15),$G$49:$S$90))=0,"",SUM(IF(($B$49:$B$90=$A25)*($D$49:$D$90=$C25)*($G$48:$S$48=L$15),$G$49:$S$90))*IF($E25=$D25,1,INDEX($B$7:$B$12,MATCH($D25&amp;$E25,$C$7:$C$12&amp;$D$7:$D$12,0))))</f>
        <v>6728.5300000000007</v>
      </c>
      <c r="M25" s="6" t="str">
        <f t="array" ref="M25">IF(SUM(IF(($B$49:$B$90=$A25)*($D$49:$D$90=$C25)*($G$48:$S$48=M$15),$G$49:$S$90))=0,"",SUM(IF(($B$49:$B$90=$A25)*($D$49:$D$90=$C25)*($G$48:$S$48=M$15),$G$49:$S$90))*IF($E25=$D25,1,INDEX($B$7:$B$12,MATCH($D25&amp;$E25,$C$7:$C$12&amp;$D$7:$D$12,0))))</f>
        <v/>
      </c>
      <c r="N25" s="6">
        <f t="array" ref="N25">IF(SUM(IF(($B$49:$B$90=$A25)*($D$49:$D$90=$C25)*($G$48:$S$48=N$15),$G$49:$S$90))=0,"",SUM(IF(($B$49:$B$90=$A25)*($D$49:$D$90=$C25)*($G$48:$S$48=N$15),$G$49:$S$90))*IF($E25=$D25,1,INDEX($B$7:$B$12,MATCH($D25&amp;$E25,$C$7:$C$12&amp;$D$7:$D$12,0))))</f>
        <v>7609.82</v>
      </c>
      <c r="O25" s="6">
        <f t="array" ref="O25">IF(SUM(IF(($B$49:$B$90=$A25)*($D$49:$D$90=$C25)*($G$48:$S$48=O$15),$G$49:$S$90))=0,"",SUM(IF(($B$49:$B$90=$A25)*($D$49:$D$90=$C25)*($G$48:$S$48=O$15),$G$49:$S$90))*IF($E25=$D25,1,INDEX($B$7:$B$12,MATCH($D25&amp;$E25,$C$7:$C$12&amp;$D$7:$D$12,0))))</f>
        <v>8050.4650000000001</v>
      </c>
      <c r="P25" s="6">
        <f t="array" ref="P25">IF(SUM(IF(($B$49:$B$90=$A25)*($D$49:$D$90=$C25)*($G$48:$S$48=P$15),$G$49:$S$90))=0,"",SUM(IF(($B$49:$B$90=$A25)*($D$49:$D$90=$C25)*($G$48:$S$48=P$15),$G$49:$S$90))*IF($E25=$D25,1,INDEX($B$7:$B$12,MATCH($D25&amp;$E25,$C$7:$C$12&amp;$D$7:$D$12,0))))</f>
        <v>8491.11</v>
      </c>
      <c r="Q25" s="6">
        <f t="array" ref="Q25">IF(SUM(IF(($B$49:$B$90=$A25)*($D$49:$D$90=$C25)*($G$48:$S$48=Q$15),$G$49:$S$90))=0,"",SUM(IF(($B$49:$B$90=$A25)*($D$49:$D$90=$C25)*($G$48:$S$48=Q$15),$G$49:$S$90))*IF($E25=$D25,1,INDEX($B$7:$B$12,MATCH($D25&amp;$E25,$C$7:$C$12&amp;$D$7:$D$12,0))))</f>
        <v>8931.7549999999992</v>
      </c>
      <c r="R25" s="6">
        <f t="array" ref="R25">IF(SUM(IF(($B$49:$B$90=$A25)*($D$49:$D$90=$C25)*($G$48:$S$48=R$15),$G$49:$S$90))=0,"",SUM(IF(($B$49:$B$90=$A25)*($D$49:$D$90=$C25)*($G$48:$S$48=R$15),$G$49:$S$90))*IF($E25=$D25,1,INDEX($B$7:$B$12,MATCH($D25&amp;$E25,$C$7:$C$12&amp;$D$7:$D$12,0))))</f>
        <v>9372.4</v>
      </c>
    </row>
    <row r="26" spans="1:18" x14ac:dyDescent="0.3">
      <c r="A26" s="4" t="s">
        <v>28</v>
      </c>
      <c r="B26" s="4" t="str">
        <f>INDEX('R1. Scenario specifications'!$C$11:$C$59,MATCH($A26,'R1. Scenario specifications'!$A$11:$A$59,0))</f>
        <v>Current Policies Scenario, World Energy Outlook 2016</v>
      </c>
      <c r="C26" s="4" t="s">
        <v>24</v>
      </c>
      <c r="D26" s="4" t="str">
        <f t="array" ref="D26">INDEX($F$49:$F$90,MATCH($A26&amp;$C26,$B$49:$B$90&amp;$D$49:$D$90,0))</f>
        <v>Mb/day</v>
      </c>
      <c r="E26" s="4" t="str">
        <f t="shared" si="1"/>
        <v>Mb/day</v>
      </c>
      <c r="F26" s="6">
        <f t="array" ref="F26">IF(SUM(IF(($B$49:$B$90=$A26)*($D$49:$D$90=$C26)*($G$48:$S$48=F$15),$G$49:$S$90))=0,"",SUM(IF(($B$49:$B$90=$A26)*($D$49:$D$90=$C26)*($G$48:$S$48=F$15),$G$49:$S$90))*IF($E26=$D26,1,INDEX($B$7:$B$12,MATCH($D26&amp;$E26,$C$7:$C$12&amp;$D$7:$D$12,0))))</f>
        <v>89.607299999999995</v>
      </c>
      <c r="G26" s="6" t="str">
        <f t="array" ref="G26">IF(SUM(IF(($B$49:$B$90=$A26)*($D$49:$D$90=$C26)*($G$48:$S$48=G$15),$G$49:$S$90))=0,"",SUM(IF(($B$49:$B$90=$A26)*($D$49:$D$90=$C26)*($G$48:$S$48=G$15),$G$49:$S$90))*IF($E26=$D26,1,INDEX($B$7:$B$12,MATCH($D26&amp;$E26,$C$7:$C$12&amp;$D$7:$D$12,0))))</f>
        <v/>
      </c>
      <c r="H26" s="6" t="str">
        <f t="array" ref="H26">IF(SUM(IF(($B$49:$B$90=$A26)*($D$49:$D$90=$C26)*($G$48:$S$48=H$15),$G$49:$S$90))=0,"",SUM(IF(($B$49:$B$90=$A26)*($D$49:$D$90=$C26)*($G$48:$S$48=H$15),$G$49:$S$90))*IF($E26=$D26,1,INDEX($B$7:$B$12,MATCH($D26&amp;$E26,$C$7:$C$12&amp;$D$7:$D$12,0))))</f>
        <v/>
      </c>
      <c r="I26" s="6" t="str">
        <f t="array" ref="I26">IF(SUM(IF(($B$49:$B$90=$A26)*($D$49:$D$90=$C26)*($G$48:$S$48=I$15),$G$49:$S$90))=0,"",SUM(IF(($B$49:$B$90=$A26)*($D$49:$D$90=$C26)*($G$48:$S$48=I$15),$G$49:$S$90))*IF($E26=$D26,1,INDEX($B$7:$B$12,MATCH($D26&amp;$E26,$C$7:$C$12&amp;$D$7:$D$12,0))))</f>
        <v/>
      </c>
      <c r="J26" s="6">
        <f t="array" ref="J26">IF(SUM(IF(($B$49:$B$90=$A26)*($D$49:$D$90=$C26)*($G$48:$S$48=J$15),$G$49:$S$90))=0,"",SUM(IF(($B$49:$B$90=$A26)*($D$49:$D$90=$C26)*($G$48:$S$48=J$15),$G$49:$S$90))*IF($E26=$D26,1,INDEX($B$7:$B$12,MATCH($D26&amp;$E26,$C$7:$C$12&amp;$D$7:$D$12,0))))</f>
        <v>95.005899999999997</v>
      </c>
      <c r="K26" s="6" t="str">
        <f t="array" ref="K26">IF(SUM(IF(($B$49:$B$90=$A26)*($D$49:$D$90=$C26)*($G$48:$S$48=K$15),$G$49:$S$90))=0,"",SUM(IF(($B$49:$B$90=$A26)*($D$49:$D$90=$C26)*($G$48:$S$48=K$15),$G$49:$S$90))*IF($E26=$D26,1,INDEX($B$7:$B$12,MATCH($D26&amp;$E26,$C$7:$C$12&amp;$D$7:$D$12,0))))</f>
        <v/>
      </c>
      <c r="L26" s="6">
        <f t="array" ref="L26">IF(SUM(IF(($B$49:$B$90=$A26)*($D$49:$D$90=$C26)*($G$48:$S$48=L$15),$G$49:$S$90))=0,"",SUM(IF(($B$49:$B$90=$A26)*($D$49:$D$90=$C26)*($G$48:$S$48=L$15),$G$49:$S$90))*IF($E26=$D26,1,INDEX($B$7:$B$12,MATCH($D26&amp;$E26,$C$7:$C$12&amp;$D$7:$D$12,0))))</f>
        <v>103.86</v>
      </c>
      <c r="M26" s="6" t="str">
        <f t="array" ref="M26">IF(SUM(IF(($B$49:$B$90=$A26)*($D$49:$D$90=$C26)*($G$48:$S$48=M$15),$G$49:$S$90))=0,"",SUM(IF(($B$49:$B$90=$A26)*($D$49:$D$90=$C26)*($G$48:$S$48=M$15),$G$49:$S$90))*IF($E26=$D26,1,INDEX($B$7:$B$12,MATCH($D26&amp;$E26,$C$7:$C$12&amp;$D$7:$D$12,0))))</f>
        <v/>
      </c>
      <c r="N26" s="6">
        <f t="array" ref="N26">IF(SUM(IF(($B$49:$B$90=$A26)*($D$49:$D$90=$C26)*($G$48:$S$48=N$15),$G$49:$S$90))=0,"",SUM(IF(($B$49:$B$90=$A26)*($D$49:$D$90=$C26)*($G$48:$S$48=N$15),$G$49:$S$90))*IF($E26=$D26,1,INDEX($B$7:$B$12,MATCH($D26&amp;$E26,$C$7:$C$12&amp;$D$7:$D$12,0))))</f>
        <v>113.57299999999999</v>
      </c>
      <c r="O26" s="6">
        <f t="array" ref="O26">IF(SUM(IF(($B$49:$B$90=$A26)*($D$49:$D$90=$C26)*($G$48:$S$48=O$15),$G$49:$S$90))=0,"",SUM(IF(($B$49:$B$90=$A26)*($D$49:$D$90=$C26)*($G$48:$S$48=O$15),$G$49:$S$90))*IF($E26=$D26,1,INDEX($B$7:$B$12,MATCH($D26&amp;$E26,$C$7:$C$12&amp;$D$7:$D$12,0))))</f>
        <v>118.42949999999999</v>
      </c>
      <c r="P26" s="6">
        <f t="array" ref="P26">IF(SUM(IF(($B$49:$B$90=$A26)*($D$49:$D$90=$C26)*($G$48:$S$48=P$15),$G$49:$S$90))=0,"",SUM(IF(($B$49:$B$90=$A26)*($D$49:$D$90=$C26)*($G$48:$S$48=P$15),$G$49:$S$90))*IF($E26=$D26,1,INDEX($B$7:$B$12,MATCH($D26&amp;$E26,$C$7:$C$12&amp;$D$7:$D$12,0))))</f>
        <v>123.28599999999999</v>
      </c>
      <c r="Q26" s="6">
        <f t="array" ref="Q26">IF(SUM(IF(($B$49:$B$90=$A26)*($D$49:$D$90=$C26)*($G$48:$S$48=Q$15),$G$49:$S$90))=0,"",SUM(IF(($B$49:$B$90=$A26)*($D$49:$D$90=$C26)*($G$48:$S$48=Q$15),$G$49:$S$90))*IF($E26=$D26,1,INDEX($B$7:$B$12,MATCH($D26&amp;$E26,$C$7:$C$12&amp;$D$7:$D$12,0))))</f>
        <v>128.14249999999998</v>
      </c>
      <c r="R26" s="6">
        <f t="array" ref="R26">IF(SUM(IF(($B$49:$B$90=$A26)*($D$49:$D$90=$C26)*($G$48:$S$48=R$15),$G$49:$S$90))=0,"",SUM(IF(($B$49:$B$90=$A26)*($D$49:$D$90=$C26)*($G$48:$S$48=R$15),$G$49:$S$90))*IF($E26=$D26,1,INDEX($B$7:$B$12,MATCH($D26&amp;$E26,$C$7:$C$12&amp;$D$7:$D$12,0))))</f>
        <v>132.99899999999997</v>
      </c>
    </row>
    <row r="27" spans="1:18" x14ac:dyDescent="0.3">
      <c r="A27" s="4" t="s">
        <v>28</v>
      </c>
      <c r="B27" s="4" t="str">
        <f>INDEX('R1. Scenario specifications'!$C$11:$C$59,MATCH($A27,'R1. Scenario specifications'!$A$11:$A$59,0))</f>
        <v>Current Policies Scenario, World Energy Outlook 2016</v>
      </c>
      <c r="C27" s="4" t="s">
        <v>25</v>
      </c>
      <c r="D27" s="4" t="str">
        <f t="array" ref="D27">INDEX($F$49:$F$90,MATCH($A27&amp;$C27,$B$49:$B$90&amp;$D$49:$D$90,0))</f>
        <v>bcm</v>
      </c>
      <c r="E27" s="4" t="str">
        <f t="shared" si="1"/>
        <v>bcm</v>
      </c>
      <c r="F27" s="6">
        <f t="array" ref="F27">IF(SUM(IF(($B$49:$B$90=$A27)*($D$49:$D$90=$C27)*($G$48:$S$48=F$15),$G$49:$S$90))=0,"",SUM(IF(($B$49:$B$90=$A27)*($D$49:$D$90=$C27)*($G$48:$S$48=F$15),$G$49:$S$90))*IF($E27=$D27,1,INDEX($B$7:$B$12,MATCH($D27&amp;$E27,$C$7:$C$12&amp;$D$7:$D$12,0))))</f>
        <v>3536.37</v>
      </c>
      <c r="G27" s="6" t="str">
        <f t="array" ref="G27">IF(SUM(IF(($B$49:$B$90=$A27)*($D$49:$D$90=$C27)*($G$48:$S$48=G$15),$G$49:$S$90))=0,"",SUM(IF(($B$49:$B$90=$A27)*($D$49:$D$90=$C27)*($G$48:$S$48=G$15),$G$49:$S$90))*IF($E27=$D27,1,INDEX($B$7:$B$12,MATCH($D27&amp;$E27,$C$7:$C$12&amp;$D$7:$D$12,0))))</f>
        <v/>
      </c>
      <c r="H27" s="6" t="str">
        <f t="array" ref="H27">IF(SUM(IF(($B$49:$B$90=$A27)*($D$49:$D$90=$C27)*($G$48:$S$48=H$15),$G$49:$S$90))=0,"",SUM(IF(($B$49:$B$90=$A27)*($D$49:$D$90=$C27)*($G$48:$S$48=H$15),$G$49:$S$90))*IF($E27=$D27,1,INDEX($B$7:$B$12,MATCH($D27&amp;$E27,$C$7:$C$12&amp;$D$7:$D$12,0))))</f>
        <v/>
      </c>
      <c r="I27" s="6" t="str">
        <f t="array" ref="I27">IF(SUM(IF(($B$49:$B$90=$A27)*($D$49:$D$90=$C27)*($G$48:$S$48=I$15),$G$49:$S$90))=0,"",SUM(IF(($B$49:$B$90=$A27)*($D$49:$D$90=$C27)*($G$48:$S$48=I$15),$G$49:$S$90))*IF($E27=$D27,1,INDEX($B$7:$B$12,MATCH($D27&amp;$E27,$C$7:$C$12&amp;$D$7:$D$12,0))))</f>
        <v/>
      </c>
      <c r="J27" s="6">
        <f t="array" ref="J27">IF(SUM(IF(($B$49:$B$90=$A27)*($D$49:$D$90=$C27)*($G$48:$S$48=J$15),$G$49:$S$90))=0,"",SUM(IF(($B$49:$B$90=$A27)*($D$49:$D$90=$C27)*($G$48:$S$48=J$15),$G$49:$S$90))*IF($E27=$D27,1,INDEX($B$7:$B$12,MATCH($D27&amp;$E27,$C$7:$C$12&amp;$D$7:$D$12,0))))</f>
        <v>3864.93</v>
      </c>
      <c r="K27" s="6" t="str">
        <f t="array" ref="K27">IF(SUM(IF(($B$49:$B$90=$A27)*($D$49:$D$90=$C27)*($G$48:$S$48=K$15),$G$49:$S$90))=0,"",SUM(IF(($B$49:$B$90=$A27)*($D$49:$D$90=$C27)*($G$48:$S$48=K$15),$G$49:$S$90))*IF($E27=$D27,1,INDEX($B$7:$B$12,MATCH($D27&amp;$E27,$C$7:$C$12&amp;$D$7:$D$12,0))))</f>
        <v/>
      </c>
      <c r="L27" s="6">
        <f t="array" ref="L27">IF(SUM(IF(($B$49:$B$90=$A27)*($D$49:$D$90=$C27)*($G$48:$S$48=L$15),$G$49:$S$90))=0,"",SUM(IF(($B$49:$B$90=$A27)*($D$49:$D$90=$C27)*($G$48:$S$48=L$15),$G$49:$S$90))*IF($E27=$D27,1,INDEX($B$7:$B$12,MATCH($D27&amp;$E27,$C$7:$C$12&amp;$D$7:$D$12,0))))</f>
        <v>4726.22</v>
      </c>
      <c r="M27" s="6" t="str">
        <f t="array" ref="M27">IF(SUM(IF(($B$49:$B$90=$A27)*($D$49:$D$90=$C27)*($G$48:$S$48=M$15),$G$49:$S$90))=0,"",SUM(IF(($B$49:$B$90=$A27)*($D$49:$D$90=$C27)*($G$48:$S$48=M$15),$G$49:$S$90))*IF($E27=$D27,1,INDEX($B$7:$B$12,MATCH($D27&amp;$E27,$C$7:$C$12&amp;$D$7:$D$12,0))))</f>
        <v/>
      </c>
      <c r="N27" s="6">
        <f t="array" ref="N27">IF(SUM(IF(($B$49:$B$90=$A27)*($D$49:$D$90=$C27)*($G$48:$S$48=N$15),$G$49:$S$90))=0,"",SUM(IF(($B$49:$B$90=$A27)*($D$49:$D$90=$C27)*($G$48:$S$48=N$15),$G$49:$S$90))*IF($E27=$D27,1,INDEX($B$7:$B$12,MATCH($D27&amp;$E27,$C$7:$C$12&amp;$D$7:$D$12,0))))</f>
        <v>5712.73</v>
      </c>
      <c r="O27" s="6">
        <f t="array" ref="O27">IF(SUM(IF(($B$49:$B$90=$A27)*($D$49:$D$90=$C27)*($G$48:$S$48=O$15),$G$49:$S$90))=0,"",SUM(IF(($B$49:$B$90=$A27)*($D$49:$D$90=$C27)*($G$48:$S$48=O$15),$G$49:$S$90))*IF($E27=$D27,1,INDEX($B$7:$B$12,MATCH($D27&amp;$E27,$C$7:$C$12&amp;$D$7:$D$12,0))))</f>
        <v>6205.9849999999988</v>
      </c>
      <c r="P27" s="6">
        <f t="array" ref="P27">IF(SUM(IF(($B$49:$B$90=$A27)*($D$49:$D$90=$C27)*($G$48:$S$48=P$15),$G$49:$S$90))=0,"",SUM(IF(($B$49:$B$90=$A27)*($D$49:$D$90=$C27)*($G$48:$S$48=P$15),$G$49:$S$90))*IF($E27=$D27,1,INDEX($B$7:$B$12,MATCH($D27&amp;$E27,$C$7:$C$12&amp;$D$7:$D$12,0))))</f>
        <v>6699.2399999999989</v>
      </c>
      <c r="Q27" s="6">
        <f t="array" ref="Q27">IF(SUM(IF(($B$49:$B$90=$A27)*($D$49:$D$90=$C27)*($G$48:$S$48=Q$15),$G$49:$S$90))=0,"",SUM(IF(($B$49:$B$90=$A27)*($D$49:$D$90=$C27)*($G$48:$S$48=Q$15),$G$49:$S$90))*IF($E27=$D27,1,INDEX($B$7:$B$12,MATCH($D27&amp;$E27,$C$7:$C$12&amp;$D$7:$D$12,0))))</f>
        <v>7192.494999999999</v>
      </c>
      <c r="R27" s="6">
        <f t="array" ref="R27">IF(SUM(IF(($B$49:$B$90=$A27)*($D$49:$D$90=$C27)*($G$48:$S$48=R$15),$G$49:$S$90))=0,"",SUM(IF(($B$49:$B$90=$A27)*($D$49:$D$90=$C27)*($G$48:$S$48=R$15),$G$49:$S$90))*IF($E27=$D27,1,INDEX($B$7:$B$12,MATCH($D27&amp;$E27,$C$7:$C$12&amp;$D$7:$D$12,0))))</f>
        <v>7685.7499999999982</v>
      </c>
    </row>
    <row r="28" spans="1:18" x14ac:dyDescent="0.3">
      <c r="A28" s="4" t="s">
        <v>29</v>
      </c>
      <c r="B28" s="4" t="str">
        <f>INDEX('R1. Scenario specifications'!$C$11:$C$59,MATCH($A28,'R1. Scenario specifications'!$A$11:$A$59,0))</f>
        <v>New Policies Scenario, World Energy Outlook 2016</v>
      </c>
      <c r="C28" s="4" t="s">
        <v>23</v>
      </c>
      <c r="D28" s="4" t="str">
        <f t="array" ref="D28">INDEX($F$49:$F$90,MATCH($A28&amp;$C28,$B$49:$B$90&amp;$D$49:$D$90,0))</f>
        <v>Mtce</v>
      </c>
      <c r="E28" s="4" t="str">
        <f t="shared" si="1"/>
        <v>Mtce</v>
      </c>
      <c r="F28" s="6">
        <f t="array" ref="F28">IF(SUM(IF(($B$49:$B$90=$A28)*($D$49:$D$90=$C28)*($G$48:$S$48=F$15),$G$49:$S$90))=0,"",SUM(IF(($B$49:$B$90=$A28)*($D$49:$D$90=$C28)*($G$48:$S$48=F$15),$G$49:$S$90))*IF($E28=$D28,1,INDEX($B$7:$B$12,MATCH($D28&amp;$E28,$C$7:$C$12&amp;$D$7:$D$12,0))))</f>
        <v>5680.2</v>
      </c>
      <c r="G28" s="6" t="str">
        <f t="array" ref="G28">IF(SUM(IF(($B$49:$B$90=$A28)*($D$49:$D$90=$C28)*($G$48:$S$48=G$15),$G$49:$S$90))=0,"",SUM(IF(($B$49:$B$90=$A28)*($D$49:$D$90=$C28)*($G$48:$S$48=G$15),$G$49:$S$90))*IF($E28=$D28,1,INDEX($B$7:$B$12,MATCH($D28&amp;$E28,$C$7:$C$12&amp;$D$7:$D$12,0))))</f>
        <v/>
      </c>
      <c r="H28" s="6" t="str">
        <f t="array" ref="H28">IF(SUM(IF(($B$49:$B$90=$A28)*($D$49:$D$90=$C28)*($G$48:$S$48=H$15),$G$49:$S$90))=0,"",SUM(IF(($B$49:$B$90=$A28)*($D$49:$D$90=$C28)*($G$48:$S$48=H$15),$G$49:$S$90))*IF($E28=$D28,1,INDEX($B$7:$B$12,MATCH($D28&amp;$E28,$C$7:$C$12&amp;$D$7:$D$12,0))))</f>
        <v/>
      </c>
      <c r="I28" s="6" t="str">
        <f t="array" ref="I28">IF(SUM(IF(($B$49:$B$90=$A28)*($D$49:$D$90=$C28)*($G$48:$S$48=I$15),$G$49:$S$90))=0,"",SUM(IF(($B$49:$B$90=$A28)*($D$49:$D$90=$C28)*($G$48:$S$48=I$15),$G$49:$S$90))*IF($E28=$D28,1,INDEX($B$7:$B$12,MATCH($D28&amp;$E28,$C$7:$C$12&amp;$D$7:$D$12,0))))</f>
        <v/>
      </c>
      <c r="J28" s="6">
        <f t="array" ref="J28">IF(SUM(IF(($B$49:$B$90=$A28)*($D$49:$D$90=$C28)*($G$48:$S$48=J$15),$G$49:$S$90))=0,"",SUM(IF(($B$49:$B$90=$A28)*($D$49:$D$90=$C28)*($G$48:$S$48=J$15),$G$49:$S$90))*IF($E28=$D28,1,INDEX($B$7:$B$12,MATCH($D28&amp;$E28,$C$7:$C$12&amp;$D$7:$D$12,0))))</f>
        <v>5579.53</v>
      </c>
      <c r="K28" s="6">
        <f t="array" ref="K28">IF(SUM(IF(($B$49:$B$90=$A28)*($D$49:$D$90=$C28)*($G$48:$S$48=K$15),$G$49:$S$90))=0,"",SUM(IF(($B$49:$B$90=$A28)*($D$49:$D$90=$C28)*($G$48:$S$48=K$15),$G$49:$S$90))*IF($E28=$D28,1,INDEX($B$7:$B$12,MATCH($D28&amp;$E28,$C$7:$C$12&amp;$D$7:$D$12,0))))</f>
        <v>5650.28</v>
      </c>
      <c r="L28" s="6">
        <f t="array" ref="L28">IF(SUM(IF(($B$49:$B$90=$A28)*($D$49:$D$90=$C28)*($G$48:$S$48=L$15),$G$49:$S$90))=0,"",SUM(IF(($B$49:$B$90=$A28)*($D$49:$D$90=$C28)*($G$48:$S$48=L$15),$G$49:$S$90))*IF($E28=$D28,1,INDEX($B$7:$B$12,MATCH($D28&amp;$E28,$C$7:$C$12&amp;$D$7:$D$12,0))))</f>
        <v>5770.57</v>
      </c>
      <c r="M28" s="6">
        <f t="array" ref="M28">IF(SUM(IF(($B$49:$B$90=$A28)*($D$49:$D$90=$C28)*($G$48:$S$48=M$15),$G$49:$S$90))=0,"",SUM(IF(($B$49:$B$90=$A28)*($D$49:$D$90=$C28)*($G$48:$S$48=M$15),$G$49:$S$90))*IF($E28=$D28,1,INDEX($B$7:$B$12,MATCH($D28&amp;$E28,$C$7:$C$12&amp;$D$7:$D$12,0))))</f>
        <v>5857.94</v>
      </c>
      <c r="N28" s="6">
        <f t="array" ref="N28">IF(SUM(IF(($B$49:$B$90=$A28)*($D$49:$D$90=$C28)*($G$48:$S$48=N$15),$G$49:$S$90))=0,"",SUM(IF(($B$49:$B$90=$A28)*($D$49:$D$90=$C28)*($G$48:$S$48=N$15),$G$49:$S$90))*IF($E28=$D28,1,INDEX($B$7:$B$12,MATCH($D28&amp;$E28,$C$7:$C$12&amp;$D$7:$D$12,0))))</f>
        <v>5914.57</v>
      </c>
      <c r="O28" s="6">
        <f t="array" ref="O28">IF(SUM(IF(($B$49:$B$90=$A28)*($D$49:$D$90=$C28)*($G$48:$S$48=O$15),$G$49:$S$90))=0,"",SUM(IF(($B$49:$B$90=$A28)*($D$49:$D$90=$C28)*($G$48:$S$48=O$15),$G$49:$S$90))*IF($E28=$D28,1,INDEX($B$7:$B$12,MATCH($D28&amp;$E28,$C$7:$C$12&amp;$D$7:$D$12,0))))</f>
        <v>5971.2000000000089</v>
      </c>
      <c r="P28" s="6">
        <f t="array" ref="P28">IF(SUM(IF(($B$49:$B$90=$A28)*($D$49:$D$90=$C28)*($G$48:$S$48=P$15),$G$49:$S$90))=0,"",SUM(IF(($B$49:$B$90=$A28)*($D$49:$D$90=$C28)*($G$48:$S$48=P$15),$G$49:$S$90))*IF($E28=$D28,1,INDEX($B$7:$B$12,MATCH($D28&amp;$E28,$C$7:$C$12&amp;$D$7:$D$12,0))))</f>
        <v>6027.8300000000045</v>
      </c>
      <c r="Q28" s="6">
        <f t="array" ref="Q28">IF(SUM(IF(($B$49:$B$90=$A28)*($D$49:$D$90=$C28)*($G$48:$S$48=Q$15),$G$49:$S$90))=0,"",SUM(IF(($B$49:$B$90=$A28)*($D$49:$D$90=$C28)*($G$48:$S$48=Q$15),$G$49:$S$90))*IF($E28=$D28,1,INDEX($B$7:$B$12,MATCH($D28&amp;$E28,$C$7:$C$12&amp;$D$7:$D$12,0))))</f>
        <v>6084.4600000000037</v>
      </c>
      <c r="R28" s="6">
        <f t="array" ref="R28">IF(SUM(IF(($B$49:$B$90=$A28)*($D$49:$D$90=$C28)*($G$48:$S$48=R$15),$G$49:$S$90))=0,"",SUM(IF(($B$49:$B$90=$A28)*($D$49:$D$90=$C28)*($G$48:$S$48=R$15),$G$49:$S$90))*IF($E28=$D28,1,INDEX($B$7:$B$12,MATCH($D28&amp;$E28,$C$7:$C$12&amp;$D$7:$D$12,0))))</f>
        <v>6141.0900000000029</v>
      </c>
    </row>
    <row r="29" spans="1:18" x14ac:dyDescent="0.3">
      <c r="A29" s="4" t="s">
        <v>29</v>
      </c>
      <c r="B29" s="4" t="str">
        <f>INDEX('R1. Scenario specifications'!$C$11:$C$59,MATCH($A29,'R1. Scenario specifications'!$A$11:$A$59,0))</f>
        <v>New Policies Scenario, World Energy Outlook 2016</v>
      </c>
      <c r="C29" s="4" t="s">
        <v>24</v>
      </c>
      <c r="D29" s="4" t="str">
        <f t="array" ref="D29">INDEX($F$49:$F$90,MATCH($A29&amp;$C29,$B$49:$B$90&amp;$D$49:$D$90,0))</f>
        <v>Mb/day</v>
      </c>
      <c r="E29" s="4" t="str">
        <f t="shared" si="1"/>
        <v>Mb/day</v>
      </c>
      <c r="F29" s="6">
        <f t="array" ref="F29">IF(SUM(IF(($B$49:$B$90=$A29)*($D$49:$D$90=$C29)*($G$48:$S$48=F$15),$G$49:$S$90))=0,"",SUM(IF(($B$49:$B$90=$A29)*($D$49:$D$90=$C29)*($G$48:$S$48=F$15),$G$49:$S$90))*IF($E29=$D29,1,INDEX($B$7:$B$12,MATCH($D29&amp;$E29,$C$7:$C$12&amp;$D$7:$D$12,0))))</f>
        <v>89.607299999999995</v>
      </c>
      <c r="G29" s="6" t="str">
        <f t="array" ref="G29">IF(SUM(IF(($B$49:$B$90=$A29)*($D$49:$D$90=$C29)*($G$48:$S$48=G$15),$G$49:$S$90))=0,"",SUM(IF(($B$49:$B$90=$A29)*($D$49:$D$90=$C29)*($G$48:$S$48=G$15),$G$49:$S$90))*IF($E29=$D29,1,INDEX($B$7:$B$12,MATCH($D29&amp;$E29,$C$7:$C$12&amp;$D$7:$D$12,0))))</f>
        <v/>
      </c>
      <c r="H29" s="6" t="str">
        <f t="array" ref="H29">IF(SUM(IF(($B$49:$B$90=$A29)*($D$49:$D$90=$C29)*($G$48:$S$48=H$15),$G$49:$S$90))=0,"",SUM(IF(($B$49:$B$90=$A29)*($D$49:$D$90=$C29)*($G$48:$S$48=H$15),$G$49:$S$90))*IF($E29=$D29,1,INDEX($B$7:$B$12,MATCH($D29&amp;$E29,$C$7:$C$12&amp;$D$7:$D$12,0))))</f>
        <v/>
      </c>
      <c r="I29" s="6" t="str">
        <f t="array" ref="I29">IF(SUM(IF(($B$49:$B$90=$A29)*($D$49:$D$90=$C29)*($G$48:$S$48=I$15),$G$49:$S$90))=0,"",SUM(IF(($B$49:$B$90=$A29)*($D$49:$D$90=$C29)*($G$48:$S$48=I$15),$G$49:$S$90))*IF($E29=$D29,1,INDEX($B$7:$B$12,MATCH($D29&amp;$E29,$C$7:$C$12&amp;$D$7:$D$12,0))))</f>
        <v/>
      </c>
      <c r="J29" s="6">
        <f t="array" ref="J29">IF(SUM(IF(($B$49:$B$90=$A29)*($D$49:$D$90=$C29)*($G$48:$S$48=J$15),$G$49:$S$90))=0,"",SUM(IF(($B$49:$B$90=$A29)*($D$49:$D$90=$C29)*($G$48:$S$48=J$15),$G$49:$S$90))*IF($E29=$D29,1,INDEX($B$7:$B$12,MATCH($D29&amp;$E29,$C$7:$C$12&amp;$D$7:$D$12,0))))</f>
        <v>93.525700000000001</v>
      </c>
      <c r="K29" s="6">
        <f t="array" ref="K29">IF(SUM(IF(($B$49:$B$90=$A29)*($D$49:$D$90=$C29)*($G$48:$S$48=K$15),$G$49:$S$90))=0,"",SUM(IF(($B$49:$B$90=$A29)*($D$49:$D$90=$C29)*($G$48:$S$48=K$15),$G$49:$S$90))*IF($E29=$D29,1,INDEX($B$7:$B$12,MATCH($D29&amp;$E29,$C$7:$C$12&amp;$D$7:$D$12,0))))</f>
        <v>95.717399999999998</v>
      </c>
      <c r="L29" s="6">
        <f t="array" ref="L29">IF(SUM(IF(($B$49:$B$90=$A29)*($D$49:$D$90=$C29)*($G$48:$S$48=L$15),$G$49:$S$90))=0,"",SUM(IF(($B$49:$B$90=$A29)*($D$49:$D$90=$C29)*($G$48:$S$48=L$15),$G$49:$S$90))*IF($E29=$D29,1,INDEX($B$7:$B$12,MATCH($D29&amp;$E29,$C$7:$C$12&amp;$D$7:$D$12,0))))</f>
        <v>97.053399999999996</v>
      </c>
      <c r="M29" s="6">
        <f t="array" ref="M29">IF(SUM(IF(($B$49:$B$90=$A29)*($D$49:$D$90=$C29)*($G$48:$S$48=M$15),$G$49:$S$90))=0,"",SUM(IF(($B$49:$B$90=$A29)*($D$49:$D$90=$C29)*($G$48:$S$48=M$15),$G$49:$S$90))*IF($E29=$D29,1,INDEX($B$7:$B$12,MATCH($D29&amp;$E29,$C$7:$C$12&amp;$D$7:$D$12,0))))</f>
        <v>98.871700000000004</v>
      </c>
      <c r="N29" s="6">
        <f t="array" ref="N29">IF(SUM(IF(($B$49:$B$90=$A29)*($D$49:$D$90=$C29)*($G$48:$S$48=N$15),$G$49:$S$90))=0,"",SUM(IF(($B$49:$B$90=$A29)*($D$49:$D$90=$C29)*($G$48:$S$48=N$15),$G$49:$S$90))*IF($E29=$D29,1,INDEX($B$7:$B$12,MATCH($D29&amp;$E29,$C$7:$C$12&amp;$D$7:$D$12,0))))</f>
        <v>100.45699999999999</v>
      </c>
      <c r="O29" s="6">
        <f t="array" ref="O29">IF(SUM(IF(($B$49:$B$90=$A29)*($D$49:$D$90=$C29)*($G$48:$S$48=O$15),$G$49:$S$90))=0,"",SUM(IF(($B$49:$B$90=$A29)*($D$49:$D$90=$C29)*($G$48:$S$48=O$15),$G$49:$S$90))*IF($E29=$D29,1,INDEX($B$7:$B$12,MATCH($D29&amp;$E29,$C$7:$C$12&amp;$D$7:$D$12,0))))</f>
        <v>102.04229999999995</v>
      </c>
      <c r="P29" s="6">
        <f t="array" ref="P29">IF(SUM(IF(($B$49:$B$90=$A29)*($D$49:$D$90=$C29)*($G$48:$S$48=P$15),$G$49:$S$90))=0,"",SUM(IF(($B$49:$B$90=$A29)*($D$49:$D$90=$C29)*($G$48:$S$48=P$15),$G$49:$S$90))*IF($E29=$D29,1,INDEX($B$7:$B$12,MATCH($D29&amp;$E29,$C$7:$C$12&amp;$D$7:$D$12,0))))</f>
        <v>103.62759999999992</v>
      </c>
      <c r="Q29" s="6">
        <f t="array" ref="Q29">IF(SUM(IF(($B$49:$B$90=$A29)*($D$49:$D$90=$C29)*($G$48:$S$48=Q$15),$G$49:$S$90))=0,"",SUM(IF(($B$49:$B$90=$A29)*($D$49:$D$90=$C29)*($G$48:$S$48=Q$15),$G$49:$S$90))*IF($E29=$D29,1,INDEX($B$7:$B$12,MATCH($D29&amp;$E29,$C$7:$C$12&amp;$D$7:$D$12,0))))</f>
        <v>105.21289999999999</v>
      </c>
      <c r="R29" s="6">
        <f t="array" ref="R29">IF(SUM(IF(($B$49:$B$90=$A29)*($D$49:$D$90=$C29)*($G$48:$S$48=R$15),$G$49:$S$90))=0,"",SUM(IF(($B$49:$B$90=$A29)*($D$49:$D$90=$C29)*($G$48:$S$48=R$15),$G$49:$S$90))*IF($E29=$D29,1,INDEX($B$7:$B$12,MATCH($D29&amp;$E29,$C$7:$C$12&amp;$D$7:$D$12,0))))</f>
        <v>106.79819999999995</v>
      </c>
    </row>
    <row r="30" spans="1:18" x14ac:dyDescent="0.3">
      <c r="A30" s="4" t="s">
        <v>29</v>
      </c>
      <c r="B30" s="4" t="str">
        <f>INDEX('R1. Scenario specifications'!$C$11:$C$59,MATCH($A30,'R1. Scenario specifications'!$A$11:$A$59,0))</f>
        <v>New Policies Scenario, World Energy Outlook 2016</v>
      </c>
      <c r="C30" s="4" t="s">
        <v>25</v>
      </c>
      <c r="D30" s="4" t="str">
        <f t="array" ref="D30">INDEX($F$49:$F$90,MATCH($A30&amp;$C30,$B$49:$B$90&amp;$D$49:$D$90,0))</f>
        <v>bcm</v>
      </c>
      <c r="E30" s="4" t="str">
        <f t="shared" si="1"/>
        <v>bcm</v>
      </c>
      <c r="F30" s="6">
        <f t="array" ref="F30">IF(SUM(IF(($B$49:$B$90=$A30)*($D$49:$D$90=$C30)*($G$48:$S$48=F$15),$G$49:$S$90))=0,"",SUM(IF(($B$49:$B$90=$A30)*($D$49:$D$90=$C30)*($G$48:$S$48=F$15),$G$49:$S$90))*IF($E30=$D30,1,INDEX($B$7:$B$12,MATCH($D30&amp;$E30,$C$7:$C$12&amp;$D$7:$D$12,0))))</f>
        <v>3536.37</v>
      </c>
      <c r="G30" s="6" t="str">
        <f t="array" ref="G30">IF(SUM(IF(($B$49:$B$90=$A30)*($D$49:$D$90=$C30)*($G$48:$S$48=G$15),$G$49:$S$90))=0,"",SUM(IF(($B$49:$B$90=$A30)*($D$49:$D$90=$C30)*($G$48:$S$48=G$15),$G$49:$S$90))*IF($E30=$D30,1,INDEX($B$7:$B$12,MATCH($D30&amp;$E30,$C$7:$C$12&amp;$D$7:$D$12,0))))</f>
        <v/>
      </c>
      <c r="H30" s="6" t="str">
        <f t="array" ref="H30">IF(SUM(IF(($B$49:$B$90=$A30)*($D$49:$D$90=$C30)*($G$48:$S$48=H$15),$G$49:$S$90))=0,"",SUM(IF(($B$49:$B$90=$A30)*($D$49:$D$90=$C30)*($G$48:$S$48=H$15),$G$49:$S$90))*IF($E30=$D30,1,INDEX($B$7:$B$12,MATCH($D30&amp;$E30,$C$7:$C$12&amp;$D$7:$D$12,0))))</f>
        <v/>
      </c>
      <c r="I30" s="6" t="str">
        <f t="array" ref="I30">IF(SUM(IF(($B$49:$B$90=$A30)*($D$49:$D$90=$C30)*($G$48:$S$48=I$15),$G$49:$S$90))=0,"",SUM(IF(($B$49:$B$90=$A30)*($D$49:$D$90=$C30)*($G$48:$S$48=I$15),$G$49:$S$90))*IF($E30=$D30,1,INDEX($B$7:$B$12,MATCH($D30&amp;$E30,$C$7:$C$12&amp;$D$7:$D$12,0))))</f>
        <v/>
      </c>
      <c r="J30" s="6">
        <f t="array" ref="J30">IF(SUM(IF(($B$49:$B$90=$A30)*($D$49:$D$90=$C30)*($G$48:$S$48=J$15),$G$49:$S$90))=0,"",SUM(IF(($B$49:$B$90=$A30)*($D$49:$D$90=$C30)*($G$48:$S$48=J$15),$G$49:$S$90))*IF($E30=$D30,1,INDEX($B$7:$B$12,MATCH($D30&amp;$E30,$C$7:$C$12&amp;$D$7:$D$12,0))))</f>
        <v>3801.95</v>
      </c>
      <c r="K30" s="6">
        <f t="array" ref="K30">IF(SUM(IF(($B$49:$B$90=$A30)*($D$49:$D$90=$C30)*($G$48:$S$48=K$15),$G$49:$S$90))=0,"",SUM(IF(($B$49:$B$90=$A30)*($D$49:$D$90=$C30)*($G$48:$S$48=K$15),$G$49:$S$90))*IF($E30=$D30,1,INDEX($B$7:$B$12,MATCH($D30&amp;$E30,$C$7:$C$12&amp;$D$7:$D$12,0))))</f>
        <v>4105.72</v>
      </c>
      <c r="L30" s="6">
        <f t="array" ref="L30">IF(SUM(IF(($B$49:$B$90=$A30)*($D$49:$D$90=$C30)*($G$48:$S$48=L$15),$G$49:$S$90))=0,"",SUM(IF(($B$49:$B$90=$A30)*($D$49:$D$90=$C30)*($G$48:$S$48=L$15),$G$49:$S$90))*IF($E30=$D30,1,INDEX($B$7:$B$12,MATCH($D30&amp;$E30,$C$7:$C$12&amp;$D$7:$D$12,0))))</f>
        <v>4465.8999999999996</v>
      </c>
      <c r="M30" s="6">
        <f t="array" ref="M30">IF(SUM(IF(($B$49:$B$90=$A30)*($D$49:$D$90=$C30)*($G$48:$S$48=M$15),$G$49:$S$90))=0,"",SUM(IF(($B$49:$B$90=$A30)*($D$49:$D$90=$C30)*($G$48:$S$48=M$15),$G$49:$S$90))*IF($E30=$D30,1,INDEX($B$7:$B$12,MATCH($D30&amp;$E30,$C$7:$C$12&amp;$D$7:$D$12,0))))</f>
        <v>4857.83</v>
      </c>
      <c r="N30" s="6">
        <f t="array" ref="N30">IF(SUM(IF(($B$49:$B$90=$A30)*($D$49:$D$90=$C30)*($G$48:$S$48=N$15),$G$49:$S$90))=0,"",SUM(IF(($B$49:$B$90=$A30)*($D$49:$D$90=$C30)*($G$48:$S$48=N$15),$G$49:$S$90))*IF($E30=$D30,1,INDEX($B$7:$B$12,MATCH($D30&amp;$E30,$C$7:$C$12&amp;$D$7:$D$12,0))))</f>
        <v>5218.6899999999996</v>
      </c>
      <c r="O30" s="6">
        <f t="array" ref="O30">IF(SUM(IF(($B$49:$B$90=$A30)*($D$49:$D$90=$C30)*($G$48:$S$48=O$15),$G$49:$S$90))=0,"",SUM(IF(($B$49:$B$90=$A30)*($D$49:$D$90=$C30)*($G$48:$S$48=O$15),$G$49:$S$90))*IF($E30=$D30,1,INDEX($B$7:$B$12,MATCH($D30&amp;$E30,$C$7:$C$12&amp;$D$7:$D$12,0))))</f>
        <v>5579.5500000000175</v>
      </c>
      <c r="P30" s="6">
        <f t="array" ref="P30">IF(SUM(IF(($B$49:$B$90=$A30)*($D$49:$D$90=$C30)*($G$48:$S$48=P$15),$G$49:$S$90))=0,"",SUM(IF(($B$49:$B$90=$A30)*($D$49:$D$90=$C30)*($G$48:$S$48=P$15),$G$49:$S$90))*IF($E30=$D30,1,INDEX($B$7:$B$12,MATCH($D30&amp;$E30,$C$7:$C$12&amp;$D$7:$D$12,0))))</f>
        <v>5940.4100000000326</v>
      </c>
      <c r="Q30" s="6">
        <f t="array" ref="Q30">IF(SUM(IF(($B$49:$B$90=$A30)*($D$49:$D$90=$C30)*($G$48:$S$48=Q$15),$G$49:$S$90))=0,"",SUM(IF(($B$49:$B$90=$A30)*($D$49:$D$90=$C30)*($G$48:$S$48=Q$15),$G$49:$S$90))*IF($E30=$D30,1,INDEX($B$7:$B$12,MATCH($D30&amp;$E30,$C$7:$C$12&amp;$D$7:$D$12,0))))</f>
        <v>6301.2700000000186</v>
      </c>
      <c r="R30" s="6">
        <f t="array" ref="R30">IF(SUM(IF(($B$49:$B$90=$A30)*($D$49:$D$90=$C30)*($G$48:$S$48=R$15),$G$49:$S$90))=0,"",SUM(IF(($B$49:$B$90=$A30)*($D$49:$D$90=$C30)*($G$48:$S$48=R$15),$G$49:$S$90))*IF($E30=$D30,1,INDEX($B$7:$B$12,MATCH($D30&amp;$E30,$C$7:$C$12&amp;$D$7:$D$12,0))))</f>
        <v>6662.1300000000338</v>
      </c>
    </row>
    <row r="31" spans="1:18" x14ac:dyDescent="0.3">
      <c r="A31" s="4" t="s">
        <v>30</v>
      </c>
      <c r="B31" s="4" t="str">
        <f>INDEX('R1. Scenario specifications'!$C$11:$C$59,MATCH($A31,'R1. Scenario specifications'!$A$11:$A$59,0))</f>
        <v>450 Scenario, World Energy Outlook 2016</v>
      </c>
      <c r="C31" s="4" t="s">
        <v>23</v>
      </c>
      <c r="D31" s="4" t="str">
        <f t="array" ref="D31">INDEX($F$49:$F$90,MATCH($A31&amp;$C31,$B$49:$B$90&amp;$D$49:$D$90,0))</f>
        <v>Mtce</v>
      </c>
      <c r="E31" s="4" t="str">
        <f t="shared" si="1"/>
        <v>Mtce</v>
      </c>
      <c r="F31" s="6">
        <f t="array" ref="F31">IF(SUM(IF(($B$49:$B$90=$A31)*($D$49:$D$90=$C31)*($G$48:$S$48=F$15),$G$49:$S$90))=0,"",SUM(IF(($B$49:$B$90=$A31)*($D$49:$D$90=$C31)*($G$48:$S$48=F$15),$G$49:$S$90))*IF($E31=$D31,1,INDEX($B$7:$B$12,MATCH($D31&amp;$E31,$C$7:$C$12&amp;$D$7:$D$12,0))))</f>
        <v>5680.2</v>
      </c>
      <c r="G31" s="6" t="str">
        <f t="array" ref="G31">IF(SUM(IF(($B$49:$B$90=$A31)*($D$49:$D$90=$C31)*($G$48:$S$48=G$15),$G$49:$S$90))=0,"",SUM(IF(($B$49:$B$90=$A31)*($D$49:$D$90=$C31)*($G$48:$S$48=G$15),$G$49:$S$90))*IF($E31=$D31,1,INDEX($B$7:$B$12,MATCH($D31&amp;$E31,$C$7:$C$12&amp;$D$7:$D$12,0))))</f>
        <v/>
      </c>
      <c r="H31" s="6" t="str">
        <f t="array" ref="H31">IF(SUM(IF(($B$49:$B$90=$A31)*($D$49:$D$90=$C31)*($G$48:$S$48=H$15),$G$49:$S$90))=0,"",SUM(IF(($B$49:$B$90=$A31)*($D$49:$D$90=$C31)*($G$48:$S$48=H$15),$G$49:$S$90))*IF($E31=$D31,1,INDEX($B$7:$B$12,MATCH($D31&amp;$E31,$C$7:$C$12&amp;$D$7:$D$12,0))))</f>
        <v/>
      </c>
      <c r="I31" s="6" t="str">
        <f t="array" ref="I31">IF(SUM(IF(($B$49:$B$90=$A31)*($D$49:$D$90=$C31)*($G$48:$S$48=I$15),$G$49:$S$90))=0,"",SUM(IF(($B$49:$B$90=$A31)*($D$49:$D$90=$C31)*($G$48:$S$48=I$15),$G$49:$S$90))*IF($E31=$D31,1,INDEX($B$7:$B$12,MATCH($D31&amp;$E31,$C$7:$C$12&amp;$D$7:$D$12,0))))</f>
        <v/>
      </c>
      <c r="J31" s="6">
        <f t="array" ref="J31">IF(SUM(IF(($B$49:$B$90=$A31)*($D$49:$D$90=$C31)*($G$48:$S$48=J$15),$G$49:$S$90))=0,"",SUM(IF(($B$49:$B$90=$A31)*($D$49:$D$90=$C31)*($G$48:$S$48=J$15),$G$49:$S$90))*IF($E31=$D31,1,INDEX($B$7:$B$12,MATCH($D31&amp;$E31,$C$7:$C$12&amp;$D$7:$D$12,0))))</f>
        <v>5174.49</v>
      </c>
      <c r="K31" s="6" t="str">
        <f t="array" ref="K31">IF(SUM(IF(($B$49:$B$90=$A31)*($D$49:$D$90=$C31)*($G$48:$S$48=K$15),$G$49:$S$90))=0,"",SUM(IF(($B$49:$B$90=$A31)*($D$49:$D$90=$C31)*($G$48:$S$48=K$15),$G$49:$S$90))*IF($E31=$D31,1,INDEX($B$7:$B$12,MATCH($D31&amp;$E31,$C$7:$C$12&amp;$D$7:$D$12,0))))</f>
        <v/>
      </c>
      <c r="L31" s="6">
        <f t="array" ref="L31">IF(SUM(IF(($B$49:$B$90=$A31)*($D$49:$D$90=$C31)*($G$48:$S$48=L$15),$G$49:$S$90))=0,"",SUM(IF(($B$49:$B$90=$A31)*($D$49:$D$90=$C31)*($G$48:$S$48=L$15),$G$49:$S$90))*IF($E31=$D31,1,INDEX($B$7:$B$12,MATCH($D31&amp;$E31,$C$7:$C$12&amp;$D$7:$D$12,0))))</f>
        <v>3785.88</v>
      </c>
      <c r="M31" s="6" t="str">
        <f t="array" ref="M31">IF(SUM(IF(($B$49:$B$90=$A31)*($D$49:$D$90=$C31)*($G$48:$S$48=M$15),$G$49:$S$90))=0,"",SUM(IF(($B$49:$B$90=$A31)*($D$49:$D$90=$C31)*($G$48:$S$48=M$15),$G$49:$S$90))*IF($E31=$D31,1,INDEX($B$7:$B$12,MATCH($D31&amp;$E31,$C$7:$C$12&amp;$D$7:$D$12,0))))</f>
        <v/>
      </c>
      <c r="N31" s="6">
        <f t="array" ref="N31">IF(SUM(IF(($B$49:$B$90=$A31)*($D$49:$D$90=$C31)*($G$48:$S$48=N$15),$G$49:$S$90))=0,"",SUM(IF(($B$49:$B$90=$A31)*($D$49:$D$90=$C31)*($G$48:$S$48=N$15),$G$49:$S$90))*IF($E31=$D31,1,INDEX($B$7:$B$12,MATCH($D31&amp;$E31,$C$7:$C$12&amp;$D$7:$D$12,0))))</f>
        <v>2857.8</v>
      </c>
      <c r="O31" s="6">
        <f t="array" ref="O31">IF(SUM(IF(($B$49:$B$90=$A31)*($D$49:$D$90=$C31)*($G$48:$S$48=O$15),$G$49:$S$90))=0,"",SUM(IF(($B$49:$B$90=$A31)*($D$49:$D$90=$C31)*($G$48:$S$48=O$15),$G$49:$S$90))*IF($E31=$D31,1,INDEX($B$7:$B$12,MATCH($D31&amp;$E31,$C$7:$C$12&amp;$D$7:$D$12,0))))</f>
        <v>2393.7600000000002</v>
      </c>
      <c r="P31" s="6">
        <f t="array" ref="P31">IF(SUM(IF(($B$49:$B$90=$A31)*($D$49:$D$90=$C31)*($G$48:$S$48=P$15),$G$49:$S$90))=0,"",SUM(IF(($B$49:$B$90=$A31)*($D$49:$D$90=$C31)*($G$48:$S$48=P$15),$G$49:$S$90))*IF($E31=$D31,1,INDEX($B$7:$B$12,MATCH($D31&amp;$E31,$C$7:$C$12&amp;$D$7:$D$12,0))))</f>
        <v>1929.7200000000003</v>
      </c>
      <c r="Q31" s="6">
        <f t="array" ref="Q31">IF(SUM(IF(($B$49:$B$90=$A31)*($D$49:$D$90=$C31)*($G$48:$S$48=Q$15),$G$49:$S$90))=0,"",SUM(IF(($B$49:$B$90=$A31)*($D$49:$D$90=$C31)*($G$48:$S$48=Q$15),$G$49:$S$90))*IF($E31=$D31,1,INDEX($B$7:$B$12,MATCH($D31&amp;$E31,$C$7:$C$12&amp;$D$7:$D$12,0))))</f>
        <v>1465.6800000000003</v>
      </c>
      <c r="R31" s="6">
        <f t="array" ref="R31">IF(SUM(IF(($B$49:$B$90=$A31)*($D$49:$D$90=$C31)*($G$48:$S$48=R$15),$G$49:$S$90))=0,"",SUM(IF(($B$49:$B$90=$A31)*($D$49:$D$90=$C31)*($G$48:$S$48=R$15),$G$49:$S$90))*IF($E31=$D31,1,INDEX($B$7:$B$12,MATCH($D31&amp;$E31,$C$7:$C$12&amp;$D$7:$D$12,0))))</f>
        <v>1001.6400000000003</v>
      </c>
    </row>
    <row r="32" spans="1:18" x14ac:dyDescent="0.3">
      <c r="A32" s="4" t="s">
        <v>30</v>
      </c>
      <c r="B32" s="4" t="str">
        <f>INDEX('R1. Scenario specifications'!$C$11:$C$59,MATCH($A32,'R1. Scenario specifications'!$A$11:$A$59,0))</f>
        <v>450 Scenario, World Energy Outlook 2016</v>
      </c>
      <c r="C32" s="4" t="s">
        <v>24</v>
      </c>
      <c r="D32" s="4" t="str">
        <f t="array" ref="D32">INDEX($F$49:$F$90,MATCH($A32&amp;$C32,$B$49:$B$90&amp;$D$49:$D$90,0))</f>
        <v>Mb/day</v>
      </c>
      <c r="E32" s="4" t="str">
        <f t="shared" si="1"/>
        <v>Mb/day</v>
      </c>
      <c r="F32" s="6">
        <f t="array" ref="F32">IF(SUM(IF(($B$49:$B$90=$A32)*($D$49:$D$90=$C32)*($G$48:$S$48=F$15),$G$49:$S$90))=0,"",SUM(IF(($B$49:$B$90=$A32)*($D$49:$D$90=$C32)*($G$48:$S$48=F$15),$G$49:$S$90))*IF($E32=$D32,1,INDEX($B$7:$B$12,MATCH($D32&amp;$E32,$C$7:$C$12&amp;$D$7:$D$12,0))))</f>
        <v>89.607299999999995</v>
      </c>
      <c r="G32" s="6" t="str">
        <f t="array" ref="G32">IF(SUM(IF(($B$49:$B$90=$A32)*($D$49:$D$90=$C32)*($G$48:$S$48=G$15),$G$49:$S$90))=0,"",SUM(IF(($B$49:$B$90=$A32)*($D$49:$D$90=$C32)*($G$48:$S$48=G$15),$G$49:$S$90))*IF($E32=$D32,1,INDEX($B$7:$B$12,MATCH($D32&amp;$E32,$C$7:$C$12&amp;$D$7:$D$12,0))))</f>
        <v/>
      </c>
      <c r="H32" s="6" t="str">
        <f t="array" ref="H32">IF(SUM(IF(($B$49:$B$90=$A32)*($D$49:$D$90=$C32)*($G$48:$S$48=H$15),$G$49:$S$90))=0,"",SUM(IF(($B$49:$B$90=$A32)*($D$49:$D$90=$C32)*($G$48:$S$48=H$15),$G$49:$S$90))*IF($E32=$D32,1,INDEX($B$7:$B$12,MATCH($D32&amp;$E32,$C$7:$C$12&amp;$D$7:$D$12,0))))</f>
        <v/>
      </c>
      <c r="I32" s="6" t="str">
        <f t="array" ref="I32">IF(SUM(IF(($B$49:$B$90=$A32)*($D$49:$D$90=$C32)*($G$48:$S$48=I$15),$G$49:$S$90))=0,"",SUM(IF(($B$49:$B$90=$A32)*($D$49:$D$90=$C32)*($G$48:$S$48=I$15),$G$49:$S$90))*IF($E32=$D32,1,INDEX($B$7:$B$12,MATCH($D32&amp;$E32,$C$7:$C$12&amp;$D$7:$D$12,0))))</f>
        <v/>
      </c>
      <c r="J32" s="6">
        <f t="array" ref="J32">IF(SUM(IF(($B$49:$B$90=$A32)*($D$49:$D$90=$C32)*($G$48:$S$48=J$15),$G$49:$S$90))=0,"",SUM(IF(($B$49:$B$90=$A32)*($D$49:$D$90=$C32)*($G$48:$S$48=J$15),$G$49:$S$90))*IF($E32=$D32,1,INDEX($B$7:$B$12,MATCH($D32&amp;$E32,$C$7:$C$12&amp;$D$7:$D$12,0))))</f>
        <v>90.962299999999999</v>
      </c>
      <c r="K32" s="6" t="str">
        <f t="array" ref="K32">IF(SUM(IF(($B$49:$B$90=$A32)*($D$49:$D$90=$C32)*($G$48:$S$48=K$15),$G$49:$S$90))=0,"",SUM(IF(($B$49:$B$90=$A32)*($D$49:$D$90=$C32)*($G$48:$S$48=K$15),$G$49:$S$90))*IF($E32=$D32,1,INDEX($B$7:$B$12,MATCH($D32&amp;$E32,$C$7:$C$12&amp;$D$7:$D$12,0))))</f>
        <v/>
      </c>
      <c r="L32" s="6">
        <f t="array" ref="L32">IF(SUM(IF(($B$49:$B$90=$A32)*($D$49:$D$90=$C32)*($G$48:$S$48=L$15),$G$49:$S$90))=0,"",SUM(IF(($B$49:$B$90=$A32)*($D$49:$D$90=$C32)*($G$48:$S$48=L$15),$G$49:$S$90))*IF($E32=$D32,1,INDEX($B$7:$B$12,MATCH($D32&amp;$E32,$C$7:$C$12&amp;$D$7:$D$12,0))))</f>
        <v>82.017200000000003</v>
      </c>
      <c r="M32" s="6" t="str">
        <f t="array" ref="M32">IF(SUM(IF(($B$49:$B$90=$A32)*($D$49:$D$90=$C32)*($G$48:$S$48=M$15),$G$49:$S$90))=0,"",SUM(IF(($B$49:$B$90=$A32)*($D$49:$D$90=$C32)*($G$48:$S$48=M$15),$G$49:$S$90))*IF($E32=$D32,1,INDEX($B$7:$B$12,MATCH($D32&amp;$E32,$C$7:$C$12&amp;$D$7:$D$12,0))))</f>
        <v/>
      </c>
      <c r="N32" s="6">
        <f t="array" ref="N32">IF(SUM(IF(($B$49:$B$90=$A32)*($D$49:$D$90=$C32)*($G$48:$S$48=N$15),$G$49:$S$90))=0,"",SUM(IF(($B$49:$B$90=$A32)*($D$49:$D$90=$C32)*($G$48:$S$48=N$15),$G$49:$S$90))*IF($E32=$D32,1,INDEX($B$7:$B$12,MATCH($D32&amp;$E32,$C$7:$C$12&amp;$D$7:$D$12,0))))</f>
        <v>71.063299999999998</v>
      </c>
      <c r="O32" s="6">
        <f t="array" ref="O32">IF(SUM(IF(($B$49:$B$90=$A32)*($D$49:$D$90=$C32)*($G$48:$S$48=O$15),$G$49:$S$90))=0,"",SUM(IF(($B$49:$B$90=$A32)*($D$49:$D$90=$C32)*($G$48:$S$48=O$15),$G$49:$S$90))*IF($E32=$D32,1,INDEX($B$7:$B$12,MATCH($D32&amp;$E32,$C$7:$C$12&amp;$D$7:$D$12,0))))</f>
        <v>65.586349999999996</v>
      </c>
      <c r="P32" s="6">
        <f t="array" ref="P32">IF(SUM(IF(($B$49:$B$90=$A32)*($D$49:$D$90=$C32)*($G$48:$S$48=P$15),$G$49:$S$90))=0,"",SUM(IF(($B$49:$B$90=$A32)*($D$49:$D$90=$C32)*($G$48:$S$48=P$15),$G$49:$S$90))*IF($E32=$D32,1,INDEX($B$7:$B$12,MATCH($D32&amp;$E32,$C$7:$C$12&amp;$D$7:$D$12,0))))</f>
        <v>60.109399999999994</v>
      </c>
      <c r="Q32" s="6">
        <f t="array" ref="Q32">IF(SUM(IF(($B$49:$B$90=$A32)*($D$49:$D$90=$C32)*($G$48:$S$48=Q$15),$G$49:$S$90))=0,"",SUM(IF(($B$49:$B$90=$A32)*($D$49:$D$90=$C32)*($G$48:$S$48=Q$15),$G$49:$S$90))*IF($E32=$D32,1,INDEX($B$7:$B$12,MATCH($D32&amp;$E32,$C$7:$C$12&amp;$D$7:$D$12,0))))</f>
        <v>54.632449999999992</v>
      </c>
      <c r="R32" s="6">
        <f t="array" ref="R32">IF(SUM(IF(($B$49:$B$90=$A32)*($D$49:$D$90=$C32)*($G$48:$S$48=R$15),$G$49:$S$90))=0,"",SUM(IF(($B$49:$B$90=$A32)*($D$49:$D$90=$C32)*($G$48:$S$48=R$15),$G$49:$S$90))*IF($E32=$D32,1,INDEX($B$7:$B$12,MATCH($D32&amp;$E32,$C$7:$C$12&amp;$D$7:$D$12,0))))</f>
        <v>49.155499999999989</v>
      </c>
    </row>
    <row r="33" spans="1:28" x14ac:dyDescent="0.3">
      <c r="A33" s="4" t="s">
        <v>30</v>
      </c>
      <c r="B33" s="4" t="str">
        <f>INDEX('R1. Scenario specifications'!$C$11:$C$59,MATCH($A33,'R1. Scenario specifications'!$A$11:$A$59,0))</f>
        <v>450 Scenario, World Energy Outlook 2016</v>
      </c>
      <c r="C33" s="4" t="s">
        <v>25</v>
      </c>
      <c r="D33" s="4" t="str">
        <f t="array" ref="D33">INDEX($F$49:$F$90,MATCH($A33&amp;$C33,$B$49:$B$90&amp;$D$49:$D$90,0))</f>
        <v>bcm</v>
      </c>
      <c r="E33" s="4" t="str">
        <f t="shared" si="1"/>
        <v>bcm</v>
      </c>
      <c r="F33" s="6">
        <f t="array" ref="F33">IF(SUM(IF(($B$49:$B$90=$A33)*($D$49:$D$90=$C33)*($G$48:$S$48=F$15),$G$49:$S$90))=0,"",SUM(IF(($B$49:$B$90=$A33)*($D$49:$D$90=$C33)*($G$48:$S$48=F$15),$G$49:$S$90))*IF($E33=$D33,1,INDEX($B$7:$B$12,MATCH($D33&amp;$E33,$C$7:$C$12&amp;$D$7:$D$12,0))))</f>
        <v>3536.37</v>
      </c>
      <c r="G33" s="6" t="str">
        <f t="array" ref="G33">IF(SUM(IF(($B$49:$B$90=$A33)*($D$49:$D$90=$C33)*($G$48:$S$48=G$15),$G$49:$S$90))=0,"",SUM(IF(($B$49:$B$90=$A33)*($D$49:$D$90=$C33)*($G$48:$S$48=G$15),$G$49:$S$90))*IF($E33=$D33,1,INDEX($B$7:$B$12,MATCH($D33&amp;$E33,$C$7:$C$12&amp;$D$7:$D$12,0))))</f>
        <v/>
      </c>
      <c r="H33" s="6" t="str">
        <f t="array" ref="H33">IF(SUM(IF(($B$49:$B$90=$A33)*($D$49:$D$90=$C33)*($G$48:$S$48=H$15),$G$49:$S$90))=0,"",SUM(IF(($B$49:$B$90=$A33)*($D$49:$D$90=$C33)*($G$48:$S$48=H$15),$G$49:$S$90))*IF($E33=$D33,1,INDEX($B$7:$B$12,MATCH($D33&amp;$E33,$C$7:$C$12&amp;$D$7:$D$12,0))))</f>
        <v/>
      </c>
      <c r="I33" s="6" t="str">
        <f t="array" ref="I33">IF(SUM(IF(($B$49:$B$90=$A33)*($D$49:$D$90=$C33)*($G$48:$S$48=I$15),$G$49:$S$90))=0,"",SUM(IF(($B$49:$B$90=$A33)*($D$49:$D$90=$C33)*($G$48:$S$48=I$15),$G$49:$S$90))*IF($E33=$D33,1,INDEX($B$7:$B$12,MATCH($D33&amp;$E33,$C$7:$C$12&amp;$D$7:$D$12,0))))</f>
        <v/>
      </c>
      <c r="J33" s="6">
        <f t="array" ref="J33">IF(SUM(IF(($B$49:$B$90=$A33)*($D$49:$D$90=$C33)*($G$48:$S$48=J$15),$G$49:$S$90))=0,"",SUM(IF(($B$49:$B$90=$A33)*($D$49:$D$90=$C33)*($G$48:$S$48=J$15),$G$49:$S$90))*IF($E33=$D33,1,INDEX($B$7:$B$12,MATCH($D33&amp;$E33,$C$7:$C$12&amp;$D$7:$D$12,0))))</f>
        <v>3794.71</v>
      </c>
      <c r="K33" s="6" t="str">
        <f t="array" ref="K33">IF(SUM(IF(($B$49:$B$90=$A33)*($D$49:$D$90=$C33)*($G$48:$S$48=K$15),$G$49:$S$90))=0,"",SUM(IF(($B$49:$B$90=$A33)*($D$49:$D$90=$C33)*($G$48:$S$48=K$15),$G$49:$S$90))*IF($E33=$D33,1,INDEX($B$7:$B$12,MATCH($D33&amp;$E33,$C$7:$C$12&amp;$D$7:$D$12,0))))</f>
        <v/>
      </c>
      <c r="L33" s="6">
        <f t="array" ref="L33">IF(SUM(IF(($B$49:$B$90=$A33)*($D$49:$D$90=$C33)*($G$48:$S$48=L$15),$G$49:$S$90))=0,"",SUM(IF(($B$49:$B$90=$A33)*($D$49:$D$90=$C33)*($G$48:$S$48=L$15),$G$49:$S$90))*IF($E33=$D33,1,INDEX($B$7:$B$12,MATCH($D33&amp;$E33,$C$7:$C$12&amp;$D$7:$D$12,0))))</f>
        <v>4062.05</v>
      </c>
      <c r="M33" s="6" t="str">
        <f t="array" ref="M33">IF(SUM(IF(($B$49:$B$90=$A33)*($D$49:$D$90=$C33)*($G$48:$S$48=M$15),$G$49:$S$90))=0,"",SUM(IF(($B$49:$B$90=$A33)*($D$49:$D$90=$C33)*($G$48:$S$48=M$15),$G$49:$S$90))*IF($E33=$D33,1,INDEX($B$7:$B$12,MATCH($D33&amp;$E33,$C$7:$C$12&amp;$D$7:$D$12,0))))</f>
        <v/>
      </c>
      <c r="N33" s="6">
        <f t="array" ref="N33">IF(SUM(IF(($B$49:$B$90=$A33)*($D$49:$D$90=$C33)*($G$48:$S$48=N$15),$G$49:$S$90))=0,"",SUM(IF(($B$49:$B$90=$A33)*($D$49:$D$90=$C33)*($G$48:$S$48=N$15),$G$49:$S$90))*IF($E33=$D33,1,INDEX($B$7:$B$12,MATCH($D33&amp;$E33,$C$7:$C$12&amp;$D$7:$D$12,0))))</f>
        <v>4007.97</v>
      </c>
      <c r="O33" s="6">
        <f t="array" ref="O33">IF(SUM(IF(($B$49:$B$90=$A33)*($D$49:$D$90=$C33)*($G$48:$S$48=O$15),$G$49:$S$90))=0,"",SUM(IF(($B$49:$B$90=$A33)*($D$49:$D$90=$C33)*($G$48:$S$48=O$15),$G$49:$S$90))*IF($E33=$D33,1,INDEX($B$7:$B$12,MATCH($D33&amp;$E33,$C$7:$C$12&amp;$D$7:$D$12,0))))</f>
        <v>3980.9299999999994</v>
      </c>
      <c r="P33" s="6">
        <f t="array" ref="P33">IF(SUM(IF(($B$49:$B$90=$A33)*($D$49:$D$90=$C33)*($G$48:$S$48=P$15),$G$49:$S$90))=0,"",SUM(IF(($B$49:$B$90=$A33)*($D$49:$D$90=$C33)*($G$48:$S$48=P$15),$G$49:$S$90))*IF($E33=$D33,1,INDEX($B$7:$B$12,MATCH($D33&amp;$E33,$C$7:$C$12&amp;$D$7:$D$12,0))))</f>
        <v>3953.8899999999994</v>
      </c>
      <c r="Q33" s="6">
        <f t="array" ref="Q33">IF(SUM(IF(($B$49:$B$90=$A33)*($D$49:$D$90=$C33)*($G$48:$S$48=Q$15),$G$49:$S$90))=0,"",SUM(IF(($B$49:$B$90=$A33)*($D$49:$D$90=$C33)*($G$48:$S$48=Q$15),$G$49:$S$90))*IF($E33=$D33,1,INDEX($B$7:$B$12,MATCH($D33&amp;$E33,$C$7:$C$12&amp;$D$7:$D$12,0))))</f>
        <v>3926.8499999999995</v>
      </c>
      <c r="R33" s="6">
        <f t="array" ref="R33">IF(SUM(IF(($B$49:$B$90=$A33)*($D$49:$D$90=$C33)*($G$48:$S$48=R$15),$G$49:$S$90))=0,"",SUM(IF(($B$49:$B$90=$A33)*($D$49:$D$90=$C33)*($G$48:$S$48=R$15),$G$49:$S$90))*IF($E33=$D33,1,INDEX($B$7:$B$12,MATCH($D33&amp;$E33,$C$7:$C$12&amp;$D$7:$D$12,0))))</f>
        <v>3899.809999999999</v>
      </c>
    </row>
    <row r="34" spans="1:28" x14ac:dyDescent="0.3">
      <c r="A34" s="4" t="s">
        <v>31</v>
      </c>
      <c r="B34" s="4" t="str">
        <f>INDEX('R1. Scenario specifications'!$C$11:$C$59,MATCH($A34,'R1. Scenario specifications'!$A$11:$A$59,0))</f>
        <v>Reference Technologies Scenario, Energy Technology Perspectives 2017</v>
      </c>
      <c r="C34" s="4" t="s">
        <v>23</v>
      </c>
      <c r="D34" s="4" t="str">
        <f t="array" ref="D34">INDEX($F$49:$F$90,MATCH($A34&amp;$C34,$B$49:$B$90&amp;$D$49:$D$90,0))</f>
        <v>PJ</v>
      </c>
      <c r="E34" s="4" t="str">
        <f t="shared" si="1"/>
        <v>Mtce</v>
      </c>
      <c r="F34" s="6">
        <f t="array" ref="F34">IF(SUM(IF(($B$49:$B$90=$A34)*($D$49:$D$90=$C34)*($G$48:$S$48=F$15),$G$49:$S$90))=0,"",SUM(IF(($B$49:$B$90=$A34)*($D$49:$D$90=$C34)*($G$48:$S$48=F$15),$G$49:$S$90))*IF($E34=$D34,1,INDEX($B$7:$B$12,MATCH($D34&amp;$E34,$C$7:$C$12&amp;$D$7:$D$12,0))))</f>
        <v>5870.3650831554214</v>
      </c>
      <c r="G34" s="6" t="str">
        <f t="array" ref="G34">IF(SUM(IF(($B$49:$B$90=$A34)*($D$49:$D$90=$C34)*($G$48:$S$48=G$15),$G$49:$S$90))=0,"",SUM(IF(($B$49:$B$90=$A34)*($D$49:$D$90=$C34)*($G$48:$S$48=G$15),$G$49:$S$90))*IF($E34=$D34,1,INDEX($B$7:$B$12,MATCH($D34&amp;$E34,$C$7:$C$12&amp;$D$7:$D$12,0))))</f>
        <v/>
      </c>
      <c r="H34" s="6" t="str">
        <f t="array" ref="H34">IF(SUM(IF(($B$49:$B$90=$A34)*($D$49:$D$90=$C34)*($G$48:$S$48=H$15),$G$49:$S$90))=0,"",SUM(IF(($B$49:$B$90=$A34)*($D$49:$D$90=$C34)*($G$48:$S$48=H$15),$G$49:$S$90))*IF($E34=$D34,1,INDEX($B$7:$B$12,MATCH($D34&amp;$E34,$C$7:$C$12&amp;$D$7:$D$12,0))))</f>
        <v/>
      </c>
      <c r="I34" s="6" t="str">
        <f t="array" ref="I34">IF(SUM(IF(($B$49:$B$90=$A34)*($D$49:$D$90=$C34)*($G$48:$S$48=I$15),$G$49:$S$90))=0,"",SUM(IF(($B$49:$B$90=$A34)*($D$49:$D$90=$C34)*($G$48:$S$48=I$15),$G$49:$S$90))*IF($E34=$D34,1,INDEX($B$7:$B$12,MATCH($D34&amp;$E34,$C$7:$C$12&amp;$D$7:$D$12,0))))</f>
        <v/>
      </c>
      <c r="J34" s="6">
        <f t="array" ref="J34">IF(SUM(IF(($B$49:$B$90=$A34)*($D$49:$D$90=$C34)*($G$48:$S$48=J$15),$G$49:$S$90))=0,"",SUM(IF(($B$49:$B$90=$A34)*($D$49:$D$90=$C34)*($G$48:$S$48=J$15),$G$49:$S$90))*IF($E34=$D34,1,INDEX($B$7:$B$12,MATCH($D34&amp;$E34,$C$7:$C$12&amp;$D$7:$D$12,0))))</f>
        <v>5841.8780637722848</v>
      </c>
      <c r="K34" s="6">
        <f t="array" ref="K34">IF(SUM(IF(($B$49:$B$90=$A34)*($D$49:$D$90=$C34)*($G$48:$S$48=K$15),$G$49:$S$90))=0,"",SUM(IF(($B$49:$B$90=$A34)*($D$49:$D$90=$C34)*($G$48:$S$48=K$15),$G$49:$S$90))*IF($E34=$D34,1,INDEX($B$7:$B$12,MATCH($D34&amp;$E34,$C$7:$C$12&amp;$D$7:$D$12,0))))</f>
        <v>5818.1388809530044</v>
      </c>
      <c r="L34" s="6">
        <f t="array" ref="L34">IF(SUM(IF(($B$49:$B$90=$A34)*($D$49:$D$90=$C34)*($G$48:$S$48=L$15),$G$49:$S$90))=0,"",SUM(IF(($B$49:$B$90=$A34)*($D$49:$D$90=$C34)*($G$48:$S$48=L$15),$G$49:$S$90))*IF($E34=$D34,1,INDEX($B$7:$B$12,MATCH($D34&amp;$E34,$C$7:$C$12&amp;$D$7:$D$12,0))))</f>
        <v>5836.9780513172973</v>
      </c>
      <c r="M34" s="6">
        <f t="array" ref="M34">IF(SUM(IF(($B$49:$B$90=$A34)*($D$49:$D$90=$C34)*($G$48:$S$48=M$15),$G$49:$S$90))=0,"",SUM(IF(($B$49:$B$90=$A34)*($D$49:$D$90=$C34)*($G$48:$S$48=M$15),$G$49:$S$90))*IF($E34=$D34,1,INDEX($B$7:$B$12,MATCH($D34&amp;$E34,$C$7:$C$12&amp;$D$7:$D$12,0))))</f>
        <v>5909.1077484996349</v>
      </c>
      <c r="N34" s="6">
        <f t="array" ref="N34">IF(SUM(IF(($B$49:$B$90=$A34)*($D$49:$D$90=$C34)*($G$48:$S$48=N$15),$G$49:$S$90))=0,"",SUM(IF(($B$49:$B$90=$A34)*($D$49:$D$90=$C34)*($G$48:$S$48=N$15),$G$49:$S$90))*IF($E34=$D34,1,INDEX($B$7:$B$12,MATCH($D34&amp;$E34,$C$7:$C$12&amp;$D$7:$D$12,0))))</f>
        <v>6035.2732344652768</v>
      </c>
      <c r="O34" s="6">
        <f t="array" ref="O34">IF(SUM(IF(($B$49:$B$90=$A34)*($D$49:$D$90=$C34)*($G$48:$S$48=O$15),$G$49:$S$90))=0,"",SUM(IF(($B$49:$B$90=$A34)*($D$49:$D$90=$C34)*($G$48:$S$48=O$15),$G$49:$S$90))*IF($E34=$D34,1,INDEX($B$7:$B$12,MATCH($D34&amp;$E34,$C$7:$C$12&amp;$D$7:$D$12,0))))</f>
        <v>5985.0897628727444</v>
      </c>
      <c r="P34" s="6">
        <f t="array" ref="P34">IF(SUM(IF(($B$49:$B$90=$A34)*($D$49:$D$90=$C34)*($G$48:$S$48=P$15),$G$49:$S$90))=0,"",SUM(IF(($B$49:$B$90=$A34)*($D$49:$D$90=$C34)*($G$48:$S$48=P$15),$G$49:$S$90))*IF($E34=$D34,1,INDEX($B$7:$B$12,MATCH($D34&amp;$E34,$C$7:$C$12&amp;$D$7:$D$12,0))))</f>
        <v>5855.7849011136495</v>
      </c>
      <c r="Q34" s="6">
        <f t="array" ref="Q34">IF(SUM(IF(($B$49:$B$90=$A34)*($D$49:$D$90=$C34)*($G$48:$S$48=Q$15),$G$49:$S$90))=0,"",SUM(IF(($B$49:$B$90=$A34)*($D$49:$D$90=$C34)*($G$48:$S$48=Q$15),$G$49:$S$90))*IF($E34=$D34,1,INDEX($B$7:$B$12,MATCH($D34&amp;$E34,$C$7:$C$12&amp;$D$7:$D$12,0))))</f>
        <v>5909.1646534242209</v>
      </c>
      <c r="R34" s="6">
        <f t="array" ref="R34">IF(SUM(IF(($B$49:$B$90=$A34)*($D$49:$D$90=$C34)*($G$48:$S$48=R$15),$G$49:$S$90))=0,"",SUM(IF(($B$49:$B$90=$A34)*($D$49:$D$90=$C34)*($G$48:$S$48=R$15),$G$49:$S$90))*IF($E34=$D34,1,INDEX($B$7:$B$12,MATCH($D34&amp;$E34,$C$7:$C$12&amp;$D$7:$D$12,0))))</f>
        <v>5869.6301763989431</v>
      </c>
    </row>
    <row r="35" spans="1:28" x14ac:dyDescent="0.3">
      <c r="A35" s="4" t="s">
        <v>31</v>
      </c>
      <c r="B35" s="4" t="str">
        <f>INDEX('R1. Scenario specifications'!$C$11:$C$59,MATCH($A35,'R1. Scenario specifications'!$A$11:$A$59,0))</f>
        <v>Reference Technologies Scenario, Energy Technology Perspectives 2017</v>
      </c>
      <c r="C35" s="4" t="s">
        <v>24</v>
      </c>
      <c r="D35" s="4" t="str">
        <f t="array" ref="D35">INDEX($F$49:$F$90,MATCH($A35&amp;$C35,$B$49:$B$90&amp;$D$49:$D$90,0))</f>
        <v>PJ</v>
      </c>
      <c r="E35" s="4" t="str">
        <f t="shared" si="1"/>
        <v>Mb/day</v>
      </c>
      <c r="F35" s="6">
        <f t="array" ref="F35">IF(SUM(IF(($B$49:$B$90=$A35)*($D$49:$D$90=$C35)*($G$48:$S$48=F$15),$G$49:$S$90))=0,"",SUM(IF(($B$49:$B$90=$A35)*($D$49:$D$90=$C35)*($G$48:$S$48=F$15),$G$49:$S$90))*IF($E35=$D35,1,INDEX($B$7:$B$12,MATCH($D35&amp;$E35,$C$7:$C$12&amp;$D$7:$D$12,0))))</f>
        <v>86.088867251362146</v>
      </c>
      <c r="G35" s="6" t="str">
        <f t="array" ref="G35">IF(SUM(IF(($B$49:$B$90=$A35)*($D$49:$D$90=$C35)*($G$48:$S$48=G$15),$G$49:$S$90))=0,"",SUM(IF(($B$49:$B$90=$A35)*($D$49:$D$90=$C35)*($G$48:$S$48=G$15),$G$49:$S$90))*IF($E35=$D35,1,INDEX($B$7:$B$12,MATCH($D35&amp;$E35,$C$7:$C$12&amp;$D$7:$D$12,0))))</f>
        <v/>
      </c>
      <c r="H35" s="6" t="str">
        <f t="array" ref="H35">IF(SUM(IF(($B$49:$B$90=$A35)*($D$49:$D$90=$C35)*($G$48:$S$48=H$15),$G$49:$S$90))=0,"",SUM(IF(($B$49:$B$90=$A35)*($D$49:$D$90=$C35)*($G$48:$S$48=H$15),$G$49:$S$90))*IF($E35=$D35,1,INDEX($B$7:$B$12,MATCH($D35&amp;$E35,$C$7:$C$12&amp;$D$7:$D$12,0))))</f>
        <v/>
      </c>
      <c r="I35" s="6" t="str">
        <f t="array" ref="I35">IF(SUM(IF(($B$49:$B$90=$A35)*($D$49:$D$90=$C35)*($G$48:$S$48=I$15),$G$49:$S$90))=0,"",SUM(IF(($B$49:$B$90=$A35)*($D$49:$D$90=$C35)*($G$48:$S$48=I$15),$G$49:$S$90))*IF($E35=$D35,1,INDEX($B$7:$B$12,MATCH($D35&amp;$E35,$C$7:$C$12&amp;$D$7:$D$12,0))))</f>
        <v/>
      </c>
      <c r="J35" s="6">
        <f t="array" ref="J35">IF(SUM(IF(($B$49:$B$90=$A35)*($D$49:$D$90=$C35)*($G$48:$S$48=J$15),$G$49:$S$90))=0,"",SUM(IF(($B$49:$B$90=$A35)*($D$49:$D$90=$C35)*($G$48:$S$48=J$15),$G$49:$S$90))*IF($E35=$D35,1,INDEX($B$7:$B$12,MATCH($D35&amp;$E35,$C$7:$C$12&amp;$D$7:$D$12,0))))</f>
        <v>89.069841704610411</v>
      </c>
      <c r="K35" s="6">
        <f t="array" ref="K35">IF(SUM(IF(($B$49:$B$90=$A35)*($D$49:$D$90=$C35)*($G$48:$S$48=K$15),$G$49:$S$90))=0,"",SUM(IF(($B$49:$B$90=$A35)*($D$49:$D$90=$C35)*($G$48:$S$48=K$15),$G$49:$S$90))*IF($E35=$D35,1,INDEX($B$7:$B$12,MATCH($D35&amp;$E35,$C$7:$C$12&amp;$D$7:$D$12,0))))</f>
        <v>91.553987082317306</v>
      </c>
      <c r="L35" s="6">
        <f t="array" ref="L35">IF(SUM(IF(($B$49:$B$90=$A35)*($D$49:$D$90=$C35)*($G$48:$S$48=L$15),$G$49:$S$90))=0,"",SUM(IF(($B$49:$B$90=$A35)*($D$49:$D$90=$C35)*($G$48:$S$48=L$15),$G$49:$S$90))*IF($E35=$D35,1,INDEX($B$7:$B$12,MATCH($D35&amp;$E35,$C$7:$C$12&amp;$D$7:$D$12,0))))</f>
        <v>94.622279644299411</v>
      </c>
      <c r="M35" s="6">
        <f t="array" ref="M35">IF(SUM(IF(($B$49:$B$90=$A35)*($D$49:$D$90=$C35)*($G$48:$S$48=M$15),$G$49:$S$90))=0,"",SUM(IF(($B$49:$B$90=$A35)*($D$49:$D$90=$C35)*($G$48:$S$48=M$15),$G$49:$S$90))*IF($E35=$D35,1,INDEX($B$7:$B$12,MATCH($D35&amp;$E35,$C$7:$C$12&amp;$D$7:$D$12,0))))</f>
        <v>96.319594273408981</v>
      </c>
      <c r="N35" s="6">
        <f t="array" ref="N35">IF(SUM(IF(($B$49:$B$90=$A35)*($D$49:$D$90=$C35)*($G$48:$S$48=N$15),$G$49:$S$90))=0,"",SUM(IF(($B$49:$B$90=$A35)*($D$49:$D$90=$C35)*($G$48:$S$48=N$15),$G$49:$S$90))*IF($E35=$D35,1,INDEX($B$7:$B$12,MATCH($D35&amp;$E35,$C$7:$C$12&amp;$D$7:$D$12,0))))</f>
        <v>98.13861514769593</v>
      </c>
      <c r="O35" s="6">
        <f t="array" ref="O35">IF(SUM(IF(($B$49:$B$90=$A35)*($D$49:$D$90=$C35)*($G$48:$S$48=O$15),$G$49:$S$90))=0,"",SUM(IF(($B$49:$B$90=$A35)*($D$49:$D$90=$C35)*($G$48:$S$48=O$15),$G$49:$S$90))*IF($E35=$D35,1,INDEX($B$7:$B$12,MATCH($D35&amp;$E35,$C$7:$C$12&amp;$D$7:$D$12,0))))</f>
        <v>99.038221399835976</v>
      </c>
      <c r="P35" s="6">
        <f t="array" ref="P35">IF(SUM(IF(($B$49:$B$90=$A35)*($D$49:$D$90=$C35)*($G$48:$S$48=P$15),$G$49:$S$90))=0,"",SUM(IF(($B$49:$B$90=$A35)*($D$49:$D$90=$C35)*($G$48:$S$48=P$15),$G$49:$S$90))*IF($E35=$D35,1,INDEX($B$7:$B$12,MATCH($D35&amp;$E35,$C$7:$C$12&amp;$D$7:$D$12,0))))</f>
        <v>99.680972609249153</v>
      </c>
      <c r="Q35" s="6">
        <f t="array" ref="Q35">IF(SUM(IF(($B$49:$B$90=$A35)*($D$49:$D$90=$C35)*($G$48:$S$48=Q$15),$G$49:$S$90))=0,"",SUM(IF(($B$49:$B$90=$A35)*($D$49:$D$90=$C35)*($G$48:$S$48=Q$15),$G$49:$S$90))*IF($E35=$D35,1,INDEX($B$7:$B$12,MATCH($D35&amp;$E35,$C$7:$C$12&amp;$D$7:$D$12,0))))</f>
        <v>99.970318344583106</v>
      </c>
      <c r="R35" s="6">
        <f t="array" ref="R35">IF(SUM(IF(($B$49:$B$90=$A35)*($D$49:$D$90=$C35)*($G$48:$S$48=R$15),$G$49:$S$90))=0,"",SUM(IF(($B$49:$B$90=$A35)*($D$49:$D$90=$C35)*($G$48:$S$48=R$15),$G$49:$S$90))*IF($E35=$D35,1,INDEX($B$7:$B$12,MATCH($D35&amp;$E35,$C$7:$C$12&amp;$D$7:$D$12,0))))</f>
        <v>100.27340128631327</v>
      </c>
    </row>
    <row r="36" spans="1:28" x14ac:dyDescent="0.3">
      <c r="A36" s="4" t="s">
        <v>31</v>
      </c>
      <c r="B36" s="4" t="str">
        <f>INDEX('R1. Scenario specifications'!$C$11:$C$59,MATCH($A36,'R1. Scenario specifications'!$A$11:$A$59,0))</f>
        <v>Reference Technologies Scenario, Energy Technology Perspectives 2017</v>
      </c>
      <c r="C36" s="4" t="s">
        <v>25</v>
      </c>
      <c r="D36" s="4" t="str">
        <f t="array" ref="D36">INDEX($F$49:$F$90,MATCH($A36&amp;$C36,$B$49:$B$90&amp;$D$49:$D$90,0))</f>
        <v>PJ</v>
      </c>
      <c r="E36" s="4" t="str">
        <f t="shared" si="1"/>
        <v>bcm</v>
      </c>
      <c r="F36" s="6">
        <f t="array" ref="F36">IF(SUM(IF(($B$49:$B$90=$A36)*($D$49:$D$90=$C36)*($G$48:$S$48=F$15),$G$49:$S$90))=0,"",SUM(IF(($B$49:$B$90=$A36)*($D$49:$D$90=$C36)*($G$48:$S$48=F$15),$G$49:$S$90))*IF($E36=$D36,1,INDEX($B$7:$B$12,MATCH($D36&amp;$E36,$C$7:$C$12&amp;$D$7:$D$12,0))))</f>
        <v>3222.9196882935812</v>
      </c>
      <c r="G36" s="6" t="str">
        <f t="array" ref="G36">IF(SUM(IF(($B$49:$B$90=$A36)*($D$49:$D$90=$C36)*($G$48:$S$48=G$15),$G$49:$S$90))=0,"",SUM(IF(($B$49:$B$90=$A36)*($D$49:$D$90=$C36)*($G$48:$S$48=G$15),$G$49:$S$90))*IF($E36=$D36,1,INDEX($B$7:$B$12,MATCH($D36&amp;$E36,$C$7:$C$12&amp;$D$7:$D$12,0))))</f>
        <v/>
      </c>
      <c r="H36" s="6" t="str">
        <f t="array" ref="H36">IF(SUM(IF(($B$49:$B$90=$A36)*($D$49:$D$90=$C36)*($G$48:$S$48=H$15),$G$49:$S$90))=0,"",SUM(IF(($B$49:$B$90=$A36)*($D$49:$D$90=$C36)*($G$48:$S$48=H$15),$G$49:$S$90))*IF($E36=$D36,1,INDEX($B$7:$B$12,MATCH($D36&amp;$E36,$C$7:$C$12&amp;$D$7:$D$12,0))))</f>
        <v/>
      </c>
      <c r="I36" s="6" t="str">
        <f t="array" ref="I36">IF(SUM(IF(($B$49:$B$90=$A36)*($D$49:$D$90=$C36)*($G$48:$S$48=I$15),$G$49:$S$90))=0,"",SUM(IF(($B$49:$B$90=$A36)*($D$49:$D$90=$C36)*($G$48:$S$48=I$15),$G$49:$S$90))*IF($E36=$D36,1,INDEX($B$7:$B$12,MATCH($D36&amp;$E36,$C$7:$C$12&amp;$D$7:$D$12,0))))</f>
        <v/>
      </c>
      <c r="J36" s="6">
        <f t="array" ref="J36">IF(SUM(IF(($B$49:$B$90=$A36)*($D$49:$D$90=$C36)*($G$48:$S$48=J$15),$G$49:$S$90))=0,"",SUM(IF(($B$49:$B$90=$A36)*($D$49:$D$90=$C36)*($G$48:$S$48=J$15),$G$49:$S$90))*IF($E36=$D36,1,INDEX($B$7:$B$12,MATCH($D36&amp;$E36,$C$7:$C$12&amp;$D$7:$D$12,0))))</f>
        <v>3557.8352596884461</v>
      </c>
      <c r="K36" s="6">
        <f t="array" ref="K36">IF(SUM(IF(($B$49:$B$90=$A36)*($D$49:$D$90=$C36)*($G$48:$S$48=K$15),$G$49:$S$90))=0,"",SUM(IF(($B$49:$B$90=$A36)*($D$49:$D$90=$C36)*($G$48:$S$48=K$15),$G$49:$S$90))*IF($E36=$D36,1,INDEX($B$7:$B$12,MATCH($D36&amp;$E36,$C$7:$C$12&amp;$D$7:$D$12,0))))</f>
        <v>3836.9315691841666</v>
      </c>
      <c r="L36" s="6">
        <f t="array" ref="L36">IF(SUM(IF(($B$49:$B$90=$A36)*($D$49:$D$90=$C36)*($G$48:$S$48=L$15),$G$49:$S$90))=0,"",SUM(IF(($B$49:$B$90=$A36)*($D$49:$D$90=$C36)*($G$48:$S$48=L$15),$G$49:$S$90))*IF($E36=$D36,1,INDEX($B$7:$B$12,MATCH($D36&amp;$E36,$C$7:$C$12&amp;$D$7:$D$12,0))))</f>
        <v>4177.737880920914</v>
      </c>
      <c r="M36" s="6">
        <f t="array" ref="M36">IF(SUM(IF(($B$49:$B$90=$A36)*($D$49:$D$90=$C36)*($G$48:$S$48=M$15),$G$49:$S$90))=0,"",SUM(IF(($B$49:$B$90=$A36)*($D$49:$D$90=$C36)*($G$48:$S$48=M$15),$G$49:$S$90))*IF($E36=$D36,1,INDEX($B$7:$B$12,MATCH($D36&amp;$E36,$C$7:$C$12&amp;$D$7:$D$12,0))))</f>
        <v>4412.943620422805</v>
      </c>
      <c r="N36" s="6">
        <f t="array" ref="N36">IF(SUM(IF(($B$49:$B$90=$A36)*($D$49:$D$90=$C36)*($G$48:$S$48=N$15),$G$49:$S$90))=0,"",SUM(IF(($B$49:$B$90=$A36)*($D$49:$D$90=$C36)*($G$48:$S$48=N$15),$G$49:$S$90))*IF($E36=$D36,1,INDEX($B$7:$B$12,MATCH($D36&amp;$E36,$C$7:$C$12&amp;$D$7:$D$12,0))))</f>
        <v>4616.408566259408</v>
      </c>
      <c r="O36" s="6">
        <f t="array" ref="O36">IF(SUM(IF(($B$49:$B$90=$A36)*($D$49:$D$90=$C36)*($G$48:$S$48=O$15),$G$49:$S$90))=0,"",SUM(IF(($B$49:$B$90=$A36)*($D$49:$D$90=$C36)*($G$48:$S$48=O$15),$G$49:$S$90))*IF($E36=$D36,1,INDEX($B$7:$B$12,MATCH($D36&amp;$E36,$C$7:$C$12&amp;$D$7:$D$12,0))))</f>
        <v>4778.2887598325806</v>
      </c>
      <c r="P36" s="6">
        <f t="array" ref="P36">IF(SUM(IF(($B$49:$B$90=$A36)*($D$49:$D$90=$C36)*($G$48:$S$48=P$15),$G$49:$S$90))=0,"",SUM(IF(($B$49:$B$90=$A36)*($D$49:$D$90=$C36)*($G$48:$S$48=P$15),$G$49:$S$90))*IF($E36=$D36,1,INDEX($B$7:$B$12,MATCH($D36&amp;$E36,$C$7:$C$12&amp;$D$7:$D$12,0))))</f>
        <v>4880.799467932964</v>
      </c>
      <c r="Q36" s="6">
        <f t="array" ref="Q36">IF(SUM(IF(($B$49:$B$90=$A36)*($D$49:$D$90=$C36)*($G$48:$S$48=Q$15),$G$49:$S$90))=0,"",SUM(IF(($B$49:$B$90=$A36)*($D$49:$D$90=$C36)*($G$48:$S$48=Q$15),$G$49:$S$90))*IF($E36=$D36,1,INDEX($B$7:$B$12,MATCH($D36&amp;$E36,$C$7:$C$12&amp;$D$7:$D$12,0))))</f>
        <v>4963.4195018002174</v>
      </c>
      <c r="R36" s="6">
        <f t="array" ref="R36">IF(SUM(IF(($B$49:$B$90=$A36)*($D$49:$D$90=$C36)*($G$48:$S$48=R$15),$G$49:$S$90))=0,"",SUM(IF(($B$49:$B$90=$A36)*($D$49:$D$90=$C36)*($G$48:$S$48=R$15),$G$49:$S$90))*IF($E36=$D36,1,INDEX($B$7:$B$12,MATCH($D36&amp;$E36,$C$7:$C$12&amp;$D$7:$D$12,0))))</f>
        <v>5111.9338640039286</v>
      </c>
    </row>
    <row r="37" spans="1:28" x14ac:dyDescent="0.3">
      <c r="A37" s="4" t="s">
        <v>32</v>
      </c>
      <c r="B37" s="4" t="str">
        <f>INDEX('R1. Scenario specifications'!$C$11:$C$59,MATCH($A37,'R1. Scenario specifications'!$A$11:$A$59,0))</f>
        <v>2 Degrees Scenario, Energy Technology Perspectives 2017</v>
      </c>
      <c r="C37" s="4" t="s">
        <v>23</v>
      </c>
      <c r="D37" s="4" t="str">
        <f t="array" ref="D37">INDEX($F$49:$F$90,MATCH($A37&amp;$C37,$B$49:$B$90&amp;$D$49:$D$90,0))</f>
        <v>PJ</v>
      </c>
      <c r="E37" s="4" t="str">
        <f t="shared" si="1"/>
        <v>Mtce</v>
      </c>
      <c r="F37" s="6">
        <f t="array" ref="F37">IF(SUM(IF(($B$49:$B$90=$A37)*($D$49:$D$90=$C37)*($G$48:$S$48=F$15),$G$49:$S$90))=0,"",SUM(IF(($B$49:$B$90=$A37)*($D$49:$D$90=$C37)*($G$48:$S$48=F$15),$G$49:$S$90))*IF($E37=$D37,1,INDEX($B$7:$B$12,MATCH($D37&amp;$E37,$C$7:$C$12&amp;$D$7:$D$12,0))))</f>
        <v>5870.3650831554214</v>
      </c>
      <c r="G37" s="6" t="str">
        <f t="array" ref="G37">IF(SUM(IF(($B$49:$B$90=$A37)*($D$49:$D$90=$C37)*($G$48:$S$48=G$15),$G$49:$S$90))=0,"",SUM(IF(($B$49:$B$90=$A37)*($D$49:$D$90=$C37)*($G$48:$S$48=G$15),$G$49:$S$90))*IF($E37=$D37,1,INDEX($B$7:$B$12,MATCH($D37&amp;$E37,$C$7:$C$12&amp;$D$7:$D$12,0))))</f>
        <v/>
      </c>
      <c r="H37" s="6" t="str">
        <f t="array" ref="H37">IF(SUM(IF(($B$49:$B$90=$A37)*($D$49:$D$90=$C37)*($G$48:$S$48=H$15),$G$49:$S$90))=0,"",SUM(IF(($B$49:$B$90=$A37)*($D$49:$D$90=$C37)*($G$48:$S$48=H$15),$G$49:$S$90))*IF($E37=$D37,1,INDEX($B$7:$B$12,MATCH($D37&amp;$E37,$C$7:$C$12&amp;$D$7:$D$12,0))))</f>
        <v/>
      </c>
      <c r="I37" s="6" t="str">
        <f t="array" ref="I37">IF(SUM(IF(($B$49:$B$90=$A37)*($D$49:$D$90=$C37)*($G$48:$S$48=I$15),$G$49:$S$90))=0,"",SUM(IF(($B$49:$B$90=$A37)*($D$49:$D$90=$C37)*($G$48:$S$48=I$15),$G$49:$S$90))*IF($E37=$D37,1,INDEX($B$7:$B$12,MATCH($D37&amp;$E37,$C$7:$C$12&amp;$D$7:$D$12,0))))</f>
        <v/>
      </c>
      <c r="J37" s="6">
        <f t="array" ref="J37">IF(SUM(IF(($B$49:$B$90=$A37)*($D$49:$D$90=$C37)*($G$48:$S$48=J$15),$G$49:$S$90))=0,"",SUM(IF(($B$49:$B$90=$A37)*($D$49:$D$90=$C37)*($G$48:$S$48=J$15),$G$49:$S$90))*IF($E37=$D37,1,INDEX($B$7:$B$12,MATCH($D37&amp;$E37,$C$7:$C$12&amp;$D$7:$D$12,0))))</f>
        <v>5068.9734953946672</v>
      </c>
      <c r="K37" s="6">
        <f t="array" ref="K37">IF(SUM(IF(($B$49:$B$90=$A37)*($D$49:$D$90=$C37)*($G$48:$S$48=K$15),$G$49:$S$90))=0,"",SUM(IF(($B$49:$B$90=$A37)*($D$49:$D$90=$C37)*($G$48:$S$48=K$15),$G$49:$S$90))*IF($E37=$D37,1,INDEX($B$7:$B$12,MATCH($D37&amp;$E37,$C$7:$C$12&amp;$D$7:$D$12,0))))</f>
        <v>4401.1471722607048</v>
      </c>
      <c r="L37" s="6">
        <f t="array" ref="L37">IF(SUM(IF(($B$49:$B$90=$A37)*($D$49:$D$90=$C37)*($G$48:$S$48=L$15),$G$49:$S$90))=0,"",SUM(IF(($B$49:$B$90=$A37)*($D$49:$D$90=$C37)*($G$48:$S$48=L$15),$G$49:$S$90))*IF($E37=$D37,1,INDEX($B$7:$B$12,MATCH($D37&amp;$E37,$C$7:$C$12&amp;$D$7:$D$12,0))))</f>
        <v>3426.8452228877932</v>
      </c>
      <c r="M37" s="6">
        <f t="array" ref="M37">IF(SUM(IF(($B$49:$B$90=$A37)*($D$49:$D$90=$C37)*($G$48:$S$48=M$15),$G$49:$S$90))=0,"",SUM(IF(($B$49:$B$90=$A37)*($D$49:$D$90=$C37)*($G$48:$S$48=M$15),$G$49:$S$90))*IF($E37=$D37,1,INDEX($B$7:$B$12,MATCH($D37&amp;$E37,$C$7:$C$12&amp;$D$7:$D$12,0))))</f>
        <v>2677.520021418688</v>
      </c>
      <c r="N37" s="6">
        <f t="array" ref="N37">IF(SUM(IF(($B$49:$B$90=$A37)*($D$49:$D$90=$C37)*($G$48:$S$48=N$15),$G$49:$S$90))=0,"",SUM(IF(($B$49:$B$90=$A37)*($D$49:$D$90=$C37)*($G$48:$S$48=N$15),$G$49:$S$90))*IF($E37=$D37,1,INDEX($B$7:$B$12,MATCH($D37&amp;$E37,$C$7:$C$12&amp;$D$7:$D$12,0))))</f>
        <v>2343.6328327094539</v>
      </c>
      <c r="O37" s="6">
        <f t="array" ref="O37">IF(SUM(IF(($B$49:$B$90=$A37)*($D$49:$D$90=$C37)*($G$48:$S$48=O$15),$G$49:$S$90))=0,"",SUM(IF(($B$49:$B$90=$A37)*($D$49:$D$90=$C37)*($G$48:$S$48=O$15),$G$49:$S$90))*IF($E37=$D37,1,INDEX($B$7:$B$12,MATCH($D37&amp;$E37,$C$7:$C$12&amp;$D$7:$D$12,0))))</f>
        <v>2119.7141746545358</v>
      </c>
      <c r="P37" s="6">
        <f t="array" ref="P37">IF(SUM(IF(($B$49:$B$90=$A37)*($D$49:$D$90=$C37)*($G$48:$S$48=P$15),$G$49:$S$90))=0,"",SUM(IF(($B$49:$B$90=$A37)*($D$49:$D$90=$C37)*($G$48:$S$48=P$15),$G$49:$S$90))*IF($E37=$D37,1,INDEX($B$7:$B$12,MATCH($D37&amp;$E37,$C$7:$C$12&amp;$D$7:$D$12,0))))</f>
        <v>1907.6207990925313</v>
      </c>
      <c r="Q37" s="6">
        <f t="array" ref="Q37">IF(SUM(IF(($B$49:$B$90=$A37)*($D$49:$D$90=$C37)*($G$48:$S$48=Q$15),$G$49:$S$90))=0,"",SUM(IF(($B$49:$B$90=$A37)*($D$49:$D$90=$C37)*($G$48:$S$48=Q$15),$G$49:$S$90))*IF($E37=$D37,1,INDEX($B$7:$B$12,MATCH($D37&amp;$E37,$C$7:$C$12&amp;$D$7:$D$12,0))))</f>
        <v>1709.5465105217902</v>
      </c>
      <c r="R37" s="6">
        <f t="array" ref="R37">IF(SUM(IF(($B$49:$B$90=$A37)*($D$49:$D$90=$C37)*($G$48:$S$48=R$15),$G$49:$S$90))=0,"",SUM(IF(($B$49:$B$90=$A37)*($D$49:$D$90=$C37)*($G$48:$S$48=R$15),$G$49:$S$90))*IF($E37=$D37,1,INDEX($B$7:$B$12,MATCH($D37&amp;$E37,$C$7:$C$12&amp;$D$7:$D$12,0))))</f>
        <v>1641.6078073107171</v>
      </c>
    </row>
    <row r="38" spans="1:28" x14ac:dyDescent="0.3">
      <c r="A38" s="4" t="s">
        <v>32</v>
      </c>
      <c r="B38" s="4" t="str">
        <f>INDEX('R1. Scenario specifications'!$C$11:$C$59,MATCH($A38,'R1. Scenario specifications'!$A$11:$A$59,0))</f>
        <v>2 Degrees Scenario, Energy Technology Perspectives 2017</v>
      </c>
      <c r="C38" s="4" t="s">
        <v>24</v>
      </c>
      <c r="D38" s="4" t="str">
        <f t="array" ref="D38">INDEX($F$49:$F$90,MATCH($A38&amp;$C38,$B$49:$B$90&amp;$D$49:$D$90,0))</f>
        <v>PJ</v>
      </c>
      <c r="E38" s="4" t="str">
        <f t="shared" si="1"/>
        <v>Mb/day</v>
      </c>
      <c r="F38" s="6">
        <f t="array" ref="F38">IF(SUM(IF(($B$49:$B$90=$A38)*($D$49:$D$90=$C38)*($G$48:$S$48=F$15),$G$49:$S$90))=0,"",SUM(IF(($B$49:$B$90=$A38)*($D$49:$D$90=$C38)*($G$48:$S$48=F$15),$G$49:$S$90))*IF($E38=$D38,1,INDEX($B$7:$B$12,MATCH($D38&amp;$E38,$C$7:$C$12&amp;$D$7:$D$12,0))))</f>
        <v>86.088867251362146</v>
      </c>
      <c r="G38" s="6" t="str">
        <f t="array" ref="G38">IF(SUM(IF(($B$49:$B$90=$A38)*($D$49:$D$90=$C38)*($G$48:$S$48=G$15),$G$49:$S$90))=0,"",SUM(IF(($B$49:$B$90=$A38)*($D$49:$D$90=$C38)*($G$48:$S$48=G$15),$G$49:$S$90))*IF($E38=$D38,1,INDEX($B$7:$B$12,MATCH($D38&amp;$E38,$C$7:$C$12&amp;$D$7:$D$12,0))))</f>
        <v/>
      </c>
      <c r="H38" s="6" t="str">
        <f t="array" ref="H38">IF(SUM(IF(($B$49:$B$90=$A38)*($D$49:$D$90=$C38)*($G$48:$S$48=H$15),$G$49:$S$90))=0,"",SUM(IF(($B$49:$B$90=$A38)*($D$49:$D$90=$C38)*($G$48:$S$48=H$15),$G$49:$S$90))*IF($E38=$D38,1,INDEX($B$7:$B$12,MATCH($D38&amp;$E38,$C$7:$C$12&amp;$D$7:$D$12,0))))</f>
        <v/>
      </c>
      <c r="I38" s="6" t="str">
        <f t="array" ref="I38">IF(SUM(IF(($B$49:$B$90=$A38)*($D$49:$D$90=$C38)*($G$48:$S$48=I$15),$G$49:$S$90))=0,"",SUM(IF(($B$49:$B$90=$A38)*($D$49:$D$90=$C38)*($G$48:$S$48=I$15),$G$49:$S$90))*IF($E38=$D38,1,INDEX($B$7:$B$12,MATCH($D38&amp;$E38,$C$7:$C$12&amp;$D$7:$D$12,0))))</f>
        <v/>
      </c>
      <c r="J38" s="6">
        <f t="array" ref="J38">IF(SUM(IF(($B$49:$B$90=$A38)*($D$49:$D$90=$C38)*($G$48:$S$48=J$15),$G$49:$S$90))=0,"",SUM(IF(($B$49:$B$90=$A38)*($D$49:$D$90=$C38)*($G$48:$S$48=J$15),$G$49:$S$90))*IF($E38=$D38,1,INDEX($B$7:$B$12,MATCH($D38&amp;$E38,$C$7:$C$12&amp;$D$7:$D$12,0))))</f>
        <v>83.019502727104737</v>
      </c>
      <c r="K38" s="6">
        <f t="array" ref="K38">IF(SUM(IF(($B$49:$B$90=$A38)*($D$49:$D$90=$C38)*($G$48:$S$48=K$15),$G$49:$S$90))=0,"",SUM(IF(($B$49:$B$90=$A38)*($D$49:$D$90=$C38)*($G$48:$S$48=K$15),$G$49:$S$90))*IF($E38=$D38,1,INDEX($B$7:$B$12,MATCH($D38&amp;$E38,$C$7:$C$12&amp;$D$7:$D$12,0))))</f>
        <v>80.461698956890231</v>
      </c>
      <c r="L38" s="6">
        <f t="array" ref="L38">IF(SUM(IF(($B$49:$B$90=$A38)*($D$49:$D$90=$C38)*($G$48:$S$48=L$15),$G$49:$S$90))=0,"",SUM(IF(($B$49:$B$90=$A38)*($D$49:$D$90=$C38)*($G$48:$S$48=L$15),$G$49:$S$90))*IF($E38=$D38,1,INDEX($B$7:$B$12,MATCH($D38&amp;$E38,$C$7:$C$12&amp;$D$7:$D$12,0))))</f>
        <v>76.365275483934852</v>
      </c>
      <c r="M38" s="6">
        <f t="array" ref="M38">IF(SUM(IF(($B$49:$B$90=$A38)*($D$49:$D$90=$C38)*($G$48:$S$48=M$15),$G$49:$S$90))=0,"",SUM(IF(($B$49:$B$90=$A38)*($D$49:$D$90=$C38)*($G$48:$S$48=M$15),$G$49:$S$90))*IF($E38=$D38,1,INDEX($B$7:$B$12,MATCH($D38&amp;$E38,$C$7:$C$12&amp;$D$7:$D$12,0))))</f>
        <v>71.688995750686246</v>
      </c>
      <c r="N38" s="6">
        <f t="array" ref="N38">IF(SUM(IF(($B$49:$B$90=$A38)*($D$49:$D$90=$C38)*($G$48:$S$48=N$15),$G$49:$S$90))=0,"",SUM(IF(($B$49:$B$90=$A38)*($D$49:$D$90=$C38)*($G$48:$S$48=N$15),$G$49:$S$90))*IF($E38=$D38,1,INDEX($B$7:$B$12,MATCH($D38&amp;$E38,$C$7:$C$12&amp;$D$7:$D$12,0))))</f>
        <v>66.87521984797759</v>
      </c>
      <c r="O38" s="6">
        <f t="array" ref="O38">IF(SUM(IF(($B$49:$B$90=$A38)*($D$49:$D$90=$C38)*($G$48:$S$48=O$15),$G$49:$S$90))=0,"",SUM(IF(($B$49:$B$90=$A38)*($D$49:$D$90=$C38)*($G$48:$S$48=O$15),$G$49:$S$90))*IF($E38=$D38,1,INDEX($B$7:$B$12,MATCH($D38&amp;$E38,$C$7:$C$12&amp;$D$7:$D$12,0))))</f>
        <v>61.074928405218301</v>
      </c>
      <c r="P38" s="6">
        <f t="array" ref="P38">IF(SUM(IF(($B$49:$B$90=$A38)*($D$49:$D$90=$C38)*($G$48:$S$48=P$15),$G$49:$S$90))=0,"",SUM(IF(($B$49:$B$90=$A38)*($D$49:$D$90=$C38)*($G$48:$S$48=P$15),$G$49:$S$90))*IF($E38=$D38,1,INDEX($B$7:$B$12,MATCH($D38&amp;$E38,$C$7:$C$12&amp;$D$7:$D$12,0))))</f>
        <v>55.450521579435467</v>
      </c>
      <c r="Q38" s="6">
        <f t="array" ref="Q38">IF(SUM(IF(($B$49:$B$90=$A38)*($D$49:$D$90=$C38)*($G$48:$S$48=Q$15),$G$49:$S$90))=0,"",SUM(IF(($B$49:$B$90=$A38)*($D$49:$D$90=$C38)*($G$48:$S$48=Q$15),$G$49:$S$90))*IF($E38=$D38,1,INDEX($B$7:$B$12,MATCH($D38&amp;$E38,$C$7:$C$12&amp;$D$7:$D$12,0))))</f>
        <v>50.582577476693352</v>
      </c>
      <c r="R38" s="6">
        <f t="array" ref="R38">IF(SUM(IF(($B$49:$B$90=$A38)*($D$49:$D$90=$C38)*($G$48:$S$48=R$15),$G$49:$S$90))=0,"",SUM(IF(($B$49:$B$90=$A38)*($D$49:$D$90=$C38)*($G$48:$S$48=R$15),$G$49:$S$90))*IF($E38=$D38,1,INDEX($B$7:$B$12,MATCH($D38&amp;$E38,$C$7:$C$12&amp;$D$7:$D$12,0))))</f>
        <v>47.415211109693011</v>
      </c>
    </row>
    <row r="39" spans="1:28" x14ac:dyDescent="0.3">
      <c r="A39" s="4" t="s">
        <v>32</v>
      </c>
      <c r="B39" s="4" t="str">
        <f>INDEX('R1. Scenario specifications'!$C$11:$C$59,MATCH($A39,'R1. Scenario specifications'!$A$11:$A$59,0))</f>
        <v>2 Degrees Scenario, Energy Technology Perspectives 2017</v>
      </c>
      <c r="C39" s="4" t="s">
        <v>25</v>
      </c>
      <c r="D39" s="4" t="str">
        <f t="array" ref="D39">INDEX($F$49:$F$90,MATCH($A39&amp;$C39,$B$49:$B$90&amp;$D$49:$D$90,0))</f>
        <v>PJ</v>
      </c>
      <c r="E39" s="4" t="str">
        <f t="shared" si="1"/>
        <v>bcm</v>
      </c>
      <c r="F39" s="6">
        <f t="array" ref="F39">IF(SUM(IF(($B$49:$B$90=$A39)*($D$49:$D$90=$C39)*($G$48:$S$48=F$15),$G$49:$S$90))=0,"",SUM(IF(($B$49:$B$90=$A39)*($D$49:$D$90=$C39)*($G$48:$S$48=F$15),$G$49:$S$90))*IF($E39=$D39,1,INDEX($B$7:$B$12,MATCH($D39&amp;$E39,$C$7:$C$12&amp;$D$7:$D$12,0))))</f>
        <v>3222.9196882935812</v>
      </c>
      <c r="G39" s="6" t="str">
        <f t="array" ref="G39">IF(SUM(IF(($B$49:$B$90=$A39)*($D$49:$D$90=$C39)*($G$48:$S$48=G$15),$G$49:$S$90))=0,"",SUM(IF(($B$49:$B$90=$A39)*($D$49:$D$90=$C39)*($G$48:$S$48=G$15),$G$49:$S$90))*IF($E39=$D39,1,INDEX($B$7:$B$12,MATCH($D39&amp;$E39,$C$7:$C$12&amp;$D$7:$D$12,0))))</f>
        <v/>
      </c>
      <c r="H39" s="6" t="str">
        <f t="array" ref="H39">IF(SUM(IF(($B$49:$B$90=$A39)*($D$49:$D$90=$C39)*($G$48:$S$48=H$15),$G$49:$S$90))=0,"",SUM(IF(($B$49:$B$90=$A39)*($D$49:$D$90=$C39)*($G$48:$S$48=H$15),$G$49:$S$90))*IF($E39=$D39,1,INDEX($B$7:$B$12,MATCH($D39&amp;$E39,$C$7:$C$12&amp;$D$7:$D$12,0))))</f>
        <v/>
      </c>
      <c r="I39" s="6" t="str">
        <f t="array" ref="I39">IF(SUM(IF(($B$49:$B$90=$A39)*($D$49:$D$90=$C39)*($G$48:$S$48=I$15),$G$49:$S$90))=0,"",SUM(IF(($B$49:$B$90=$A39)*($D$49:$D$90=$C39)*($G$48:$S$48=I$15),$G$49:$S$90))*IF($E39=$D39,1,INDEX($B$7:$B$12,MATCH($D39&amp;$E39,$C$7:$C$12&amp;$D$7:$D$12,0))))</f>
        <v/>
      </c>
      <c r="J39" s="6">
        <f t="array" ref="J39">IF(SUM(IF(($B$49:$B$90=$A39)*($D$49:$D$90=$C39)*($G$48:$S$48=J$15),$G$49:$S$90))=0,"",SUM(IF(($B$49:$B$90=$A39)*($D$49:$D$90=$C39)*($G$48:$S$48=J$15),$G$49:$S$90))*IF($E39=$D39,1,INDEX($B$7:$B$12,MATCH($D39&amp;$E39,$C$7:$C$12&amp;$D$7:$D$12,0))))</f>
        <v>3461.4199045258315</v>
      </c>
      <c r="K39" s="6">
        <f t="array" ref="K39">IF(SUM(IF(($B$49:$B$90=$A39)*($D$49:$D$90=$C39)*($G$48:$S$48=K$15),$G$49:$S$90))=0,"",SUM(IF(($B$49:$B$90=$A39)*($D$49:$D$90=$C39)*($G$48:$S$48=K$15),$G$49:$S$90))*IF($E39=$D39,1,INDEX($B$7:$B$12,MATCH($D39&amp;$E39,$C$7:$C$12&amp;$D$7:$D$12,0))))</f>
        <v>3660.1700847193733</v>
      </c>
      <c r="L39" s="6">
        <f t="array" ref="L39">IF(SUM(IF(($B$49:$B$90=$A39)*($D$49:$D$90=$C39)*($G$48:$S$48=L$15),$G$49:$S$90))=0,"",SUM(IF(($B$49:$B$90=$A39)*($D$49:$D$90=$C39)*($G$48:$S$48=L$15),$G$49:$S$90))*IF($E39=$D39,1,INDEX($B$7:$B$12,MATCH($D39&amp;$E39,$C$7:$C$12&amp;$D$7:$D$12,0))))</f>
        <v>3514.3182497912621</v>
      </c>
      <c r="M39" s="6">
        <f t="array" ref="M39">IF(SUM(IF(($B$49:$B$90=$A39)*($D$49:$D$90=$C39)*($G$48:$S$48=M$15),$G$49:$S$90))=0,"",SUM(IF(($B$49:$B$90=$A39)*($D$49:$D$90=$C39)*($G$48:$S$48=M$15),$G$49:$S$90))*IF($E39=$D39,1,INDEX($B$7:$B$12,MATCH($D39&amp;$E39,$C$7:$C$12&amp;$D$7:$D$12,0))))</f>
        <v>3403.9599958403319</v>
      </c>
      <c r="N39" s="6">
        <f t="array" ref="N39">IF(SUM(IF(($B$49:$B$90=$A39)*($D$49:$D$90=$C39)*($G$48:$S$48=N$15),$G$49:$S$90))=0,"",SUM(IF(($B$49:$B$90=$A39)*($D$49:$D$90=$C39)*($G$48:$S$48=N$15),$G$49:$S$90))*IF($E39=$D39,1,INDEX($B$7:$B$12,MATCH($D39&amp;$E39,$C$7:$C$12&amp;$D$7:$D$12,0))))</f>
        <v>3158.7952146540092</v>
      </c>
      <c r="O39" s="6">
        <f t="array" ref="O39">IF(SUM(IF(($B$49:$B$90=$A39)*($D$49:$D$90=$C39)*($G$48:$S$48=O$15),$G$49:$S$90))=0,"",SUM(IF(($B$49:$B$90=$A39)*($D$49:$D$90=$C39)*($G$48:$S$48=O$15),$G$49:$S$90))*IF($E39=$D39,1,INDEX($B$7:$B$12,MATCH($D39&amp;$E39,$C$7:$C$12&amp;$D$7:$D$12,0))))</f>
        <v>2900.6643139811322</v>
      </c>
      <c r="P39" s="6">
        <f t="array" ref="P39">IF(SUM(IF(($B$49:$B$90=$A39)*($D$49:$D$90=$C39)*($G$48:$S$48=P$15),$G$49:$S$90))=0,"",SUM(IF(($B$49:$B$90=$A39)*($D$49:$D$90=$C39)*($G$48:$S$48=P$15),$G$49:$S$90))*IF($E39=$D39,1,INDEX($B$7:$B$12,MATCH($D39&amp;$E39,$C$7:$C$12&amp;$D$7:$D$12,0))))</f>
        <v>2661.9552952670033</v>
      </c>
      <c r="Q39" s="6">
        <f t="array" ref="Q39">IF(SUM(IF(($B$49:$B$90=$A39)*($D$49:$D$90=$C39)*($G$48:$S$48=Q$15),$G$49:$S$90))=0,"",SUM(IF(($B$49:$B$90=$A39)*($D$49:$D$90=$C39)*($G$48:$S$48=Q$15),$G$49:$S$90))*IF($E39=$D39,1,INDEX($B$7:$B$12,MATCH($D39&amp;$E39,$C$7:$C$12&amp;$D$7:$D$12,0))))</f>
        <v>2584.9160661923465</v>
      </c>
      <c r="R39" s="6">
        <f t="array" ref="R39">IF(SUM(IF(($B$49:$B$90=$A39)*($D$49:$D$90=$C39)*($G$48:$S$48=R$15),$G$49:$S$90))=0,"",SUM(IF(($B$49:$B$90=$A39)*($D$49:$D$90=$C39)*($G$48:$S$48=R$15),$G$49:$S$90))*IF($E39=$D39,1,INDEX($B$7:$B$12,MATCH($D39&amp;$E39,$C$7:$C$12&amp;$D$7:$D$12,0))))</f>
        <v>2376.8642214220167</v>
      </c>
    </row>
    <row r="40" spans="1:28" x14ac:dyDescent="0.3">
      <c r="A40" s="4" t="s">
        <v>33</v>
      </c>
      <c r="B40" s="4" t="str">
        <f>INDEX('R1. Scenario specifications'!$C$11:$C$59,MATCH($A40,'R1. Scenario specifications'!$A$11:$A$59,0))</f>
        <v>Below 2 Degrees Scenario (1.75DS), Energy Technology Perspectives 2017</v>
      </c>
      <c r="C40" s="4" t="s">
        <v>23</v>
      </c>
      <c r="D40" s="4" t="str">
        <f t="array" ref="D40">INDEX($F$49:$F$90,MATCH($A40&amp;$C40,$B$49:$B$90&amp;$D$49:$D$90,0))</f>
        <v>PJ</v>
      </c>
      <c r="E40" s="4" t="str">
        <f t="shared" si="1"/>
        <v>Mtce</v>
      </c>
      <c r="F40" s="6">
        <f t="array" ref="F40">IF(SUM(IF(($B$49:$B$90=$A40)*($D$49:$D$90=$C40)*($G$48:$S$48=F$15),$G$49:$S$90))=0,"",SUM(IF(($B$49:$B$90=$A40)*($D$49:$D$90=$C40)*($G$48:$S$48=F$15),$G$49:$S$90))*IF($E40=$D40,1,INDEX($B$7:$B$12,MATCH($D40&amp;$E40,$C$7:$C$12&amp;$D$7:$D$12,0))))</f>
        <v>5870.3650831554214</v>
      </c>
      <c r="G40" s="6" t="str">
        <f t="array" ref="G40">IF(SUM(IF(($B$49:$B$90=$A40)*($D$49:$D$90=$C40)*($G$48:$S$48=G$15),$G$49:$S$90))=0,"",SUM(IF(($B$49:$B$90=$A40)*($D$49:$D$90=$C40)*($G$48:$S$48=G$15),$G$49:$S$90))*IF($E40=$D40,1,INDEX($B$7:$B$12,MATCH($D40&amp;$E40,$C$7:$C$12&amp;$D$7:$D$12,0))))</f>
        <v/>
      </c>
      <c r="H40" s="6" t="str">
        <f t="array" ref="H40">IF(SUM(IF(($B$49:$B$90=$A40)*($D$49:$D$90=$C40)*($G$48:$S$48=H$15),$G$49:$S$90))=0,"",SUM(IF(($B$49:$B$90=$A40)*($D$49:$D$90=$C40)*($G$48:$S$48=H$15),$G$49:$S$90))*IF($E40=$D40,1,INDEX($B$7:$B$12,MATCH($D40&amp;$E40,$C$7:$C$12&amp;$D$7:$D$12,0))))</f>
        <v/>
      </c>
      <c r="I40" s="6" t="str">
        <f t="array" ref="I40">IF(SUM(IF(($B$49:$B$90=$A40)*($D$49:$D$90=$C40)*($G$48:$S$48=I$15),$G$49:$S$90))=0,"",SUM(IF(($B$49:$B$90=$A40)*($D$49:$D$90=$C40)*($G$48:$S$48=I$15),$G$49:$S$90))*IF($E40=$D40,1,INDEX($B$7:$B$12,MATCH($D40&amp;$E40,$C$7:$C$12&amp;$D$7:$D$12,0))))</f>
        <v/>
      </c>
      <c r="J40" s="6">
        <f t="array" ref="J40">IF(SUM(IF(($B$49:$B$90=$A40)*($D$49:$D$90=$C40)*($G$48:$S$48=J$15),$G$49:$S$90))=0,"",SUM(IF(($B$49:$B$90=$A40)*($D$49:$D$90=$C40)*($G$48:$S$48=J$15),$G$49:$S$90))*IF($E40=$D40,1,INDEX($B$7:$B$12,MATCH($D40&amp;$E40,$C$7:$C$12&amp;$D$7:$D$12,0))))</f>
        <v>4634.1281198234183</v>
      </c>
      <c r="K40" s="6">
        <f t="array" ref="K40">IF(SUM(IF(($B$49:$B$90=$A40)*($D$49:$D$90=$C40)*($G$48:$S$48=K$15),$G$49:$S$90))=0,"",SUM(IF(($B$49:$B$90=$A40)*($D$49:$D$90=$C40)*($G$48:$S$48=K$15),$G$49:$S$90))*IF($E40=$D40,1,INDEX($B$7:$B$12,MATCH($D40&amp;$E40,$C$7:$C$12&amp;$D$7:$D$12,0))))</f>
        <v>3603.9306503800822</v>
      </c>
      <c r="L40" s="6">
        <f t="array" ref="L40">IF(SUM(IF(($B$49:$B$90=$A40)*($D$49:$D$90=$C40)*($G$48:$S$48=L$15),$G$49:$S$90))=0,"",SUM(IF(($B$49:$B$90=$A40)*($D$49:$D$90=$C40)*($G$48:$S$48=L$15),$G$49:$S$90))*IF($E40=$D40,1,INDEX($B$7:$B$12,MATCH($D40&amp;$E40,$C$7:$C$12&amp;$D$7:$D$12,0))))</f>
        <v>2652.9045491236238</v>
      </c>
      <c r="M40" s="6">
        <f t="array" ref="M40">IF(SUM(IF(($B$49:$B$90=$A40)*($D$49:$D$90=$C40)*($G$48:$S$48=M$15),$G$49:$S$90))=0,"",SUM(IF(($B$49:$B$90=$A40)*($D$49:$D$90=$C40)*($G$48:$S$48=M$15),$G$49:$S$90))*IF($E40=$D40,1,INDEX($B$7:$B$12,MATCH($D40&amp;$E40,$C$7:$C$12&amp;$D$7:$D$12,0))))</f>
        <v>2017.7379723932106</v>
      </c>
      <c r="N40" s="6">
        <f t="array" ref="N40">IF(SUM(IF(($B$49:$B$90=$A40)*($D$49:$D$90=$C40)*($G$48:$S$48=N$15),$G$49:$S$90))=0,"",SUM(IF(($B$49:$B$90=$A40)*($D$49:$D$90=$C40)*($G$48:$S$48=N$15),$G$49:$S$90))*IF($E40=$D40,1,INDEX($B$7:$B$12,MATCH($D40&amp;$E40,$C$7:$C$12&amp;$D$7:$D$12,0))))</f>
        <v>1851.3022958195145</v>
      </c>
      <c r="O40" s="6">
        <f t="array" ref="O40">IF(SUM(IF(($B$49:$B$90=$A40)*($D$49:$D$90=$C40)*($G$48:$S$48=O$15),$G$49:$S$90))=0,"",SUM(IF(($B$49:$B$90=$A40)*($D$49:$D$90=$C40)*($G$48:$S$48=O$15),$G$49:$S$90))*IF($E40=$D40,1,INDEX($B$7:$B$12,MATCH($D40&amp;$E40,$C$7:$C$12&amp;$D$7:$D$12,0))))</f>
        <v>1830.2573027261467</v>
      </c>
      <c r="P40" s="6">
        <f t="array" ref="P40">IF(SUM(IF(($B$49:$B$90=$A40)*($D$49:$D$90=$C40)*($G$48:$S$48=P$15),$G$49:$S$90))=0,"",SUM(IF(($B$49:$B$90=$A40)*($D$49:$D$90=$C40)*($G$48:$S$48=P$15),$G$49:$S$90))*IF($E40=$D40,1,INDEX($B$7:$B$12,MATCH($D40&amp;$E40,$C$7:$C$12&amp;$D$7:$D$12,0))))</f>
        <v>1536.2792993322848</v>
      </c>
      <c r="Q40" s="6">
        <f t="array" ref="Q40">IF(SUM(IF(($B$49:$B$90=$A40)*($D$49:$D$90=$C40)*($G$48:$S$48=Q$15),$G$49:$S$90))=0,"",SUM(IF(($B$49:$B$90=$A40)*($D$49:$D$90=$C40)*($G$48:$S$48=Q$15),$G$49:$S$90))*IF($E40=$D40,1,INDEX($B$7:$B$12,MATCH($D40&amp;$E40,$C$7:$C$12&amp;$D$7:$D$12,0))))</f>
        <v>1395.0454831498473</v>
      </c>
      <c r="R40" s="6">
        <f t="array" ref="R40">IF(SUM(IF(($B$49:$B$90=$A40)*($D$49:$D$90=$C40)*($G$48:$S$48=R$15),$G$49:$S$90))=0,"",SUM(IF(($B$49:$B$90=$A40)*($D$49:$D$90=$C40)*($G$48:$S$48=R$15),$G$49:$S$90))*IF($E40=$D40,1,INDEX($B$7:$B$12,MATCH($D40&amp;$E40,$C$7:$C$12&amp;$D$7:$D$12,0))))</f>
        <v>1269.2801394180672</v>
      </c>
    </row>
    <row r="41" spans="1:28" x14ac:dyDescent="0.3">
      <c r="A41" s="4" t="s">
        <v>33</v>
      </c>
      <c r="B41" s="4" t="str">
        <f>INDEX('R1. Scenario specifications'!$C$11:$C$59,MATCH($A41,'R1. Scenario specifications'!$A$11:$A$59,0))</f>
        <v>Below 2 Degrees Scenario (1.75DS), Energy Technology Perspectives 2017</v>
      </c>
      <c r="C41" s="4" t="s">
        <v>24</v>
      </c>
      <c r="D41" s="4" t="str">
        <f t="array" ref="D41">INDEX($F$49:$F$90,MATCH($A41&amp;$C41,$B$49:$B$90&amp;$D$49:$D$90,0))</f>
        <v>PJ</v>
      </c>
      <c r="E41" s="4" t="str">
        <f t="shared" si="1"/>
        <v>Mb/day</v>
      </c>
      <c r="F41" s="6">
        <f t="array" ref="F41">IF(SUM(IF(($B$49:$B$90=$A41)*($D$49:$D$90=$C41)*($G$48:$S$48=F$15),$G$49:$S$90))=0,"",SUM(IF(($B$49:$B$90=$A41)*($D$49:$D$90=$C41)*($G$48:$S$48=F$15),$G$49:$S$90))*IF($E41=$D41,1,INDEX($B$7:$B$12,MATCH($D41&amp;$E41,$C$7:$C$12&amp;$D$7:$D$12,0))))</f>
        <v>86.088867251362146</v>
      </c>
      <c r="G41" s="6" t="str">
        <f t="array" ref="G41">IF(SUM(IF(($B$49:$B$90=$A41)*($D$49:$D$90=$C41)*($G$48:$S$48=G$15),$G$49:$S$90))=0,"",SUM(IF(($B$49:$B$90=$A41)*($D$49:$D$90=$C41)*($G$48:$S$48=G$15),$G$49:$S$90))*IF($E41=$D41,1,INDEX($B$7:$B$12,MATCH($D41&amp;$E41,$C$7:$C$12&amp;$D$7:$D$12,0))))</f>
        <v/>
      </c>
      <c r="H41" s="6" t="str">
        <f t="array" ref="H41">IF(SUM(IF(($B$49:$B$90=$A41)*($D$49:$D$90=$C41)*($G$48:$S$48=H$15),$G$49:$S$90))=0,"",SUM(IF(($B$49:$B$90=$A41)*($D$49:$D$90=$C41)*($G$48:$S$48=H$15),$G$49:$S$90))*IF($E41=$D41,1,INDEX($B$7:$B$12,MATCH($D41&amp;$E41,$C$7:$C$12&amp;$D$7:$D$12,0))))</f>
        <v/>
      </c>
      <c r="I41" s="6" t="str">
        <f t="array" ref="I41">IF(SUM(IF(($B$49:$B$90=$A41)*($D$49:$D$90=$C41)*($G$48:$S$48=I$15),$G$49:$S$90))=0,"",SUM(IF(($B$49:$B$90=$A41)*($D$49:$D$90=$C41)*($G$48:$S$48=I$15),$G$49:$S$90))*IF($E41=$D41,1,INDEX($B$7:$B$12,MATCH($D41&amp;$E41,$C$7:$C$12&amp;$D$7:$D$12,0))))</f>
        <v/>
      </c>
      <c r="J41" s="6">
        <f t="array" ref="J41">IF(SUM(IF(($B$49:$B$90=$A41)*($D$49:$D$90=$C41)*($G$48:$S$48=J$15),$G$49:$S$90))=0,"",SUM(IF(($B$49:$B$90=$A41)*($D$49:$D$90=$C41)*($G$48:$S$48=J$15),$G$49:$S$90))*IF($E41=$D41,1,INDEX($B$7:$B$12,MATCH($D41&amp;$E41,$C$7:$C$12&amp;$D$7:$D$12,0))))</f>
        <v>80.467999800068327</v>
      </c>
      <c r="K41" s="6">
        <f t="array" ref="K41">IF(SUM(IF(($B$49:$B$90=$A41)*($D$49:$D$90=$C41)*($G$48:$S$48=K$15),$G$49:$S$90))=0,"",SUM(IF(($B$49:$B$90=$A41)*($D$49:$D$90=$C41)*($G$48:$S$48=K$15),$G$49:$S$90))*IF($E41=$D41,1,INDEX($B$7:$B$12,MATCH($D41&amp;$E41,$C$7:$C$12&amp;$D$7:$D$12,0))))</f>
        <v>75.783943590656804</v>
      </c>
      <c r="L41" s="6">
        <f t="array" ref="L41">IF(SUM(IF(($B$49:$B$90=$A41)*($D$49:$D$90=$C41)*($G$48:$S$48=L$15),$G$49:$S$90))=0,"",SUM(IF(($B$49:$B$90=$A41)*($D$49:$D$90=$C41)*($G$48:$S$48=L$15),$G$49:$S$90))*IF($E41=$D41,1,INDEX($B$7:$B$12,MATCH($D41&amp;$E41,$C$7:$C$12&amp;$D$7:$D$12,0))))</f>
        <v>68.027729196966007</v>
      </c>
      <c r="M41" s="6">
        <f t="array" ref="M41">IF(SUM(IF(($B$49:$B$90=$A41)*($D$49:$D$90=$C41)*($G$48:$S$48=M$15),$G$49:$S$90))=0,"",SUM(IF(($B$49:$B$90=$A41)*($D$49:$D$90=$C41)*($G$48:$S$48=M$15),$G$49:$S$90))*IF($E41=$D41,1,INDEX($B$7:$B$12,MATCH($D41&amp;$E41,$C$7:$C$12&amp;$D$7:$D$12,0))))</f>
        <v>60.078160792945631</v>
      </c>
      <c r="N41" s="6">
        <f t="array" ref="N41">IF(SUM(IF(($B$49:$B$90=$A41)*($D$49:$D$90=$C41)*($G$48:$S$48=N$15),$G$49:$S$90))=0,"",SUM(IF(($B$49:$B$90=$A41)*($D$49:$D$90=$C41)*($G$48:$S$48=N$15),$G$49:$S$90))*IF($E41=$D41,1,INDEX($B$7:$B$12,MATCH($D41&amp;$E41,$C$7:$C$12&amp;$D$7:$D$12,0))))</f>
        <v>52.399587154364767</v>
      </c>
      <c r="O41" s="6">
        <f t="array" ref="O41">IF(SUM(IF(($B$49:$B$90=$A41)*($D$49:$D$90=$C41)*($G$48:$S$48=O$15),$G$49:$S$90))=0,"",SUM(IF(($B$49:$B$90=$A41)*($D$49:$D$90=$C41)*($G$48:$S$48=O$15),$G$49:$S$90))*IF($E41=$D41,1,INDEX($B$7:$B$12,MATCH($D41&amp;$E41,$C$7:$C$12&amp;$D$7:$D$12,0))))</f>
        <v>45.050744996458434</v>
      </c>
      <c r="P41" s="6">
        <f t="array" ref="P41">IF(SUM(IF(($B$49:$B$90=$A41)*($D$49:$D$90=$C41)*($G$48:$S$48=P$15),$G$49:$S$90))=0,"",SUM(IF(($B$49:$B$90=$A41)*($D$49:$D$90=$C41)*($G$48:$S$48=P$15),$G$49:$S$90))*IF($E41=$D41,1,INDEX($B$7:$B$12,MATCH($D41&amp;$E41,$C$7:$C$12&amp;$D$7:$D$12,0))))</f>
        <v>39.094928404084072</v>
      </c>
      <c r="Q41" s="6">
        <f t="array" ref="Q41">IF(SUM(IF(($B$49:$B$90=$A41)*($D$49:$D$90=$C41)*($G$48:$S$48=Q$15),$G$49:$S$90))=0,"",SUM(IF(($B$49:$B$90=$A41)*($D$49:$D$90=$C41)*($G$48:$S$48=Q$15),$G$49:$S$90))*IF($E41=$D41,1,INDEX($B$7:$B$12,MATCH($D41&amp;$E41,$C$7:$C$12&amp;$D$7:$D$12,0))))</f>
        <v>34.027317955984174</v>
      </c>
      <c r="R41" s="6">
        <f t="array" ref="R41">IF(SUM(IF(($B$49:$B$90=$A41)*($D$49:$D$90=$C41)*($G$48:$S$48=R$15),$G$49:$S$90))=0,"",SUM(IF(($B$49:$B$90=$A41)*($D$49:$D$90=$C41)*($G$48:$S$48=R$15),$G$49:$S$90))*IF($E41=$D41,1,INDEX($B$7:$B$12,MATCH($D41&amp;$E41,$C$7:$C$12&amp;$D$7:$D$12,0))))</f>
        <v>30.864473525732109</v>
      </c>
    </row>
    <row r="42" spans="1:28" x14ac:dyDescent="0.3">
      <c r="A42" s="4" t="s">
        <v>33</v>
      </c>
      <c r="B42" s="4" t="str">
        <f>INDEX('R1. Scenario specifications'!$C$11:$C$59,MATCH($A42,'R1. Scenario specifications'!$A$11:$A$59,0))</f>
        <v>Below 2 Degrees Scenario (1.75DS), Energy Technology Perspectives 2017</v>
      </c>
      <c r="C42" s="4" t="s">
        <v>25</v>
      </c>
      <c r="D42" s="4" t="str">
        <f t="array" ref="D42">INDEX($F$49:$F$90,MATCH($A42&amp;$C42,$B$49:$B$90&amp;$D$49:$D$90,0))</f>
        <v>PJ</v>
      </c>
      <c r="E42" s="4" t="str">
        <f t="shared" si="1"/>
        <v>bcm</v>
      </c>
      <c r="F42" s="6">
        <f t="array" ref="F42">IF(SUM(IF(($B$49:$B$90=$A42)*($D$49:$D$90=$C42)*($G$48:$S$48=F$15),$G$49:$S$90))=0,"",SUM(IF(($B$49:$B$90=$A42)*($D$49:$D$90=$C42)*($G$48:$S$48=F$15),$G$49:$S$90))*IF($E42=$D42,1,INDEX($B$7:$B$12,MATCH($D42&amp;$E42,$C$7:$C$12&amp;$D$7:$D$12,0))))</f>
        <v>3222.9196882935812</v>
      </c>
      <c r="G42" s="6" t="str">
        <f t="array" ref="G42">IF(SUM(IF(($B$49:$B$90=$A42)*($D$49:$D$90=$C42)*($G$48:$S$48=G$15),$G$49:$S$90))=0,"",SUM(IF(($B$49:$B$90=$A42)*($D$49:$D$90=$C42)*($G$48:$S$48=G$15),$G$49:$S$90))*IF($E42=$D42,1,INDEX($B$7:$B$12,MATCH($D42&amp;$E42,$C$7:$C$12&amp;$D$7:$D$12,0))))</f>
        <v/>
      </c>
      <c r="H42" s="6" t="str">
        <f t="array" ref="H42">IF(SUM(IF(($B$49:$B$90=$A42)*($D$49:$D$90=$C42)*($G$48:$S$48=H$15),$G$49:$S$90))=0,"",SUM(IF(($B$49:$B$90=$A42)*($D$49:$D$90=$C42)*($G$48:$S$48=H$15),$G$49:$S$90))*IF($E42=$D42,1,INDEX($B$7:$B$12,MATCH($D42&amp;$E42,$C$7:$C$12&amp;$D$7:$D$12,0))))</f>
        <v/>
      </c>
      <c r="I42" s="6" t="str">
        <f t="array" ref="I42">IF(SUM(IF(($B$49:$B$90=$A42)*($D$49:$D$90=$C42)*($G$48:$S$48=I$15),$G$49:$S$90))=0,"",SUM(IF(($B$49:$B$90=$A42)*($D$49:$D$90=$C42)*($G$48:$S$48=I$15),$G$49:$S$90))*IF($E42=$D42,1,INDEX($B$7:$B$12,MATCH($D42&amp;$E42,$C$7:$C$12&amp;$D$7:$D$12,0))))</f>
        <v/>
      </c>
      <c r="J42" s="6">
        <f t="array" ref="J42">IF(SUM(IF(($B$49:$B$90=$A42)*($D$49:$D$90=$C42)*($G$48:$S$48=J$15),$G$49:$S$90))=0,"",SUM(IF(($B$49:$B$90=$A42)*($D$49:$D$90=$C42)*($G$48:$S$48=J$15),$G$49:$S$90))*IF($E42=$D42,1,INDEX($B$7:$B$12,MATCH($D42&amp;$E42,$C$7:$C$12&amp;$D$7:$D$12,0))))</f>
        <v>3409.3240438295925</v>
      </c>
      <c r="K42" s="6">
        <f t="array" ref="K42">IF(SUM(IF(($B$49:$B$90=$A42)*($D$49:$D$90=$C42)*($G$48:$S$48=K$15),$G$49:$S$90))=0,"",SUM(IF(($B$49:$B$90=$A42)*($D$49:$D$90=$C42)*($G$48:$S$48=K$15),$G$49:$S$90))*IF($E42=$D42,1,INDEX($B$7:$B$12,MATCH($D42&amp;$E42,$C$7:$C$12&amp;$D$7:$D$12,0))))</f>
        <v>3564.6610067762686</v>
      </c>
      <c r="L42" s="6">
        <f t="array" ref="L42">IF(SUM(IF(($B$49:$B$90=$A42)*($D$49:$D$90=$C42)*($G$48:$S$48=L$15),$G$49:$S$90))=0,"",SUM(IF(($B$49:$B$90=$A42)*($D$49:$D$90=$C42)*($G$48:$S$48=L$15),$G$49:$S$90))*IF($E42=$D42,1,INDEX($B$7:$B$12,MATCH($D42&amp;$E42,$C$7:$C$12&amp;$D$7:$D$12,0))))</f>
        <v>3413.6397550688434</v>
      </c>
      <c r="M42" s="6">
        <f t="array" ref="M42">IF(SUM(IF(($B$49:$B$90=$A42)*($D$49:$D$90=$C42)*($G$48:$S$48=M$15),$G$49:$S$90))=0,"",SUM(IF(($B$49:$B$90=$A42)*($D$49:$D$90=$C42)*($G$48:$S$48=M$15),$G$49:$S$90))*IF($E42=$D42,1,INDEX($B$7:$B$12,MATCH($D42&amp;$E42,$C$7:$C$12&amp;$D$7:$D$12,0))))</f>
        <v>3198.1238428126321</v>
      </c>
      <c r="N42" s="6">
        <f t="array" ref="N42">IF(SUM(IF(($B$49:$B$90=$A42)*($D$49:$D$90=$C42)*($G$48:$S$48=N$15),$G$49:$S$90))=0,"",SUM(IF(($B$49:$B$90=$A42)*($D$49:$D$90=$C42)*($G$48:$S$48=N$15),$G$49:$S$90))*IF($E42=$D42,1,INDEX($B$7:$B$12,MATCH($D42&amp;$E42,$C$7:$C$12&amp;$D$7:$D$12,0))))</f>
        <v>2663.2326157630973</v>
      </c>
      <c r="O42" s="6">
        <f t="array" ref="O42">IF(SUM(IF(($B$49:$B$90=$A42)*($D$49:$D$90=$C42)*($G$48:$S$48=O$15),$G$49:$S$90))=0,"",SUM(IF(($B$49:$B$90=$A42)*($D$49:$D$90=$C42)*($G$48:$S$48=O$15),$G$49:$S$90))*IF($E42=$D42,1,INDEX($B$7:$B$12,MATCH($D42&amp;$E42,$C$7:$C$12&amp;$D$7:$D$12,0))))</f>
        <v>2089.878337528557</v>
      </c>
      <c r="P42" s="6">
        <f t="array" ref="P42">IF(SUM(IF(($B$49:$B$90=$A42)*($D$49:$D$90=$C42)*($G$48:$S$48=P$15),$G$49:$S$90))=0,"",SUM(IF(($B$49:$B$90=$A42)*($D$49:$D$90=$C42)*($G$48:$S$48=P$15),$G$49:$S$90))*IF($E42=$D42,1,INDEX($B$7:$B$12,MATCH($D42&amp;$E42,$C$7:$C$12&amp;$D$7:$D$12,0))))</f>
        <v>1786.0569764012723</v>
      </c>
      <c r="Q42" s="6">
        <f t="array" ref="Q42">IF(SUM(IF(($B$49:$B$90=$A42)*($D$49:$D$90=$C42)*($G$48:$S$48=Q$15),$G$49:$S$90))=0,"",SUM(IF(($B$49:$B$90=$A42)*($D$49:$D$90=$C42)*($G$48:$S$48=Q$15),$G$49:$S$90))*IF($E42=$D42,1,INDEX($B$7:$B$12,MATCH($D42&amp;$E42,$C$7:$C$12&amp;$D$7:$D$12,0))))</f>
        <v>1647.2083206244897</v>
      </c>
      <c r="R42" s="6">
        <f t="array" ref="R42">IF(SUM(IF(($B$49:$B$90=$A42)*($D$49:$D$90=$C42)*($G$48:$S$48=R$15),$G$49:$S$90))=0,"",SUM(IF(($B$49:$B$90=$A42)*($D$49:$D$90=$C42)*($G$48:$S$48=R$15),$G$49:$S$90))*IF($E42=$D42,1,INDEX($B$7:$B$12,MATCH($D42&amp;$E42,$C$7:$C$12&amp;$D$7:$D$12,0))))</f>
        <v>1693.9452967270558</v>
      </c>
    </row>
    <row r="43" spans="1:28" x14ac:dyDescent="0.3">
      <c r="A43" s="4" t="s">
        <v>34</v>
      </c>
      <c r="B43" s="4" t="str">
        <f>INDEX('R1. Scenario specifications'!$C$11:$C$59,MATCH($A43,'R1. Scenario specifications'!$A$11:$A$59,0))</f>
        <v>Sky Scenario, Royal Dutch Shell</v>
      </c>
      <c r="C43" s="4" t="s">
        <v>23</v>
      </c>
      <c r="D43" s="4" t="str">
        <f t="array" ref="D43">INDEX($F$49:$F$90,MATCH($A43&amp;$C43,$B$49:$B$90&amp;$D$49:$D$90,0))</f>
        <v>EJ</v>
      </c>
      <c r="E43" s="4" t="str">
        <f t="shared" si="1"/>
        <v>Mtce</v>
      </c>
      <c r="F43" s="6" t="str">
        <f t="array" ref="F43">IF(SUM(IF(($B$49:$B$90=$A43)*($D$49:$D$90=$C43)*($G$48:$S$48=F$15),$G$49:$S$90))=0,"",SUM(IF(($B$49:$B$90=$A43)*($D$49:$D$90=$C43)*($G$48:$S$48=F$15),$G$49:$S$90))*IF($E43=$D43,1,INDEX($B$7:$B$12,MATCH($D43&amp;$E43,$C$7:$C$12&amp;$D$7:$D$12,0))))</f>
        <v/>
      </c>
      <c r="G43" s="6">
        <f t="array" ref="G43">IF(SUM(IF(($B$49:$B$90=$A43)*($D$49:$D$90=$C43)*($G$48:$S$48=G$15),$G$49:$S$90))=0,"",SUM(IF(($B$49:$B$90=$A43)*($D$49:$D$90=$C43)*($G$48:$S$48=G$15),$G$49:$S$90))*IF($E43=$D43,1,INDEX($B$7:$B$12,MATCH($D43&amp;$E43,$C$7:$C$12&amp;$D$7:$D$12,0))))</f>
        <v>5764.0635800085411</v>
      </c>
      <c r="H43" s="6" t="str">
        <f t="array" ref="H43">IF(SUM(IF(($B$49:$B$90=$A43)*($D$49:$D$90=$C43)*($G$48:$S$48=H$15),$G$49:$S$90))=0,"",SUM(IF(($B$49:$B$90=$A43)*($D$49:$D$90=$C43)*($G$48:$S$48=H$15),$G$49:$S$90))*IF($E43=$D43,1,INDEX($B$7:$B$12,MATCH($D43&amp;$E43,$C$7:$C$12&amp;$D$7:$D$12,0))))</f>
        <v/>
      </c>
      <c r="I43" s="6" t="str">
        <f t="array" ref="I43">IF(SUM(IF(($B$49:$B$90=$A43)*($D$49:$D$90=$C43)*($G$48:$S$48=I$15),$G$49:$S$90))=0,"",SUM(IF(($B$49:$B$90=$A43)*($D$49:$D$90=$C43)*($G$48:$S$48=I$15),$G$49:$S$90))*IF($E43=$D43,1,INDEX($B$7:$B$12,MATCH($D43&amp;$E43,$C$7:$C$12&amp;$D$7:$D$12,0))))</f>
        <v/>
      </c>
      <c r="J43" s="6">
        <f t="array" ref="J43">IF(SUM(IF(($B$49:$B$90=$A43)*($D$49:$D$90=$C43)*($G$48:$S$48=J$15),$G$49:$S$90))=0,"",SUM(IF(($B$49:$B$90=$A43)*($D$49:$D$90=$C43)*($G$48:$S$48=J$15),$G$49:$S$90))*IF($E43=$D43,1,INDEX($B$7:$B$12,MATCH($D43&amp;$E43,$C$7:$C$12&amp;$D$7:$D$12,0))))</f>
        <v>5638.6980343801515</v>
      </c>
      <c r="K43" s="6">
        <f t="array" ref="K43">IF(SUM(IF(($B$49:$B$90=$A43)*($D$49:$D$90=$C43)*($G$48:$S$48=K$15),$G$49:$S$90))=0,"",SUM(IF(($B$49:$B$90=$A43)*($D$49:$D$90=$C43)*($G$48:$S$48=K$15),$G$49:$S$90))*IF($E43=$D43,1,INDEX($B$7:$B$12,MATCH($D43&amp;$E43,$C$7:$C$12&amp;$D$7:$D$12,0))))</f>
        <v>5713.0615947249898</v>
      </c>
      <c r="L43" s="6">
        <f t="array" ref="L43">IF(SUM(IF(($B$49:$B$90=$A43)*($D$49:$D$90=$C43)*($G$48:$S$48=L$15),$G$49:$S$90))=0,"",SUM(IF(($B$49:$B$90=$A43)*($D$49:$D$90=$C43)*($G$48:$S$48=L$15),$G$49:$S$90))*IF($E43=$D43,1,INDEX($B$7:$B$12,MATCH($D43&amp;$E43,$C$7:$C$12&amp;$D$7:$D$12,0))))</f>
        <v>5531.6834660054028</v>
      </c>
      <c r="M43" s="6">
        <f t="array" ref="M43">IF(SUM(IF(($B$49:$B$90=$A43)*($D$49:$D$90=$C43)*($G$48:$S$48=M$15),$G$49:$S$90))=0,"",SUM(IF(($B$49:$B$90=$A43)*($D$49:$D$90=$C43)*($G$48:$S$48=M$15),$G$49:$S$90))*IF($E43=$D43,1,INDEX($B$7:$B$12,MATCH($D43&amp;$E43,$C$7:$C$12&amp;$D$7:$D$12,0))))</f>
        <v>5194.268254734834</v>
      </c>
      <c r="N43" s="6">
        <f t="array" ref="N43">IF(SUM(IF(($B$49:$B$90=$A43)*($D$49:$D$90=$C43)*($G$48:$S$48=N$15),$G$49:$S$90))=0,"",SUM(IF(($B$49:$B$90=$A43)*($D$49:$D$90=$C43)*($G$48:$S$48=N$15),$G$49:$S$90))*IF($E43=$D43,1,INDEX($B$7:$B$12,MATCH($D43&amp;$E43,$C$7:$C$12&amp;$D$7:$D$12,0))))</f>
        <v>4652.2028902735383</v>
      </c>
      <c r="O43" s="6">
        <f t="array" ref="O43">IF(SUM(IF(($B$49:$B$90=$A43)*($D$49:$D$90=$C43)*($G$48:$S$48=O$15),$G$49:$S$90))=0,"",SUM(IF(($B$49:$B$90=$A43)*($D$49:$D$90=$C43)*($G$48:$S$48=O$15),$G$49:$S$90))*IF($E43=$D43,1,INDEX($B$7:$B$12,MATCH($D43&amp;$E43,$C$7:$C$12&amp;$D$7:$D$12,0))))</f>
        <v>4061.9187999733404</v>
      </c>
      <c r="P43" s="6">
        <f t="array" ref="P43">IF(SUM(IF(($B$49:$B$90=$A43)*($D$49:$D$90=$C43)*($G$48:$S$48=P$15),$G$49:$S$90))=0,"",SUM(IF(($B$49:$B$90=$A43)*($D$49:$D$90=$C43)*($G$48:$S$48=P$15),$G$49:$S$90))*IF($E43=$D43,1,INDEX($B$7:$B$12,MATCH($D43&amp;$E43,$C$7:$C$12&amp;$D$7:$D$12,0))))</f>
        <v>3573.5649426514537</v>
      </c>
      <c r="Q43" s="6">
        <f t="array" ref="Q43">IF(SUM(IF(($B$49:$B$90=$A43)*($D$49:$D$90=$C43)*($G$48:$S$48=Q$15),$G$49:$S$90))=0,"",SUM(IF(($B$49:$B$90=$A43)*($D$49:$D$90=$C43)*($G$48:$S$48=Q$15),$G$49:$S$90))*IF($E43=$D43,1,INDEX($B$7:$B$12,MATCH($D43&amp;$E43,$C$7:$C$12&amp;$D$7:$D$12,0))))</f>
        <v>3027.5641099225991</v>
      </c>
      <c r="R43" s="6">
        <f t="array" ref="R43">IF(SUM(IF(($B$49:$B$90=$A43)*($D$49:$D$90=$C43)*($G$48:$S$48=R$15),$G$49:$S$90))=0,"",SUM(IF(($B$49:$B$90=$A43)*($D$49:$D$90=$C43)*($G$48:$S$48=R$15),$G$49:$S$90))*IF($E43=$D43,1,INDEX($B$7:$B$12,MATCH($D43&amp;$E43,$C$7:$C$12&amp;$D$7:$D$12,0))))</f>
        <v>2616.7040230550592</v>
      </c>
    </row>
    <row r="44" spans="1:28" x14ac:dyDescent="0.3">
      <c r="A44" s="4" t="s">
        <v>34</v>
      </c>
      <c r="B44" s="4" t="str">
        <f>INDEX('R1. Scenario specifications'!$C$11:$C$59,MATCH($A44,'R1. Scenario specifications'!$A$11:$A$59,0))</f>
        <v>Sky Scenario, Royal Dutch Shell</v>
      </c>
      <c r="C44" s="4" t="s">
        <v>24</v>
      </c>
      <c r="D44" s="4" t="str">
        <f t="array" ref="D44">INDEX($F$49:$F$90,MATCH($A44&amp;$C44,$B$49:$B$90&amp;$D$49:$D$90,0))</f>
        <v>EJ</v>
      </c>
      <c r="E44" s="4" t="str">
        <f t="shared" si="1"/>
        <v>Mb/day</v>
      </c>
      <c r="F44" s="6" t="str">
        <f t="array" ref="F44">IF(SUM(IF(($B$49:$B$90=$A44)*($D$49:$D$90=$C44)*($G$48:$S$48=F$15),$G$49:$S$90))=0,"",SUM(IF(($B$49:$B$90=$A44)*($D$49:$D$90=$C44)*($G$48:$S$48=F$15),$G$49:$S$90))*IF($E44=$D44,1,INDEX($B$7:$B$12,MATCH($D44&amp;$E44,$C$7:$C$12&amp;$D$7:$D$12,0))))</f>
        <v/>
      </c>
      <c r="G44" s="6">
        <f t="array" ref="G44">IF(SUM(IF(($B$49:$B$90=$A44)*($D$49:$D$90=$C44)*($G$48:$S$48=G$15),$G$49:$S$90))=0,"",SUM(IF(($B$49:$B$90=$A44)*($D$49:$D$90=$C44)*($G$48:$S$48=G$15),$G$49:$S$90))*IF($E44=$D44,1,INDEX($B$7:$B$12,MATCH($D44&amp;$E44,$C$7:$C$12&amp;$D$7:$D$12,0))))</f>
        <v>87.378133874222783</v>
      </c>
      <c r="H44" s="6" t="str">
        <f t="array" ref="H44">IF(SUM(IF(($B$49:$B$90=$A44)*($D$49:$D$90=$C44)*($G$48:$S$48=H$15),$G$49:$S$90))=0,"",SUM(IF(($B$49:$B$90=$A44)*($D$49:$D$90=$C44)*($G$48:$S$48=H$15),$G$49:$S$90))*IF($E44=$D44,1,INDEX($B$7:$B$12,MATCH($D44&amp;$E44,$C$7:$C$12&amp;$D$7:$D$12,0))))</f>
        <v/>
      </c>
      <c r="I44" s="6" t="str">
        <f t="array" ref="I44">IF(SUM(IF(($B$49:$B$90=$A44)*($D$49:$D$90=$C44)*($G$48:$S$48=I$15),$G$49:$S$90))=0,"",SUM(IF(($B$49:$B$90=$A44)*($D$49:$D$90=$C44)*($G$48:$S$48=I$15),$G$49:$S$90))*IF($E44=$D44,1,INDEX($B$7:$B$12,MATCH($D44&amp;$E44,$C$7:$C$12&amp;$D$7:$D$12,0))))</f>
        <v/>
      </c>
      <c r="J44" s="6">
        <f t="array" ref="J44">IF(SUM(IF(($B$49:$B$90=$A44)*($D$49:$D$90=$C44)*($G$48:$S$48=J$15),$G$49:$S$90))=0,"",SUM(IF(($B$49:$B$90=$A44)*($D$49:$D$90=$C44)*($G$48:$S$48=J$15),$G$49:$S$90))*IF($E44=$D44,1,INDEX($B$7:$B$12,MATCH($D44&amp;$E44,$C$7:$C$12&amp;$D$7:$D$12,0))))</f>
        <v>93.802198486513731</v>
      </c>
      <c r="K44" s="6">
        <f t="array" ref="K44">IF(SUM(IF(($B$49:$B$90=$A44)*($D$49:$D$90=$C44)*($G$48:$S$48=K$15),$G$49:$S$90))=0,"",SUM(IF(($B$49:$B$90=$A44)*($D$49:$D$90=$C44)*($G$48:$S$48=K$15),$G$49:$S$90))*IF($E44=$D44,1,INDEX($B$7:$B$12,MATCH($D44&amp;$E44,$C$7:$C$12&amp;$D$7:$D$12,0))))</f>
        <v>98.208112723516109</v>
      </c>
      <c r="L44" s="6">
        <f t="array" ref="L44">IF(SUM(IF(($B$49:$B$90=$A44)*($D$49:$D$90=$C44)*($G$48:$S$48=L$15),$G$49:$S$90))=0,"",SUM(IF(($B$49:$B$90=$A44)*($D$49:$D$90=$C44)*($G$48:$S$48=L$15),$G$49:$S$90))*IF($E44=$D44,1,INDEX($B$7:$B$12,MATCH($D44&amp;$E44,$C$7:$C$12&amp;$D$7:$D$12,0))))</f>
        <v>94.029054355346531</v>
      </c>
      <c r="M44" s="6">
        <f t="array" ref="M44">IF(SUM(IF(($B$49:$B$90=$A44)*($D$49:$D$90=$C44)*($G$48:$S$48=M$15),$G$49:$S$90))=0,"",SUM(IF(($B$49:$B$90=$A44)*($D$49:$D$90=$C44)*($G$48:$S$48=M$15),$G$49:$S$90))*IF($E44=$D44,1,INDEX($B$7:$B$12,MATCH($D44&amp;$E44,$C$7:$C$12&amp;$D$7:$D$12,0))))</f>
        <v>89.937793596137112</v>
      </c>
      <c r="N44" s="6">
        <f t="array" ref="N44">IF(SUM(IF(($B$49:$B$90=$A44)*($D$49:$D$90=$C44)*($G$48:$S$48=N$15),$G$49:$S$90))=0,"",SUM(IF(($B$49:$B$90=$A44)*($D$49:$D$90=$C44)*($G$48:$S$48=N$15),$G$49:$S$90))*IF($E44=$D44,1,INDEX($B$7:$B$12,MATCH($D44&amp;$E44,$C$7:$C$12&amp;$D$7:$D$12,0))))</f>
        <v>86.106770016782633</v>
      </c>
      <c r="O44" s="6">
        <f t="array" ref="O44">IF(SUM(IF(($B$49:$B$90=$A44)*($D$49:$D$90=$C44)*($G$48:$S$48=O$15),$G$49:$S$90))=0,"",SUM(IF(($B$49:$B$90=$A44)*($D$49:$D$90=$C44)*($G$48:$S$48=O$15),$G$49:$S$90))*IF($E44=$D44,1,INDEX($B$7:$B$12,MATCH($D44&amp;$E44,$C$7:$C$12&amp;$D$7:$D$12,0))))</f>
        <v>81.634686398846583</v>
      </c>
      <c r="P44" s="6">
        <f t="array" ref="P44">IF(SUM(IF(($B$49:$B$90=$A44)*($D$49:$D$90=$C44)*($G$48:$S$48=P$15),$G$49:$S$90))=0,"",SUM(IF(($B$49:$B$90=$A44)*($D$49:$D$90=$C44)*($G$48:$S$48=P$15),$G$49:$S$90))*IF($E44=$D44,1,INDEX($B$7:$B$12,MATCH($D44&amp;$E44,$C$7:$C$12&amp;$D$7:$D$12,0))))</f>
        <v>76.651040858122855</v>
      </c>
      <c r="Q44" s="6">
        <f t="array" ref="Q44">IF(SUM(IF(($B$49:$B$90=$A44)*($D$49:$D$90=$C44)*($G$48:$S$48=Q$15),$G$49:$S$90))=0,"",SUM(IF(($B$49:$B$90=$A44)*($D$49:$D$90=$C44)*($G$48:$S$48=Q$15),$G$49:$S$90))*IF($E44=$D44,1,INDEX($B$7:$B$12,MATCH($D44&amp;$E44,$C$7:$C$12&amp;$D$7:$D$12,0))))</f>
        <v>70.223304839245486</v>
      </c>
      <c r="R44" s="6">
        <f t="array" ref="R44">IF(SUM(IF(($B$49:$B$90=$A44)*($D$49:$D$90=$C44)*($G$48:$S$48=R$15),$G$49:$S$90))=0,"",SUM(IF(($B$49:$B$90=$A44)*($D$49:$D$90=$C44)*($G$48:$S$48=R$15),$G$49:$S$90))*IF($E44=$D44,1,INDEX($B$7:$B$12,MATCH($D44&amp;$E44,$C$7:$C$12&amp;$D$7:$D$12,0))))</f>
        <v>61.936244663484949</v>
      </c>
    </row>
    <row r="45" spans="1:28" x14ac:dyDescent="0.3">
      <c r="A45" s="4" t="s">
        <v>34</v>
      </c>
      <c r="B45" s="4" t="str">
        <f>INDEX('R1. Scenario specifications'!$C$11:$C$59,MATCH($A45,'R1. Scenario specifications'!$A$11:$A$59,0))</f>
        <v>Sky Scenario, Royal Dutch Shell</v>
      </c>
      <c r="C45" s="4" t="s">
        <v>25</v>
      </c>
      <c r="D45" s="4" t="str">
        <f t="array" ref="D45">INDEX($F$49:$F$90,MATCH($A45&amp;$C45,$B$49:$B$90&amp;$D$49:$D$90,0))</f>
        <v>EJ</v>
      </c>
      <c r="E45" s="4" t="str">
        <f t="shared" si="1"/>
        <v>bcm</v>
      </c>
      <c r="F45" s="6" t="str">
        <f t="array" ref="F45">IF(SUM(IF(($B$49:$B$90=$A45)*($D$49:$D$90=$C45)*($G$48:$S$48=F$15),$G$49:$S$90))=0,"",SUM(IF(($B$49:$B$90=$A45)*($D$49:$D$90=$C45)*($G$48:$S$48=F$15),$G$49:$S$90))*IF($E45=$D45,1,INDEX($B$7:$B$12,MATCH($D45&amp;$E45,$C$7:$C$12&amp;$D$7:$D$12,0))))</f>
        <v/>
      </c>
      <c r="G45" s="6">
        <f t="array" ref="G45">IF(SUM(IF(($B$49:$B$90=$A45)*($D$49:$D$90=$C45)*($G$48:$S$48=G$15),$G$49:$S$90))=0,"",SUM(IF(($B$49:$B$90=$A45)*($D$49:$D$90=$C45)*($G$48:$S$48=G$15),$G$49:$S$90))*IF($E45=$D45,1,INDEX($B$7:$B$12,MATCH($D45&amp;$E45,$C$7:$C$12&amp;$D$7:$D$12,0))))</f>
        <v>3284.1939655650681</v>
      </c>
      <c r="H45" s="6" t="str">
        <f t="array" ref="H45">IF(SUM(IF(($B$49:$B$90=$A45)*($D$49:$D$90=$C45)*($G$48:$S$48=H$15),$G$49:$S$90))=0,"",SUM(IF(($B$49:$B$90=$A45)*($D$49:$D$90=$C45)*($G$48:$S$48=H$15),$G$49:$S$90))*IF($E45=$D45,1,INDEX($B$7:$B$12,MATCH($D45&amp;$E45,$C$7:$C$12&amp;$D$7:$D$12,0))))</f>
        <v/>
      </c>
      <c r="I45" s="6" t="str">
        <f t="array" ref="I45">IF(SUM(IF(($B$49:$B$90=$A45)*($D$49:$D$90=$C45)*($G$48:$S$48=I$15),$G$49:$S$90))=0,"",SUM(IF(($B$49:$B$90=$A45)*($D$49:$D$90=$C45)*($G$48:$S$48=I$15),$G$49:$S$90))*IF($E45=$D45,1,INDEX($B$7:$B$12,MATCH($D45&amp;$E45,$C$7:$C$12&amp;$D$7:$D$12,0))))</f>
        <v/>
      </c>
      <c r="J45" s="6">
        <f t="array" ref="J45">IF(SUM(IF(($B$49:$B$90=$A45)*($D$49:$D$90=$C45)*($G$48:$S$48=J$15),$G$49:$S$90))=0,"",SUM(IF(($B$49:$B$90=$A45)*($D$49:$D$90=$C45)*($G$48:$S$48=J$15),$G$49:$S$90))*IF($E45=$D45,1,INDEX($B$7:$B$12,MATCH($D45&amp;$E45,$C$7:$C$12&amp;$D$7:$D$12,0))))</f>
        <v>3630.3508334014023</v>
      </c>
      <c r="K45" s="6">
        <f t="array" ref="K45">IF(SUM(IF(($B$49:$B$90=$A45)*($D$49:$D$90=$C45)*($G$48:$S$48=K$15),$G$49:$S$90))=0,"",SUM(IF(($B$49:$B$90=$A45)*($D$49:$D$90=$C45)*($G$48:$S$48=K$15),$G$49:$S$90))*IF($E45=$D45,1,INDEX($B$7:$B$12,MATCH($D45&amp;$E45,$C$7:$C$12&amp;$D$7:$D$12,0))))</f>
        <v>4023.4371728045735</v>
      </c>
      <c r="L45" s="6">
        <f t="array" ref="L45">IF(SUM(IF(($B$49:$B$90=$A45)*($D$49:$D$90=$C45)*($G$48:$S$48=L$15),$G$49:$S$90))=0,"",SUM(IF(($B$49:$B$90=$A45)*($D$49:$D$90=$C45)*($G$48:$S$48=L$15),$G$49:$S$90))*IF($E45=$D45,1,INDEX($B$7:$B$12,MATCH($D45&amp;$E45,$C$7:$C$12&amp;$D$7:$D$12,0))))</f>
        <v>4200.0444477806732</v>
      </c>
      <c r="M45" s="6">
        <f t="array" ref="M45">IF(SUM(IF(($B$49:$B$90=$A45)*($D$49:$D$90=$C45)*($G$48:$S$48=M$15),$G$49:$S$90))=0,"",SUM(IF(($B$49:$B$90=$A45)*($D$49:$D$90=$C45)*($G$48:$S$48=M$15),$G$49:$S$90))*IF($E45=$D45,1,INDEX($B$7:$B$12,MATCH($D45&amp;$E45,$C$7:$C$12&amp;$D$7:$D$12,0))))</f>
        <v>4207.5419514848754</v>
      </c>
      <c r="N45" s="6">
        <f t="array" ref="N45">IF(SUM(IF(($B$49:$B$90=$A45)*($D$49:$D$90=$C45)*($G$48:$S$48=N$15),$G$49:$S$90))=0,"",SUM(IF(($B$49:$B$90=$A45)*($D$49:$D$90=$C45)*($G$48:$S$48=N$15),$G$49:$S$90))*IF($E45=$D45,1,INDEX($B$7:$B$12,MATCH($D45&amp;$E45,$C$7:$C$12&amp;$D$7:$D$12,0))))</f>
        <v>4000.7871456733706</v>
      </c>
      <c r="O45" s="6">
        <f t="array" ref="O45">IF(SUM(IF(($B$49:$B$90=$A45)*($D$49:$D$90=$C45)*($G$48:$S$48=O$15),$G$49:$S$90))=0,"",SUM(IF(($B$49:$B$90=$A45)*($D$49:$D$90=$C45)*($G$48:$S$48=O$15),$G$49:$S$90))*IF($E45=$D45,1,INDEX($B$7:$B$12,MATCH($D45&amp;$E45,$C$7:$C$12&amp;$D$7:$D$12,0))))</f>
        <v>3592.8753441281988</v>
      </c>
      <c r="P45" s="6">
        <f t="array" ref="P45">IF(SUM(IF(($B$49:$B$90=$A45)*($D$49:$D$90=$C45)*($G$48:$S$48=P$15),$G$49:$S$90))=0,"",SUM(IF(($B$49:$B$90=$A45)*($D$49:$D$90=$C45)*($G$48:$S$48=P$15),$G$49:$S$90))*IF($E45=$D45,1,INDEX($B$7:$B$12,MATCH($D45&amp;$E45,$C$7:$C$12&amp;$D$7:$D$12,0))))</f>
        <v>3053.0051618174361</v>
      </c>
      <c r="Q45" s="6">
        <f t="array" ref="Q45">IF(SUM(IF(($B$49:$B$90=$A45)*($D$49:$D$90=$C45)*($G$48:$S$48=Q$15),$G$49:$S$90))=0,"",SUM(IF(($B$49:$B$90=$A45)*($D$49:$D$90=$C45)*($G$48:$S$48=Q$15),$G$49:$S$90))*IF($E45=$D45,1,INDEX($B$7:$B$12,MATCH($D45&amp;$E45,$C$7:$C$12&amp;$D$7:$D$12,0))))</f>
        <v>2522.2202662911004</v>
      </c>
      <c r="R45" s="6">
        <f t="array" ref="R45">IF(SUM(IF(($B$49:$B$90=$A45)*($D$49:$D$90=$C45)*($G$48:$S$48=R$15),$G$49:$S$90))=0,"",SUM(IF(($B$49:$B$90=$A45)*($D$49:$D$90=$C45)*($G$48:$S$48=R$15),$G$49:$S$90))*IF($E45=$D45,1,INDEX($B$7:$B$12,MATCH($D45&amp;$E45,$C$7:$C$12&amp;$D$7:$D$12,0))))</f>
        <v>2035.4175213085634</v>
      </c>
    </row>
    <row r="46" spans="1:28" ht="15" thickBot="1" x14ac:dyDescent="0.35"/>
    <row r="47" spans="1:28" s="5" customFormat="1" ht="15" thickBot="1" x14ac:dyDescent="0.35">
      <c r="A47" s="5" t="s">
        <v>35</v>
      </c>
    </row>
    <row r="48" spans="1:28" x14ac:dyDescent="0.3">
      <c r="A48" s="4" t="s">
        <v>36</v>
      </c>
      <c r="B48" s="4" t="s">
        <v>19</v>
      </c>
      <c r="C48" s="4" t="s">
        <v>20</v>
      </c>
      <c r="D48" s="4" t="s">
        <v>21</v>
      </c>
      <c r="E48" s="4" t="s">
        <v>37</v>
      </c>
      <c r="F48" s="4" t="s">
        <v>38</v>
      </c>
      <c r="G48" s="4">
        <v>2014</v>
      </c>
      <c r="H48" s="4">
        <v>2015</v>
      </c>
      <c r="I48" s="4">
        <v>2016</v>
      </c>
      <c r="J48" s="4">
        <v>2017</v>
      </c>
      <c r="K48" s="4">
        <v>2020</v>
      </c>
      <c r="L48" s="4">
        <v>2025</v>
      </c>
      <c r="M48" s="4">
        <v>2030</v>
      </c>
      <c r="N48" s="4">
        <v>2035</v>
      </c>
      <c r="O48" s="4">
        <v>2040</v>
      </c>
      <c r="P48" s="4">
        <v>2045</v>
      </c>
      <c r="Q48" s="4">
        <v>2050</v>
      </c>
      <c r="R48" s="4">
        <v>2055</v>
      </c>
      <c r="S48" s="4">
        <v>2060</v>
      </c>
      <c r="AB48" s="7"/>
    </row>
    <row r="49" spans="1:19" x14ac:dyDescent="0.3">
      <c r="A49" s="4" t="s">
        <v>39</v>
      </c>
      <c r="B49" s="4" t="s">
        <v>22</v>
      </c>
      <c r="C49" s="4" t="str">
        <f>INDEX('R1. Scenario specifications'!$C$11:$C$59,MATCH($B49,'R1. Scenario specifications'!$A$11:$A$59,0))</f>
        <v>Current Policies Scenario, World Energy Outlook 2018</v>
      </c>
      <c r="D49" s="4" t="s">
        <v>23</v>
      </c>
      <c r="E49" s="4" t="s">
        <v>40</v>
      </c>
      <c r="F49" s="4" t="s">
        <v>14</v>
      </c>
      <c r="G49" s="6"/>
      <c r="H49" s="6"/>
      <c r="I49" s="6">
        <f>'R3. WEO18 Fossil fuel prod'!$C$131</f>
        <v>3979.19</v>
      </c>
      <c r="J49" s="6">
        <f>'R3. WEO18 Fossil fuel prod'!$D$131</f>
        <v>4134.21</v>
      </c>
      <c r="K49" s="8">
        <f>$J49+(K$48-$J$48)*($L49-$J49)/($L$48-$J$48)</f>
        <v>4266.1125000000002</v>
      </c>
      <c r="L49" s="6">
        <f>'R3. WEO18 Fossil fuel prod'!P131</f>
        <v>4485.95</v>
      </c>
      <c r="M49" s="6">
        <f>'R3. WEO18 Fossil fuel prod'!Q131</f>
        <v>4871.7</v>
      </c>
      <c r="N49" s="6">
        <f>'R3. WEO18 Fossil fuel prod'!R131</f>
        <v>5287.33</v>
      </c>
      <c r="O49" s="6">
        <f>'R3. WEO18 Fossil fuel prod'!S131</f>
        <v>5654.6</v>
      </c>
      <c r="P49" s="8">
        <f t="shared" ref="P49:S63" si="2">TREND($N49:$O49,$N$48:$O$48,P$48)</f>
        <v>6021.8699999999953</v>
      </c>
      <c r="Q49" s="8">
        <f t="shared" si="2"/>
        <v>6389.1399999999849</v>
      </c>
      <c r="R49" s="8">
        <f t="shared" si="2"/>
        <v>6756.4100000000035</v>
      </c>
      <c r="S49" s="8">
        <f t="shared" si="2"/>
        <v>7123.679999999993</v>
      </c>
    </row>
    <row r="50" spans="1:19" x14ac:dyDescent="0.3">
      <c r="A50" s="4" t="s">
        <v>39</v>
      </c>
      <c r="B50" s="4" t="s">
        <v>22</v>
      </c>
      <c r="C50" s="4" t="str">
        <f>INDEX('R1. Scenario specifications'!$C$11:$C$59,MATCH($B50,'R1. Scenario specifications'!$A$11:$A$59,0))</f>
        <v>Current Policies Scenario, World Energy Outlook 2018</v>
      </c>
      <c r="D50" s="4" t="s">
        <v>23</v>
      </c>
      <c r="E50" s="4" t="s">
        <v>41</v>
      </c>
      <c r="F50" s="4" t="s">
        <v>14</v>
      </c>
      <c r="G50" s="6"/>
      <c r="H50" s="6"/>
      <c r="I50" s="6">
        <f>'R3. WEO18 Fossil fuel prod'!$C$132</f>
        <v>955.84400000000005</v>
      </c>
      <c r="J50" s="6">
        <f>'R3. WEO18 Fossil fuel prod'!$D$132</f>
        <v>960.41</v>
      </c>
      <c r="K50" s="8">
        <f t="shared" ref="K50:K63" si="3">$J50+(K$48-$J$48)*($L50-$J50)/($L$48-$J$48)</f>
        <v>951.69087500000001</v>
      </c>
      <c r="L50" s="6">
        <f>'R3. WEO18 Fossil fuel prod'!P132</f>
        <v>937.15899999999999</v>
      </c>
      <c r="M50" s="6">
        <f>'R3. WEO18 Fossil fuel prod'!Q132</f>
        <v>919.18700000000001</v>
      </c>
      <c r="N50" s="6">
        <f>'R3. WEO18 Fossil fuel prod'!R132</f>
        <v>892.71</v>
      </c>
      <c r="O50" s="6">
        <f>'R3. WEO18 Fossil fuel prod'!S132</f>
        <v>869.36199999999997</v>
      </c>
      <c r="P50" s="8">
        <f t="shared" si="2"/>
        <v>846.01399999999921</v>
      </c>
      <c r="Q50" s="8">
        <f t="shared" si="2"/>
        <v>822.66599999999926</v>
      </c>
      <c r="R50" s="8">
        <f t="shared" si="2"/>
        <v>799.3179999999993</v>
      </c>
      <c r="S50" s="8">
        <f t="shared" si="2"/>
        <v>775.96999999999935</v>
      </c>
    </row>
    <row r="51" spans="1:19" x14ac:dyDescent="0.3">
      <c r="A51" s="4" t="s">
        <v>39</v>
      </c>
      <c r="B51" s="4" t="s">
        <v>22</v>
      </c>
      <c r="C51" s="4" t="str">
        <f>INDEX('R1. Scenario specifications'!$C$11:$C$59,MATCH($B51,'R1. Scenario specifications'!$A$11:$A$59,0))</f>
        <v>Current Policies Scenario, World Energy Outlook 2018</v>
      </c>
      <c r="D51" s="4" t="s">
        <v>23</v>
      </c>
      <c r="E51" s="4" t="s">
        <v>42</v>
      </c>
      <c r="F51" s="4" t="s">
        <v>14</v>
      </c>
      <c r="G51" s="6"/>
      <c r="H51" s="6"/>
      <c r="I51" s="6">
        <f>'R3. WEO18 Fossil fuel prod'!$C$133</f>
        <v>289.51799999999997</v>
      </c>
      <c r="J51" s="6">
        <f>'R3. WEO18 Fossil fuel prod'!$D$133</f>
        <v>265.27199999999999</v>
      </c>
      <c r="K51" s="8">
        <f t="shared" si="3"/>
        <v>273.71362499999998</v>
      </c>
      <c r="L51" s="6">
        <f>'R3. WEO18 Fossil fuel prod'!P133</f>
        <v>287.78300000000002</v>
      </c>
      <c r="M51" s="6">
        <f>'R3. WEO18 Fossil fuel prod'!Q133</f>
        <v>283.19900000000001</v>
      </c>
      <c r="N51" s="6">
        <f>'R3. WEO18 Fossil fuel prod'!R133</f>
        <v>277.44200000000001</v>
      </c>
      <c r="O51" s="6">
        <f>'R3. WEO18 Fossil fuel prod'!S133</f>
        <v>289.46800000000002</v>
      </c>
      <c r="P51" s="8">
        <f t="shared" si="2"/>
        <v>301.49399999999969</v>
      </c>
      <c r="Q51" s="8">
        <f t="shared" si="2"/>
        <v>313.52000000000044</v>
      </c>
      <c r="R51" s="8">
        <f t="shared" si="2"/>
        <v>325.54600000000028</v>
      </c>
      <c r="S51" s="8">
        <f t="shared" si="2"/>
        <v>337.57200000000012</v>
      </c>
    </row>
    <row r="52" spans="1:19" x14ac:dyDescent="0.3">
      <c r="A52" s="4" t="s">
        <v>39</v>
      </c>
      <c r="B52" s="4" t="s">
        <v>22</v>
      </c>
      <c r="C52" s="4" t="str">
        <f>INDEX('R1. Scenario specifications'!$C$11:$C$59,MATCH($B52,'R1. Scenario specifications'!$A$11:$A$59,0))</f>
        <v>Current Policies Scenario, World Energy Outlook 2018</v>
      </c>
      <c r="D52" s="4" t="s">
        <v>24</v>
      </c>
      <c r="E52" s="4" t="s">
        <v>43</v>
      </c>
      <c r="F52" s="4" t="s">
        <v>15</v>
      </c>
      <c r="G52" s="6"/>
      <c r="H52" s="6"/>
      <c r="I52" s="6">
        <f>'R3. WEO18 Fossil fuel prod'!C$62</f>
        <v>92.411000000000001</v>
      </c>
      <c r="J52" s="6">
        <f>'R3. WEO18 Fossil fuel prod'!D$62</f>
        <v>92.781000000000006</v>
      </c>
      <c r="K52" s="8">
        <f t="shared" si="3"/>
        <v>96.576750000000004</v>
      </c>
      <c r="L52" s="6">
        <f>'R3. WEO18 Fossil fuel prod'!P$62</f>
        <v>102.90300000000001</v>
      </c>
      <c r="M52" s="6">
        <f>'R3. WEO18 Fossil fuel prod'!Q$62</f>
        <v>107.675</v>
      </c>
      <c r="N52" s="6">
        <f>'R3. WEO18 Fossil fuel prod'!R$62</f>
        <v>112.04300000000001</v>
      </c>
      <c r="O52" s="6">
        <f>'R3. WEO18 Fossil fuel prod'!S$62</f>
        <v>117.205</v>
      </c>
      <c r="P52" s="8">
        <f t="shared" si="2"/>
        <v>122.36699999999996</v>
      </c>
      <c r="Q52" s="8">
        <f t="shared" si="2"/>
        <v>127.52900000000022</v>
      </c>
      <c r="R52" s="8">
        <f t="shared" si="2"/>
        <v>132.69100000000003</v>
      </c>
      <c r="S52" s="8">
        <f t="shared" si="2"/>
        <v>137.85300000000029</v>
      </c>
    </row>
    <row r="53" spans="1:19" x14ac:dyDescent="0.3">
      <c r="A53" s="4" t="s">
        <v>39</v>
      </c>
      <c r="B53" s="4" t="s">
        <v>22</v>
      </c>
      <c r="C53" s="4" t="str">
        <f>INDEX('R1. Scenario specifications'!$C$11:$C$59,MATCH($B53,'R1. Scenario specifications'!$A$11:$A$59,0))</f>
        <v>Current Policies Scenario, World Energy Outlook 2018</v>
      </c>
      <c r="D53" s="4" t="s">
        <v>25</v>
      </c>
      <c r="E53" s="4" t="s">
        <v>43</v>
      </c>
      <c r="F53" s="4" t="s">
        <v>16</v>
      </c>
      <c r="G53" s="6"/>
      <c r="H53" s="6"/>
      <c r="I53" s="6">
        <f>'R3. WEO18 Fossil fuel prod'!C$103</f>
        <v>3636.84</v>
      </c>
      <c r="J53" s="6">
        <f>'R3. WEO18 Fossil fuel prod'!D$103</f>
        <v>3768.86</v>
      </c>
      <c r="K53" s="8">
        <f t="shared" si="3"/>
        <v>4000.3962500000002</v>
      </c>
      <c r="L53" s="6">
        <f>'R3. WEO18 Fossil fuel prod'!P$103</f>
        <v>4386.29</v>
      </c>
      <c r="M53" s="6">
        <f>'R3. WEO18 Fossil fuel prod'!Q$103</f>
        <v>4859.5</v>
      </c>
      <c r="N53" s="6">
        <f>'R3. WEO18 Fossil fuel prod'!R$103</f>
        <v>5365.77</v>
      </c>
      <c r="O53" s="6">
        <f>'R3. WEO18 Fossil fuel prod'!S$103</f>
        <v>5846.69</v>
      </c>
      <c r="P53" s="8">
        <f t="shared" si="2"/>
        <v>6327.6100000000151</v>
      </c>
      <c r="Q53" s="8">
        <f t="shared" si="2"/>
        <v>6808.5299999999988</v>
      </c>
      <c r="R53" s="8">
        <f t="shared" si="2"/>
        <v>7289.4500000000116</v>
      </c>
      <c r="S53" s="8">
        <f t="shared" si="2"/>
        <v>7770.3699999999953</v>
      </c>
    </row>
    <row r="54" spans="1:19" x14ac:dyDescent="0.3">
      <c r="A54" s="4" t="s">
        <v>39</v>
      </c>
      <c r="B54" s="4" t="s">
        <v>26</v>
      </c>
      <c r="C54" s="4" t="str">
        <f>INDEX('R1. Scenario specifications'!$C$11:$C$59,MATCH($B54,'R1. Scenario specifications'!$A$11:$A$59,0))</f>
        <v>New Policies Scenario, World Energy Outlook 2018</v>
      </c>
      <c r="D54" s="4" t="s">
        <v>23</v>
      </c>
      <c r="E54" s="4" t="s">
        <v>40</v>
      </c>
      <c r="F54" s="4" t="s">
        <v>14</v>
      </c>
      <c r="G54" s="6"/>
      <c r="H54" s="6"/>
      <c r="I54" s="6">
        <f>'R3. WEO18 Fossil fuel prod'!$C$131</f>
        <v>3979.19</v>
      </c>
      <c r="J54" s="6">
        <f>'R3. WEO18 Fossil fuel prod'!$D$131</f>
        <v>4134.21</v>
      </c>
      <c r="K54" s="8">
        <f t="shared" si="3"/>
        <v>4159.4250000000002</v>
      </c>
      <c r="L54" s="6">
        <f>'R3. WEO18 Fossil fuel prod'!E131</f>
        <v>4201.45</v>
      </c>
      <c r="M54" s="6">
        <f>'R3. WEO18 Fossil fuel prod'!F131</f>
        <v>4280.05</v>
      </c>
      <c r="N54" s="6">
        <f>'R3. WEO18 Fossil fuel prod'!G131</f>
        <v>4349.74</v>
      </c>
      <c r="O54" s="6">
        <f>'R3. WEO18 Fossil fuel prod'!H131</f>
        <v>4412.18</v>
      </c>
      <c r="P54" s="8">
        <f t="shared" si="2"/>
        <v>4474.619999999999</v>
      </c>
      <c r="Q54" s="8">
        <f t="shared" si="2"/>
        <v>4537.0599999999977</v>
      </c>
      <c r="R54" s="8">
        <f t="shared" si="2"/>
        <v>4599.5</v>
      </c>
      <c r="S54" s="8">
        <f t="shared" si="2"/>
        <v>4661.9399999999987</v>
      </c>
    </row>
    <row r="55" spans="1:19" x14ac:dyDescent="0.3">
      <c r="A55" s="4" t="s">
        <v>39</v>
      </c>
      <c r="B55" s="4" t="s">
        <v>26</v>
      </c>
      <c r="C55" s="4" t="str">
        <f>INDEX('R1. Scenario specifications'!$C$11:$C$59,MATCH($B55,'R1. Scenario specifications'!$A$11:$A$59,0))</f>
        <v>New Policies Scenario, World Energy Outlook 2018</v>
      </c>
      <c r="D55" s="4" t="s">
        <v>23</v>
      </c>
      <c r="E55" s="4" t="s">
        <v>41</v>
      </c>
      <c r="F55" s="4" t="s">
        <v>14</v>
      </c>
      <c r="G55" s="6"/>
      <c r="H55" s="6"/>
      <c r="I55" s="6">
        <f>'R3. WEO18 Fossil fuel prod'!$C$132</f>
        <v>955.84400000000005</v>
      </c>
      <c r="J55" s="6">
        <f>'R3. WEO18 Fossil fuel prod'!$D$132</f>
        <v>960.41</v>
      </c>
      <c r="K55" s="8">
        <f t="shared" si="3"/>
        <v>944.59212500000001</v>
      </c>
      <c r="L55" s="6">
        <f>'R3. WEO18 Fossil fuel prod'!E132</f>
        <v>918.22900000000004</v>
      </c>
      <c r="M55" s="6">
        <f>'R3. WEO18 Fossil fuel prod'!F132</f>
        <v>886.95500000000004</v>
      </c>
      <c r="N55" s="6">
        <f>'R3. WEO18 Fossil fuel prod'!G132</f>
        <v>846.38699999999994</v>
      </c>
      <c r="O55" s="6">
        <f>'R3. WEO18 Fossil fuel prod'!H132</f>
        <v>805.77599999999995</v>
      </c>
      <c r="P55" s="8">
        <f t="shared" si="2"/>
        <v>765.16500000000087</v>
      </c>
      <c r="Q55" s="8">
        <f t="shared" si="2"/>
        <v>724.55400000000009</v>
      </c>
      <c r="R55" s="8">
        <f t="shared" si="2"/>
        <v>683.9429999999993</v>
      </c>
      <c r="S55" s="8">
        <f t="shared" si="2"/>
        <v>643.33199999999852</v>
      </c>
    </row>
    <row r="56" spans="1:19" x14ac:dyDescent="0.3">
      <c r="A56" s="4" t="s">
        <v>39</v>
      </c>
      <c r="B56" s="4" t="s">
        <v>26</v>
      </c>
      <c r="C56" s="4" t="str">
        <f>INDEX('R1. Scenario specifications'!$C$11:$C$59,MATCH($B56,'R1. Scenario specifications'!$A$11:$A$59,0))</f>
        <v>New Policies Scenario, World Energy Outlook 2018</v>
      </c>
      <c r="D56" s="4" t="s">
        <v>23</v>
      </c>
      <c r="E56" s="4" t="s">
        <v>42</v>
      </c>
      <c r="F56" s="4" t="s">
        <v>14</v>
      </c>
      <c r="G56" s="6"/>
      <c r="H56" s="6"/>
      <c r="I56" s="6">
        <f>'R3. WEO18 Fossil fuel prod'!$C$133</f>
        <v>289.51799999999997</v>
      </c>
      <c r="J56" s="6">
        <f>'R3. WEO18 Fossil fuel prod'!$D$133</f>
        <v>265.27199999999999</v>
      </c>
      <c r="K56" s="8">
        <f t="shared" si="3"/>
        <v>264.72525000000002</v>
      </c>
      <c r="L56" s="6">
        <f>'R3. WEO18 Fossil fuel prod'!E133</f>
        <v>263.81400000000002</v>
      </c>
      <c r="M56" s="6">
        <f>'R3. WEO18 Fossil fuel prod'!F133</f>
        <v>238.10499999999999</v>
      </c>
      <c r="N56" s="6">
        <f>'R3. WEO18 Fossil fuel prod'!G133</f>
        <v>223.19300000000001</v>
      </c>
      <c r="O56" s="6">
        <f>'R3. WEO18 Fossil fuel prod'!H133</f>
        <v>223.523</v>
      </c>
      <c r="P56" s="8">
        <f t="shared" si="2"/>
        <v>223.85299999999998</v>
      </c>
      <c r="Q56" s="8">
        <f t="shared" si="2"/>
        <v>224.18299999999996</v>
      </c>
      <c r="R56" s="8">
        <f t="shared" si="2"/>
        <v>224.51299999999995</v>
      </c>
      <c r="S56" s="8">
        <f t="shared" si="2"/>
        <v>224.84299999999993</v>
      </c>
    </row>
    <row r="57" spans="1:19" x14ac:dyDescent="0.3">
      <c r="A57" s="4" t="s">
        <v>39</v>
      </c>
      <c r="B57" s="4" t="s">
        <v>26</v>
      </c>
      <c r="C57" s="4" t="str">
        <f>INDEX('R1. Scenario specifications'!$C$11:$C$59,MATCH($B57,'R1. Scenario specifications'!$A$11:$A$59,0))</f>
        <v>New Policies Scenario, World Energy Outlook 2018</v>
      </c>
      <c r="D57" s="4" t="s">
        <v>24</v>
      </c>
      <c r="E57" s="4" t="s">
        <v>43</v>
      </c>
      <c r="F57" s="4" t="s">
        <v>15</v>
      </c>
      <c r="G57" s="6"/>
      <c r="H57" s="6"/>
      <c r="I57" s="6">
        <f>'R3. WEO18 Fossil fuel prod'!C$62</f>
        <v>92.411000000000001</v>
      </c>
      <c r="J57" s="6">
        <f>'R3. WEO18 Fossil fuel prod'!D$62</f>
        <v>92.781000000000006</v>
      </c>
      <c r="K57" s="8">
        <f t="shared" si="3"/>
        <v>95.458875000000006</v>
      </c>
      <c r="L57" s="6">
        <f>'R3. WEO18 Fossil fuel prod'!E$62</f>
        <v>99.921999999999997</v>
      </c>
      <c r="M57" s="6">
        <f>'R3. WEO18 Fossil fuel prod'!F$62</f>
        <v>101.631</v>
      </c>
      <c r="N57" s="6">
        <f>'R3. WEO18 Fossil fuel prod'!G$62</f>
        <v>102.087</v>
      </c>
      <c r="O57" s="6">
        <f>'R3. WEO18 Fossil fuel prod'!H$62</f>
        <v>103.36499999999999</v>
      </c>
      <c r="P57" s="8">
        <f t="shared" si="2"/>
        <v>104.64300000000003</v>
      </c>
      <c r="Q57" s="8">
        <f t="shared" si="2"/>
        <v>105.92100000000005</v>
      </c>
      <c r="R57" s="8">
        <f t="shared" si="2"/>
        <v>107.19899999999996</v>
      </c>
      <c r="S57" s="8">
        <f t="shared" si="2"/>
        <v>108.47699999999998</v>
      </c>
    </row>
    <row r="58" spans="1:19" x14ac:dyDescent="0.3">
      <c r="A58" s="4" t="s">
        <v>39</v>
      </c>
      <c r="B58" s="4" t="s">
        <v>26</v>
      </c>
      <c r="C58" s="4" t="str">
        <f>INDEX('R1. Scenario specifications'!$C$11:$C$59,MATCH($B58,'R1. Scenario specifications'!$A$11:$A$59,0))</f>
        <v>New Policies Scenario, World Energy Outlook 2018</v>
      </c>
      <c r="D58" s="4" t="s">
        <v>25</v>
      </c>
      <c r="E58" s="4" t="s">
        <v>43</v>
      </c>
      <c r="F58" s="4" t="s">
        <v>16</v>
      </c>
      <c r="G58" s="6"/>
      <c r="H58" s="6"/>
      <c r="I58" s="6">
        <f>'R3. WEO18 Fossil fuel prod'!C$103</f>
        <v>3636.84</v>
      </c>
      <c r="J58" s="6">
        <f>'R3. WEO18 Fossil fuel prod'!D$103</f>
        <v>3768.86</v>
      </c>
      <c r="K58" s="8">
        <f t="shared" si="3"/>
        <v>3965.5250000000001</v>
      </c>
      <c r="L58" s="6">
        <f>'R3. WEO18 Fossil fuel prod'!E$103</f>
        <v>4293.3</v>
      </c>
      <c r="M58" s="6">
        <f>'R3. WEO18 Fossil fuel prod'!F$103</f>
        <v>4641.3999999999996</v>
      </c>
      <c r="N58" s="6">
        <f>'R3. WEO18 Fossil fuel prod'!G$103</f>
        <v>5024.7700000000004</v>
      </c>
      <c r="O58" s="6">
        <f>'R3. WEO18 Fossil fuel prod'!H$103</f>
        <v>5398.5</v>
      </c>
      <c r="P58" s="8">
        <f t="shared" si="2"/>
        <v>5772.2300000000105</v>
      </c>
      <c r="Q58" s="8">
        <f t="shared" si="2"/>
        <v>6145.960000000021</v>
      </c>
      <c r="R58" s="8">
        <f t="shared" si="2"/>
        <v>6519.6900000000314</v>
      </c>
      <c r="S58" s="8">
        <f t="shared" si="2"/>
        <v>6893.4200000000128</v>
      </c>
    </row>
    <row r="59" spans="1:19" x14ac:dyDescent="0.3">
      <c r="A59" s="4" t="s">
        <v>39</v>
      </c>
      <c r="B59" s="4" t="s">
        <v>27</v>
      </c>
      <c r="C59" s="4" t="str">
        <f>INDEX('R1. Scenario specifications'!$C$11:$C$59,MATCH($B59,'R1. Scenario specifications'!$A$11:$A$59,0))</f>
        <v>Sustainable Development Scenario, World Energy Outlook 2018</v>
      </c>
      <c r="D59" s="4" t="s">
        <v>23</v>
      </c>
      <c r="E59" s="4" t="s">
        <v>40</v>
      </c>
      <c r="F59" s="4" t="s">
        <v>14</v>
      </c>
      <c r="G59" s="6"/>
      <c r="H59" s="6"/>
      <c r="I59" s="6">
        <f>'R3. WEO18 Fossil fuel prod'!$C$131</f>
        <v>3979.19</v>
      </c>
      <c r="J59" s="6">
        <f>'R3. WEO18 Fossil fuel prod'!$D$131</f>
        <v>4134.21</v>
      </c>
      <c r="K59" s="8">
        <f t="shared" si="3"/>
        <v>3826.0762500000001</v>
      </c>
      <c r="L59" s="6">
        <f>'R3. WEO18 Fossil fuel prod'!T131</f>
        <v>3312.52</v>
      </c>
      <c r="M59" s="6">
        <f>'R3. WEO18 Fossil fuel prod'!U131</f>
        <v>2587.23</v>
      </c>
      <c r="N59" s="6">
        <f>'R3. WEO18 Fossil fuel prod'!V131</f>
        <v>1988.88</v>
      </c>
      <c r="O59" s="6">
        <f>'R3. WEO18 Fossil fuel prod'!W131</f>
        <v>1609.26</v>
      </c>
      <c r="P59" s="8">
        <f t="shared" si="2"/>
        <v>1229.640000000014</v>
      </c>
      <c r="Q59" s="8">
        <f t="shared" si="2"/>
        <v>850.02000000001863</v>
      </c>
      <c r="R59" s="8">
        <f t="shared" si="2"/>
        <v>470.40000000002328</v>
      </c>
      <c r="S59" s="8">
        <f t="shared" si="2"/>
        <v>90.78000000002794</v>
      </c>
    </row>
    <row r="60" spans="1:19" x14ac:dyDescent="0.3">
      <c r="A60" s="4" t="s">
        <v>39</v>
      </c>
      <c r="B60" s="4" t="s">
        <v>27</v>
      </c>
      <c r="C60" s="4" t="str">
        <f>INDEX('R1. Scenario specifications'!$C$11:$C$59,MATCH($B60,'R1. Scenario specifications'!$A$11:$A$59,0))</f>
        <v>Sustainable Development Scenario, World Energy Outlook 2018</v>
      </c>
      <c r="D60" s="4" t="s">
        <v>23</v>
      </c>
      <c r="E60" s="4" t="s">
        <v>41</v>
      </c>
      <c r="F60" s="4" t="s">
        <v>14</v>
      </c>
      <c r="G60" s="6"/>
      <c r="H60" s="6"/>
      <c r="I60" s="6">
        <f>'R3. WEO18 Fossil fuel prod'!$C$132</f>
        <v>955.84400000000005</v>
      </c>
      <c r="J60" s="6">
        <f>'R3. WEO18 Fossil fuel prod'!$D$132</f>
        <v>960.41</v>
      </c>
      <c r="K60" s="8">
        <f t="shared" si="3"/>
        <v>914.23474999999996</v>
      </c>
      <c r="L60" s="6">
        <f>'R3. WEO18 Fossil fuel prod'!T132</f>
        <v>837.27599999999995</v>
      </c>
      <c r="M60" s="6">
        <f>'R3. WEO18 Fossil fuel prod'!U132</f>
        <v>746.64400000000001</v>
      </c>
      <c r="N60" s="6">
        <f>'R3. WEO18 Fossil fuel prod'!V132</f>
        <v>656.726</v>
      </c>
      <c r="O60" s="6">
        <f>'R3. WEO18 Fossil fuel prod'!W132</f>
        <v>579.00699999999995</v>
      </c>
      <c r="P60" s="8">
        <f t="shared" si="2"/>
        <v>501.28799999999683</v>
      </c>
      <c r="Q60" s="8">
        <f t="shared" si="2"/>
        <v>423.56899999999951</v>
      </c>
      <c r="R60" s="8">
        <f t="shared" si="2"/>
        <v>345.84999999999854</v>
      </c>
      <c r="S60" s="8">
        <f t="shared" si="2"/>
        <v>268.13099999999758</v>
      </c>
    </row>
    <row r="61" spans="1:19" x14ac:dyDescent="0.3">
      <c r="A61" s="4" t="s">
        <v>39</v>
      </c>
      <c r="B61" s="4" t="s">
        <v>27</v>
      </c>
      <c r="C61" s="4" t="str">
        <f>INDEX('R1. Scenario specifications'!$C$11:$C$59,MATCH($B61,'R1. Scenario specifications'!$A$11:$A$59,0))</f>
        <v>Sustainable Development Scenario, World Energy Outlook 2018</v>
      </c>
      <c r="D61" s="4" t="s">
        <v>23</v>
      </c>
      <c r="E61" s="4" t="s">
        <v>42</v>
      </c>
      <c r="F61" s="4" t="s">
        <v>14</v>
      </c>
      <c r="G61" s="6"/>
      <c r="H61" s="6"/>
      <c r="I61" s="6">
        <f>'R3. WEO18 Fossil fuel prod'!$C$133</f>
        <v>289.51799999999997</v>
      </c>
      <c r="J61" s="6">
        <f>'R3. WEO18 Fossil fuel prod'!$D$133</f>
        <v>265.27199999999999</v>
      </c>
      <c r="K61" s="8">
        <f t="shared" si="3"/>
        <v>240.98399999999998</v>
      </c>
      <c r="L61" s="6">
        <f>'R3. WEO18 Fossil fuel prod'!T133</f>
        <v>200.50399999999999</v>
      </c>
      <c r="M61" s="6">
        <f>'R3. WEO18 Fossil fuel prod'!U133</f>
        <v>118.095</v>
      </c>
      <c r="N61" s="6">
        <f>'R3. WEO18 Fossil fuel prod'!V133</f>
        <v>92.616</v>
      </c>
      <c r="O61" s="6">
        <f>'R3. WEO18 Fossil fuel prod'!W133</f>
        <v>93.474000000000004</v>
      </c>
      <c r="P61" s="8">
        <f t="shared" si="2"/>
        <v>94.33200000000005</v>
      </c>
      <c r="Q61" s="8">
        <f t="shared" si="2"/>
        <v>95.190000000000055</v>
      </c>
      <c r="R61" s="8">
        <f t="shared" si="2"/>
        <v>96.048000000000059</v>
      </c>
      <c r="S61" s="8">
        <f t="shared" si="2"/>
        <v>96.906000000000063</v>
      </c>
    </row>
    <row r="62" spans="1:19" x14ac:dyDescent="0.3">
      <c r="A62" s="4" t="s">
        <v>39</v>
      </c>
      <c r="B62" s="4" t="s">
        <v>27</v>
      </c>
      <c r="C62" s="4" t="str">
        <f>INDEX('R1. Scenario specifications'!$C$11:$C$59,MATCH($B62,'R1. Scenario specifications'!$A$11:$A$59,0))</f>
        <v>Sustainable Development Scenario, World Energy Outlook 2018</v>
      </c>
      <c r="D62" s="4" t="s">
        <v>24</v>
      </c>
      <c r="E62" s="4" t="s">
        <v>43</v>
      </c>
      <c r="F62" s="4" t="s">
        <v>15</v>
      </c>
      <c r="G62" s="6"/>
      <c r="H62" s="6"/>
      <c r="I62" s="6">
        <f>'R3. WEO18 Fossil fuel prod'!C$62</f>
        <v>92.411000000000001</v>
      </c>
      <c r="J62" s="6">
        <f>'R3. WEO18 Fossil fuel prod'!D$62</f>
        <v>92.781000000000006</v>
      </c>
      <c r="K62" s="8">
        <f t="shared" si="3"/>
        <v>92.325000000000003</v>
      </c>
      <c r="L62" s="6">
        <f>'R3. WEO18 Fossil fuel prod'!T$62</f>
        <v>91.564999999999998</v>
      </c>
      <c r="M62" s="6">
        <f>'R3. WEO18 Fossil fuel prod'!U$62</f>
        <v>84.728999999999999</v>
      </c>
      <c r="N62" s="6">
        <f>'R3. WEO18 Fossil fuel prod'!V$62</f>
        <v>75.206999999999994</v>
      </c>
      <c r="O62" s="6">
        <f>'R3. WEO18 Fossil fuel prod'!W$62</f>
        <v>67.968999999999994</v>
      </c>
      <c r="P62" s="8">
        <f t="shared" si="2"/>
        <v>60.731000000000222</v>
      </c>
      <c r="Q62" s="8">
        <f t="shared" si="2"/>
        <v>53.493000000000393</v>
      </c>
      <c r="R62" s="8">
        <f t="shared" si="2"/>
        <v>46.255000000000109</v>
      </c>
      <c r="S62" s="8">
        <f t="shared" si="2"/>
        <v>39.01700000000028</v>
      </c>
    </row>
    <row r="63" spans="1:19" x14ac:dyDescent="0.3">
      <c r="A63" s="9" t="s">
        <v>39</v>
      </c>
      <c r="B63" s="9" t="s">
        <v>27</v>
      </c>
      <c r="C63" s="9" t="str">
        <f>INDEX('R1. Scenario specifications'!$C$11:$C$59,MATCH($B63,'R1. Scenario specifications'!$A$11:$A$59,0))</f>
        <v>Sustainable Development Scenario, World Energy Outlook 2018</v>
      </c>
      <c r="D63" s="9" t="s">
        <v>25</v>
      </c>
      <c r="E63" s="9" t="s">
        <v>43</v>
      </c>
      <c r="F63" s="9" t="s">
        <v>16</v>
      </c>
      <c r="G63" s="10"/>
      <c r="H63" s="10"/>
      <c r="I63" s="10">
        <f>'R3. WEO18 Fossil fuel prod'!C$103</f>
        <v>3636.84</v>
      </c>
      <c r="J63" s="10">
        <f>'R3. WEO18 Fossil fuel prod'!D$103</f>
        <v>3768.86</v>
      </c>
      <c r="K63" s="11">
        <f t="shared" si="3"/>
        <v>3926.5250000000001</v>
      </c>
      <c r="L63" s="10">
        <f>'R3. WEO18 Fossil fuel prod'!T$103</f>
        <v>4189.3</v>
      </c>
      <c r="M63" s="10">
        <f>'R3. WEO18 Fossil fuel prod'!U$103</f>
        <v>4317.6000000000004</v>
      </c>
      <c r="N63" s="10">
        <f>'R3. WEO18 Fossil fuel prod'!V$103</f>
        <v>4297.6899999999996</v>
      </c>
      <c r="O63" s="10">
        <f>'R3. WEO18 Fossil fuel prod'!W$103</f>
        <v>4184.12</v>
      </c>
      <c r="P63" s="11">
        <f t="shared" si="2"/>
        <v>4070.5500000000029</v>
      </c>
      <c r="Q63" s="11">
        <f t="shared" si="2"/>
        <v>3956.9800000000032</v>
      </c>
      <c r="R63" s="11">
        <f t="shared" si="2"/>
        <v>3843.4100000000035</v>
      </c>
      <c r="S63" s="11">
        <f t="shared" si="2"/>
        <v>3729.8400000000038</v>
      </c>
    </row>
    <row r="64" spans="1:19" x14ac:dyDescent="0.3">
      <c r="A64" s="4" t="s">
        <v>44</v>
      </c>
      <c r="B64" s="4" t="s">
        <v>28</v>
      </c>
      <c r="C64" s="4" t="str">
        <f>INDEX('R1. Scenario specifications'!$C$11:$C$59,MATCH($B64,'R1. Scenario specifications'!$A$11:$A$59,0))</f>
        <v>Current Policies Scenario, World Energy Outlook 2016</v>
      </c>
      <c r="D64" s="4" t="s">
        <v>23</v>
      </c>
      <c r="E64" s="4" t="s">
        <v>40</v>
      </c>
      <c r="F64" s="4" t="s">
        <v>14</v>
      </c>
      <c r="G64" s="6">
        <f>'R4. WEO16 Fossil fuel prod'!$C$57</f>
        <v>4374.13</v>
      </c>
      <c r="H64" s="6"/>
      <c r="I64" s="6"/>
      <c r="J64" s="6"/>
      <c r="K64" s="6">
        <f>'R4. WEO16 Fossil fuel prod'!N57</f>
        <v>4473.53</v>
      </c>
      <c r="M64" s="6">
        <f>'R4. WEO16 Fossil fuel prod'!O57</f>
        <v>5418.11</v>
      </c>
      <c r="N64" s="6"/>
      <c r="O64" s="6">
        <f>'R4. WEO16 Fossil fuel prod'!P57</f>
        <v>6355.6</v>
      </c>
      <c r="P64" s="8">
        <f t="shared" ref="P64:S68" si="4">$O64+(P$48-$O$48)*($O64-$M64)/($O$48-$M$48)</f>
        <v>6824.3450000000012</v>
      </c>
      <c r="Q64" s="8">
        <f t="shared" si="4"/>
        <v>7293.0900000000011</v>
      </c>
      <c r="R64" s="8">
        <f t="shared" si="4"/>
        <v>7761.8350000000009</v>
      </c>
      <c r="S64" s="8">
        <f t="shared" si="4"/>
        <v>8230.5800000000017</v>
      </c>
    </row>
    <row r="65" spans="1:19" x14ac:dyDescent="0.3">
      <c r="A65" s="4" t="s">
        <v>44</v>
      </c>
      <c r="B65" s="4" t="s">
        <v>28</v>
      </c>
      <c r="C65" s="4" t="str">
        <f>INDEX('R1. Scenario specifications'!$C$11:$C$59,MATCH($B65,'R1. Scenario specifications'!$A$11:$A$59,0))</f>
        <v>Current Policies Scenario, World Energy Outlook 2016</v>
      </c>
      <c r="D65" s="4" t="s">
        <v>23</v>
      </c>
      <c r="E65" s="4" t="s">
        <v>41</v>
      </c>
      <c r="F65" s="4" t="s">
        <v>14</v>
      </c>
      <c r="G65" s="6">
        <f>'R4. WEO16 Fossil fuel prod'!$C$58</f>
        <v>1015.96</v>
      </c>
      <c r="H65" s="6"/>
      <c r="I65" s="6"/>
      <c r="J65" s="6"/>
      <c r="K65" s="6">
        <f>'R4. WEO16 Fossil fuel prod'!N58</f>
        <v>1007.71</v>
      </c>
      <c r="M65" s="6">
        <f>'R4. WEO16 Fossil fuel prod'!O58</f>
        <v>990.73</v>
      </c>
      <c r="N65" s="6"/>
      <c r="O65" s="6">
        <f>'R4. WEO16 Fossil fuel prod'!P58</f>
        <v>928.92100000000005</v>
      </c>
      <c r="P65" s="8">
        <f t="shared" si="4"/>
        <v>898.01650000000006</v>
      </c>
      <c r="Q65" s="8">
        <f t="shared" si="4"/>
        <v>867.11200000000008</v>
      </c>
      <c r="R65" s="8">
        <f t="shared" si="4"/>
        <v>836.2075000000001</v>
      </c>
      <c r="S65" s="8">
        <f t="shared" si="4"/>
        <v>805.30300000000011</v>
      </c>
    </row>
    <row r="66" spans="1:19" x14ac:dyDescent="0.3">
      <c r="A66" s="4" t="s">
        <v>44</v>
      </c>
      <c r="B66" s="4" t="s">
        <v>28</v>
      </c>
      <c r="C66" s="4" t="str">
        <f>INDEX('R1. Scenario specifications'!$C$11:$C$59,MATCH($B66,'R1. Scenario specifications'!$A$11:$A$59,0))</f>
        <v>Current Policies Scenario, World Energy Outlook 2016</v>
      </c>
      <c r="D66" s="4" t="s">
        <v>23</v>
      </c>
      <c r="E66" s="4" t="s">
        <v>42</v>
      </c>
      <c r="F66" s="4" t="s">
        <v>14</v>
      </c>
      <c r="G66" s="6">
        <f>'R4. WEO16 Fossil fuel prod'!$C$56-'R4. WEO16 Fossil fuel prod'!$C$57-'R4. WEO16 Fossil fuel prod'!$C$58</f>
        <v>290.10999999999967</v>
      </c>
      <c r="H66" s="6"/>
      <c r="I66" s="6"/>
      <c r="J66" s="6"/>
      <c r="K66" s="6">
        <f>'R4. WEO16 Fossil fuel prod'!N56-'R4. WEO16 Fossil fuel prod'!N57-'R4. WEO16 Fossil fuel prod'!N58</f>
        <v>306.47000000000025</v>
      </c>
      <c r="M66" s="6">
        <f>'R4. WEO16 Fossil fuel prod'!O56-'R4. WEO16 Fossil fuel prod'!O57-'R4. WEO16 Fossil fuel prod'!O58</f>
        <v>319.69000000000005</v>
      </c>
      <c r="N66" s="6"/>
      <c r="O66" s="6">
        <f>'R4. WEO16 Fossil fuel prod'!P56-'R4. WEO16 Fossil fuel prod'!P57-'R4. WEO16 Fossil fuel prod'!P58</f>
        <v>325.2989999999993</v>
      </c>
      <c r="P66" s="8">
        <f t="shared" si="4"/>
        <v>328.10349999999892</v>
      </c>
      <c r="Q66" s="8">
        <f t="shared" si="4"/>
        <v>330.90799999999854</v>
      </c>
      <c r="R66" s="8">
        <f t="shared" si="4"/>
        <v>333.71249999999816</v>
      </c>
      <c r="S66" s="8">
        <f t="shared" si="4"/>
        <v>336.51699999999778</v>
      </c>
    </row>
    <row r="67" spans="1:19" x14ac:dyDescent="0.3">
      <c r="A67" s="4" t="s">
        <v>44</v>
      </c>
      <c r="B67" s="4" t="s">
        <v>28</v>
      </c>
      <c r="C67" s="4" t="str">
        <f>INDEX('R1. Scenario specifications'!$C$11:$C$59,MATCH($B67,'R1. Scenario specifications'!$A$11:$A$59,0))</f>
        <v>Current Policies Scenario, World Energy Outlook 2016</v>
      </c>
      <c r="D67" s="4" t="s">
        <v>24</v>
      </c>
      <c r="E67" s="4" t="s">
        <v>43</v>
      </c>
      <c r="F67" s="4" t="s">
        <v>15</v>
      </c>
      <c r="G67" s="6">
        <f>'R4. WEO16 Fossil fuel prod'!$C$24</f>
        <v>89.607299999999995</v>
      </c>
      <c r="H67" s="6"/>
      <c r="I67" s="6"/>
      <c r="J67" s="6"/>
      <c r="K67" s="6">
        <f>'R4. WEO16 Fossil fuel prod'!$N$24</f>
        <v>95.005899999999997</v>
      </c>
      <c r="L67" s="6"/>
      <c r="M67" s="6">
        <f>'R4. WEO16 Fossil fuel prod'!$O$24</f>
        <v>103.86</v>
      </c>
      <c r="N67" s="6"/>
      <c r="O67" s="6">
        <f>'R4. WEO16 Fossil fuel prod'!$P$24</f>
        <v>113.57299999999999</v>
      </c>
      <c r="P67" s="8">
        <f t="shared" si="4"/>
        <v>118.42949999999999</v>
      </c>
      <c r="Q67" s="8">
        <f t="shared" si="4"/>
        <v>123.28599999999999</v>
      </c>
      <c r="R67" s="8">
        <f t="shared" si="4"/>
        <v>128.14249999999998</v>
      </c>
      <c r="S67" s="8">
        <f t="shared" si="4"/>
        <v>132.99899999999997</v>
      </c>
    </row>
    <row r="68" spans="1:19" x14ac:dyDescent="0.3">
      <c r="A68" s="4" t="s">
        <v>44</v>
      </c>
      <c r="B68" s="4" t="s">
        <v>28</v>
      </c>
      <c r="C68" s="4" t="str">
        <f>INDEX('R1. Scenario specifications'!$C$11:$C$59,MATCH($B68,'R1. Scenario specifications'!$A$11:$A$59,0))</f>
        <v>Current Policies Scenario, World Energy Outlook 2016</v>
      </c>
      <c r="D68" s="4" t="s">
        <v>25</v>
      </c>
      <c r="E68" s="4" t="s">
        <v>43</v>
      </c>
      <c r="F68" s="4" t="s">
        <v>16</v>
      </c>
      <c r="G68" s="6">
        <f>'R4. WEO16 Fossil fuel prod'!$C$43</f>
        <v>3536.37</v>
      </c>
      <c r="H68" s="6"/>
      <c r="I68" s="6"/>
      <c r="J68" s="6"/>
      <c r="K68" s="6">
        <f>'R4. WEO16 Fossil fuel prod'!$N$43</f>
        <v>3864.93</v>
      </c>
      <c r="L68" s="6"/>
      <c r="M68" s="6">
        <f>'R4. WEO16 Fossil fuel prod'!$O$43</f>
        <v>4726.22</v>
      </c>
      <c r="N68" s="6"/>
      <c r="O68" s="6">
        <f>'R4. WEO16 Fossil fuel prod'!$P$43</f>
        <v>5712.73</v>
      </c>
      <c r="P68" s="8">
        <f t="shared" si="4"/>
        <v>6205.9849999999988</v>
      </c>
      <c r="Q68" s="8">
        <f t="shared" si="4"/>
        <v>6699.2399999999989</v>
      </c>
      <c r="R68" s="8">
        <f t="shared" si="4"/>
        <v>7192.494999999999</v>
      </c>
      <c r="S68" s="8">
        <f t="shared" si="4"/>
        <v>7685.7499999999982</v>
      </c>
    </row>
    <row r="69" spans="1:19" x14ac:dyDescent="0.3">
      <c r="A69" s="4" t="s">
        <v>44</v>
      </c>
      <c r="B69" s="4" t="s">
        <v>29</v>
      </c>
      <c r="C69" s="4" t="str">
        <f>INDEX('R1. Scenario specifications'!$C$11:$C$59,MATCH($B69,'R1. Scenario specifications'!$A$11:$A$59,0))</f>
        <v>New Policies Scenario, World Energy Outlook 2016</v>
      </c>
      <c r="D69" s="4" t="s">
        <v>23</v>
      </c>
      <c r="E69" s="4" t="s">
        <v>40</v>
      </c>
      <c r="F69" s="4" t="s">
        <v>14</v>
      </c>
      <c r="G69" s="6">
        <f>'R4. WEO16 Fossil fuel prod'!$C$57</f>
        <v>4374.13</v>
      </c>
      <c r="H69" s="6"/>
      <c r="I69" s="6"/>
      <c r="J69" s="6"/>
      <c r="K69" s="6">
        <f>'R4. WEO16 Fossil fuel prod'!D57</f>
        <v>4285.1899999999996</v>
      </c>
      <c r="L69" s="6">
        <f>'R4. WEO16 Fossil fuel prod'!E57</f>
        <v>4391.58</v>
      </c>
      <c r="M69" s="6">
        <f>'R4. WEO16 Fossil fuel prod'!F57</f>
        <v>4559.91</v>
      </c>
      <c r="N69" s="6">
        <f>'R4. WEO16 Fossil fuel prod'!G57</f>
        <v>4704.1899999999996</v>
      </c>
      <c r="O69" s="6">
        <f>'R4. WEO16 Fossil fuel prod'!H57</f>
        <v>4811.6099999999997</v>
      </c>
      <c r="P69" s="8">
        <f t="shared" ref="P69:S73" si="5">TREND($N69:$O69,$N$48:$O$48,P$48)</f>
        <v>4919.0300000000061</v>
      </c>
      <c r="Q69" s="8">
        <f t="shared" si="5"/>
        <v>5026.4500000000044</v>
      </c>
      <c r="R69" s="8">
        <f t="shared" si="5"/>
        <v>5133.8700000000026</v>
      </c>
      <c r="S69" s="8">
        <f t="shared" si="5"/>
        <v>5241.2900000000009</v>
      </c>
    </row>
    <row r="70" spans="1:19" x14ac:dyDescent="0.3">
      <c r="A70" s="4" t="s">
        <v>44</v>
      </c>
      <c r="B70" s="4" t="s">
        <v>29</v>
      </c>
      <c r="C70" s="4" t="str">
        <f>INDEX('R1. Scenario specifications'!$C$11:$C$59,MATCH($B70,'R1. Scenario specifications'!$A$11:$A$59,0))</f>
        <v>New Policies Scenario, World Energy Outlook 2016</v>
      </c>
      <c r="D70" s="4" t="s">
        <v>23</v>
      </c>
      <c r="E70" s="4" t="s">
        <v>41</v>
      </c>
      <c r="F70" s="4" t="s">
        <v>14</v>
      </c>
      <c r="G70" s="6">
        <f>'R4. WEO16 Fossil fuel prod'!$C$58</f>
        <v>1015.96</v>
      </c>
      <c r="H70" s="6"/>
      <c r="I70" s="6"/>
      <c r="J70" s="6"/>
      <c r="K70" s="6">
        <f>'R4. WEO16 Fossil fuel prod'!D58</f>
        <v>996.62400000000002</v>
      </c>
      <c r="L70" s="6">
        <f>'R4. WEO16 Fossil fuel prod'!E58</f>
        <v>979.46699999999998</v>
      </c>
      <c r="M70" s="6">
        <f>'R4. WEO16 Fossil fuel prod'!F58</f>
        <v>949.98</v>
      </c>
      <c r="N70" s="6">
        <f>'R4. WEO16 Fossil fuel prod'!G58</f>
        <v>905.43200000000002</v>
      </c>
      <c r="O70" s="6">
        <f>'R4. WEO16 Fossil fuel prod'!H58</f>
        <v>861.20399999999995</v>
      </c>
      <c r="P70" s="8">
        <f t="shared" si="5"/>
        <v>816.97600000000239</v>
      </c>
      <c r="Q70" s="8">
        <f t="shared" si="5"/>
        <v>772.74799999999959</v>
      </c>
      <c r="R70" s="8">
        <f t="shared" si="5"/>
        <v>728.52000000000044</v>
      </c>
      <c r="S70" s="8">
        <f t="shared" si="5"/>
        <v>684.29200000000128</v>
      </c>
    </row>
    <row r="71" spans="1:19" x14ac:dyDescent="0.3">
      <c r="A71" s="4" t="s">
        <v>44</v>
      </c>
      <c r="B71" s="4" t="s">
        <v>29</v>
      </c>
      <c r="C71" s="4" t="str">
        <f>INDEX('R1. Scenario specifications'!$C$11:$C$59,MATCH($B71,'R1. Scenario specifications'!$A$11:$A$59,0))</f>
        <v>New Policies Scenario, World Energy Outlook 2016</v>
      </c>
      <c r="D71" s="4" t="s">
        <v>23</v>
      </c>
      <c r="E71" s="4" t="s">
        <v>42</v>
      </c>
      <c r="F71" s="4" t="s">
        <v>14</v>
      </c>
      <c r="G71" s="6">
        <f>'R4. WEO16 Fossil fuel prod'!$C$56-'R4. WEO16 Fossil fuel prod'!$C$57-'R4. WEO16 Fossil fuel prod'!$C$58</f>
        <v>290.10999999999967</v>
      </c>
      <c r="H71" s="6"/>
      <c r="I71" s="6"/>
      <c r="J71" s="6"/>
      <c r="K71" s="6">
        <f>'R4. WEO16 Fossil fuel prod'!D56-'R4. WEO16 Fossil fuel prod'!D57-'R4. WEO16 Fossil fuel prod'!D58</f>
        <v>297.71600000000012</v>
      </c>
      <c r="L71" s="6">
        <f>'R4. WEO16 Fossil fuel prod'!E56-'R4. WEO16 Fossil fuel prod'!E57-'R4. WEO16 Fossil fuel prod'!E58</f>
        <v>279.23299999999983</v>
      </c>
      <c r="M71" s="6">
        <f>'R4. WEO16 Fossil fuel prod'!F56-'R4. WEO16 Fossil fuel prod'!F57-'R4. WEO16 Fossil fuel prod'!F58</f>
        <v>260.67999999999984</v>
      </c>
      <c r="N71" s="6">
        <f>'R4. WEO16 Fossil fuel prod'!G56-'R4. WEO16 Fossil fuel prod'!G57-'R4. WEO16 Fossil fuel prod'!G58</f>
        <v>248.31799999999998</v>
      </c>
      <c r="O71" s="6">
        <f>'R4. WEO16 Fossil fuel prod'!H56-'R4. WEO16 Fossil fuel prod'!H57-'R4. WEO16 Fossil fuel prod'!H58</f>
        <v>241.75600000000009</v>
      </c>
      <c r="P71" s="8">
        <f t="shared" si="5"/>
        <v>235.19400000000041</v>
      </c>
      <c r="Q71" s="8">
        <f t="shared" si="5"/>
        <v>228.63200000000052</v>
      </c>
      <c r="R71" s="8">
        <f t="shared" si="5"/>
        <v>222.07000000000062</v>
      </c>
      <c r="S71" s="8">
        <f t="shared" si="5"/>
        <v>215.50800000000072</v>
      </c>
    </row>
    <row r="72" spans="1:19" x14ac:dyDescent="0.3">
      <c r="A72" s="4" t="s">
        <v>44</v>
      </c>
      <c r="B72" s="4" t="s">
        <v>29</v>
      </c>
      <c r="C72" s="4" t="str">
        <f>INDEX('R1. Scenario specifications'!$C$11:$C$59,MATCH($B72,'R1. Scenario specifications'!$A$11:$A$59,0))</f>
        <v>New Policies Scenario, World Energy Outlook 2016</v>
      </c>
      <c r="D72" s="4" t="s">
        <v>24</v>
      </c>
      <c r="E72" s="4" t="s">
        <v>43</v>
      </c>
      <c r="F72" s="4" t="s">
        <v>15</v>
      </c>
      <c r="G72" s="6">
        <f>'R4. WEO16 Fossil fuel prod'!$C$24</f>
        <v>89.607299999999995</v>
      </c>
      <c r="H72" s="6"/>
      <c r="I72" s="6"/>
      <c r="J72" s="6"/>
      <c r="K72" s="6">
        <f>'R4. WEO16 Fossil fuel prod'!D$24</f>
        <v>93.525700000000001</v>
      </c>
      <c r="L72" s="6">
        <f>'R4. WEO16 Fossil fuel prod'!E$24</f>
        <v>95.717399999999998</v>
      </c>
      <c r="M72" s="6">
        <f>'R4. WEO16 Fossil fuel prod'!F$24</f>
        <v>97.053399999999996</v>
      </c>
      <c r="N72" s="6">
        <f>'R4. WEO16 Fossil fuel prod'!G$24</f>
        <v>98.871700000000004</v>
      </c>
      <c r="O72" s="6">
        <f>'R4. WEO16 Fossil fuel prod'!H$24</f>
        <v>100.45699999999999</v>
      </c>
      <c r="P72" s="8">
        <f t="shared" si="5"/>
        <v>102.04229999999995</v>
      </c>
      <c r="Q72" s="8">
        <f t="shared" si="5"/>
        <v>103.62759999999992</v>
      </c>
      <c r="R72" s="8">
        <f t="shared" si="5"/>
        <v>105.21289999999999</v>
      </c>
      <c r="S72" s="8">
        <f t="shared" si="5"/>
        <v>106.79819999999995</v>
      </c>
    </row>
    <row r="73" spans="1:19" x14ac:dyDescent="0.3">
      <c r="A73" s="4" t="s">
        <v>44</v>
      </c>
      <c r="B73" s="4" t="s">
        <v>29</v>
      </c>
      <c r="C73" s="4" t="str">
        <f>INDEX('R1. Scenario specifications'!$C$11:$C$59,MATCH($B73,'R1. Scenario specifications'!$A$11:$A$59,0))</f>
        <v>New Policies Scenario, World Energy Outlook 2016</v>
      </c>
      <c r="D73" s="4" t="s">
        <v>25</v>
      </c>
      <c r="E73" s="4" t="s">
        <v>43</v>
      </c>
      <c r="F73" s="4" t="s">
        <v>16</v>
      </c>
      <c r="G73" s="6">
        <f>'R4. WEO16 Fossil fuel prod'!$C$43</f>
        <v>3536.37</v>
      </c>
      <c r="H73" s="6"/>
      <c r="I73" s="6"/>
      <c r="J73" s="6"/>
      <c r="K73" s="6">
        <f>'R4. WEO16 Fossil fuel prod'!D$43</f>
        <v>3801.95</v>
      </c>
      <c r="L73" s="6">
        <f>'R4. WEO16 Fossil fuel prod'!E$43</f>
        <v>4105.72</v>
      </c>
      <c r="M73" s="6">
        <f>'R4. WEO16 Fossil fuel prod'!F$43</f>
        <v>4465.8999999999996</v>
      </c>
      <c r="N73" s="6">
        <f>'R4. WEO16 Fossil fuel prod'!G$43</f>
        <v>4857.83</v>
      </c>
      <c r="O73" s="6">
        <f>'R4. WEO16 Fossil fuel prod'!H$43</f>
        <v>5218.6899999999996</v>
      </c>
      <c r="P73" s="8">
        <f t="shared" si="5"/>
        <v>5579.5500000000175</v>
      </c>
      <c r="Q73" s="8">
        <f t="shared" si="5"/>
        <v>5940.4100000000326</v>
      </c>
      <c r="R73" s="8">
        <f t="shared" si="5"/>
        <v>6301.2700000000186</v>
      </c>
      <c r="S73" s="8">
        <f t="shared" si="5"/>
        <v>6662.1300000000338</v>
      </c>
    </row>
    <row r="74" spans="1:19" x14ac:dyDescent="0.3">
      <c r="A74" s="4" t="s">
        <v>44</v>
      </c>
      <c r="B74" s="4" t="s">
        <v>30</v>
      </c>
      <c r="C74" s="4" t="str">
        <f>INDEX('R1. Scenario specifications'!$C$11:$C$59,MATCH($B74,'R1. Scenario specifications'!$A$11:$A$59,0))</f>
        <v>450 Scenario, World Energy Outlook 2016</v>
      </c>
      <c r="D74" s="4" t="s">
        <v>23</v>
      </c>
      <c r="E74" s="4" t="s">
        <v>40</v>
      </c>
      <c r="F74" s="4" t="s">
        <v>14</v>
      </c>
      <c r="G74" s="6">
        <f>'R4. WEO16 Fossil fuel prod'!$C$57</f>
        <v>4374.13</v>
      </c>
      <c r="H74" s="6"/>
      <c r="I74" s="6"/>
      <c r="J74" s="6"/>
      <c r="K74" s="6">
        <f>'R4. WEO16 Fossil fuel prod'!Q57</f>
        <v>3940.4</v>
      </c>
      <c r="M74" s="6">
        <f>'R4. WEO16 Fossil fuel prod'!R57</f>
        <v>2822.2</v>
      </c>
      <c r="N74" s="6"/>
      <c r="O74" s="6">
        <f>'R4. WEO16 Fossil fuel prod'!S57</f>
        <v>2099.5</v>
      </c>
      <c r="P74" s="8">
        <f t="shared" ref="P74:S78" si="6">$O74+(P$48-$O$48)*($O74-$M74)/($O$48-$M$48)</f>
        <v>1738.15</v>
      </c>
      <c r="Q74" s="8">
        <f t="shared" si="6"/>
        <v>1376.8000000000002</v>
      </c>
      <c r="R74" s="8">
        <f t="shared" si="6"/>
        <v>1015.4500000000003</v>
      </c>
      <c r="S74" s="8">
        <f t="shared" si="6"/>
        <v>654.10000000000036</v>
      </c>
    </row>
    <row r="75" spans="1:19" x14ac:dyDescent="0.3">
      <c r="A75" s="4" t="s">
        <v>44</v>
      </c>
      <c r="B75" s="4" t="s">
        <v>30</v>
      </c>
      <c r="C75" s="4" t="str">
        <f>INDEX('R1. Scenario specifications'!$C$11:$C$59,MATCH($B75,'R1. Scenario specifications'!$A$11:$A$59,0))</f>
        <v>450 Scenario, World Energy Outlook 2016</v>
      </c>
      <c r="D75" s="4" t="s">
        <v>23</v>
      </c>
      <c r="E75" s="4" t="s">
        <v>41</v>
      </c>
      <c r="F75" s="4" t="s">
        <v>14</v>
      </c>
      <c r="G75" s="6">
        <f>'R4. WEO16 Fossil fuel prod'!$C$58</f>
        <v>1015.96</v>
      </c>
      <c r="H75" s="6"/>
      <c r="I75" s="6"/>
      <c r="J75" s="6"/>
      <c r="K75" s="6">
        <f>'R4. WEO16 Fossil fuel prod'!Q58</f>
        <v>969.875</v>
      </c>
      <c r="M75" s="6">
        <f>'R4. WEO16 Fossil fuel prod'!R58</f>
        <v>815.48199999999997</v>
      </c>
      <c r="N75" s="6"/>
      <c r="O75" s="6">
        <f>'R4. WEO16 Fossil fuel prod'!S58</f>
        <v>639.49699999999996</v>
      </c>
      <c r="P75" s="8">
        <f t="shared" si="6"/>
        <v>551.50450000000001</v>
      </c>
      <c r="Q75" s="8">
        <f t="shared" si="6"/>
        <v>463.51199999999994</v>
      </c>
      <c r="R75" s="8">
        <f t="shared" si="6"/>
        <v>375.51949999999994</v>
      </c>
      <c r="S75" s="8">
        <f t="shared" si="6"/>
        <v>287.52699999999993</v>
      </c>
    </row>
    <row r="76" spans="1:19" x14ac:dyDescent="0.3">
      <c r="A76" s="4" t="s">
        <v>44</v>
      </c>
      <c r="B76" s="4" t="s">
        <v>30</v>
      </c>
      <c r="C76" s="4" t="str">
        <f>INDEX('R1. Scenario specifications'!$C$11:$C$59,MATCH($B76,'R1. Scenario specifications'!$A$11:$A$59,0))</f>
        <v>450 Scenario, World Energy Outlook 2016</v>
      </c>
      <c r="D76" s="4" t="s">
        <v>23</v>
      </c>
      <c r="E76" s="4" t="s">
        <v>42</v>
      </c>
      <c r="F76" s="4" t="s">
        <v>14</v>
      </c>
      <c r="G76" s="6">
        <f>'R4. WEO16 Fossil fuel prod'!$C$56-'R4. WEO16 Fossil fuel prod'!$C$57-'R4. WEO16 Fossil fuel prod'!$C$58</f>
        <v>290.10999999999967</v>
      </c>
      <c r="H76" s="6"/>
      <c r="I76" s="6"/>
      <c r="J76" s="6"/>
      <c r="K76" s="6">
        <f>'R4. WEO16 Fossil fuel prod'!Q56-'R4. WEO16 Fossil fuel prod'!Q57-'R4. WEO16 Fossil fuel prod'!Q58</f>
        <v>264.21499999999969</v>
      </c>
      <c r="M76" s="6">
        <f>'R4. WEO16 Fossil fuel prod'!R56-'R4. WEO16 Fossil fuel prod'!R57-'R4. WEO16 Fossil fuel prod'!R58</f>
        <v>148.19800000000032</v>
      </c>
      <c r="N76" s="6"/>
      <c r="O76" s="6">
        <f>'R4. WEO16 Fossil fuel prod'!S56-'R4. WEO16 Fossil fuel prod'!S57-'R4. WEO16 Fossil fuel prod'!S58</f>
        <v>118.80300000000022</v>
      </c>
      <c r="P76" s="8">
        <f t="shared" si="6"/>
        <v>104.10550000000018</v>
      </c>
      <c r="Q76" s="8">
        <f t="shared" si="6"/>
        <v>89.408000000000129</v>
      </c>
      <c r="R76" s="8">
        <f t="shared" si="6"/>
        <v>74.710500000000081</v>
      </c>
      <c r="S76" s="8">
        <f t="shared" si="6"/>
        <v>60.013000000000034</v>
      </c>
    </row>
    <row r="77" spans="1:19" x14ac:dyDescent="0.3">
      <c r="A77" s="4" t="s">
        <v>44</v>
      </c>
      <c r="B77" s="4" t="s">
        <v>30</v>
      </c>
      <c r="C77" s="4" t="str">
        <f>INDEX('R1. Scenario specifications'!$C$11:$C$59,MATCH($B77,'R1. Scenario specifications'!$A$11:$A$59,0))</f>
        <v>450 Scenario, World Energy Outlook 2016</v>
      </c>
      <c r="D77" s="4" t="s">
        <v>24</v>
      </c>
      <c r="E77" s="4" t="s">
        <v>43</v>
      </c>
      <c r="F77" s="4" t="s">
        <v>15</v>
      </c>
      <c r="G77" s="6">
        <f>'R4. WEO16 Fossil fuel prod'!$C$24</f>
        <v>89.607299999999995</v>
      </c>
      <c r="H77" s="6"/>
      <c r="I77" s="6"/>
      <c r="J77" s="6"/>
      <c r="K77" s="6">
        <f>'R4. WEO16 Fossil fuel prod'!$Q$24</f>
        <v>90.962299999999999</v>
      </c>
      <c r="L77" s="6"/>
      <c r="M77" s="6">
        <f>'R4. WEO16 Fossil fuel prod'!$R$24</f>
        <v>82.017200000000003</v>
      </c>
      <c r="N77" s="6"/>
      <c r="O77" s="6">
        <f>'R4. WEO16 Fossil fuel prod'!$S$24</f>
        <v>71.063299999999998</v>
      </c>
      <c r="P77" s="8">
        <f t="shared" si="6"/>
        <v>65.586349999999996</v>
      </c>
      <c r="Q77" s="8">
        <f t="shared" si="6"/>
        <v>60.109399999999994</v>
      </c>
      <c r="R77" s="8">
        <f t="shared" si="6"/>
        <v>54.632449999999992</v>
      </c>
      <c r="S77" s="8">
        <f t="shared" si="6"/>
        <v>49.155499999999989</v>
      </c>
    </row>
    <row r="78" spans="1:19" x14ac:dyDescent="0.3">
      <c r="A78" s="9" t="s">
        <v>44</v>
      </c>
      <c r="B78" s="9" t="s">
        <v>30</v>
      </c>
      <c r="C78" s="9" t="str">
        <f>INDEX('R1. Scenario specifications'!$C$11:$C$59,MATCH($B78,'R1. Scenario specifications'!$A$11:$A$59,0))</f>
        <v>450 Scenario, World Energy Outlook 2016</v>
      </c>
      <c r="D78" s="9" t="s">
        <v>25</v>
      </c>
      <c r="E78" s="9" t="s">
        <v>43</v>
      </c>
      <c r="F78" s="9" t="s">
        <v>16</v>
      </c>
      <c r="G78" s="10">
        <f>'R4. WEO16 Fossil fuel prod'!$C$43</f>
        <v>3536.37</v>
      </c>
      <c r="H78" s="10"/>
      <c r="I78" s="10"/>
      <c r="J78" s="10"/>
      <c r="K78" s="10">
        <f>'R4. WEO16 Fossil fuel prod'!$Q$43</f>
        <v>3794.71</v>
      </c>
      <c r="L78" s="10"/>
      <c r="M78" s="10">
        <f>'R4. WEO16 Fossil fuel prod'!$R$43</f>
        <v>4062.05</v>
      </c>
      <c r="N78" s="10"/>
      <c r="O78" s="10">
        <f>'R4. WEO16 Fossil fuel prod'!$S$43</f>
        <v>4007.97</v>
      </c>
      <c r="P78" s="11">
        <f t="shared" si="6"/>
        <v>3980.9299999999994</v>
      </c>
      <c r="Q78" s="11">
        <f t="shared" si="6"/>
        <v>3953.8899999999994</v>
      </c>
      <c r="R78" s="11">
        <f t="shared" si="6"/>
        <v>3926.8499999999995</v>
      </c>
      <c r="S78" s="11">
        <f t="shared" si="6"/>
        <v>3899.809999999999</v>
      </c>
    </row>
    <row r="79" spans="1:19" x14ac:dyDescent="0.3">
      <c r="A79" s="4" t="s">
        <v>45</v>
      </c>
      <c r="B79" s="4" t="s">
        <v>31</v>
      </c>
      <c r="C79" s="4" t="str">
        <f>INDEX('R1. Scenario specifications'!$C$11:$C$59,MATCH($B79,'R1. Scenario specifications'!$A$11:$A$59,0))</f>
        <v>Reference Technologies Scenario, Energy Technology Perspectives 2017</v>
      </c>
      <c r="D79" s="4" t="s">
        <v>23</v>
      </c>
      <c r="E79" s="4" t="s">
        <v>43</v>
      </c>
      <c r="F79" s="4" t="s">
        <v>13</v>
      </c>
      <c r="G79" s="6">
        <f>IFERROR(INDEX('R5. ETP17 Summary'!$C$12:$K$20,MATCH(IF($D79="Gas", "Natural gas", $D79),'R5. ETP17 Summary'!$B$12:$B$20,0),MATCH(G$48,'R5. ETP17 Summary'!$C$9:$K$9,0)),"")</f>
        <v>163853.62994548801</v>
      </c>
      <c r="H79" s="6" t="str">
        <f>IFERROR(INDEX('R5. ETP17 Summary'!$C$12:$K$20,MATCH(IF($D79="Gas", "Natural gas", $D79),'R5. ETP17 Summary'!$B$12:$B$20,0),MATCH(H$48,'R5. ETP17 Summary'!$C$9:$K$9,0)),"")</f>
        <v/>
      </c>
      <c r="I79" s="6" t="str">
        <f>IFERROR(INDEX('R5. ETP17 Summary'!$C$12:$K$20,MATCH(IF($D79="Gas", "Natural gas", $D79),'R5. ETP17 Summary'!$B$12:$B$20,0),MATCH(I$48,'R5. ETP17 Summary'!$C$9:$K$9,0)),"")</f>
        <v/>
      </c>
      <c r="J79" s="6" t="str">
        <f>IFERROR(INDEX('R5. ETP17 Summary'!$C$12:$K$20,MATCH(IF($D79="Gas", "Natural gas", $D79),'R5. ETP17 Summary'!$B$12:$B$20,0),MATCH(J$48,'R5. ETP17 Summary'!$C$9:$K$9,0)),"")</f>
        <v/>
      </c>
      <c r="K79" s="8">
        <f>$G79+(K$48-$G$48)*($L79-$G79)/($L$48-$G$48)</f>
        <v>163058.50026170598</v>
      </c>
      <c r="L79" s="6">
        <f>IFERROR(INDEX('R5. ETP17 Summary'!$C$12:$K$20,MATCH(IF($D79="Gas", "Natural gas", $D79),'R5. ETP17 Summary'!$B$12:$B$20,0),MATCH(L$48,'R5. ETP17 Summary'!$C$9:$K$9,0)),"")</f>
        <v>162395.89219188763</v>
      </c>
      <c r="M79" s="6">
        <f>IFERROR(INDEX('R5. ETP17 Summary'!$C$12:$K$20,MATCH(IF($D79="Gas", "Natural gas", $D79),'R5. ETP17 Summary'!$B$12:$B$20,0),MATCH(M$48,'R5. ETP17 Summary'!$C$9:$K$9,0)),"")</f>
        <v>162921.73111427567</v>
      </c>
      <c r="N79" s="6">
        <f>IFERROR(INDEX('R5. ETP17 Summary'!$C$12:$K$20,MATCH(IF($D79="Gas", "Natural gas", $D79),'R5. ETP17 Summary'!$B$12:$B$20,0),MATCH(N$48,'R5. ETP17 Summary'!$C$9:$K$9,0)),"")</f>
        <v>164935.01521888917</v>
      </c>
      <c r="O79" s="6">
        <f>IFERROR(INDEX('R5. ETP17 Summary'!$C$12:$K$20,MATCH(IF($D79="Gas", "Natural gas", $D79),'R5. ETP17 Summary'!$B$12:$B$20,0),MATCH(O$48,'R5. ETP17 Summary'!$C$9:$K$9,0)),"")</f>
        <v>168456.54625766998</v>
      </c>
      <c r="P79" s="6">
        <f>IFERROR(INDEX('R5. ETP17 Summary'!$C$12:$K$20,MATCH(IF($D79="Gas", "Natural gas", $D79),'R5. ETP17 Summary'!$B$12:$B$20,0),MATCH(P$48,'R5. ETP17 Summary'!$C$9:$K$9,0)),"")</f>
        <v>167055.82520076376</v>
      </c>
      <c r="Q79" s="6">
        <f>IFERROR(INDEX('R5. ETP17 Summary'!$C$12:$K$20,MATCH(IF($D79="Gas", "Natural gas", $D79),'R5. ETP17 Summary'!$B$12:$B$20,0),MATCH(Q$48,'R5. ETP17 Summary'!$C$9:$K$9,0)),"")</f>
        <v>163446.66790497277</v>
      </c>
      <c r="R79" s="6">
        <f>IFERROR(INDEX('R5. ETP17 Summary'!$C$12:$K$20,MATCH(IF($D79="Gas", "Natural gas", $D79),'R5. ETP17 Summary'!$B$12:$B$20,0),MATCH(R$48,'R5. ETP17 Summary'!$C$9:$K$9,0)),"")</f>
        <v>164936.60354914173</v>
      </c>
      <c r="S79" s="6">
        <f>IFERROR(INDEX('R5. ETP17 Summary'!$C$12:$K$20,MATCH(IF($D79="Gas", "Natural gas", $D79),'R5. ETP17 Summary'!$B$12:$B$20,0),MATCH(S$48,'R5. ETP17 Summary'!$C$9:$K$9,0)),"")</f>
        <v>163833.11722813317</v>
      </c>
    </row>
    <row r="80" spans="1:19" x14ac:dyDescent="0.3">
      <c r="A80" s="4" t="s">
        <v>45</v>
      </c>
      <c r="B80" s="4" t="s">
        <v>31</v>
      </c>
      <c r="C80" s="4" t="str">
        <f>INDEX('R1. Scenario specifications'!$C$11:$C$59,MATCH($B80,'R1. Scenario specifications'!$A$11:$A$59,0))</f>
        <v>Reference Technologies Scenario, Energy Technology Perspectives 2017</v>
      </c>
      <c r="D80" s="4" t="s">
        <v>24</v>
      </c>
      <c r="E80" s="4" t="s">
        <v>43</v>
      </c>
      <c r="F80" s="4" t="s">
        <v>13</v>
      </c>
      <c r="G80" s="6">
        <f>IFERROR(INDEX('R5. ETP17 Summary'!$C$12:$K$20,MATCH(IF($D80="Gas", "Natural gas", $D80),'R5. ETP17 Summary'!$B$12:$B$20,0),MATCH(G$48,'R5. ETP17 Summary'!$C$9:$K$9,0)),"")</f>
        <v>179603.77400539213</v>
      </c>
      <c r="H80" s="6" t="str">
        <f>IFERROR(INDEX('R5. ETP17 Summary'!$C$12:$K$20,MATCH(IF($D80="Gas", "Natural gas", $D80),'R5. ETP17 Summary'!$B$12:$B$20,0),MATCH(H$48,'R5. ETP17 Summary'!$C$9:$K$9,0)),"")</f>
        <v/>
      </c>
      <c r="I80" s="6" t="str">
        <f>IFERROR(INDEX('R5. ETP17 Summary'!$C$12:$K$20,MATCH(IF($D80="Gas", "Natural gas", $D80),'R5. ETP17 Summary'!$B$12:$B$20,0),MATCH(I$48,'R5. ETP17 Summary'!$C$9:$K$9,0)),"")</f>
        <v/>
      </c>
      <c r="J80" s="6" t="str">
        <f>IFERROR(INDEX('R5. ETP17 Summary'!$C$12:$K$20,MATCH(IF($D80="Gas", "Natural gas", $D80),'R5. ETP17 Summary'!$B$12:$B$20,0),MATCH(J$48,'R5. ETP17 Summary'!$C$9:$K$9,0)),"")</f>
        <v/>
      </c>
      <c r="K80" s="8">
        <f t="shared" ref="K80:K87" si="7">$G80+(K$48-$G$48)*($L80-$G80)/($L$48-$G$48)</f>
        <v>185822.86224654422</v>
      </c>
      <c r="L80" s="6">
        <f>IFERROR(INDEX('R5. ETP17 Summary'!$C$12:$K$20,MATCH(IF($D80="Gas", "Natural gas", $D80),'R5. ETP17 Summary'!$B$12:$B$20,0),MATCH(L$48,'R5. ETP17 Summary'!$C$9:$K$9,0)),"")</f>
        <v>191005.43578083764</v>
      </c>
      <c r="M80" s="6">
        <f>IFERROR(INDEX('R5. ETP17 Summary'!$C$12:$K$20,MATCH(IF($D80="Gas", "Natural gas", $D80),'R5. ETP17 Summary'!$B$12:$B$20,0),MATCH(M$48,'R5. ETP17 Summary'!$C$9:$K$9,0)),"")</f>
        <v>197406.6923135276</v>
      </c>
      <c r="N80" s="6">
        <f>IFERROR(INDEX('R5. ETP17 Summary'!$C$12:$K$20,MATCH(IF($D80="Gas", "Natural gas", $D80),'R5. ETP17 Summary'!$B$12:$B$20,0),MATCH(N$48,'R5. ETP17 Summary'!$C$9:$K$9,0)),"")</f>
        <v>200947.73220399983</v>
      </c>
      <c r="O80" s="6">
        <f>IFERROR(INDEX('R5. ETP17 Summary'!$C$12:$K$20,MATCH(IF($D80="Gas", "Natural gas", $D80),'R5. ETP17 Summary'!$B$12:$B$20,0),MATCH(O$48,'R5. ETP17 Summary'!$C$9:$K$9,0)),"")</f>
        <v>204742.68298506443</v>
      </c>
      <c r="P80" s="6">
        <f>IFERROR(INDEX('R5. ETP17 Summary'!$C$12:$K$20,MATCH(IF($D80="Gas", "Natural gas", $D80),'R5. ETP17 Summary'!$B$12:$B$20,0),MATCH(P$48,'R5. ETP17 Summary'!$C$9:$K$9,0)),"")</f>
        <v>206619.49566900227</v>
      </c>
      <c r="Q80" s="6">
        <f>IFERROR(INDEX('R5. ETP17 Summary'!$C$12:$K$20,MATCH(IF($D80="Gas", "Natural gas", $D80),'R5. ETP17 Summary'!$B$12:$B$20,0),MATCH(Q$48,'R5. ETP17 Summary'!$C$9:$K$9,0)),"")</f>
        <v>207960.44191028658</v>
      </c>
      <c r="R80" s="6">
        <f>IFERROR(INDEX('R5. ETP17 Summary'!$C$12:$K$20,MATCH(IF($D80="Gas", "Natural gas", $D80),'R5. ETP17 Summary'!$B$12:$B$20,0),MATCH(R$48,'R5. ETP17 Summary'!$C$9:$K$9,0)),"")</f>
        <v>208564.09239051194</v>
      </c>
      <c r="S80" s="6">
        <f>IFERROR(INDEX('R5. ETP17 Summary'!$C$12:$K$20,MATCH(IF($D80="Gas", "Natural gas", $D80),'R5. ETP17 Summary'!$B$12:$B$20,0),MATCH(S$48,'R5. ETP17 Summary'!$C$9:$K$9,0)),"")</f>
        <v>209196.40225715772</v>
      </c>
    </row>
    <row r="81" spans="1:19" x14ac:dyDescent="0.3">
      <c r="A81" s="4" t="s">
        <v>45</v>
      </c>
      <c r="B81" s="4" t="s">
        <v>31</v>
      </c>
      <c r="C81" s="4" t="str">
        <f>INDEX('R1. Scenario specifications'!$C$11:$C$59,MATCH($B81,'R1. Scenario specifications'!$A$11:$A$59,0))</f>
        <v>Reference Technologies Scenario, Energy Technology Perspectives 2017</v>
      </c>
      <c r="D81" s="4" t="s">
        <v>25</v>
      </c>
      <c r="E81" s="4" t="s">
        <v>43</v>
      </c>
      <c r="F81" s="4" t="s">
        <v>13</v>
      </c>
      <c r="G81" s="6">
        <f>IFERROR(INDEX('R5. ETP17 Summary'!$C$12:$K$20,MATCH(IF($D81="Gas", "Natural gas", $D81),'R5. ETP17 Summary'!$B$12:$B$20,0),MATCH(G$48,'R5. ETP17 Summary'!$C$9:$K$9,0)),"")</f>
        <v>121441.43859937201</v>
      </c>
      <c r="H81" s="6" t="str">
        <f>IFERROR(INDEX('R5. ETP17 Summary'!$C$12:$K$20,MATCH(IF($D81="Gas", "Natural gas", $D81),'R5. ETP17 Summary'!$B$12:$B$20,0),MATCH(H$48,'R5. ETP17 Summary'!$C$9:$K$9,0)),"")</f>
        <v/>
      </c>
      <c r="I81" s="6" t="str">
        <f>IFERROR(INDEX('R5. ETP17 Summary'!$C$12:$K$20,MATCH(IF($D81="Gas", "Natural gas", $D81),'R5. ETP17 Summary'!$B$12:$B$20,0),MATCH(I$48,'R5. ETP17 Summary'!$C$9:$K$9,0)),"")</f>
        <v/>
      </c>
      <c r="J81" s="6" t="str">
        <f>IFERROR(INDEX('R5. ETP17 Summary'!$C$12:$K$20,MATCH(IF($D81="Gas", "Natural gas", $D81),'R5. ETP17 Summary'!$B$12:$B$20,0),MATCH(J$48,'R5. ETP17 Summary'!$C$9:$K$9,0)),"")</f>
        <v/>
      </c>
      <c r="K81" s="8">
        <f t="shared" si="7"/>
        <v>134061.2469511767</v>
      </c>
      <c r="L81" s="6">
        <f>IFERROR(INDEX('R5. ETP17 Summary'!$C$12:$K$20,MATCH(IF($D81="Gas", "Natural gas", $D81),'R5. ETP17 Summary'!$B$12:$B$20,0),MATCH(L$48,'R5. ETP17 Summary'!$C$9:$K$9,0)),"")</f>
        <v>144577.75391101392</v>
      </c>
      <c r="M81" s="6">
        <f>IFERROR(INDEX('R5. ETP17 Summary'!$C$12:$K$20,MATCH(IF($D81="Gas", "Natural gas", $D81),'R5. ETP17 Summary'!$B$12:$B$20,0),MATCH(M$48,'R5. ETP17 Summary'!$C$9:$K$9,0)),"")</f>
        <v>157419.5286941051</v>
      </c>
      <c r="N81" s="6">
        <f>IFERROR(INDEX('R5. ETP17 Summary'!$C$12:$K$20,MATCH(IF($D81="Gas", "Natural gas", $D81),'R5. ETP17 Summary'!$B$12:$B$20,0),MATCH(N$48,'R5. ETP17 Summary'!$C$9:$K$9,0)),"")</f>
        <v>166282.21412672359</v>
      </c>
      <c r="O81" s="6">
        <f>IFERROR(INDEX('R5. ETP17 Summary'!$C$12:$K$20,MATCH(IF($D81="Gas", "Natural gas", $D81),'R5. ETP17 Summary'!$B$12:$B$20,0),MATCH(O$48,'R5. ETP17 Summary'!$C$9:$K$9,0)),"")</f>
        <v>173948.88848311218</v>
      </c>
      <c r="P81" s="6">
        <f>IFERROR(INDEX('R5. ETP17 Summary'!$C$12:$K$20,MATCH(IF($D81="Gas", "Natural gas", $D81),'R5. ETP17 Summary'!$B$12:$B$20,0),MATCH(P$48,'R5. ETP17 Summary'!$C$9:$K$9,0)),"")</f>
        <v>180048.62582986552</v>
      </c>
      <c r="Q81" s="6">
        <f>IFERROR(INDEX('R5. ETP17 Summary'!$C$12:$K$20,MATCH(IF($D81="Gas", "Natural gas", $D81),'R5. ETP17 Summary'!$B$12:$B$20,0),MATCH(Q$48,'R5. ETP17 Summary'!$C$9:$K$9,0)),"")</f>
        <v>183911.28735033987</v>
      </c>
      <c r="R81" s="6">
        <f>IFERROR(INDEX('R5. ETP17 Summary'!$C$12:$K$20,MATCH(IF($D81="Gas", "Natural gas", $D81),'R5. ETP17 Summary'!$B$12:$B$20,0),MATCH(R$48,'R5. ETP17 Summary'!$C$9:$K$9,0)),"")</f>
        <v>187024.45700405858</v>
      </c>
      <c r="S81" s="6">
        <f>IFERROR(INDEX('R5. ETP17 Summary'!$C$12:$K$20,MATCH(IF($D81="Gas", "Natural gas", $D81),'R5. ETP17 Summary'!$B$12:$B$20,0),MATCH(S$48,'R5. ETP17 Summary'!$C$9:$K$9,0)),"")</f>
        <v>192620.56225737816</v>
      </c>
    </row>
    <row r="82" spans="1:19" x14ac:dyDescent="0.3">
      <c r="A82" s="4" t="s">
        <v>45</v>
      </c>
      <c r="B82" s="4" t="s">
        <v>32</v>
      </c>
      <c r="C82" s="4" t="str">
        <f>INDEX('R1. Scenario specifications'!$C$11:$C$59,MATCH($B82,'R1. Scenario specifications'!$A$11:$A$59,0))</f>
        <v>2 Degrees Scenario, Energy Technology Perspectives 2017</v>
      </c>
      <c r="D82" s="4" t="s">
        <v>23</v>
      </c>
      <c r="E82" s="4" t="s">
        <v>43</v>
      </c>
      <c r="F82" s="4" t="s">
        <v>13</v>
      </c>
      <c r="G82" s="6">
        <f>IFERROR(INDEX('R5. ETP17 Summary'!$P$12:$X$20,MATCH(IF($D82="Gas","Natural gas",$D82),'R5. ETP17 Summary'!$O$12:$O$20,0),MATCH(G$48,'R5. ETP17 Summary'!$P$9:$X$9,0)),"")</f>
        <v>163853.62994548801</v>
      </c>
      <c r="H82" s="6" t="str">
        <f>IFERROR(INDEX('R5. ETP17 Summary'!$P$12:$X$20,MATCH(IF($D82="Gas","Natural gas",$D82),'R5. ETP17 Summary'!$O$12:$O$20,0),MATCH(H$48,'R5. ETP17 Summary'!$P$9:$X$9,0)),"")</f>
        <v/>
      </c>
      <c r="I82" s="6" t="str">
        <f>IFERROR(INDEX('R5. ETP17 Summary'!$P$12:$X$20,MATCH(IF($D82="Gas","Natural gas",$D82),'R5. ETP17 Summary'!$O$12:$O$20,0),MATCH(I$48,'R5. ETP17 Summary'!$P$9:$X$9,0)),"")</f>
        <v/>
      </c>
      <c r="J82" s="6" t="str">
        <f>IFERROR(INDEX('R5. ETP17 Summary'!$P$12:$X$20,MATCH(IF($D82="Gas","Natural gas",$D82),'R5. ETP17 Summary'!$O$12:$O$20,0),MATCH(J$48,'R5. ETP17 Summary'!$P$9:$X$9,0)),"")</f>
        <v/>
      </c>
      <c r="K82" s="8">
        <f t="shared" si="7"/>
        <v>141485.18798279564</v>
      </c>
      <c r="L82" s="6">
        <f>IFERROR(INDEX('R5. ETP17 Summary'!$P$12:$X$20,MATCH(IF($D82="Gas","Natural gas",$D82),'R5. ETP17 Summary'!$O$12:$O$20,0),MATCH(L$48,'R5. ETP17 Summary'!$P$9:$X$9,0)),"")</f>
        <v>122844.819680552</v>
      </c>
      <c r="M82" s="6">
        <f>IFERROR(INDEX('R5. ETP17 Summary'!$P$12:$X$20,MATCH(IF($D82="Gas","Natural gas",$D82),'R5. ETP17 Summary'!$O$12:$O$20,0),MATCH(M$48,'R5. ETP17 Summary'!$P$9:$X$9,0)),"")</f>
        <v>95650.103712068187</v>
      </c>
      <c r="N82" s="6">
        <f>IFERROR(INDEX('R5. ETP17 Summary'!$P$12:$X$20,MATCH(IF($D82="Gas","Natural gas",$D82),'R5. ETP17 Summary'!$O$12:$O$20,0),MATCH(N$48,'R5. ETP17 Summary'!$P$9:$X$9,0)),"")</f>
        <v>74734.938721281811</v>
      </c>
      <c r="O82" s="6">
        <f>IFERROR(INDEX('R5. ETP17 Summary'!$P$12:$X$20,MATCH(IF($D82="Gas","Natural gas",$D82),'R5. ETP17 Summary'!$O$12:$O$20,0),MATCH(O$48,'R5. ETP17 Summary'!$P$9:$X$9,0)),"")</f>
        <v>65415.479524564296</v>
      </c>
      <c r="P82" s="6">
        <f>IFERROR(INDEX('R5. ETP17 Summary'!$P$12:$X$20,MATCH(IF($D82="Gas","Natural gas",$D82),'R5. ETP17 Summary'!$O$12:$O$20,0),MATCH(P$48,'R5. ETP17 Summary'!$P$9:$X$9,0)),"")</f>
        <v>59165.461950682948</v>
      </c>
      <c r="Q82" s="6">
        <f>IFERROR(INDEX('R5. ETP17 Summary'!$P$12:$X$20,MATCH(IF($D82="Gas","Natural gas",$D82),'R5. ETP17 Summary'!$O$12:$O$20,0),MATCH(Q$48,'R5. ETP17 Summary'!$P$9:$X$9,0)),"")</f>
        <v>53245.511661229037</v>
      </c>
      <c r="R82" s="6">
        <f>IFERROR(INDEX('R5. ETP17 Summary'!$P$12:$X$20,MATCH(IF($D82="Gas","Natural gas",$D82),'R5. ETP17 Summary'!$O$12:$O$20,0),MATCH(R$48,'R5. ETP17 Summary'!$P$9:$X$9,0)),"")</f>
        <v>47716.862127264991</v>
      </c>
      <c r="S82" s="6">
        <f>IFERROR(INDEX('R5. ETP17 Summary'!$P$12:$X$20,MATCH(IF($D82="Gas","Natural gas",$D82),'R5. ETP17 Summary'!$O$12:$O$20,0),MATCH(S$48,'R5. ETP17 Summary'!$P$9:$X$9,0)),"")</f>
        <v>45820.557046194997</v>
      </c>
    </row>
    <row r="83" spans="1:19" x14ac:dyDescent="0.3">
      <c r="A83" s="4" t="s">
        <v>45</v>
      </c>
      <c r="B83" s="4" t="s">
        <v>32</v>
      </c>
      <c r="C83" s="4" t="str">
        <f>INDEX('R1. Scenario specifications'!$C$11:$C$59,MATCH($B83,'R1. Scenario specifications'!$A$11:$A$59,0))</f>
        <v>2 Degrees Scenario, Energy Technology Perspectives 2017</v>
      </c>
      <c r="D83" s="4" t="s">
        <v>24</v>
      </c>
      <c r="E83" s="4" t="s">
        <v>43</v>
      </c>
      <c r="F83" s="4" t="s">
        <v>13</v>
      </c>
      <c r="G83" s="6">
        <f>IFERROR(INDEX('R5. ETP17 Summary'!$P$12:$X$20,MATCH(IF($D83="Gas","Natural gas",$D83),'R5. ETP17 Summary'!$O$12:$O$20,0),MATCH(G$48,'R5. ETP17 Summary'!$P$9:$X$9,0)),"")</f>
        <v>179603.77400539213</v>
      </c>
      <c r="H83" s="6" t="str">
        <f>IFERROR(INDEX('R5. ETP17 Summary'!$P$12:$X$20,MATCH(IF($D83="Gas","Natural gas",$D83),'R5. ETP17 Summary'!$O$12:$O$20,0),MATCH(H$48,'R5. ETP17 Summary'!$P$9:$X$9,0)),"")</f>
        <v/>
      </c>
      <c r="I83" s="6" t="str">
        <f>IFERROR(INDEX('R5. ETP17 Summary'!$P$12:$X$20,MATCH(IF($D83="Gas","Natural gas",$D83),'R5. ETP17 Summary'!$O$12:$O$20,0),MATCH(I$48,'R5. ETP17 Summary'!$P$9:$X$9,0)),"")</f>
        <v/>
      </c>
      <c r="J83" s="6" t="str">
        <f>IFERROR(INDEX('R5. ETP17 Summary'!$P$12:$X$20,MATCH(IF($D83="Gas","Natural gas",$D83),'R5. ETP17 Summary'!$O$12:$O$20,0),MATCH(J$48,'R5. ETP17 Summary'!$P$9:$X$9,0)),"")</f>
        <v/>
      </c>
      <c r="K83" s="8">
        <f t="shared" si="7"/>
        <v>173200.28108051373</v>
      </c>
      <c r="L83" s="6">
        <f>IFERROR(INDEX('R5. ETP17 Summary'!$P$12:$X$20,MATCH(IF($D83="Gas","Natural gas",$D83),'R5. ETP17 Summary'!$O$12:$O$20,0),MATCH(L$48,'R5. ETP17 Summary'!$P$9:$X$9,0)),"")</f>
        <v>167864.03697644838</v>
      </c>
      <c r="M83" s="6">
        <f>IFERROR(INDEX('R5. ETP17 Summary'!$P$12:$X$20,MATCH(IF($D83="Gas","Natural gas",$D83),'R5. ETP17 Summary'!$O$12:$O$20,0),MATCH(M$48,'R5. ETP17 Summary'!$P$9:$X$9,0)),"")</f>
        <v>159317.83188446047</v>
      </c>
      <c r="N83" s="6">
        <f>IFERROR(INDEX('R5. ETP17 Summary'!$P$12:$X$20,MATCH(IF($D83="Gas","Natural gas",$D83),'R5. ETP17 Summary'!$O$12:$O$20,0),MATCH(N$48,'R5. ETP17 Summary'!$P$9:$X$9,0)),"")</f>
        <v>149561.8957778312</v>
      </c>
      <c r="O83" s="6">
        <f>IFERROR(INDEX('R5. ETP17 Summary'!$P$12:$X$20,MATCH(IF($D83="Gas","Natural gas",$D83),'R5. ETP17 Summary'!$O$12:$O$20,0),MATCH(O$48,'R5. ETP17 Summary'!$P$9:$X$9,0)),"")</f>
        <v>139519.10689064197</v>
      </c>
      <c r="P83" s="6">
        <f>IFERROR(INDEX('R5. ETP17 Summary'!$P$12:$X$20,MATCH(IF($D83="Gas","Natural gas",$D83),'R5. ETP17 Summary'!$O$12:$O$20,0),MATCH(P$48,'R5. ETP17 Summary'!$P$9:$X$9,0)),"")</f>
        <v>127418.18993457334</v>
      </c>
      <c r="Q83" s="6">
        <f>IFERROR(INDEX('R5. ETP17 Summary'!$P$12:$X$20,MATCH(IF($D83="Gas","Natural gas",$D83),'R5. ETP17 Summary'!$O$12:$O$20,0),MATCH(Q$48,'R5. ETP17 Summary'!$P$9:$X$9,0)),"")</f>
        <v>115684.21404773994</v>
      </c>
      <c r="R83" s="6">
        <f>IFERROR(INDEX('R5. ETP17 Summary'!$P$12:$X$20,MATCH(IF($D83="Gas","Natural gas",$D83),'R5. ETP17 Summary'!$O$12:$O$20,0),MATCH(R$48,'R5. ETP17 Summary'!$P$9:$X$9,0)),"")</f>
        <v>105528.41620285725</v>
      </c>
      <c r="S83" s="6">
        <f>IFERROR(INDEX('R5. ETP17 Summary'!$P$12:$X$20,MATCH(IF($D83="Gas","Natural gas",$D83),'R5. ETP17 Summary'!$O$12:$O$20,0),MATCH(S$48,'R5. ETP17 Summary'!$P$9:$X$9,0)),"")</f>
        <v>98920.465937812871</v>
      </c>
    </row>
    <row r="84" spans="1:19" x14ac:dyDescent="0.3">
      <c r="A84" s="4" t="s">
        <v>45</v>
      </c>
      <c r="B84" s="4" t="s">
        <v>32</v>
      </c>
      <c r="C84" s="4" t="str">
        <f>INDEX('R1. Scenario specifications'!$C$11:$C$59,MATCH($B84,'R1. Scenario specifications'!$A$11:$A$59,0))</f>
        <v>2 Degrees Scenario, Energy Technology Perspectives 2017</v>
      </c>
      <c r="D84" s="4" t="s">
        <v>25</v>
      </c>
      <c r="E84" s="4" t="s">
        <v>43</v>
      </c>
      <c r="F84" s="4" t="s">
        <v>13</v>
      </c>
      <c r="G84" s="6">
        <f>IFERROR(INDEX('R5. ETP17 Summary'!$P$12:$X$20,MATCH(IF($D84="Gas","Natural gas",$D84),'R5. ETP17 Summary'!$O$12:$O$20,0),MATCH(G$48,'R5. ETP17 Summary'!$P$9:$X$9,0)),"")</f>
        <v>121441.43859937201</v>
      </c>
      <c r="H84" s="6" t="str">
        <f>IFERROR(INDEX('R5. ETP17 Summary'!$P$12:$X$20,MATCH(IF($D84="Gas","Natural gas",$D84),'R5. ETP17 Summary'!$O$12:$O$20,0),MATCH(H$48,'R5. ETP17 Summary'!$P$9:$X$9,0)),"")</f>
        <v/>
      </c>
      <c r="I84" s="6" t="str">
        <f>IFERROR(INDEX('R5. ETP17 Summary'!$P$12:$X$20,MATCH(IF($D84="Gas","Natural gas",$D84),'R5. ETP17 Summary'!$O$12:$O$20,0),MATCH(I$48,'R5. ETP17 Summary'!$P$9:$X$9,0)),"")</f>
        <v/>
      </c>
      <c r="J84" s="6" t="str">
        <f>IFERROR(INDEX('R5. ETP17 Summary'!$P$12:$X$20,MATCH(IF($D84="Gas","Natural gas",$D84),'R5. ETP17 Summary'!$O$12:$O$20,0),MATCH(J$48,'R5. ETP17 Summary'!$P$9:$X$9,0)),"")</f>
        <v/>
      </c>
      <c r="K84" s="8">
        <f t="shared" si="7"/>
        <v>130428.26178044887</v>
      </c>
      <c r="L84" s="6">
        <f>IFERROR(INDEX('R5. ETP17 Summary'!$P$12:$X$20,MATCH(IF($D84="Gas","Natural gas",$D84),'R5. ETP17 Summary'!$O$12:$O$20,0),MATCH(L$48,'R5. ETP17 Summary'!$P$9:$X$9,0)),"")</f>
        <v>137917.28109801293</v>
      </c>
      <c r="M84" s="6">
        <f>IFERROR(INDEX('R5. ETP17 Summary'!$P$12:$X$20,MATCH(IF($D84="Gas","Natural gas",$D84),'R5. ETP17 Summary'!$O$12:$O$20,0),MATCH(M$48,'R5. ETP17 Summary'!$P$9:$X$9,0)),"")</f>
        <v>132421.50137990084</v>
      </c>
      <c r="N84" s="6">
        <f>IFERROR(INDEX('R5. ETP17 Summary'!$P$12:$X$20,MATCH(IF($D84="Gas","Natural gas",$D84),'R5. ETP17 Summary'!$O$12:$O$20,0),MATCH(N$48,'R5. ETP17 Summary'!$P$9:$X$9,0)),"")</f>
        <v>128263.13988867433</v>
      </c>
      <c r="O84" s="6">
        <f>IFERROR(INDEX('R5. ETP17 Summary'!$P$12:$X$20,MATCH(IF($D84="Gas","Natural gas",$D84),'R5. ETP17 Summary'!$O$12:$O$20,0),MATCH(O$48,'R5. ETP17 Summary'!$P$9:$X$9,0)),"")</f>
        <v>119025.19212680159</v>
      </c>
      <c r="P84" s="6">
        <f>IFERROR(INDEX('R5. ETP17 Summary'!$P$12:$X$20,MATCH(IF($D84="Gas","Natural gas",$D84),'R5. ETP17 Summary'!$O$12:$O$20,0),MATCH(P$48,'R5. ETP17 Summary'!$P$9:$X$9,0)),"")</f>
        <v>109298.67364155094</v>
      </c>
      <c r="Q84" s="6">
        <f>IFERROR(INDEX('R5. ETP17 Summary'!$P$12:$X$20,MATCH(IF($D84="Gas","Natural gas",$D84),'R5. ETP17 Summary'!$O$12:$O$20,0),MATCH(Q$48,'R5. ETP17 Summary'!$P$9:$X$9,0)),"")</f>
        <v>100303.98266473763</v>
      </c>
      <c r="R84" s="6">
        <f>IFERROR(INDEX('R5. ETP17 Summary'!$P$12:$X$20,MATCH(IF($D84="Gas","Natural gas",$D84),'R5. ETP17 Summary'!$O$12:$O$20,0),MATCH(R$48,'R5. ETP17 Summary'!$P$9:$X$9,0)),"")</f>
        <v>97401.100895329844</v>
      </c>
      <c r="S84" s="6">
        <f>IFERROR(INDEX('R5. ETP17 Summary'!$P$12:$X$20,MATCH(IF($D84="Gas","Natural gas",$D84),'R5. ETP17 Summary'!$O$12:$O$20,0),MATCH(S$48,'R5. ETP17 Summary'!$P$9:$X$9,0)),"")</f>
        <v>89561.589590119635</v>
      </c>
    </row>
    <row r="85" spans="1:19" x14ac:dyDescent="0.3">
      <c r="A85" s="4" t="s">
        <v>45</v>
      </c>
      <c r="B85" s="4" t="s">
        <v>33</v>
      </c>
      <c r="C85" s="4" t="str">
        <f>INDEX('R1. Scenario specifications'!$C$11:$C$59,MATCH($B85,'R1. Scenario specifications'!$A$11:$A$59,0))</f>
        <v>Below 2 Degrees Scenario (1.75DS), Energy Technology Perspectives 2017</v>
      </c>
      <c r="D85" s="4" t="s">
        <v>23</v>
      </c>
      <c r="E85" s="4" t="s">
        <v>43</v>
      </c>
      <c r="F85" s="4" t="s">
        <v>13</v>
      </c>
      <c r="G85" s="6">
        <f>IFERROR(INDEX('R5. ETP17 Summary'!$AC$12:$AK$20,MATCH(IF($D85="Gas","Natural gas", $D85),'R5. ETP17 Summary'!$AB$12:$AB$20,0),MATCH(G$48,'R5. ETP17 Summary'!$AC$9:$AK$9,0)),"")</f>
        <v>163853.62994548801</v>
      </c>
      <c r="H85" s="6" t="str">
        <f>IFERROR(INDEX('R5. ETP17 Summary'!$AC$12:$AK$20,MATCH(IF($D85="Gas","Natural gas", $D85),'R5. ETP17 Summary'!$AB$12:$AB$20,0),MATCH(H$48,'R5. ETP17 Summary'!$AC$9:$AK$9,0)),"")</f>
        <v/>
      </c>
      <c r="I85" s="6" t="str">
        <f>IFERROR(INDEX('R5. ETP17 Summary'!$AC$12:$AK$20,MATCH(IF($D85="Gas","Natural gas", $D85),'R5. ETP17 Summary'!$AB$12:$AB$20,0),MATCH(I$48,'R5. ETP17 Summary'!$AC$9:$AK$9,0)),"")</f>
        <v/>
      </c>
      <c r="J85" s="6" t="str">
        <f>IFERROR(INDEX('R5. ETP17 Summary'!$AC$12:$AK$20,MATCH(IF($D85="Gas","Natural gas", $D85),'R5. ETP17 Summary'!$AB$12:$AB$20,0),MATCH(J$48,'R5. ETP17 Summary'!$AC$9:$AK$9,0)),"")</f>
        <v/>
      </c>
      <c r="K85" s="8">
        <f t="shared" si="7"/>
        <v>129347.78387878045</v>
      </c>
      <c r="L85" s="6">
        <f>IFERROR(INDEX('R5. ETP17 Summary'!$AC$12:$AK$20,MATCH(IF($D85="Gas","Natural gas", $D85),'R5. ETP17 Summary'!$AB$12:$AB$20,0),MATCH(L$48,'R5. ETP17 Summary'!$AC$9:$AK$9,0)),"")</f>
        <v>100592.91215652415</v>
      </c>
      <c r="M85" s="6">
        <f>IFERROR(INDEX('R5. ETP17 Summary'!$AC$12:$AK$20,MATCH(IF($D85="Gas","Natural gas", $D85),'R5. ETP17 Summary'!$AB$12:$AB$20,0),MATCH(M$48,'R5. ETP17 Summary'!$AC$9:$AK$9,0)),"")</f>
        <v>74047.871659653523</v>
      </c>
      <c r="N85" s="6">
        <f>IFERROR(INDEX('R5. ETP17 Summary'!$AC$12:$AK$20,MATCH(IF($D85="Gas","Natural gas", $D85),'R5. ETP17 Summary'!$AB$12:$AB$20,0),MATCH(N$48,'R5. ETP17 Summary'!$AC$9:$AK$9,0)),"")</f>
        <v>56319.102197604021</v>
      </c>
      <c r="O85" s="6">
        <f>IFERROR(INDEX('R5. ETP17 Summary'!$AC$12:$AK$20,MATCH(IF($D85="Gas","Natural gas", $D85),'R5. ETP17 Summary'!$AB$12:$AB$20,0),MATCH(O$48,'R5. ETP17 Summary'!$AC$9:$AK$9,0)),"")</f>
        <v>51673.549600324222</v>
      </c>
      <c r="P85" s="6">
        <f>IFERROR(INDEX('R5. ETP17 Summary'!$AC$12:$AK$20,MATCH(IF($D85="Gas","Natural gas", $D85),'R5. ETP17 Summary'!$AB$12:$AB$20,0),MATCH(P$48,'R5. ETP17 Summary'!$AC$9:$AK$9,0)),"")</f>
        <v>51086.141754018259</v>
      </c>
      <c r="Q85" s="6">
        <f>IFERROR(INDEX('R5. ETP17 Summary'!$AC$12:$AK$20,MATCH(IF($D85="Gas","Natural gas", $D85),'R5. ETP17 Summary'!$AB$12:$AB$20,0),MATCH(Q$48,'R5. ETP17 Summary'!$AC$9:$AK$9,0)),"")</f>
        <v>42880.627736086106</v>
      </c>
      <c r="R85" s="6">
        <f>IFERROR(INDEX('R5. ETP17 Summary'!$AC$12:$AK$20,MATCH(IF($D85="Gas","Natural gas", $D85),'R5. ETP17 Summary'!$AB$12:$AB$20,0),MATCH(R$48,'R5. ETP17 Summary'!$AC$9:$AK$9,0)),"")</f>
        <v>38938.509464950039</v>
      </c>
      <c r="S85" s="6">
        <f>IFERROR(INDEX('R5. ETP17 Summary'!$AC$12:$AK$20,MATCH(IF($D85="Gas","Natural gas", $D85),'R5. ETP17 Summary'!$AB$12:$AB$20,0),MATCH(S$48,'R5. ETP17 Summary'!$AC$9:$AK$9,0)),"")</f>
        <v>35428.147196183352</v>
      </c>
    </row>
    <row r="86" spans="1:19" x14ac:dyDescent="0.3">
      <c r="A86" s="4" t="s">
        <v>45</v>
      </c>
      <c r="B86" s="4" t="s">
        <v>33</v>
      </c>
      <c r="C86" s="4" t="str">
        <f>INDEX('R1. Scenario specifications'!$C$11:$C$59,MATCH($B86,'R1. Scenario specifications'!$A$11:$A$59,0))</f>
        <v>Below 2 Degrees Scenario (1.75DS), Energy Technology Perspectives 2017</v>
      </c>
      <c r="D86" s="4" t="s">
        <v>24</v>
      </c>
      <c r="E86" s="4" t="s">
        <v>43</v>
      </c>
      <c r="F86" s="4" t="s">
        <v>13</v>
      </c>
      <c r="G86" s="6">
        <f>IFERROR(INDEX('R5. ETP17 Summary'!$AC$12:$AK$20,MATCH(IF($D86="Gas","Natural gas", $D86),'R5. ETP17 Summary'!$AB$12:$AB$20,0),MATCH(G$48,'R5. ETP17 Summary'!$AC$9:$AK$9,0)),"")</f>
        <v>179603.77400539213</v>
      </c>
      <c r="H86" s="6" t="str">
        <f>IFERROR(INDEX('R5. ETP17 Summary'!$AC$12:$AK$20,MATCH(IF($D86="Gas","Natural gas", $D86),'R5. ETP17 Summary'!$AB$12:$AB$20,0),MATCH(H$48,'R5. ETP17 Summary'!$AC$9:$AK$9,0)),"")</f>
        <v/>
      </c>
      <c r="I86" s="6" t="str">
        <f>IFERROR(INDEX('R5. ETP17 Summary'!$AC$12:$AK$20,MATCH(IF($D86="Gas","Natural gas", $D86),'R5. ETP17 Summary'!$AB$12:$AB$20,0),MATCH(I$48,'R5. ETP17 Summary'!$AC$9:$AK$9,0)),"")</f>
        <v/>
      </c>
      <c r="J86" s="6" t="str">
        <f>IFERROR(INDEX('R5. ETP17 Summary'!$AC$12:$AK$20,MATCH(IF($D86="Gas","Natural gas", $D86),'R5. ETP17 Summary'!$AB$12:$AB$20,0),MATCH(J$48,'R5. ETP17 Summary'!$AC$9:$AK$9,0)),"")</f>
        <v/>
      </c>
      <c r="K86" s="8">
        <f t="shared" si="7"/>
        <v>167877.1821745481</v>
      </c>
      <c r="L86" s="6">
        <f>IFERROR(INDEX('R5. ETP17 Summary'!$AC$12:$AK$20,MATCH(IF($D86="Gas","Natural gas", $D86),'R5. ETP17 Summary'!$AB$12:$AB$20,0),MATCH(L$48,'R5. ETP17 Summary'!$AC$9:$AK$9,0)),"")</f>
        <v>158105.02231551139</v>
      </c>
      <c r="M86" s="6">
        <f>IFERROR(INDEX('R5. ETP17 Summary'!$AC$12:$AK$20,MATCH(IF($D86="Gas","Natural gas", $D86),'R5. ETP17 Summary'!$AB$12:$AB$20,0),MATCH(M$48,'R5. ETP17 Summary'!$AC$9:$AK$9,0)),"")</f>
        <v>141923.54122999078</v>
      </c>
      <c r="N86" s="6">
        <f>IFERROR(INDEX('R5. ETP17 Summary'!$AC$12:$AK$20,MATCH(IF($D86="Gas","Natural gas", $D86),'R5. ETP17 Summary'!$AB$12:$AB$20,0),MATCH(N$48,'R5. ETP17 Summary'!$AC$9:$AK$9,0)),"")</f>
        <v>125338.67337585498</v>
      </c>
      <c r="O86" s="6">
        <f>IFERROR(INDEX('R5. ETP17 Summary'!$AC$12:$AK$20,MATCH(IF($D86="Gas","Natural gas", $D86),'R5. ETP17 Summary'!$AB$12:$AB$20,0),MATCH(O$48,'R5. ETP17 Summary'!$AC$9:$AK$9,0)),"")</f>
        <v>109319.17110454802</v>
      </c>
      <c r="P86" s="6">
        <f>IFERROR(INDEX('R5. ETP17 Summary'!$AC$12:$AK$20,MATCH(IF($D86="Gas","Natural gas", $D86),'R5. ETP17 Summary'!$AB$12:$AB$20,0),MATCH(P$48,'R5. ETP17 Summary'!$AC$9:$AK$9,0)),"")</f>
        <v>93987.574485020843</v>
      </c>
      <c r="Q86" s="6">
        <f>IFERROR(INDEX('R5. ETP17 Summary'!$AC$12:$AK$20,MATCH(IF($D86="Gas","Natural gas", $D86),'R5. ETP17 Summary'!$AB$12:$AB$20,0),MATCH(Q$48,'R5. ETP17 Summary'!$AC$9:$AK$9,0)),"")</f>
        <v>81562.191605361179</v>
      </c>
      <c r="R86" s="6">
        <f>IFERROR(INDEX('R5. ETP17 Summary'!$AC$12:$AK$20,MATCH(IF($D86="Gas","Natural gas", $D86),'R5. ETP17 Summary'!$AB$12:$AB$20,0),MATCH(R$48,'R5. ETP17 Summary'!$AC$9:$AK$9,0)),"")</f>
        <v>70989.837818774467</v>
      </c>
      <c r="S86" s="6">
        <f>IFERROR(INDEX('R5. ETP17 Summary'!$AC$12:$AK$20,MATCH(IF($D86="Gas","Natural gas", $D86),'R5. ETP17 Summary'!$AB$12:$AB$20,0),MATCH(S$48,'R5. ETP17 Summary'!$AC$9:$AK$9,0)),"")</f>
        <v>64391.321490216127</v>
      </c>
    </row>
    <row r="87" spans="1:19" x14ac:dyDescent="0.3">
      <c r="A87" s="9" t="s">
        <v>45</v>
      </c>
      <c r="B87" s="9" t="s">
        <v>33</v>
      </c>
      <c r="C87" s="9" t="str">
        <f>INDEX('R1. Scenario specifications'!$C$11:$C$59,MATCH($B87,'R1. Scenario specifications'!$A$11:$A$59,0))</f>
        <v>Below 2 Degrees Scenario (1.75DS), Energy Technology Perspectives 2017</v>
      </c>
      <c r="D87" s="9" t="s">
        <v>25</v>
      </c>
      <c r="E87" s="9" t="s">
        <v>43</v>
      </c>
      <c r="F87" s="9" t="s">
        <v>13</v>
      </c>
      <c r="G87" s="10">
        <f>IFERROR(INDEX('R5. ETP17 Summary'!$AC$12:$AK$20,MATCH(IF($D87="Gas","Natural gas", $D87),'R5. ETP17 Summary'!$AB$12:$AB$20,0),MATCH(G$48,'R5. ETP17 Summary'!$AC$9:$AK$9,0)),"")</f>
        <v>121441.43859937201</v>
      </c>
      <c r="H87" s="10" t="str">
        <f>IFERROR(INDEX('R5. ETP17 Summary'!$AC$12:$AK$20,MATCH(IF($D87="Gas","Natural gas", $D87),'R5. ETP17 Summary'!$AB$12:$AB$20,0),MATCH(H$48,'R5. ETP17 Summary'!$AC$9:$AK$9,0)),"")</f>
        <v/>
      </c>
      <c r="I87" s="10" t="str">
        <f>IFERROR(INDEX('R5. ETP17 Summary'!$AC$12:$AK$20,MATCH(IF($D87="Gas","Natural gas", $D87),'R5. ETP17 Summary'!$AB$12:$AB$20,0),MATCH(I$48,'R5. ETP17 Summary'!$AC$9:$AK$9,0)),"")</f>
        <v/>
      </c>
      <c r="J87" s="10" t="str">
        <f>IFERROR(INDEX('R5. ETP17 Summary'!$AC$12:$AK$20,MATCH(IF($D87="Gas","Natural gas", $D87),'R5. ETP17 Summary'!$AB$12:$AB$20,0),MATCH(J$48,'R5. ETP17 Summary'!$AC$9:$AK$9,0)),"")</f>
        <v/>
      </c>
      <c r="K87" s="11">
        <f t="shared" si="7"/>
        <v>128465.26025391271</v>
      </c>
      <c r="L87" s="10">
        <f>IFERROR(INDEX('R5. ETP17 Summary'!$AC$12:$AK$20,MATCH(IF($D87="Gas","Natural gas", $D87),'R5. ETP17 Summary'!$AB$12:$AB$20,0),MATCH(L$48,'R5. ETP17 Summary'!$AC$9:$AK$9,0)),"")</f>
        <v>134318.44496602996</v>
      </c>
      <c r="M87" s="10">
        <f>IFERROR(INDEX('R5. ETP17 Summary'!$AC$12:$AK$20,MATCH(IF($D87="Gas","Natural gas", $D87),'R5. ETP17 Summary'!$AB$12:$AB$20,0),MATCH(M$48,'R5. ETP17 Summary'!$AC$9:$AK$9,0)),"")</f>
        <v>128627.8786968661</v>
      </c>
      <c r="N87" s="10">
        <f>IFERROR(INDEX('R5. ETP17 Summary'!$AC$12:$AK$20,MATCH(IF($D87="Gas","Natural gas", $D87),'R5. ETP17 Summary'!$AB$12:$AB$20,0),MATCH(N$48,'R5. ETP17 Summary'!$AC$9:$AK$9,0)),"")</f>
        <v>120507.11710280113</v>
      </c>
      <c r="O87" s="10">
        <f>IFERROR(INDEX('R5. ETP17 Summary'!$AC$12:$AK$20,MATCH(IF($D87="Gas","Natural gas", $D87),'R5. ETP17 Summary'!$AB$12:$AB$20,0),MATCH(O$48,'R5. ETP17 Summary'!$AC$9:$AK$9,0)),"")</f>
        <v>100352.11282422053</v>
      </c>
      <c r="P87" s="10">
        <f>IFERROR(INDEX('R5. ETP17 Summary'!$AC$12:$AK$20,MATCH(IF($D87="Gas","Natural gas", $D87),'R5. ETP17 Summary'!$AB$12:$AB$20,0),MATCH(P$48,'R5. ETP17 Summary'!$AC$9:$AK$9,0)),"")</f>
        <v>78747.799000076426</v>
      </c>
      <c r="Q87" s="10">
        <f>IFERROR(INDEX('R5. ETP17 Summary'!$AC$12:$AK$20,MATCH(IF($D87="Gas","Natural gas", $D87),'R5. ETP17 Summary'!$AB$12:$AB$20,0),MATCH(Q$48,'R5. ETP17 Summary'!$AC$9:$AK$9,0)),"")</f>
        <v>67299.638095995033</v>
      </c>
      <c r="R87" s="10">
        <f>IFERROR(INDEX('R5. ETP17 Summary'!$AC$12:$AK$20,MATCH(IF($D87="Gas","Natural gas", $D87),'R5. ETP17 Summary'!$AB$12:$AB$20,0),MATCH(R$48,'R5. ETP17 Summary'!$AC$9:$AK$9,0)),"")</f>
        <v>62067.742133347179</v>
      </c>
      <c r="S87" s="10">
        <f>IFERROR(INDEX('R5. ETP17 Summary'!$AC$12:$AK$20,MATCH(IF($D87="Gas","Natural gas", $D87),'R5. ETP17 Summary'!$AB$12:$AB$20,0),MATCH(S$48,'R5. ETP17 Summary'!$AC$9:$AK$9,0)),"")</f>
        <v>63828.817854314097</v>
      </c>
    </row>
    <row r="88" spans="1:19" x14ac:dyDescent="0.3">
      <c r="A88" s="4" t="s">
        <v>46</v>
      </c>
      <c r="B88" s="4" t="s">
        <v>34</v>
      </c>
      <c r="C88" s="4" t="str">
        <f>INDEX('R1. Scenario specifications'!$C$11:$C$59,MATCH($B88,'R1. Scenario specifications'!$A$11:$A$59,0))</f>
        <v>Sky Scenario, Royal Dutch Shell</v>
      </c>
      <c r="D88" s="4" t="s">
        <v>23</v>
      </c>
      <c r="E88" s="4" t="s">
        <v>43</v>
      </c>
      <c r="F88" s="4" t="s">
        <v>17</v>
      </c>
      <c r="G88" s="6" t="str">
        <f>IFERROR(INDEX('R6. Sky Summary'!$C$67:$AA$80,MATCH(IF($D88="Gas","Natural gas",$D88),'R6. Sky Summary'!$B$67:$B$80,0),MATCH(G$48,'R6. Sky Summary'!$C$9:$AA$9,0)),"")</f>
        <v/>
      </c>
      <c r="H88" s="6">
        <f>IFERROR(INDEX('R6. Sky Summary'!$C$67:$AA$80,MATCH(IF($D88="Gas","Natural gas",$D88),'R6. Sky Summary'!$B$67:$B$80,0),MATCH(H$48,'R6. Sky Summary'!$C$9:$AA$9,0)),"")</f>
        <v>160.88654239427973</v>
      </c>
      <c r="I88" s="6" t="str">
        <f>IFERROR(INDEX('R6. Sky Summary'!$C$67:$AA$80,MATCH(IF($D88="Gas","Natural gas",$D88),'R6. Sky Summary'!$B$67:$B$80,0),MATCH(I$48,'R6. Sky Summary'!$C$9:$AA$9,0)),"")</f>
        <v/>
      </c>
      <c r="J88" s="6" t="str">
        <f>IFERROR(INDEX('R6. Sky Summary'!$C$67:$AA$80,MATCH(IF($D88="Gas","Natural gas",$D88),'R6. Sky Summary'!$B$67:$B$80,0),MATCH(J$48,'R6. Sky Summary'!$C$9:$AA$9,0)),"")</f>
        <v/>
      </c>
      <c r="K88" s="6">
        <f>IFERROR(INDEX('R6. Sky Summary'!$C$67:$AA$80,MATCH(IF($D88="Gas","Natural gas",$D88),'R6. Sky Summary'!$B$67:$B$80,0),MATCH(K$48,'R6. Sky Summary'!$C$9:$AA$9,0)),"")</f>
        <v>157.38733929015748</v>
      </c>
      <c r="L88" s="6">
        <f>IFERROR(INDEX('R6. Sky Summary'!$C$67:$AA$80,MATCH(IF($D88="Gas","Natural gas",$D88),'R6. Sky Summary'!$B$67:$B$80,0),MATCH(L$48,'R6. Sky Summary'!$C$9:$AA$9,0)),"")</f>
        <v>159.46297498326544</v>
      </c>
      <c r="M88" s="6">
        <f>IFERROR(INDEX('R6. Sky Summary'!$C$67:$AA$80,MATCH(IF($D88="Gas","Natural gas",$D88),'R6. Sky Summary'!$B$67:$B$80,0),MATCH(M$48,'R6. Sky Summary'!$C$9:$AA$9,0)),"")</f>
        <v>154.40034866234001</v>
      </c>
      <c r="N88" s="6">
        <f>IFERROR(INDEX('R6. Sky Summary'!$C$67:$AA$80,MATCH(IF($D88="Gas","Natural gas",$D88),'R6. Sky Summary'!$B$67:$B$80,0),MATCH(N$48,'R6. Sky Summary'!$C$9:$AA$9,0)),"")</f>
        <v>144.9824153000441</v>
      </c>
      <c r="O88" s="6">
        <f>IFERROR(INDEX('R6. Sky Summary'!$C$67:$AA$80,MATCH(IF($D88="Gas","Natural gas",$D88),'R6. Sky Summary'!$B$67:$B$80,0),MATCH(O$48,'R6. Sky Summary'!$C$9:$AA$9,0)),"")</f>
        <v>129.85228687079737</v>
      </c>
      <c r="P88" s="6">
        <f>IFERROR(INDEX('R6. Sky Summary'!$C$67:$AA$80,MATCH(IF($D88="Gas","Natural gas",$D88),'R6. Sky Summary'!$B$67:$B$80,0),MATCH(P$48,'R6. Sky Summary'!$C$9:$AA$9,0)),"")</f>
        <v>113.37627736803422</v>
      </c>
      <c r="Q88" s="6">
        <f>IFERROR(INDEX('R6. Sky Summary'!$C$67:$AA$80,MATCH(IF($D88="Gas","Natural gas",$D88),'R6. Sky Summary'!$B$67:$B$80,0),MATCH(Q$48,'R6. Sky Summary'!$C$9:$AA$9,0)),"")</f>
        <v>99.745344523724526</v>
      </c>
      <c r="R88" s="6">
        <f>IFERROR(INDEX('R6. Sky Summary'!$C$67:$AA$80,MATCH(IF($D88="Gas","Natural gas",$D88),'R6. Sky Summary'!$B$67:$B$80,0),MATCH(R$48,'R6. Sky Summary'!$C$9:$AA$9,0)),"")</f>
        <v>84.505369304365004</v>
      </c>
      <c r="S88" s="6">
        <f>IFERROR(INDEX('R6. Sky Summary'!$C$67:$AA$80,MATCH(IF($D88="Gas","Natural gas",$D88),'R6. Sky Summary'!$B$67:$B$80,0),MATCH(S$48,'R6. Sky Summary'!$C$9:$AA$9,0)),"")</f>
        <v>73.037442577603613</v>
      </c>
    </row>
    <row r="89" spans="1:19" x14ac:dyDescent="0.3">
      <c r="A89" s="4" t="s">
        <v>46</v>
      </c>
      <c r="B89" s="4" t="s">
        <v>34</v>
      </c>
      <c r="C89" s="4" t="str">
        <f>INDEX('R1. Scenario specifications'!$C$11:$C$59,MATCH($B89,'R1. Scenario specifications'!$A$11:$A$59,0))</f>
        <v>Sky Scenario, Royal Dutch Shell</v>
      </c>
      <c r="D89" s="4" t="s">
        <v>24</v>
      </c>
      <c r="E89" s="4" t="s">
        <v>43</v>
      </c>
      <c r="F89" s="4" t="s">
        <v>17</v>
      </c>
      <c r="G89" s="6" t="str">
        <f>IFERROR(INDEX('R6. Sky Summary'!$C$67:$AA$80,MATCH(IF($D89="Gas","Natural gas",$D89),'R6. Sky Summary'!$B$67:$B$80,0),MATCH(G$48,'R6. Sky Summary'!$C$9:$AA$9,0)),"")</f>
        <v/>
      </c>
      <c r="H89" s="6">
        <f>IFERROR(INDEX('R6. Sky Summary'!$C$67:$AA$80,MATCH(IF($D89="Gas","Natural gas",$D89),'R6. Sky Summary'!$B$67:$B$80,0),MATCH(H$48,'R6. Sky Summary'!$C$9:$AA$9,0)),"")</f>
        <v>182.2935195968733</v>
      </c>
      <c r="I89" s="6" t="str">
        <f>IFERROR(INDEX('R6. Sky Summary'!$C$67:$AA$80,MATCH(IF($D89="Gas","Natural gas",$D89),'R6. Sky Summary'!$B$67:$B$80,0),MATCH(I$48,'R6. Sky Summary'!$C$9:$AA$9,0)),"")</f>
        <v/>
      </c>
      <c r="J89" s="6" t="str">
        <f>IFERROR(INDEX('R6. Sky Summary'!$C$67:$AA$80,MATCH(IF($D89="Gas","Natural gas",$D89),'R6. Sky Summary'!$B$67:$B$80,0),MATCH(J$48,'R6. Sky Summary'!$C$9:$AA$9,0)),"")</f>
        <v/>
      </c>
      <c r="K89" s="6">
        <f>IFERROR(INDEX('R6. Sky Summary'!$C$67:$AA$80,MATCH(IF($D89="Gas","Natural gas",$D89),'R6. Sky Summary'!$B$67:$B$80,0),MATCH(K$48,'R6. Sky Summary'!$C$9:$AA$9,0)),"")</f>
        <v>195.69578966569784</v>
      </c>
      <c r="L89" s="6">
        <f>IFERROR(INDEX('R6. Sky Summary'!$C$67:$AA$80,MATCH(IF($D89="Gas","Natural gas",$D89),'R6. Sky Summary'!$B$67:$B$80,0),MATCH(L$48,'R6. Sky Summary'!$C$9:$AA$9,0)),"")</f>
        <v>204.88767300874642</v>
      </c>
      <c r="M89" s="6">
        <f>IFERROR(INDEX('R6. Sky Summary'!$C$67:$AA$80,MATCH(IF($D89="Gas","Natural gas",$D89),'R6. Sky Summary'!$B$67:$B$80,0),MATCH(M$48,'R6. Sky Summary'!$C$9:$AA$9,0)),"")</f>
        <v>196.16907002700958</v>
      </c>
      <c r="N89" s="6">
        <f>IFERROR(INDEX('R6. Sky Summary'!$C$67:$AA$80,MATCH(IF($D89="Gas","Natural gas",$D89),'R6. Sky Summary'!$B$67:$B$80,0),MATCH(N$48,'R6. Sky Summary'!$C$9:$AA$9,0)),"")</f>
        <v>187.63363569902972</v>
      </c>
      <c r="O89" s="6">
        <f>IFERROR(INDEX('R6. Sky Summary'!$C$67:$AA$80,MATCH(IF($D89="Gas","Natural gas",$D89),'R6. Sky Summary'!$B$67:$B$80,0),MATCH(O$48,'R6. Sky Summary'!$C$9:$AA$9,0)),"")</f>
        <v>179.64112383165093</v>
      </c>
      <c r="P89" s="6">
        <f>IFERROR(INDEX('R6. Sky Summary'!$C$67:$AA$80,MATCH(IF($D89="Gas","Natural gas",$D89),'R6. Sky Summary'!$B$67:$B$80,0),MATCH(P$48,'R6. Sky Summary'!$C$9:$AA$9,0)),"")</f>
        <v>170.31119394531831</v>
      </c>
      <c r="Q89" s="6">
        <f>IFERROR(INDEX('R6. Sky Summary'!$C$67:$AA$80,MATCH(IF($D89="Gas","Natural gas",$D89),'R6. Sky Summary'!$B$67:$B$80,0),MATCH(Q$48,'R6. Sky Summary'!$C$9:$AA$9,0)),"")</f>
        <v>159.91401279986701</v>
      </c>
      <c r="R89" s="6">
        <f>IFERROR(INDEX('R6. Sky Summary'!$C$67:$AA$80,MATCH(IF($D89="Gas","Natural gas",$D89),'R6. Sky Summary'!$B$67:$B$80,0),MATCH(R$48,'R6. Sky Summary'!$C$9:$AA$9,0)),"")</f>
        <v>146.50408322174837</v>
      </c>
      <c r="S89" s="6">
        <f>IFERROR(INDEX('R6. Sky Summary'!$C$67:$AA$80,MATCH(IF($D89="Gas","Natural gas",$D89),'R6. Sky Summary'!$B$67:$B$80,0),MATCH(S$48,'R6. Sky Summary'!$C$9:$AA$9,0)),"")</f>
        <v>129.21511972974898</v>
      </c>
    </row>
    <row r="90" spans="1:19" x14ac:dyDescent="0.3">
      <c r="A90" s="4" t="s">
        <v>46</v>
      </c>
      <c r="B90" s="4" t="s">
        <v>34</v>
      </c>
      <c r="C90" s="4" t="str">
        <f>INDEX('R1. Scenario specifications'!$C$11:$C$59,MATCH($B90,'R1. Scenario specifications'!$A$11:$A$59,0))</f>
        <v>Sky Scenario, Royal Dutch Shell</v>
      </c>
      <c r="D90" s="4" t="s">
        <v>25</v>
      </c>
      <c r="E90" s="4" t="s">
        <v>43</v>
      </c>
      <c r="F90" s="4" t="s">
        <v>17</v>
      </c>
      <c r="G90" s="6" t="str">
        <f>IFERROR(INDEX('R6. Sky Summary'!$C$67:$AA$80,MATCH(IF($D90="Gas","Natural gas",$D90),'R6. Sky Summary'!$B$67:$B$80,0),MATCH(G$48,'R6. Sky Summary'!$C$9:$AA$9,0)),"")</f>
        <v/>
      </c>
      <c r="H90" s="6">
        <f>IFERROR(INDEX('R6. Sky Summary'!$C$67:$AA$80,MATCH(IF($D90="Gas","Natural gas",$D90),'R6. Sky Summary'!$B$67:$B$80,0),MATCH(H$48,'R6. Sky Summary'!$C$9:$AA$9,0)),"")</f>
        <v>123.75028805907607</v>
      </c>
      <c r="I90" s="6" t="str">
        <f>IFERROR(INDEX('R6. Sky Summary'!$C$67:$AA$80,MATCH(IF($D90="Gas","Natural gas",$D90),'R6. Sky Summary'!$B$67:$B$80,0),MATCH(I$48,'R6. Sky Summary'!$C$9:$AA$9,0)),"")</f>
        <v/>
      </c>
      <c r="J90" s="6" t="str">
        <f>IFERROR(INDEX('R6. Sky Summary'!$C$67:$AA$80,MATCH(IF($D90="Gas","Natural gas",$D90),'R6. Sky Summary'!$B$67:$B$80,0),MATCH(J$48,'R6. Sky Summary'!$C$9:$AA$9,0)),"")</f>
        <v/>
      </c>
      <c r="K90" s="6">
        <f>IFERROR(INDEX('R6. Sky Summary'!$C$67:$AA$80,MATCH(IF($D90="Gas","Natural gas",$D90),'R6. Sky Summary'!$B$67:$B$80,0),MATCH(K$48,'R6. Sky Summary'!$C$9:$AA$9,0)),"")</f>
        <v>136.79367482536392</v>
      </c>
      <c r="L90" s="6">
        <f>IFERROR(INDEX('R6. Sky Summary'!$C$67:$AA$80,MATCH(IF($D90="Gas","Natural gas",$D90),'R6. Sky Summary'!$B$67:$B$80,0),MATCH(L$48,'R6. Sky Summary'!$C$9:$AA$9,0)),"")</f>
        <v>151.60539065069904</v>
      </c>
      <c r="M90" s="6">
        <f>IFERROR(INDEX('R6. Sky Summary'!$C$67:$AA$80,MATCH(IF($D90="Gas","Natural gas",$D90),'R6. Sky Summary'!$B$67:$B$80,0),MATCH(M$48,'R6. Sky Summary'!$C$9:$AA$9,0)),"")</f>
        <v>158.26005276285613</v>
      </c>
      <c r="N90" s="6">
        <f>IFERROR(INDEX('R6. Sky Summary'!$C$67:$AA$80,MATCH(IF($D90="Gas","Natural gas",$D90),'R6. Sky Summary'!$B$67:$B$80,0),MATCH(N$48,'R6. Sky Summary'!$C$9:$AA$9,0)),"")</f>
        <v>158.54256294734805</v>
      </c>
      <c r="O90" s="6">
        <f>IFERROR(INDEX('R6. Sky Summary'!$C$67:$AA$80,MATCH(IF($D90="Gas","Natural gas",$D90),'R6. Sky Summary'!$B$67:$B$80,0),MATCH(O$48,'R6. Sky Summary'!$C$9:$AA$9,0)),"")</f>
        <v>150.75192480446057</v>
      </c>
      <c r="P90" s="6">
        <f>IFERROR(INDEX('R6. Sky Summary'!$C$67:$AA$80,MATCH(IF($D90="Gas","Natural gas",$D90),'R6. Sky Summary'!$B$67:$B$80,0),MATCH(P$48,'R6. Sky Summary'!$C$9:$AA$9,0)),"")</f>
        <v>135.38157717177245</v>
      </c>
      <c r="Q90" s="6">
        <f>IFERROR(INDEX('R6. Sky Summary'!$C$67:$AA$80,MATCH(IF($D90="Gas","Natural gas",$D90),'R6. Sky Summary'!$B$67:$B$80,0),MATCH(Q$48,'R6. Sky Summary'!$C$9:$AA$9,0)),"")</f>
        <v>115.03896303997654</v>
      </c>
      <c r="R90" s="6">
        <f>IFERROR(INDEX('R6. Sky Summary'!$C$67:$AA$80,MATCH(IF($D90="Gas","Natural gas",$D90),'R6. Sky Summary'!$B$67:$B$80,0),MATCH(R$48,'R6. Sky Summary'!$C$9:$AA$9,0)),"")</f>
        <v>95.038687658102404</v>
      </c>
      <c r="S90" s="6">
        <f>IFERROR(INDEX('R6. Sky Summary'!$C$67:$AA$80,MATCH(IF($D90="Gas","Natural gas",$D90),'R6. Sky Summary'!$B$67:$B$80,0),MATCH(S$48,'R6. Sky Summary'!$C$9:$AA$9,0)),"")</f>
        <v>76.695684610420699</v>
      </c>
    </row>
  </sheetData>
  <conditionalFormatting sqref="M75:O76 D64:K66 D74:K76 D77:O78 A91:XFD1048576 A48:A90 C50:C90 M64:S66 D67:S73 M74:S74 P75:S78 V48:XFD90 C48:S49 D50:S63 D79:S90 A1:XFD47">
    <cfRule type="expression" dxfId="0" priority="1">
      <formula>_xlfn.ISFORMULA(A1)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CCE4B-5A38-4384-98F0-FC2F204AB352}">
  <sheetPr>
    <tabColor theme="5" tint="0.39997558519241921"/>
    <pageSetUpPr autoPageBreaks="0"/>
  </sheetPr>
  <dimension ref="A1:AB207"/>
  <sheetViews>
    <sheetView topLeftCell="A100" workbookViewId="0">
      <selection activeCell="C100" sqref="C100"/>
    </sheetView>
  </sheetViews>
  <sheetFormatPr defaultColWidth="15.77734375" defaultRowHeight="14.4" x14ac:dyDescent="0.3"/>
  <cols>
    <col min="1" max="2" width="15.77734375" style="4" customWidth="1"/>
    <col min="3" max="15" width="12.77734375" style="4" customWidth="1"/>
    <col min="16" max="16" width="15.77734375" style="4" customWidth="1"/>
    <col min="17" max="16384" width="15.77734375" style="4"/>
  </cols>
  <sheetData>
    <row r="1" spans="1:17" s="1" customFormat="1" ht="36.6" x14ac:dyDescent="0.7">
      <c r="A1" s="1" t="s">
        <v>47</v>
      </c>
    </row>
    <row r="2" spans="1:17" s="2" customFormat="1" x14ac:dyDescent="0.3">
      <c r="A2" s="2" t="s">
        <v>1</v>
      </c>
      <c r="B2" s="2" t="s">
        <v>48</v>
      </c>
    </row>
    <row r="3" spans="1:17" s="2" customFormat="1" x14ac:dyDescent="0.3">
      <c r="A3" s="2" t="s">
        <v>3</v>
      </c>
      <c r="B3" s="2" t="s">
        <v>49</v>
      </c>
    </row>
    <row r="4" spans="1:17" s="2" customFormat="1" x14ac:dyDescent="0.3">
      <c r="A4" s="2" t="s">
        <v>5</v>
      </c>
      <c r="B4" s="2" t="s">
        <v>6</v>
      </c>
    </row>
    <row r="5" spans="1:17" s="2" customFormat="1" x14ac:dyDescent="0.3">
      <c r="A5" s="2" t="s">
        <v>7</v>
      </c>
      <c r="B5" s="2" t="s">
        <v>50</v>
      </c>
    </row>
    <row r="6" spans="1:17" s="2" customFormat="1" x14ac:dyDescent="0.3">
      <c r="A6" s="2" t="s">
        <v>9</v>
      </c>
      <c r="B6" s="2" t="s">
        <v>51</v>
      </c>
    </row>
    <row r="7" spans="1:17" ht="15" thickBot="1" x14ac:dyDescent="0.35"/>
    <row r="8" spans="1:17" s="5" customFormat="1" ht="15" thickBot="1" x14ac:dyDescent="0.35">
      <c r="A8" s="5" t="s">
        <v>18</v>
      </c>
    </row>
    <row r="9" spans="1:17" x14ac:dyDescent="0.3">
      <c r="A9" s="4" t="s">
        <v>19</v>
      </c>
      <c r="B9" s="4" t="s">
        <v>20</v>
      </c>
      <c r="C9" s="4" t="s">
        <v>21</v>
      </c>
      <c r="D9" s="4" t="s">
        <v>38</v>
      </c>
      <c r="E9" s="4">
        <v>2014</v>
      </c>
      <c r="F9" s="4">
        <v>2015</v>
      </c>
      <c r="G9" s="4">
        <v>2016</v>
      </c>
      <c r="H9" s="4">
        <v>2017</v>
      </c>
      <c r="I9" s="4">
        <v>2020</v>
      </c>
      <c r="J9" s="4">
        <v>2025</v>
      </c>
      <c r="K9" s="4">
        <v>2030</v>
      </c>
      <c r="L9" s="4">
        <v>2035</v>
      </c>
      <c r="M9" s="4">
        <v>2040</v>
      </c>
      <c r="N9" s="4">
        <v>2045</v>
      </c>
      <c r="O9" s="4">
        <v>2050</v>
      </c>
      <c r="P9" s="4">
        <v>2055</v>
      </c>
      <c r="Q9" s="4">
        <v>2060</v>
      </c>
    </row>
    <row r="10" spans="1:17" x14ac:dyDescent="0.3">
      <c r="A10" s="4" t="s">
        <v>22</v>
      </c>
      <c r="B10" s="4" t="str">
        <f>INDEX('R1. Scenario specifications'!$C$11:$C$59,MATCH($A10,'R1. Scenario specifications'!$A$11:$A$59,0))</f>
        <v>Current Policies Scenario, World Energy Outlook 2018</v>
      </c>
      <c r="C10" s="4" t="s">
        <v>23</v>
      </c>
      <c r="D10" s="4" t="s">
        <v>52</v>
      </c>
      <c r="E10" s="6" t="str">
        <f>IF(SUMIFS(G$94:G$207,$B$94:$B$207,$A10)=0,"",SUMIFS(G$94:G$207,$B$94:$B$207,$A10,$D$94:$D$207,$C10)/10^3)</f>
        <v/>
      </c>
      <c r="F10" s="6" t="str">
        <f t="shared" ref="F10:Q25" si="0">IF(SUMIFS(H$94:H$207,$B$94:$B$207,$A10)=0,"",SUMIFS(H$94:H$207,$B$94:$B$207,$A10,$D$94:$D$207,$C10)/10^3)</f>
        <v/>
      </c>
      <c r="G10" s="6">
        <f t="shared" si="0"/>
        <v>2.0249999999999999</v>
      </c>
      <c r="H10" s="6">
        <f t="shared" si="0"/>
        <v>2.0670000000000002</v>
      </c>
      <c r="I10" s="6">
        <f t="shared" si="0"/>
        <v>2.1240000000000001</v>
      </c>
      <c r="J10" s="6">
        <f t="shared" si="0"/>
        <v>2.2189999999999999</v>
      </c>
      <c r="K10" s="6">
        <f t="shared" si="0"/>
        <v>2.3479999999999999</v>
      </c>
      <c r="L10" s="6">
        <f t="shared" si="0"/>
        <v>2.5179999999999998</v>
      </c>
      <c r="M10" s="6">
        <f t="shared" si="0"/>
        <v>2.6930000000000001</v>
      </c>
      <c r="N10" s="6">
        <f t="shared" si="0"/>
        <v>2.8679999999999999</v>
      </c>
      <c r="O10" s="6">
        <f t="shared" si="0"/>
        <v>3.0430000000000001</v>
      </c>
      <c r="P10" s="6">
        <f t="shared" si="0"/>
        <v>3.218</v>
      </c>
      <c r="Q10" s="6">
        <f t="shared" si="0"/>
        <v>3.3929999999999998</v>
      </c>
    </row>
    <row r="11" spans="1:17" x14ac:dyDescent="0.3">
      <c r="A11" s="4" t="s">
        <v>22</v>
      </c>
      <c r="B11" s="4" t="str">
        <f>INDEX('R1. Scenario specifications'!$C$11:$C$59,MATCH($A11,'R1. Scenario specifications'!$A$11:$A$59,0))</f>
        <v>Current Policies Scenario, World Energy Outlook 2018</v>
      </c>
      <c r="C11" s="4" t="s">
        <v>24</v>
      </c>
      <c r="D11" s="4" t="s">
        <v>52</v>
      </c>
      <c r="E11" s="6" t="str">
        <f t="shared" ref="E11:Q44" si="1">IF(SUMIFS(G$94:G$207,$B$94:$B$207,$A11)=0,"",SUMIFS(G$94:G$207,$B$94:$B$207,$A11,$D$94:$D$207,$C11)/10^3)</f>
        <v/>
      </c>
      <c r="F11" s="6" t="str">
        <f t="shared" si="0"/>
        <v/>
      </c>
      <c r="G11" s="6">
        <f t="shared" si="0"/>
        <v>0.44600000000000001</v>
      </c>
      <c r="H11" s="6">
        <f t="shared" si="0"/>
        <v>0.44700000000000001</v>
      </c>
      <c r="I11" s="6">
        <f t="shared" si="0"/>
        <v>0.41175</v>
      </c>
      <c r="J11" s="6">
        <f t="shared" si="0"/>
        <v>0.35299999999999998</v>
      </c>
      <c r="K11" s="6">
        <f t="shared" si="0"/>
        <v>0.314</v>
      </c>
      <c r="L11" s="6">
        <f t="shared" si="0"/>
        <v>0.28799999999999998</v>
      </c>
      <c r="M11" s="6">
        <f t="shared" si="0"/>
        <v>0.26400000000000001</v>
      </c>
      <c r="N11" s="6">
        <f t="shared" si="0"/>
        <v>0.24</v>
      </c>
      <c r="O11" s="6">
        <f t="shared" si="0"/>
        <v>0.216</v>
      </c>
      <c r="P11" s="6">
        <f t="shared" si="0"/>
        <v>0.192</v>
      </c>
      <c r="Q11" s="6">
        <f t="shared" si="0"/>
        <v>0.16800000000000001</v>
      </c>
    </row>
    <row r="12" spans="1:17" x14ac:dyDescent="0.3">
      <c r="A12" s="4" t="s">
        <v>22</v>
      </c>
      <c r="B12" s="4" t="str">
        <f>INDEX('R1. Scenario specifications'!$C$11:$C$59,MATCH($A12,'R1. Scenario specifications'!$A$11:$A$59,0))</f>
        <v>Current Policies Scenario, World Energy Outlook 2018</v>
      </c>
      <c r="C12" s="4" t="s">
        <v>25</v>
      </c>
      <c r="D12" s="4" t="s">
        <v>52</v>
      </c>
      <c r="E12" s="6" t="str">
        <f t="shared" si="1"/>
        <v/>
      </c>
      <c r="F12" s="6" t="str">
        <f t="shared" si="0"/>
        <v/>
      </c>
      <c r="G12" s="6">
        <f t="shared" si="0"/>
        <v>1.6439999999999999</v>
      </c>
      <c r="H12" s="6">
        <f t="shared" si="0"/>
        <v>1.6950000000000001</v>
      </c>
      <c r="I12" s="6">
        <f t="shared" si="0"/>
        <v>1.8671249999999999</v>
      </c>
      <c r="J12" s="6">
        <f t="shared" si="0"/>
        <v>2.1539999999999999</v>
      </c>
      <c r="K12" s="6">
        <f t="shared" si="0"/>
        <v>2.415</v>
      </c>
      <c r="L12" s="6">
        <f t="shared" si="0"/>
        <v>2.6840000000000002</v>
      </c>
      <c r="M12" s="6">
        <f t="shared" si="0"/>
        <v>2.93</v>
      </c>
      <c r="N12" s="6">
        <f t="shared" si="0"/>
        <v>3.1760000000000002</v>
      </c>
      <c r="O12" s="6">
        <f t="shared" si="0"/>
        <v>3.4220000000000002</v>
      </c>
      <c r="P12" s="6">
        <f t="shared" si="0"/>
        <v>3.6680000000000001</v>
      </c>
      <c r="Q12" s="6">
        <f t="shared" si="0"/>
        <v>3.9140000000000001</v>
      </c>
    </row>
    <row r="13" spans="1:17" x14ac:dyDescent="0.3">
      <c r="A13" s="4" t="s">
        <v>22</v>
      </c>
      <c r="B13" s="4" t="str">
        <f>INDEX('R1. Scenario specifications'!$C$11:$C$59,MATCH($A13,'R1. Scenario specifications'!$A$11:$A$59,0))</f>
        <v>Current Policies Scenario, World Energy Outlook 2018</v>
      </c>
      <c r="C13" s="4" t="s">
        <v>53</v>
      </c>
      <c r="D13" s="4" t="s">
        <v>52</v>
      </c>
      <c r="E13" s="6" t="str">
        <f t="shared" si="1"/>
        <v/>
      </c>
      <c r="F13" s="6" t="str">
        <f t="shared" si="0"/>
        <v/>
      </c>
      <c r="G13" s="6">
        <f t="shared" si="0"/>
        <v>0.41399999999999998</v>
      </c>
      <c r="H13" s="6">
        <f t="shared" si="0"/>
        <v>0.41199999999999998</v>
      </c>
      <c r="I13" s="6">
        <f t="shared" si="0"/>
        <v>0.42475000000000002</v>
      </c>
      <c r="J13" s="6">
        <f t="shared" si="0"/>
        <v>0.44600000000000001</v>
      </c>
      <c r="K13" s="6">
        <f t="shared" si="0"/>
        <v>0.45900000000000002</v>
      </c>
      <c r="L13" s="6">
        <f t="shared" si="0"/>
        <v>0.47299999999999998</v>
      </c>
      <c r="M13" s="6">
        <f t="shared" si="0"/>
        <v>0.498</v>
      </c>
      <c r="N13" s="6">
        <f t="shared" si="0"/>
        <v>0.52300000000000002</v>
      </c>
      <c r="O13" s="6">
        <f t="shared" si="0"/>
        <v>0.54800000000000004</v>
      </c>
      <c r="P13" s="6">
        <f t="shared" si="0"/>
        <v>0.57299999999999995</v>
      </c>
      <c r="Q13" s="6">
        <f t="shared" si="0"/>
        <v>0.59799999999999998</v>
      </c>
    </row>
    <row r="14" spans="1:17" x14ac:dyDescent="0.3">
      <c r="A14" s="4" t="s">
        <v>22</v>
      </c>
      <c r="B14" s="4" t="str">
        <f>INDEX('R1. Scenario specifications'!$C$11:$C$59,MATCH($A14,'R1. Scenario specifications'!$A$11:$A$59,0))</f>
        <v>Current Policies Scenario, World Energy Outlook 2018</v>
      </c>
      <c r="C14" s="4" t="s">
        <v>54</v>
      </c>
      <c r="D14" s="4" t="s">
        <v>52</v>
      </c>
      <c r="E14" s="6" t="str">
        <f t="shared" si="1"/>
        <v/>
      </c>
      <c r="F14" s="6" t="str">
        <f t="shared" si="0"/>
        <v/>
      </c>
      <c r="G14" s="6">
        <f t="shared" si="0"/>
        <v>1.244</v>
      </c>
      <c r="H14" s="6">
        <f t="shared" si="0"/>
        <v>1.27</v>
      </c>
      <c r="I14" s="6">
        <f t="shared" si="0"/>
        <v>1.3382499999999999</v>
      </c>
      <c r="J14" s="6">
        <f t="shared" si="0"/>
        <v>1.452</v>
      </c>
      <c r="K14" s="6">
        <f t="shared" si="0"/>
        <v>1.5649999999999999</v>
      </c>
      <c r="L14" s="6">
        <f t="shared" si="0"/>
        <v>1.669</v>
      </c>
      <c r="M14" s="6">
        <f t="shared" si="0"/>
        <v>1.7689999999999999</v>
      </c>
      <c r="N14" s="6">
        <f t="shared" si="0"/>
        <v>1.869</v>
      </c>
      <c r="O14" s="6">
        <f t="shared" si="0"/>
        <v>1.9690000000000001</v>
      </c>
      <c r="P14" s="6">
        <f t="shared" si="0"/>
        <v>2.069</v>
      </c>
      <c r="Q14" s="6">
        <f t="shared" si="0"/>
        <v>2.169</v>
      </c>
    </row>
    <row r="15" spans="1:17" x14ac:dyDescent="0.3">
      <c r="A15" s="4" t="s">
        <v>22</v>
      </c>
      <c r="B15" s="4" t="str">
        <f>INDEX('R1. Scenario specifications'!$C$11:$C$59,MATCH($A15,'R1. Scenario specifications'!$A$11:$A$59,0))</f>
        <v>Current Policies Scenario, World Energy Outlook 2018</v>
      </c>
      <c r="C15" s="4" t="s">
        <v>55</v>
      </c>
      <c r="D15" s="4" t="s">
        <v>52</v>
      </c>
      <c r="E15" s="6" t="str">
        <f t="shared" si="1"/>
        <v/>
      </c>
      <c r="F15" s="6" t="str">
        <f t="shared" si="0"/>
        <v/>
      </c>
      <c r="G15" s="6">
        <f t="shared" si="0"/>
        <v>0.129</v>
      </c>
      <c r="H15" s="6">
        <f t="shared" si="0"/>
        <v>0.13600000000000001</v>
      </c>
      <c r="I15" s="6">
        <f t="shared" si="0"/>
        <v>0.15325</v>
      </c>
      <c r="J15" s="6">
        <f t="shared" si="0"/>
        <v>0.182</v>
      </c>
      <c r="K15" s="6">
        <f t="shared" si="0"/>
        <v>0.20300000000000001</v>
      </c>
      <c r="L15" s="6">
        <f t="shared" si="0"/>
        <v>0.222</v>
      </c>
      <c r="M15" s="6">
        <f t="shared" si="0"/>
        <v>0.24099999999999999</v>
      </c>
      <c r="N15" s="6">
        <f t="shared" si="0"/>
        <v>0.26</v>
      </c>
      <c r="O15" s="6">
        <f t="shared" si="0"/>
        <v>0.27900000000000003</v>
      </c>
      <c r="P15" s="6">
        <f t="shared" si="0"/>
        <v>0.29799999999999999</v>
      </c>
      <c r="Q15" s="6">
        <f t="shared" si="0"/>
        <v>0.317</v>
      </c>
    </row>
    <row r="16" spans="1:17" x14ac:dyDescent="0.3">
      <c r="A16" s="4" t="s">
        <v>22</v>
      </c>
      <c r="B16" s="4" t="str">
        <f>INDEX('R1. Scenario specifications'!$C$11:$C$59,MATCH($A16,'R1. Scenario specifications'!$A$11:$A$59,0))</f>
        <v>Current Policies Scenario, World Energy Outlook 2018</v>
      </c>
      <c r="C16" s="4" t="s">
        <v>56</v>
      </c>
      <c r="D16" s="4" t="s">
        <v>52</v>
      </c>
      <c r="E16" s="6" t="str">
        <f t="shared" si="1"/>
        <v/>
      </c>
      <c r="F16" s="6" t="str">
        <f t="shared" si="0"/>
        <v/>
      </c>
      <c r="G16" s="6">
        <f t="shared" si="0"/>
        <v>0.30499999999999999</v>
      </c>
      <c r="H16" s="6">
        <f t="shared" si="0"/>
        <v>0.40300000000000002</v>
      </c>
      <c r="I16" s="6">
        <f t="shared" si="0"/>
        <v>0.63400000000000001</v>
      </c>
      <c r="J16" s="6">
        <f t="shared" si="0"/>
        <v>1.0189999999999999</v>
      </c>
      <c r="K16" s="6">
        <f t="shared" si="0"/>
        <v>1.3080000000000001</v>
      </c>
      <c r="L16" s="6">
        <f t="shared" si="0"/>
        <v>1.6220000000000001</v>
      </c>
      <c r="M16" s="6">
        <f t="shared" si="0"/>
        <v>1.9870000000000001</v>
      </c>
      <c r="N16" s="6">
        <f t="shared" si="0"/>
        <v>2.3519999999999999</v>
      </c>
      <c r="O16" s="6">
        <f t="shared" si="0"/>
        <v>2.7170000000000001</v>
      </c>
      <c r="P16" s="6">
        <f t="shared" si="0"/>
        <v>3.0819999999999999</v>
      </c>
      <c r="Q16" s="6">
        <f t="shared" si="0"/>
        <v>3.4470000000000001</v>
      </c>
    </row>
    <row r="17" spans="1:17" x14ac:dyDescent="0.3">
      <c r="A17" s="4" t="s">
        <v>22</v>
      </c>
      <c r="B17" s="4" t="str">
        <f>INDEX('R1. Scenario specifications'!$C$11:$C$59,MATCH($A17,'R1. Scenario specifications'!$A$11:$A$59,0))</f>
        <v>Current Policies Scenario, World Energy Outlook 2018</v>
      </c>
      <c r="C17" s="4" t="s">
        <v>57</v>
      </c>
      <c r="D17" s="4" t="s">
        <v>52</v>
      </c>
      <c r="E17" s="6" t="str">
        <f t="shared" si="1"/>
        <v/>
      </c>
      <c r="F17" s="6" t="str">
        <f t="shared" si="0"/>
        <v/>
      </c>
      <c r="G17" s="6">
        <f t="shared" si="0"/>
        <v>0.46700000000000003</v>
      </c>
      <c r="H17" s="6">
        <f t="shared" si="0"/>
        <v>0.51500000000000001</v>
      </c>
      <c r="I17" s="6">
        <f t="shared" si="0"/>
        <v>0.65600000000000003</v>
      </c>
      <c r="J17" s="6">
        <f t="shared" si="0"/>
        <v>0.89100000000000001</v>
      </c>
      <c r="K17" s="6">
        <f t="shared" si="0"/>
        <v>1.0660000000000001</v>
      </c>
      <c r="L17" s="6">
        <f t="shared" si="0"/>
        <v>1.2170000000000001</v>
      </c>
      <c r="M17" s="6">
        <f t="shared" si="0"/>
        <v>1.345</v>
      </c>
      <c r="N17" s="6">
        <f t="shared" si="0"/>
        <v>1.4730000000000001</v>
      </c>
      <c r="O17" s="6">
        <f t="shared" si="0"/>
        <v>1.601</v>
      </c>
      <c r="P17" s="6">
        <f t="shared" si="0"/>
        <v>1.7290000000000001</v>
      </c>
      <c r="Q17" s="6">
        <f t="shared" si="0"/>
        <v>1.857</v>
      </c>
    </row>
    <row r="18" spans="1:17" x14ac:dyDescent="0.3">
      <c r="A18" s="4" t="s">
        <v>22</v>
      </c>
      <c r="B18" s="4" t="str">
        <f>INDEX('R1. Scenario specifications'!$C$11:$C$59,MATCH($A18,'R1. Scenario specifications'!$A$11:$A$59,0))</f>
        <v>Current Policies Scenario, World Energy Outlook 2018</v>
      </c>
      <c r="C18" s="4" t="s">
        <v>58</v>
      </c>
      <c r="D18" s="4" t="s">
        <v>52</v>
      </c>
      <c r="E18" s="6" t="str">
        <f t="shared" si="1"/>
        <v/>
      </c>
      <c r="F18" s="6" t="str">
        <f t="shared" si="0"/>
        <v/>
      </c>
      <c r="G18" s="6">
        <f t="shared" si="0"/>
        <v>1.4E-2</v>
      </c>
      <c r="H18" s="6">
        <f t="shared" si="0"/>
        <v>1.4999999999999999E-2</v>
      </c>
      <c r="I18" s="6">
        <f t="shared" si="0"/>
        <v>1.6875000000000001E-2</v>
      </c>
      <c r="J18" s="6">
        <f t="shared" si="0"/>
        <v>0.02</v>
      </c>
      <c r="K18" s="6">
        <f t="shared" si="0"/>
        <v>2.9000000000000001E-2</v>
      </c>
      <c r="L18" s="6">
        <f t="shared" si="0"/>
        <v>3.9E-2</v>
      </c>
      <c r="M18" s="6">
        <f t="shared" si="0"/>
        <v>5.1999999999999998E-2</v>
      </c>
      <c r="N18" s="6">
        <f t="shared" si="0"/>
        <v>6.5000000000000002E-2</v>
      </c>
      <c r="O18" s="6">
        <f t="shared" si="0"/>
        <v>7.8E-2</v>
      </c>
      <c r="P18" s="6">
        <f t="shared" si="0"/>
        <v>9.0999999999999998E-2</v>
      </c>
      <c r="Q18" s="6">
        <f t="shared" si="0"/>
        <v>0.104</v>
      </c>
    </row>
    <row r="19" spans="1:17" x14ac:dyDescent="0.3">
      <c r="A19" s="4" t="s">
        <v>26</v>
      </c>
      <c r="B19" s="4" t="str">
        <f>INDEX('R1. Scenario specifications'!$C$11:$C$59,MATCH($A19,'R1. Scenario specifications'!$A$11:$A$59,0))</f>
        <v>New Policies Scenario, World Energy Outlook 2018</v>
      </c>
      <c r="C19" s="4" t="s">
        <v>23</v>
      </c>
      <c r="D19" s="4" t="s">
        <v>52</v>
      </c>
      <c r="E19" s="6" t="str">
        <f t="shared" si="1"/>
        <v/>
      </c>
      <c r="F19" s="6" t="str">
        <f t="shared" si="0"/>
        <v/>
      </c>
      <c r="G19" s="6">
        <f t="shared" si="0"/>
        <v>2.0249999999999999</v>
      </c>
      <c r="H19" s="6">
        <f t="shared" si="0"/>
        <v>2.0670000000000002</v>
      </c>
      <c r="I19" s="6">
        <f t="shared" si="0"/>
        <v>2.0906250000000002</v>
      </c>
      <c r="J19" s="6">
        <f t="shared" si="0"/>
        <v>2.13</v>
      </c>
      <c r="K19" s="6">
        <f t="shared" si="0"/>
        <v>2.1429999999999998</v>
      </c>
      <c r="L19" s="6">
        <f t="shared" si="0"/>
        <v>2.1840000000000002</v>
      </c>
      <c r="M19" s="6">
        <f t="shared" si="0"/>
        <v>2.238</v>
      </c>
      <c r="N19" s="6">
        <f t="shared" si="0"/>
        <v>2.2919999999999998</v>
      </c>
      <c r="O19" s="6">
        <f t="shared" si="0"/>
        <v>2.3460000000000001</v>
      </c>
      <c r="P19" s="6">
        <f t="shared" si="0"/>
        <v>2.4</v>
      </c>
      <c r="Q19" s="6">
        <f t="shared" si="0"/>
        <v>2.4540000000000002</v>
      </c>
    </row>
    <row r="20" spans="1:17" x14ac:dyDescent="0.3">
      <c r="A20" s="4" t="s">
        <v>26</v>
      </c>
      <c r="B20" s="4" t="str">
        <f>INDEX('R1. Scenario specifications'!$C$11:$C$59,MATCH($A20,'R1. Scenario specifications'!$A$11:$A$59,0))</f>
        <v>New Policies Scenario, World Energy Outlook 2018</v>
      </c>
      <c r="C20" s="4" t="s">
        <v>24</v>
      </c>
      <c r="D20" s="4" t="s">
        <v>52</v>
      </c>
      <c r="E20" s="6" t="str">
        <f t="shared" si="1"/>
        <v/>
      </c>
      <c r="F20" s="6" t="str">
        <f t="shared" si="0"/>
        <v/>
      </c>
      <c r="G20" s="6">
        <f t="shared" si="0"/>
        <v>0.44600000000000001</v>
      </c>
      <c r="H20" s="6">
        <f t="shared" si="0"/>
        <v>0.44700000000000001</v>
      </c>
      <c r="I20" s="6">
        <f t="shared" si="0"/>
        <v>0.41062500000000002</v>
      </c>
      <c r="J20" s="6">
        <f t="shared" si="0"/>
        <v>0.35</v>
      </c>
      <c r="K20" s="6">
        <f t="shared" si="0"/>
        <v>0.307</v>
      </c>
      <c r="L20" s="6">
        <f t="shared" si="0"/>
        <v>0.27800000000000002</v>
      </c>
      <c r="M20" s="6">
        <f t="shared" si="0"/>
        <v>0.246</v>
      </c>
      <c r="N20" s="6">
        <f t="shared" si="0"/>
        <v>0.214</v>
      </c>
      <c r="O20" s="6">
        <f t="shared" si="0"/>
        <v>0.182</v>
      </c>
      <c r="P20" s="6">
        <f t="shared" si="0"/>
        <v>0.15</v>
      </c>
      <c r="Q20" s="6">
        <f t="shared" si="0"/>
        <v>0.11799999999999999</v>
      </c>
    </row>
    <row r="21" spans="1:17" x14ac:dyDescent="0.3">
      <c r="A21" s="4" t="s">
        <v>26</v>
      </c>
      <c r="B21" s="4" t="str">
        <f>INDEX('R1. Scenario specifications'!$C$11:$C$59,MATCH($A21,'R1. Scenario specifications'!$A$11:$A$59,0))</f>
        <v>New Policies Scenario, World Energy Outlook 2018</v>
      </c>
      <c r="C21" s="4" t="s">
        <v>25</v>
      </c>
      <c r="D21" s="4" t="s">
        <v>52</v>
      </c>
      <c r="E21" s="6" t="str">
        <f t="shared" si="1"/>
        <v/>
      </c>
      <c r="F21" s="6" t="str">
        <f t="shared" si="0"/>
        <v/>
      </c>
      <c r="G21" s="6">
        <f t="shared" si="0"/>
        <v>1.6439999999999999</v>
      </c>
      <c r="H21" s="6">
        <f t="shared" si="0"/>
        <v>1.6950000000000001</v>
      </c>
      <c r="I21" s="6">
        <f t="shared" si="0"/>
        <v>1.85175</v>
      </c>
      <c r="J21" s="6">
        <f t="shared" si="0"/>
        <v>2.113</v>
      </c>
      <c r="K21" s="6">
        <f t="shared" si="0"/>
        <v>2.3340000000000001</v>
      </c>
      <c r="L21" s="6">
        <f t="shared" si="0"/>
        <v>2.5259999999999998</v>
      </c>
      <c r="M21" s="6">
        <f t="shared" si="0"/>
        <v>2.74</v>
      </c>
      <c r="N21" s="6">
        <f t="shared" si="0"/>
        <v>2.9540000000000002</v>
      </c>
      <c r="O21" s="6">
        <f t="shared" si="0"/>
        <v>3.1680000000000001</v>
      </c>
      <c r="P21" s="6">
        <f t="shared" si="0"/>
        <v>3.3820000000000001</v>
      </c>
      <c r="Q21" s="6">
        <f t="shared" si="0"/>
        <v>3.5960000000000001</v>
      </c>
    </row>
    <row r="22" spans="1:17" x14ac:dyDescent="0.3">
      <c r="A22" s="4" t="s">
        <v>26</v>
      </c>
      <c r="B22" s="4" t="str">
        <f>INDEX('R1. Scenario specifications'!$C$11:$C$59,MATCH($A22,'R1. Scenario specifications'!$A$11:$A$59,0))</f>
        <v>New Policies Scenario, World Energy Outlook 2018</v>
      </c>
      <c r="C22" s="4" t="s">
        <v>53</v>
      </c>
      <c r="D22" s="4" t="s">
        <v>52</v>
      </c>
      <c r="E22" s="6" t="str">
        <f t="shared" si="1"/>
        <v/>
      </c>
      <c r="F22" s="6" t="str">
        <f t="shared" si="0"/>
        <v/>
      </c>
      <c r="G22" s="6">
        <f t="shared" si="0"/>
        <v>0.41399999999999998</v>
      </c>
      <c r="H22" s="6">
        <f t="shared" si="0"/>
        <v>0.41199999999999998</v>
      </c>
      <c r="I22" s="6">
        <f t="shared" si="0"/>
        <v>0.42549999999999999</v>
      </c>
      <c r="J22" s="6">
        <f t="shared" si="0"/>
        <v>0.44800000000000001</v>
      </c>
      <c r="K22" s="6">
        <f t="shared" si="0"/>
        <v>0.46400000000000002</v>
      </c>
      <c r="L22" s="6">
        <f t="shared" si="0"/>
        <v>0.495</v>
      </c>
      <c r="M22" s="6">
        <f t="shared" si="0"/>
        <v>0.51800000000000002</v>
      </c>
      <c r="N22" s="6">
        <f t="shared" si="0"/>
        <v>0.54100000000000004</v>
      </c>
      <c r="O22" s="6">
        <f t="shared" si="0"/>
        <v>0.56399999999999995</v>
      </c>
      <c r="P22" s="6">
        <f t="shared" si="0"/>
        <v>0.58699999999999997</v>
      </c>
      <c r="Q22" s="6">
        <f t="shared" si="0"/>
        <v>0.61</v>
      </c>
    </row>
    <row r="23" spans="1:17" x14ac:dyDescent="0.3">
      <c r="A23" s="4" t="s">
        <v>26</v>
      </c>
      <c r="B23" s="4" t="str">
        <f>INDEX('R1. Scenario specifications'!$C$11:$C$59,MATCH($A23,'R1. Scenario specifications'!$A$11:$A$59,0))</f>
        <v>New Policies Scenario, World Energy Outlook 2018</v>
      </c>
      <c r="C23" s="4" t="s">
        <v>54</v>
      </c>
      <c r="D23" s="4" t="s">
        <v>52</v>
      </c>
      <c r="E23" s="6" t="str">
        <f t="shared" si="1"/>
        <v/>
      </c>
      <c r="F23" s="6" t="str">
        <f t="shared" si="0"/>
        <v/>
      </c>
      <c r="G23" s="6">
        <f t="shared" si="0"/>
        <v>1.244</v>
      </c>
      <c r="H23" s="6">
        <f t="shared" si="0"/>
        <v>1.27</v>
      </c>
      <c r="I23" s="6">
        <f t="shared" si="0"/>
        <v>1.3420000000000001</v>
      </c>
      <c r="J23" s="6">
        <f t="shared" si="0"/>
        <v>1.462</v>
      </c>
      <c r="K23" s="6">
        <f t="shared" si="0"/>
        <v>1.6040000000000001</v>
      </c>
      <c r="L23" s="6">
        <f t="shared" si="0"/>
        <v>1.728</v>
      </c>
      <c r="M23" s="6">
        <f t="shared" si="0"/>
        <v>1.839</v>
      </c>
      <c r="N23" s="6">
        <f t="shared" si="0"/>
        <v>1.95</v>
      </c>
      <c r="O23" s="6">
        <f t="shared" si="0"/>
        <v>2.0609999999999999</v>
      </c>
      <c r="P23" s="6">
        <f t="shared" si="0"/>
        <v>2.1720000000000002</v>
      </c>
      <c r="Q23" s="6">
        <f t="shared" si="0"/>
        <v>2.2829999999999999</v>
      </c>
    </row>
    <row r="24" spans="1:17" x14ac:dyDescent="0.3">
      <c r="A24" s="4" t="s">
        <v>26</v>
      </c>
      <c r="B24" s="4" t="str">
        <f>INDEX('R1. Scenario specifications'!$C$11:$C$59,MATCH($A24,'R1. Scenario specifications'!$A$11:$A$59,0))</f>
        <v>New Policies Scenario, World Energy Outlook 2018</v>
      </c>
      <c r="C24" s="4" t="s">
        <v>55</v>
      </c>
      <c r="D24" s="4" t="s">
        <v>52</v>
      </c>
      <c r="E24" s="6" t="str">
        <f t="shared" si="1"/>
        <v/>
      </c>
      <c r="F24" s="6" t="str">
        <f t="shared" si="0"/>
        <v/>
      </c>
      <c r="G24" s="6">
        <f t="shared" si="0"/>
        <v>0.129</v>
      </c>
      <c r="H24" s="6">
        <f t="shared" si="0"/>
        <v>0.13600000000000001</v>
      </c>
      <c r="I24" s="6">
        <f t="shared" si="0"/>
        <v>0.15475</v>
      </c>
      <c r="J24" s="6">
        <f t="shared" si="0"/>
        <v>0.186</v>
      </c>
      <c r="K24" s="6">
        <f t="shared" si="0"/>
        <v>0.216</v>
      </c>
      <c r="L24" s="6">
        <f t="shared" si="0"/>
        <v>0.247</v>
      </c>
      <c r="M24" s="6">
        <f t="shared" si="0"/>
        <v>0.27800000000000002</v>
      </c>
      <c r="N24" s="6">
        <f t="shared" si="0"/>
        <v>0.309</v>
      </c>
      <c r="O24" s="6">
        <f t="shared" si="0"/>
        <v>0.34</v>
      </c>
      <c r="P24" s="6">
        <f t="shared" si="0"/>
        <v>0.371</v>
      </c>
      <c r="Q24" s="6">
        <f t="shared" si="0"/>
        <v>0.40200000000000002</v>
      </c>
    </row>
    <row r="25" spans="1:17" x14ac:dyDescent="0.3">
      <c r="A25" s="4" t="s">
        <v>26</v>
      </c>
      <c r="B25" s="4" t="str">
        <f>INDEX('R1. Scenario specifications'!$C$11:$C$59,MATCH($A25,'R1. Scenario specifications'!$A$11:$A$59,0))</f>
        <v>New Policies Scenario, World Energy Outlook 2018</v>
      </c>
      <c r="C25" s="4" t="s">
        <v>56</v>
      </c>
      <c r="D25" s="4" t="s">
        <v>52</v>
      </c>
      <c r="E25" s="6" t="str">
        <f t="shared" si="1"/>
        <v/>
      </c>
      <c r="F25" s="6" t="str">
        <f t="shared" si="0"/>
        <v/>
      </c>
      <c r="G25" s="6">
        <f t="shared" si="0"/>
        <v>0.30499999999999999</v>
      </c>
      <c r="H25" s="6">
        <f t="shared" si="0"/>
        <v>0.40300000000000002</v>
      </c>
      <c r="I25" s="6">
        <f t="shared" si="0"/>
        <v>0.67262500000000003</v>
      </c>
      <c r="J25" s="6">
        <f t="shared" si="0"/>
        <v>1.1220000000000001</v>
      </c>
      <c r="K25" s="6">
        <f t="shared" si="0"/>
        <v>1.6140000000000001</v>
      </c>
      <c r="L25" s="6">
        <f t="shared" si="0"/>
        <v>2.077</v>
      </c>
      <c r="M25" s="6">
        <f t="shared" si="0"/>
        <v>2.6080000000000001</v>
      </c>
      <c r="N25" s="6">
        <f t="shared" si="0"/>
        <v>3.1389999999999998</v>
      </c>
      <c r="O25" s="6">
        <f t="shared" si="0"/>
        <v>3.67</v>
      </c>
      <c r="P25" s="6">
        <f t="shared" si="0"/>
        <v>4.2009999999999996</v>
      </c>
      <c r="Q25" s="6">
        <f t="shared" si="0"/>
        <v>4.7320000000000002</v>
      </c>
    </row>
    <row r="26" spans="1:17" x14ac:dyDescent="0.3">
      <c r="A26" s="4" t="s">
        <v>26</v>
      </c>
      <c r="B26" s="4" t="str">
        <f>INDEX('R1. Scenario specifications'!$C$11:$C$59,MATCH($A26,'R1. Scenario specifications'!$A$11:$A$59,0))</f>
        <v>New Policies Scenario, World Energy Outlook 2018</v>
      </c>
      <c r="C26" s="4" t="s">
        <v>57</v>
      </c>
      <c r="D26" s="4" t="s">
        <v>52</v>
      </c>
      <c r="E26" s="6" t="str">
        <f t="shared" si="1"/>
        <v/>
      </c>
      <c r="F26" s="6" t="str">
        <f t="shared" si="1"/>
        <v/>
      </c>
      <c r="G26" s="6">
        <f t="shared" si="1"/>
        <v>0.46700000000000003</v>
      </c>
      <c r="H26" s="6">
        <f t="shared" si="1"/>
        <v>0.51500000000000001</v>
      </c>
      <c r="I26" s="6">
        <f t="shared" si="1"/>
        <v>0.67925000000000002</v>
      </c>
      <c r="J26" s="6">
        <f t="shared" si="1"/>
        <v>0.95299999999999996</v>
      </c>
      <c r="K26" s="6">
        <f t="shared" si="1"/>
        <v>1.25</v>
      </c>
      <c r="L26" s="6">
        <f t="shared" si="1"/>
        <v>1.498</v>
      </c>
      <c r="M26" s="6">
        <f t="shared" si="1"/>
        <v>1.7070000000000001</v>
      </c>
      <c r="N26" s="6">
        <f t="shared" si="1"/>
        <v>1.9159999999999999</v>
      </c>
      <c r="O26" s="6">
        <f t="shared" si="1"/>
        <v>2.125</v>
      </c>
      <c r="P26" s="6">
        <f t="shared" si="1"/>
        <v>2.3340000000000001</v>
      </c>
      <c r="Q26" s="6">
        <f t="shared" si="1"/>
        <v>2.5430000000000001</v>
      </c>
    </row>
    <row r="27" spans="1:17" x14ac:dyDescent="0.3">
      <c r="A27" s="4" t="s">
        <v>26</v>
      </c>
      <c r="B27" s="4" t="str">
        <f>INDEX('R1. Scenario specifications'!$C$11:$C$59,MATCH($A27,'R1. Scenario specifications'!$A$11:$A$59,0))</f>
        <v>New Policies Scenario, World Energy Outlook 2018</v>
      </c>
      <c r="C27" s="4" t="s">
        <v>58</v>
      </c>
      <c r="D27" s="4" t="s">
        <v>52</v>
      </c>
      <c r="E27" s="6" t="str">
        <f t="shared" si="1"/>
        <v/>
      </c>
      <c r="F27" s="6" t="str">
        <f t="shared" si="1"/>
        <v/>
      </c>
      <c r="G27" s="6">
        <f t="shared" si="1"/>
        <v>1.4E-2</v>
      </c>
      <c r="H27" s="6">
        <f t="shared" si="1"/>
        <v>1.4999999999999999E-2</v>
      </c>
      <c r="I27" s="6">
        <f t="shared" si="1"/>
        <v>1.7250000000000001E-2</v>
      </c>
      <c r="J27" s="6">
        <f t="shared" si="1"/>
        <v>2.1000000000000001E-2</v>
      </c>
      <c r="K27" s="6">
        <f t="shared" si="1"/>
        <v>3.4000000000000002E-2</v>
      </c>
      <c r="L27" s="6">
        <f t="shared" si="1"/>
        <v>0.05</v>
      </c>
      <c r="M27" s="6">
        <f t="shared" si="1"/>
        <v>7.1999999999999995E-2</v>
      </c>
      <c r="N27" s="6">
        <f t="shared" si="1"/>
        <v>9.4E-2</v>
      </c>
      <c r="O27" s="6">
        <f t="shared" si="1"/>
        <v>0.11600000000000001</v>
      </c>
      <c r="P27" s="6">
        <f t="shared" si="1"/>
        <v>0.13800000000000001</v>
      </c>
      <c r="Q27" s="6">
        <f t="shared" si="1"/>
        <v>0.16</v>
      </c>
    </row>
    <row r="28" spans="1:17" x14ac:dyDescent="0.3">
      <c r="A28" s="4" t="s">
        <v>27</v>
      </c>
      <c r="B28" s="4" t="str">
        <f>INDEX('R1. Scenario specifications'!$C$11:$C$59,MATCH($A28,'R1. Scenario specifications'!$A$11:$A$59,0))</f>
        <v>Sustainable Development Scenario, World Energy Outlook 2018</v>
      </c>
      <c r="C28" s="4" t="s">
        <v>23</v>
      </c>
      <c r="D28" s="4" t="s">
        <v>52</v>
      </c>
      <c r="E28" s="6" t="str">
        <f t="shared" si="1"/>
        <v/>
      </c>
      <c r="F28" s="6" t="str">
        <f t="shared" si="1"/>
        <v/>
      </c>
      <c r="G28" s="6">
        <f t="shared" si="1"/>
        <v>2.0249999999999999</v>
      </c>
      <c r="H28" s="6">
        <f t="shared" si="1"/>
        <v>2.0670000000000002</v>
      </c>
      <c r="I28" s="6">
        <f t="shared" si="1"/>
        <v>2.0212500000000002</v>
      </c>
      <c r="J28" s="6">
        <f t="shared" si="1"/>
        <v>1.9450000000000001</v>
      </c>
      <c r="K28" s="6">
        <f t="shared" si="1"/>
        <v>1.633</v>
      </c>
      <c r="L28" s="6">
        <f t="shared" si="1"/>
        <v>1.339</v>
      </c>
      <c r="M28" s="6">
        <f t="shared" si="1"/>
        <v>1.119</v>
      </c>
      <c r="N28" s="6">
        <f t="shared" si="1"/>
        <v>0.89900000000000002</v>
      </c>
      <c r="O28" s="6">
        <f t="shared" si="1"/>
        <v>0.67900000000000005</v>
      </c>
      <c r="P28" s="6">
        <f t="shared" si="1"/>
        <v>0.45900000000000002</v>
      </c>
      <c r="Q28" s="6">
        <f t="shared" si="1"/>
        <v>0.23899999999999999</v>
      </c>
    </row>
    <row r="29" spans="1:17" x14ac:dyDescent="0.3">
      <c r="A29" s="4" t="s">
        <v>27</v>
      </c>
      <c r="B29" s="4" t="str">
        <f>INDEX('R1. Scenario specifications'!$C$11:$C$59,MATCH($A29,'R1. Scenario specifications'!$A$11:$A$59,0))</f>
        <v>Sustainable Development Scenario, World Energy Outlook 2018</v>
      </c>
      <c r="C29" s="4" t="s">
        <v>24</v>
      </c>
      <c r="D29" s="4" t="s">
        <v>52</v>
      </c>
      <c r="E29" s="6" t="str">
        <f t="shared" si="1"/>
        <v/>
      </c>
      <c r="F29" s="6" t="str">
        <f t="shared" si="1"/>
        <v/>
      </c>
      <c r="G29" s="6">
        <f t="shared" si="1"/>
        <v>0.44600000000000001</v>
      </c>
      <c r="H29" s="6">
        <f t="shared" si="1"/>
        <v>0.44700000000000001</v>
      </c>
      <c r="I29" s="6">
        <f t="shared" si="1"/>
        <v>0.40649999999999997</v>
      </c>
      <c r="J29" s="6">
        <f t="shared" si="1"/>
        <v>0.33900000000000002</v>
      </c>
      <c r="K29" s="6">
        <f t="shared" si="1"/>
        <v>0.28899999999999998</v>
      </c>
      <c r="L29" s="6">
        <f t="shared" si="1"/>
        <v>0.25900000000000001</v>
      </c>
      <c r="M29" s="6">
        <f t="shared" si="1"/>
        <v>0.22800000000000001</v>
      </c>
      <c r="N29" s="6">
        <f t="shared" si="1"/>
        <v>0.19700000000000001</v>
      </c>
      <c r="O29" s="6">
        <f t="shared" si="1"/>
        <v>0.16600000000000001</v>
      </c>
      <c r="P29" s="6">
        <f t="shared" si="1"/>
        <v>0.13500000000000001</v>
      </c>
      <c r="Q29" s="6">
        <f t="shared" si="1"/>
        <v>0.104</v>
      </c>
    </row>
    <row r="30" spans="1:17" x14ac:dyDescent="0.3">
      <c r="A30" s="4" t="s">
        <v>27</v>
      </c>
      <c r="B30" s="4" t="str">
        <f>INDEX('R1. Scenario specifications'!$C$11:$C$59,MATCH($A30,'R1. Scenario specifications'!$A$11:$A$59,0))</f>
        <v>Sustainable Development Scenario, World Energy Outlook 2018</v>
      </c>
      <c r="C30" s="4" t="s">
        <v>25</v>
      </c>
      <c r="D30" s="4" t="s">
        <v>52</v>
      </c>
      <c r="E30" s="6" t="str">
        <f t="shared" si="1"/>
        <v/>
      </c>
      <c r="F30" s="6" t="str">
        <f t="shared" si="1"/>
        <v/>
      </c>
      <c r="G30" s="6">
        <f t="shared" si="1"/>
        <v>1.6439999999999999</v>
      </c>
      <c r="H30" s="6">
        <f t="shared" si="1"/>
        <v>1.6950000000000001</v>
      </c>
      <c r="I30" s="6">
        <f t="shared" si="1"/>
        <v>1.8078749999999999</v>
      </c>
      <c r="J30" s="6">
        <f t="shared" si="1"/>
        <v>1.996</v>
      </c>
      <c r="K30" s="6">
        <f t="shared" si="1"/>
        <v>2.1030000000000002</v>
      </c>
      <c r="L30" s="6">
        <f t="shared" si="1"/>
        <v>2.2610000000000001</v>
      </c>
      <c r="M30" s="6">
        <f t="shared" si="1"/>
        <v>2.4060000000000001</v>
      </c>
      <c r="N30" s="6">
        <f t="shared" si="1"/>
        <v>2.5510000000000002</v>
      </c>
      <c r="O30" s="6">
        <f t="shared" si="1"/>
        <v>2.6960000000000002</v>
      </c>
      <c r="P30" s="6">
        <f t="shared" si="1"/>
        <v>2.8410000000000002</v>
      </c>
      <c r="Q30" s="6">
        <f t="shared" si="1"/>
        <v>2.9860000000000002</v>
      </c>
    </row>
    <row r="31" spans="1:17" x14ac:dyDescent="0.3">
      <c r="A31" s="4" t="s">
        <v>27</v>
      </c>
      <c r="B31" s="4" t="str">
        <f>INDEX('R1. Scenario specifications'!$C$11:$C$59,MATCH($A31,'R1. Scenario specifications'!$A$11:$A$59,0))</f>
        <v>Sustainable Development Scenario, World Energy Outlook 2018</v>
      </c>
      <c r="C31" s="4" t="s">
        <v>53</v>
      </c>
      <c r="D31" s="4" t="s">
        <v>52</v>
      </c>
      <c r="E31" s="6" t="str">
        <f t="shared" si="1"/>
        <v/>
      </c>
      <c r="F31" s="6" t="str">
        <f t="shared" si="1"/>
        <v/>
      </c>
      <c r="G31" s="6">
        <f t="shared" si="1"/>
        <v>0.41399999999999998</v>
      </c>
      <c r="H31" s="6">
        <f t="shared" si="1"/>
        <v>0.41199999999999998</v>
      </c>
      <c r="I31" s="6">
        <f t="shared" si="1"/>
        <v>0.43262499999999998</v>
      </c>
      <c r="J31" s="6">
        <f t="shared" si="1"/>
        <v>0.46700000000000003</v>
      </c>
      <c r="K31" s="6">
        <f t="shared" si="1"/>
        <v>0.54200000000000004</v>
      </c>
      <c r="L31" s="6">
        <f t="shared" si="1"/>
        <v>0.621</v>
      </c>
      <c r="M31" s="6">
        <f t="shared" si="1"/>
        <v>0.67800000000000005</v>
      </c>
      <c r="N31" s="6">
        <f t="shared" si="1"/>
        <v>0.73499999999999999</v>
      </c>
      <c r="O31" s="6">
        <f t="shared" si="1"/>
        <v>0.79200000000000004</v>
      </c>
      <c r="P31" s="6">
        <f t="shared" si="1"/>
        <v>0.84899999999999998</v>
      </c>
      <c r="Q31" s="6">
        <f t="shared" si="1"/>
        <v>0.90600000000000003</v>
      </c>
    </row>
    <row r="32" spans="1:17" x14ac:dyDescent="0.3">
      <c r="A32" s="4" t="s">
        <v>27</v>
      </c>
      <c r="B32" s="4" t="str">
        <f>INDEX('R1. Scenario specifications'!$C$11:$C$59,MATCH($A32,'R1. Scenario specifications'!$A$11:$A$59,0))</f>
        <v>Sustainable Development Scenario, World Energy Outlook 2018</v>
      </c>
      <c r="C32" s="4" t="s">
        <v>54</v>
      </c>
      <c r="D32" s="4" t="s">
        <v>52</v>
      </c>
      <c r="E32" s="6" t="str">
        <f t="shared" si="1"/>
        <v/>
      </c>
      <c r="F32" s="6" t="str">
        <f t="shared" si="1"/>
        <v/>
      </c>
      <c r="G32" s="6">
        <f t="shared" si="1"/>
        <v>1.244</v>
      </c>
      <c r="H32" s="6">
        <f t="shared" si="1"/>
        <v>1.27</v>
      </c>
      <c r="I32" s="6">
        <f t="shared" si="1"/>
        <v>1.367875</v>
      </c>
      <c r="J32" s="6">
        <f t="shared" si="1"/>
        <v>1.5309999999999999</v>
      </c>
      <c r="K32" s="6">
        <f t="shared" si="1"/>
        <v>1.738</v>
      </c>
      <c r="L32" s="6">
        <f t="shared" si="1"/>
        <v>1.9239999999999999</v>
      </c>
      <c r="M32" s="6">
        <f t="shared" si="1"/>
        <v>2.0960000000000001</v>
      </c>
      <c r="N32" s="6">
        <f t="shared" si="1"/>
        <v>2.2679999999999998</v>
      </c>
      <c r="O32" s="6">
        <f t="shared" si="1"/>
        <v>2.44</v>
      </c>
      <c r="P32" s="6">
        <f t="shared" si="1"/>
        <v>2.6120000000000001</v>
      </c>
      <c r="Q32" s="6">
        <f t="shared" si="1"/>
        <v>2.7839999999999998</v>
      </c>
    </row>
    <row r="33" spans="1:17" x14ac:dyDescent="0.3">
      <c r="A33" s="4" t="s">
        <v>27</v>
      </c>
      <c r="B33" s="4" t="str">
        <f>INDEX('R1. Scenario specifications'!$C$11:$C$59,MATCH($A33,'R1. Scenario specifications'!$A$11:$A$59,0))</f>
        <v>Sustainable Development Scenario, World Energy Outlook 2018</v>
      </c>
      <c r="C33" s="4" t="s">
        <v>55</v>
      </c>
      <c r="D33" s="4" t="s">
        <v>52</v>
      </c>
      <c r="E33" s="6" t="str">
        <f t="shared" si="1"/>
        <v/>
      </c>
      <c r="F33" s="6" t="str">
        <f t="shared" si="1"/>
        <v/>
      </c>
      <c r="G33" s="6">
        <f t="shared" si="1"/>
        <v>0.129</v>
      </c>
      <c r="H33" s="6">
        <f t="shared" si="1"/>
        <v>0.13600000000000001</v>
      </c>
      <c r="I33" s="6">
        <f t="shared" si="1"/>
        <v>0.16487499999999999</v>
      </c>
      <c r="J33" s="6">
        <f t="shared" si="1"/>
        <v>0.21299999999999999</v>
      </c>
      <c r="K33" s="6">
        <f t="shared" si="1"/>
        <v>0.26600000000000001</v>
      </c>
      <c r="L33" s="6">
        <f t="shared" si="1"/>
        <v>0.32300000000000001</v>
      </c>
      <c r="M33" s="6">
        <f t="shared" si="1"/>
        <v>0.379</v>
      </c>
      <c r="N33" s="6">
        <f t="shared" si="1"/>
        <v>0.435</v>
      </c>
      <c r="O33" s="6">
        <f t="shared" si="1"/>
        <v>0.49099999999999999</v>
      </c>
      <c r="P33" s="6">
        <f t="shared" si="1"/>
        <v>0.54700000000000004</v>
      </c>
      <c r="Q33" s="6">
        <f t="shared" si="1"/>
        <v>0.60299999999999998</v>
      </c>
    </row>
    <row r="34" spans="1:17" x14ac:dyDescent="0.3">
      <c r="A34" s="4" t="s">
        <v>27</v>
      </c>
      <c r="B34" s="4" t="str">
        <f>INDEX('R1. Scenario specifications'!$C$11:$C$59,MATCH($A34,'R1. Scenario specifications'!$A$11:$A$59,0))</f>
        <v>Sustainable Development Scenario, World Energy Outlook 2018</v>
      </c>
      <c r="C34" s="4" t="s">
        <v>56</v>
      </c>
      <c r="D34" s="4" t="s">
        <v>52</v>
      </c>
      <c r="E34" s="6" t="str">
        <f t="shared" si="1"/>
        <v/>
      </c>
      <c r="F34" s="6" t="str">
        <f t="shared" si="1"/>
        <v/>
      </c>
      <c r="G34" s="6">
        <f t="shared" si="1"/>
        <v>0.30499999999999999</v>
      </c>
      <c r="H34" s="6">
        <f t="shared" si="1"/>
        <v>0.40300000000000002</v>
      </c>
      <c r="I34" s="6">
        <f t="shared" si="1"/>
        <v>0.81137499999999996</v>
      </c>
      <c r="J34" s="6">
        <f t="shared" si="1"/>
        <v>1.492</v>
      </c>
      <c r="K34" s="6">
        <f t="shared" si="1"/>
        <v>2.4079999999999999</v>
      </c>
      <c r="L34" s="6">
        <f t="shared" si="1"/>
        <v>3.448</v>
      </c>
      <c r="M34" s="6">
        <f t="shared" si="1"/>
        <v>4.5069999999999997</v>
      </c>
      <c r="N34" s="6">
        <f t="shared" si="1"/>
        <v>5.5659999999999998</v>
      </c>
      <c r="O34" s="6">
        <f t="shared" si="1"/>
        <v>6.625</v>
      </c>
      <c r="P34" s="6">
        <f t="shared" si="1"/>
        <v>7.6840000000000002</v>
      </c>
      <c r="Q34" s="6">
        <f t="shared" si="1"/>
        <v>8.7430000000000003</v>
      </c>
    </row>
    <row r="35" spans="1:17" x14ac:dyDescent="0.3">
      <c r="A35" s="4" t="s">
        <v>27</v>
      </c>
      <c r="B35" s="4" t="str">
        <f>INDEX('R1. Scenario specifications'!$C$11:$C$59,MATCH($A35,'R1. Scenario specifications'!$A$11:$A$59,0))</f>
        <v>Sustainable Development Scenario, World Energy Outlook 2018</v>
      </c>
      <c r="C35" s="4" t="s">
        <v>57</v>
      </c>
      <c r="D35" s="4" t="s">
        <v>52</v>
      </c>
      <c r="E35" s="6" t="str">
        <f t="shared" si="1"/>
        <v/>
      </c>
      <c r="F35" s="6" t="str">
        <f t="shared" si="1"/>
        <v/>
      </c>
      <c r="G35" s="6">
        <f t="shared" si="1"/>
        <v>0.46700000000000003</v>
      </c>
      <c r="H35" s="6">
        <f t="shared" si="1"/>
        <v>0.51500000000000001</v>
      </c>
      <c r="I35" s="6">
        <f t="shared" si="1"/>
        <v>0.74262499999999998</v>
      </c>
      <c r="J35" s="6">
        <f t="shared" si="1"/>
        <v>1.1220000000000001</v>
      </c>
      <c r="K35" s="6">
        <f t="shared" si="1"/>
        <v>1.712</v>
      </c>
      <c r="L35" s="6">
        <f t="shared" si="1"/>
        <v>2.3039999999999998</v>
      </c>
      <c r="M35" s="6">
        <f t="shared" si="1"/>
        <v>2.819</v>
      </c>
      <c r="N35" s="6">
        <f t="shared" si="1"/>
        <v>3.3340000000000001</v>
      </c>
      <c r="O35" s="6">
        <f t="shared" si="1"/>
        <v>3.8490000000000002</v>
      </c>
      <c r="P35" s="6">
        <f t="shared" si="1"/>
        <v>4.3639999999999999</v>
      </c>
      <c r="Q35" s="6">
        <f t="shared" si="1"/>
        <v>4.8789999999999996</v>
      </c>
    </row>
    <row r="36" spans="1:17" x14ac:dyDescent="0.3">
      <c r="A36" s="4" t="s">
        <v>27</v>
      </c>
      <c r="B36" s="4" t="str">
        <f>INDEX('R1. Scenario specifications'!$C$11:$C$59,MATCH($A36,'R1. Scenario specifications'!$A$11:$A$59,0))</f>
        <v>Sustainable Development Scenario, World Energy Outlook 2018</v>
      </c>
      <c r="C36" s="4" t="s">
        <v>58</v>
      </c>
      <c r="D36" s="4" t="s">
        <v>52</v>
      </c>
      <c r="E36" s="6" t="str">
        <f t="shared" si="1"/>
        <v/>
      </c>
      <c r="F36" s="6" t="str">
        <f t="shared" si="1"/>
        <v/>
      </c>
      <c r="G36" s="6">
        <f t="shared" si="1"/>
        <v>1.4E-2</v>
      </c>
      <c r="H36" s="6">
        <f t="shared" si="1"/>
        <v>1.4999999999999999E-2</v>
      </c>
      <c r="I36" s="6">
        <f t="shared" si="1"/>
        <v>1.9875E-2</v>
      </c>
      <c r="J36" s="6">
        <f t="shared" si="1"/>
        <v>2.8000000000000001E-2</v>
      </c>
      <c r="K36" s="6">
        <f t="shared" si="1"/>
        <v>4.9000000000000002E-2</v>
      </c>
      <c r="L36" s="6">
        <f t="shared" si="1"/>
        <v>7.9000000000000001E-2</v>
      </c>
      <c r="M36" s="6">
        <f t="shared" si="1"/>
        <v>0.113</v>
      </c>
      <c r="N36" s="6">
        <f t="shared" si="1"/>
        <v>0.14699999999999999</v>
      </c>
      <c r="O36" s="6">
        <f t="shared" si="1"/>
        <v>0.18099999999999999</v>
      </c>
      <c r="P36" s="6">
        <f t="shared" si="1"/>
        <v>0.215</v>
      </c>
      <c r="Q36" s="6">
        <f t="shared" si="1"/>
        <v>0.249</v>
      </c>
    </row>
    <row r="37" spans="1:17" x14ac:dyDescent="0.3">
      <c r="A37" s="4" t="s">
        <v>28</v>
      </c>
      <c r="B37" s="4" t="str">
        <f>INDEX('R1. Scenario specifications'!$C$11:$C$59,MATCH($A37,'R1. Scenario specifications'!$A$11:$A$59,0))</f>
        <v>Current Policies Scenario, World Energy Outlook 2016</v>
      </c>
      <c r="C37" s="4" t="s">
        <v>23</v>
      </c>
      <c r="D37" s="4" t="s">
        <v>52</v>
      </c>
      <c r="E37" s="6">
        <f t="shared" si="1"/>
        <v>1.8819429999999999</v>
      </c>
      <c r="F37" s="6" t="str">
        <f t="shared" si="1"/>
        <v/>
      </c>
      <c r="G37" s="6" t="str">
        <f t="shared" si="1"/>
        <v/>
      </c>
      <c r="H37" s="6" t="str">
        <f t="shared" si="1"/>
        <v/>
      </c>
      <c r="I37" s="6">
        <f t="shared" si="1"/>
        <v>2.2009470000000002</v>
      </c>
      <c r="J37" s="6" t="str">
        <f t="shared" si="1"/>
        <v/>
      </c>
      <c r="K37" s="6">
        <f t="shared" si="1"/>
        <v>2.6172707999999996</v>
      </c>
      <c r="L37" s="6" t="str">
        <f t="shared" si="1"/>
        <v/>
      </c>
      <c r="M37" s="6">
        <f t="shared" si="1"/>
        <v>3.0298759</v>
      </c>
      <c r="N37" s="6">
        <f t="shared" si="1"/>
        <v>3.2361784500000002</v>
      </c>
      <c r="O37" s="6">
        <f t="shared" si="1"/>
        <v>3.4424810000000003</v>
      </c>
      <c r="P37" s="6">
        <f t="shared" si="1"/>
        <v>3.6487835500000001</v>
      </c>
      <c r="Q37" s="6">
        <f t="shared" si="1"/>
        <v>3.8550861000000003</v>
      </c>
    </row>
    <row r="38" spans="1:17" x14ac:dyDescent="0.3">
      <c r="A38" s="4" t="s">
        <v>28</v>
      </c>
      <c r="B38" s="4" t="str">
        <f>INDEX('R1. Scenario specifications'!$C$11:$C$59,MATCH($A38,'R1. Scenario specifications'!$A$11:$A$59,0))</f>
        <v>Current Policies Scenario, World Energy Outlook 2016</v>
      </c>
      <c r="C38" s="4" t="s">
        <v>24</v>
      </c>
      <c r="D38" s="4" t="s">
        <v>52</v>
      </c>
      <c r="E38" s="6">
        <f t="shared" si="1"/>
        <v>0.44149310000000003</v>
      </c>
      <c r="F38" s="6" t="str">
        <f t="shared" si="1"/>
        <v/>
      </c>
      <c r="G38" s="6" t="str">
        <f t="shared" si="1"/>
        <v/>
      </c>
      <c r="H38" s="6" t="str">
        <f t="shared" si="1"/>
        <v/>
      </c>
      <c r="I38" s="6">
        <f t="shared" si="1"/>
        <v>0.37546589999999996</v>
      </c>
      <c r="J38" s="6" t="str">
        <f t="shared" si="1"/>
        <v/>
      </c>
      <c r="K38" s="6">
        <f t="shared" si="1"/>
        <v>0.30027210000000004</v>
      </c>
      <c r="L38" s="6" t="str">
        <f t="shared" si="1"/>
        <v/>
      </c>
      <c r="M38" s="6">
        <f t="shared" si="1"/>
        <v>0.26401160000000001</v>
      </c>
      <c r="N38" s="6">
        <f t="shared" si="1"/>
        <v>0.24588134999999997</v>
      </c>
      <c r="O38" s="6">
        <f t="shared" si="1"/>
        <v>0.22775109999999996</v>
      </c>
      <c r="P38" s="6">
        <f t="shared" si="1"/>
        <v>0.20962084999999994</v>
      </c>
      <c r="Q38" s="6">
        <f t="shared" si="1"/>
        <v>0.19149059999999993</v>
      </c>
    </row>
    <row r="39" spans="1:17" x14ac:dyDescent="0.3">
      <c r="A39" s="4" t="s">
        <v>28</v>
      </c>
      <c r="B39" s="4" t="str">
        <f>INDEX('R1. Scenario specifications'!$C$11:$C$59,MATCH($A39,'R1. Scenario specifications'!$A$11:$A$59,0))</f>
        <v>Current Policies Scenario, World Energy Outlook 2016</v>
      </c>
      <c r="C39" s="4" t="s">
        <v>25</v>
      </c>
      <c r="D39" s="4" t="s">
        <v>52</v>
      </c>
      <c r="E39" s="6">
        <f t="shared" si="1"/>
        <v>1.5625580999999999</v>
      </c>
      <c r="F39" s="6" t="str">
        <f t="shared" si="1"/>
        <v/>
      </c>
      <c r="G39" s="6" t="str">
        <f t="shared" si="1"/>
        <v/>
      </c>
      <c r="H39" s="6" t="str">
        <f t="shared" si="1"/>
        <v/>
      </c>
      <c r="I39" s="6">
        <f t="shared" si="1"/>
        <v>1.8735452000000001</v>
      </c>
      <c r="J39" s="6" t="str">
        <f t="shared" si="1"/>
        <v/>
      </c>
      <c r="K39" s="6">
        <f t="shared" si="1"/>
        <v>2.4431271999999997</v>
      </c>
      <c r="L39" s="6" t="str">
        <f t="shared" si="1"/>
        <v/>
      </c>
      <c r="M39" s="6">
        <f t="shared" si="1"/>
        <v>3.0350359</v>
      </c>
      <c r="N39" s="6">
        <f t="shared" si="1"/>
        <v>3.3309902499999997</v>
      </c>
      <c r="O39" s="6">
        <f t="shared" si="1"/>
        <v>3.6269445999999999</v>
      </c>
      <c r="P39" s="6">
        <f t="shared" si="1"/>
        <v>3.92289895</v>
      </c>
      <c r="Q39" s="6">
        <f t="shared" si="1"/>
        <v>4.2188533000000001</v>
      </c>
    </row>
    <row r="40" spans="1:17" x14ac:dyDescent="0.3">
      <c r="A40" s="4" t="s">
        <v>28</v>
      </c>
      <c r="B40" s="4" t="str">
        <f>INDEX('R1. Scenario specifications'!$C$11:$C$59,MATCH($A40,'R1. Scenario specifications'!$A$11:$A$59,0))</f>
        <v>Current Policies Scenario, World Energy Outlook 2016</v>
      </c>
      <c r="C40" s="4" t="s">
        <v>53</v>
      </c>
      <c r="D40" s="4" t="s">
        <v>52</v>
      </c>
      <c r="E40" s="6">
        <f t="shared" si="1"/>
        <v>0.39768400000000004</v>
      </c>
      <c r="F40" s="6" t="str">
        <f t="shared" si="1"/>
        <v/>
      </c>
      <c r="G40" s="6" t="str">
        <f t="shared" si="1"/>
        <v/>
      </c>
      <c r="H40" s="6" t="str">
        <f t="shared" si="1"/>
        <v/>
      </c>
      <c r="I40" s="6">
        <f t="shared" si="1"/>
        <v>0.43713299999999999</v>
      </c>
      <c r="J40" s="6" t="str">
        <f t="shared" si="1"/>
        <v/>
      </c>
      <c r="K40" s="6">
        <f t="shared" si="1"/>
        <v>0.48778699999999997</v>
      </c>
      <c r="L40" s="6" t="str">
        <f t="shared" si="1"/>
        <v/>
      </c>
      <c r="M40" s="6">
        <f t="shared" si="1"/>
        <v>0.52855799999999997</v>
      </c>
      <c r="N40" s="6">
        <f t="shared" si="1"/>
        <v>0.54894349999999992</v>
      </c>
      <c r="O40" s="6">
        <f t="shared" si="1"/>
        <v>0.56932899999999997</v>
      </c>
      <c r="P40" s="6">
        <f t="shared" si="1"/>
        <v>0.58971450000000003</v>
      </c>
      <c r="Q40" s="6">
        <f t="shared" si="1"/>
        <v>0.61009999999999998</v>
      </c>
    </row>
    <row r="41" spans="1:17" x14ac:dyDescent="0.3">
      <c r="A41" s="4" t="s">
        <v>28</v>
      </c>
      <c r="B41" s="4" t="str">
        <f>INDEX('R1. Scenario specifications'!$C$11:$C$59,MATCH($A41,'R1. Scenario specifications'!$A$11:$A$59,0))</f>
        <v>Current Policies Scenario, World Energy Outlook 2016</v>
      </c>
      <c r="C41" s="4" t="s">
        <v>54</v>
      </c>
      <c r="D41" s="4" t="s">
        <v>52</v>
      </c>
      <c r="E41" s="6">
        <f t="shared" si="1"/>
        <v>1.1769855</v>
      </c>
      <c r="F41" s="6" t="str">
        <f t="shared" si="1"/>
        <v/>
      </c>
      <c r="G41" s="6" t="str">
        <f t="shared" si="1"/>
        <v/>
      </c>
      <c r="H41" s="6" t="str">
        <f t="shared" si="1"/>
        <v/>
      </c>
      <c r="I41" s="6">
        <f t="shared" si="1"/>
        <v>1.3379193</v>
      </c>
      <c r="J41" s="6" t="str">
        <f t="shared" si="1"/>
        <v/>
      </c>
      <c r="K41" s="6">
        <f t="shared" si="1"/>
        <v>1.5705091</v>
      </c>
      <c r="L41" s="6" t="str">
        <f t="shared" si="1"/>
        <v/>
      </c>
      <c r="M41" s="6">
        <f t="shared" si="1"/>
        <v>1.7703696</v>
      </c>
      <c r="N41" s="6">
        <f t="shared" si="1"/>
        <v>1.8702998499999999</v>
      </c>
      <c r="O41" s="6">
        <f t="shared" si="1"/>
        <v>1.9702301</v>
      </c>
      <c r="P41" s="6">
        <f t="shared" si="1"/>
        <v>2.0701603500000001</v>
      </c>
      <c r="Q41" s="6">
        <f t="shared" si="1"/>
        <v>2.1700906</v>
      </c>
    </row>
    <row r="42" spans="1:17" x14ac:dyDescent="0.3">
      <c r="A42" s="4" t="s">
        <v>28</v>
      </c>
      <c r="B42" s="4" t="str">
        <f>INDEX('R1. Scenario specifications'!$C$11:$C$59,MATCH($A42,'R1. Scenario specifications'!$A$11:$A$59,0))</f>
        <v>Current Policies Scenario, World Energy Outlook 2016</v>
      </c>
      <c r="C42" s="4" t="s">
        <v>55</v>
      </c>
      <c r="D42" s="4" t="s">
        <v>52</v>
      </c>
      <c r="E42" s="6">
        <f t="shared" si="1"/>
        <v>0.1125169</v>
      </c>
      <c r="F42" s="6" t="str">
        <f t="shared" si="1"/>
        <v/>
      </c>
      <c r="G42" s="6" t="str">
        <f t="shared" si="1"/>
        <v/>
      </c>
      <c r="H42" s="6" t="str">
        <f t="shared" si="1"/>
        <v/>
      </c>
      <c r="I42" s="6">
        <f t="shared" si="1"/>
        <v>0.1389214</v>
      </c>
      <c r="J42" s="6" t="str">
        <f t="shared" si="1"/>
        <v/>
      </c>
      <c r="K42" s="6">
        <f t="shared" si="1"/>
        <v>0.1801818</v>
      </c>
      <c r="L42" s="6" t="str">
        <f t="shared" si="1"/>
        <v/>
      </c>
      <c r="M42" s="6">
        <f t="shared" si="1"/>
        <v>0.22253389999999998</v>
      </c>
      <c r="N42" s="6">
        <f t="shared" si="1"/>
        <v>0.24370994999999998</v>
      </c>
      <c r="O42" s="6">
        <f t="shared" si="1"/>
        <v>0.26488599999999995</v>
      </c>
      <c r="P42" s="6">
        <f t="shared" si="1"/>
        <v>0.28606204999999996</v>
      </c>
      <c r="Q42" s="6">
        <f t="shared" si="1"/>
        <v>0.3072380999999999</v>
      </c>
    </row>
    <row r="43" spans="1:17" x14ac:dyDescent="0.3">
      <c r="A43" s="4" t="s">
        <v>28</v>
      </c>
      <c r="B43" s="4" t="str">
        <f>INDEX('R1. Scenario specifications'!$C$11:$C$59,MATCH($A43,'R1. Scenario specifications'!$A$11:$A$59,0))</f>
        <v>Current Policies Scenario, World Energy Outlook 2016</v>
      </c>
      <c r="C43" s="4" t="s">
        <v>56</v>
      </c>
      <c r="D43" s="4" t="s">
        <v>52</v>
      </c>
      <c r="E43" s="6">
        <f t="shared" si="1"/>
        <v>0.18023169999999999</v>
      </c>
      <c r="F43" s="6" t="str">
        <f t="shared" si="1"/>
        <v/>
      </c>
      <c r="G43" s="6" t="str">
        <f t="shared" si="1"/>
        <v/>
      </c>
      <c r="H43" s="6" t="str">
        <f t="shared" si="1"/>
        <v/>
      </c>
      <c r="I43" s="6">
        <f t="shared" si="1"/>
        <v>0.43353809999999998</v>
      </c>
      <c r="J43" s="6" t="str">
        <f t="shared" si="1"/>
        <v/>
      </c>
      <c r="K43" s="6">
        <f t="shared" si="1"/>
        <v>0.73204990000000003</v>
      </c>
      <c r="L43" s="6" t="str">
        <f t="shared" si="1"/>
        <v/>
      </c>
      <c r="M43" s="6">
        <f t="shared" si="1"/>
        <v>1.0408807</v>
      </c>
      <c r="N43" s="6">
        <f t="shared" si="1"/>
        <v>1.1952961</v>
      </c>
      <c r="O43" s="6">
        <f t="shared" si="1"/>
        <v>1.3497115000000002</v>
      </c>
      <c r="P43" s="6">
        <f t="shared" si="1"/>
        <v>1.5041268999999999</v>
      </c>
      <c r="Q43" s="6">
        <f t="shared" si="1"/>
        <v>1.6585423000000001</v>
      </c>
    </row>
    <row r="44" spans="1:17" x14ac:dyDescent="0.3">
      <c r="A44" s="4" t="s">
        <v>28</v>
      </c>
      <c r="B44" s="4" t="str">
        <f>INDEX('R1. Scenario specifications'!$C$11:$C$59,MATCH($A44,'R1. Scenario specifications'!$A$11:$A$59,0))</f>
        <v>Current Policies Scenario, World Energy Outlook 2016</v>
      </c>
      <c r="C44" s="4" t="s">
        <v>57</v>
      </c>
      <c r="D44" s="4" t="s">
        <v>52</v>
      </c>
      <c r="E44" s="6">
        <f t="shared" si="1"/>
        <v>0.35104289999999999</v>
      </c>
      <c r="F44" s="6" t="str">
        <f t="shared" si="1"/>
        <v/>
      </c>
      <c r="G44" s="6" t="str">
        <f t="shared" si="1"/>
        <v/>
      </c>
      <c r="H44" s="6" t="str">
        <f t="shared" si="1"/>
        <v/>
      </c>
      <c r="I44" s="6">
        <f t="shared" si="1"/>
        <v>0.62110119999999991</v>
      </c>
      <c r="J44" s="6" t="str">
        <f t="shared" si="1"/>
        <v/>
      </c>
      <c r="K44" s="6">
        <f t="shared" ref="K44:Q80" si="2">IF(SUMIFS(M$94:M$207,$B$94:$B$207,$A44)=0,"",SUMIFS(M$94:M$207,$B$94:$B$207,$A44,$D$94:$D$207,$C44)/10^3)</f>
        <v>0.94028800000000001</v>
      </c>
      <c r="L44" s="6" t="str">
        <f t="shared" si="2"/>
        <v/>
      </c>
      <c r="M44" s="6">
        <f t="shared" si="2"/>
        <v>1.2142514000000002</v>
      </c>
      <c r="N44" s="6">
        <f t="shared" si="2"/>
        <v>1.3512331000000002</v>
      </c>
      <c r="O44" s="6">
        <f t="shared" si="2"/>
        <v>1.4882148000000002</v>
      </c>
      <c r="P44" s="6">
        <f t="shared" si="2"/>
        <v>1.6251965000000002</v>
      </c>
      <c r="Q44" s="6">
        <f t="shared" si="2"/>
        <v>1.7621782000000004</v>
      </c>
    </row>
    <row r="45" spans="1:17" x14ac:dyDescent="0.3">
      <c r="A45" s="4" t="s">
        <v>28</v>
      </c>
      <c r="B45" s="4" t="str">
        <f>INDEX('R1. Scenario specifications'!$C$11:$C$59,MATCH($A45,'R1. Scenario specifications'!$A$11:$A$59,0))</f>
        <v>Current Policies Scenario, World Energy Outlook 2016</v>
      </c>
      <c r="C45" s="4" t="s">
        <v>58</v>
      </c>
      <c r="D45" s="4" t="s">
        <v>52</v>
      </c>
      <c r="E45" s="6">
        <f t="shared" ref="E45:M85" si="3">IF(SUMIFS(G$94:G$207,$B$94:$B$207,$A45)=0,"",SUMIFS(G$94:G$207,$B$94:$B$207,$A45,$D$94:$D$207,$C45)/10^3)</f>
        <v>1.2940799999999999E-2</v>
      </c>
      <c r="F45" s="6" t="str">
        <f t="shared" si="3"/>
        <v/>
      </c>
      <c r="G45" s="6" t="str">
        <f t="shared" si="3"/>
        <v/>
      </c>
      <c r="H45" s="6" t="str">
        <f t="shared" si="3"/>
        <v/>
      </c>
      <c r="I45" s="6">
        <f t="shared" si="3"/>
        <v>1.74278E-2</v>
      </c>
      <c r="J45" s="6" t="str">
        <f t="shared" si="3"/>
        <v/>
      </c>
      <c r="K45" s="6">
        <f t="shared" si="2"/>
        <v>3.1086900000000001E-2</v>
      </c>
      <c r="L45" s="6" t="str">
        <f t="shared" si="2"/>
        <v/>
      </c>
      <c r="M45" s="6">
        <f t="shared" si="2"/>
        <v>5.5441799999999999E-2</v>
      </c>
      <c r="N45" s="6">
        <f t="shared" si="2"/>
        <v>6.7619249999999992E-2</v>
      </c>
      <c r="O45" s="6">
        <f t="shared" si="2"/>
        <v>7.9796699999999998E-2</v>
      </c>
      <c r="P45" s="6">
        <f t="shared" si="2"/>
        <v>9.1974149999999991E-2</v>
      </c>
      <c r="Q45" s="6">
        <f t="shared" si="2"/>
        <v>0.10415159999999998</v>
      </c>
    </row>
    <row r="46" spans="1:17" x14ac:dyDescent="0.3">
      <c r="A46" s="4" t="s">
        <v>29</v>
      </c>
      <c r="B46" s="4" t="str">
        <f>INDEX('R1. Scenario specifications'!$C$11:$C$59,MATCH($A46,'R1. Scenario specifications'!$A$11:$A$59,0))</f>
        <v>New Policies Scenario, World Energy Outlook 2016</v>
      </c>
      <c r="C46" s="4" t="s">
        <v>23</v>
      </c>
      <c r="D46" s="4" t="s">
        <v>52</v>
      </c>
      <c r="E46" s="6">
        <f t="shared" si="3"/>
        <v>1.8819429999999999</v>
      </c>
      <c r="F46" s="6" t="str">
        <f t="shared" si="3"/>
        <v/>
      </c>
      <c r="G46" s="6" t="str">
        <f t="shared" si="3"/>
        <v/>
      </c>
      <c r="H46" s="6" t="str">
        <f t="shared" si="3"/>
        <v/>
      </c>
      <c r="I46" s="6">
        <f t="shared" si="3"/>
        <v>2.1587581</v>
      </c>
      <c r="J46" s="6">
        <f t="shared" si="3"/>
        <v>2.2275162000000002</v>
      </c>
      <c r="K46" s="6">
        <f t="shared" si="2"/>
        <v>2.3183872000000001</v>
      </c>
      <c r="L46" s="6">
        <f t="shared" si="2"/>
        <v>2.3907881000000004</v>
      </c>
      <c r="M46" s="6">
        <f t="shared" si="2"/>
        <v>2.4374617999999999</v>
      </c>
      <c r="N46" s="6">
        <f t="shared" si="2"/>
        <v>2.4841355000000003</v>
      </c>
      <c r="O46" s="6">
        <f t="shared" si="2"/>
        <v>2.5308091999999998</v>
      </c>
      <c r="P46" s="6">
        <f t="shared" si="2"/>
        <v>2.5774828999999992</v>
      </c>
      <c r="Q46" s="6">
        <f t="shared" si="2"/>
        <v>2.6241565999999983</v>
      </c>
    </row>
    <row r="47" spans="1:17" x14ac:dyDescent="0.3">
      <c r="A47" s="4" t="s">
        <v>29</v>
      </c>
      <c r="B47" s="4" t="str">
        <f>INDEX('R1. Scenario specifications'!$C$11:$C$59,MATCH($A47,'R1. Scenario specifications'!$A$11:$A$59,0))</f>
        <v>New Policies Scenario, World Energy Outlook 2016</v>
      </c>
      <c r="C47" s="4" t="s">
        <v>24</v>
      </c>
      <c r="D47" s="4" t="s">
        <v>52</v>
      </c>
      <c r="E47" s="6">
        <f t="shared" si="3"/>
        <v>0.44149310000000003</v>
      </c>
      <c r="F47" s="6" t="str">
        <f t="shared" si="3"/>
        <v/>
      </c>
      <c r="G47" s="6" t="str">
        <f t="shared" si="3"/>
        <v/>
      </c>
      <c r="H47" s="6" t="str">
        <f t="shared" si="3"/>
        <v/>
      </c>
      <c r="I47" s="6">
        <f t="shared" si="3"/>
        <v>0.3728166</v>
      </c>
      <c r="J47" s="6">
        <f t="shared" si="3"/>
        <v>0.33374619999999999</v>
      </c>
      <c r="K47" s="6">
        <f t="shared" si="2"/>
        <v>0.29212329999999997</v>
      </c>
      <c r="L47" s="6">
        <f t="shared" si="2"/>
        <v>0.27324419999999999</v>
      </c>
      <c r="M47" s="6">
        <f t="shared" si="2"/>
        <v>0.25414740000000002</v>
      </c>
      <c r="N47" s="6">
        <f t="shared" si="2"/>
        <v>0.2350506000000005</v>
      </c>
      <c r="O47" s="6">
        <f t="shared" si="2"/>
        <v>0.21595380000000022</v>
      </c>
      <c r="P47" s="6">
        <f t="shared" si="2"/>
        <v>0.19685699999999998</v>
      </c>
      <c r="Q47" s="6">
        <f t="shared" si="2"/>
        <v>0.17776020000000062</v>
      </c>
    </row>
    <row r="48" spans="1:17" x14ac:dyDescent="0.3">
      <c r="A48" s="4" t="s">
        <v>29</v>
      </c>
      <c r="B48" s="4" t="str">
        <f>INDEX('R1. Scenario specifications'!$C$11:$C$59,MATCH($A48,'R1. Scenario specifications'!$A$11:$A$59,0))</f>
        <v>New Policies Scenario, World Energy Outlook 2016</v>
      </c>
      <c r="C48" s="4" t="s">
        <v>25</v>
      </c>
      <c r="D48" s="4" t="s">
        <v>52</v>
      </c>
      <c r="E48" s="6">
        <f t="shared" si="3"/>
        <v>1.5625580999999999</v>
      </c>
      <c r="F48" s="6" t="str">
        <f t="shared" si="3"/>
        <v/>
      </c>
      <c r="G48" s="6" t="str">
        <f t="shared" si="3"/>
        <v/>
      </c>
      <c r="H48" s="6" t="str">
        <f t="shared" si="3"/>
        <v/>
      </c>
      <c r="I48" s="6">
        <f t="shared" si="3"/>
        <v>1.8438462999999998</v>
      </c>
      <c r="J48" s="6">
        <f t="shared" si="3"/>
        <v>2.0293722000000001</v>
      </c>
      <c r="K48" s="6">
        <f t="shared" si="2"/>
        <v>2.2623764999999998</v>
      </c>
      <c r="L48" s="6">
        <f t="shared" si="2"/>
        <v>2.4872828</v>
      </c>
      <c r="M48" s="6">
        <f t="shared" si="2"/>
        <v>2.7027813000000003</v>
      </c>
      <c r="N48" s="6">
        <f t="shared" si="2"/>
        <v>2.9182797999999894</v>
      </c>
      <c r="O48" s="6">
        <f t="shared" si="2"/>
        <v>3.133778299999991</v>
      </c>
      <c r="P48" s="6">
        <f t="shared" si="2"/>
        <v>3.3492767999999922</v>
      </c>
      <c r="Q48" s="6">
        <f t="shared" si="2"/>
        <v>3.5647752999999938</v>
      </c>
    </row>
    <row r="49" spans="1:17" x14ac:dyDescent="0.3">
      <c r="A49" s="4" t="s">
        <v>29</v>
      </c>
      <c r="B49" s="4" t="str">
        <f>INDEX('R1. Scenario specifications'!$C$11:$C$59,MATCH($A49,'R1. Scenario specifications'!$A$11:$A$59,0))</f>
        <v>New Policies Scenario, World Energy Outlook 2016</v>
      </c>
      <c r="C49" s="4" t="s">
        <v>53</v>
      </c>
      <c r="D49" s="4" t="s">
        <v>52</v>
      </c>
      <c r="E49" s="6">
        <f t="shared" si="3"/>
        <v>0.39768400000000004</v>
      </c>
      <c r="F49" s="6" t="str">
        <f t="shared" si="3"/>
        <v/>
      </c>
      <c r="G49" s="6" t="str">
        <f t="shared" si="3"/>
        <v/>
      </c>
      <c r="H49" s="6" t="str">
        <f t="shared" si="3"/>
        <v/>
      </c>
      <c r="I49" s="6">
        <f t="shared" si="3"/>
        <v>0.438365</v>
      </c>
      <c r="J49" s="6">
        <f t="shared" si="3"/>
        <v>0.46804800000000002</v>
      </c>
      <c r="K49" s="6">
        <f t="shared" si="2"/>
        <v>0.51998100000000003</v>
      </c>
      <c r="L49" s="6">
        <f t="shared" si="2"/>
        <v>0.56546099999999999</v>
      </c>
      <c r="M49" s="6">
        <f t="shared" si="2"/>
        <v>0.60623400000000005</v>
      </c>
      <c r="N49" s="6">
        <f t="shared" si="2"/>
        <v>0.64700699999999778</v>
      </c>
      <c r="O49" s="6">
        <f t="shared" si="2"/>
        <v>0.68777999999999884</v>
      </c>
      <c r="P49" s="6">
        <f t="shared" si="2"/>
        <v>0.7285529999999999</v>
      </c>
      <c r="Q49" s="6">
        <f t="shared" si="2"/>
        <v>0.76932600000000095</v>
      </c>
    </row>
    <row r="50" spans="1:17" x14ac:dyDescent="0.3">
      <c r="A50" s="4" t="s">
        <v>29</v>
      </c>
      <c r="B50" s="4" t="str">
        <f>INDEX('R1. Scenario specifications'!$C$11:$C$59,MATCH($A50,'R1. Scenario specifications'!$A$11:$A$59,0))</f>
        <v>New Policies Scenario, World Energy Outlook 2016</v>
      </c>
      <c r="C50" s="4" t="s">
        <v>54</v>
      </c>
      <c r="D50" s="4" t="s">
        <v>52</v>
      </c>
      <c r="E50" s="6">
        <f t="shared" si="3"/>
        <v>1.1769855</v>
      </c>
      <c r="F50" s="6" t="str">
        <f t="shared" si="3"/>
        <v/>
      </c>
      <c r="G50" s="6" t="str">
        <f t="shared" si="3"/>
        <v/>
      </c>
      <c r="H50" s="6" t="str">
        <f t="shared" si="3"/>
        <v/>
      </c>
      <c r="I50" s="6">
        <f t="shared" si="3"/>
        <v>1.3452045000000001</v>
      </c>
      <c r="J50" s="6">
        <f t="shared" si="3"/>
        <v>1.483897</v>
      </c>
      <c r="K50" s="6">
        <f t="shared" si="2"/>
        <v>1.6220486000000001</v>
      </c>
      <c r="L50" s="6">
        <f t="shared" si="2"/>
        <v>1.7453448</v>
      </c>
      <c r="M50" s="6">
        <f t="shared" si="2"/>
        <v>1.8476301000000002</v>
      </c>
      <c r="N50" s="6">
        <f t="shared" si="2"/>
        <v>1.9499153999999981</v>
      </c>
      <c r="O50" s="6">
        <f t="shared" si="2"/>
        <v>2.0522007000000011</v>
      </c>
      <c r="P50" s="6">
        <f t="shared" si="2"/>
        <v>2.1544859999999972</v>
      </c>
      <c r="Q50" s="6">
        <f t="shared" si="2"/>
        <v>2.2567713000000005</v>
      </c>
    </row>
    <row r="51" spans="1:17" x14ac:dyDescent="0.3">
      <c r="A51" s="4" t="s">
        <v>29</v>
      </c>
      <c r="B51" s="4" t="str">
        <f>INDEX('R1. Scenario specifications'!$C$11:$C$59,MATCH($A51,'R1. Scenario specifications'!$A$11:$A$59,0))</f>
        <v>New Policies Scenario, World Energy Outlook 2016</v>
      </c>
      <c r="C51" s="4" t="s">
        <v>55</v>
      </c>
      <c r="D51" s="4" t="s">
        <v>52</v>
      </c>
      <c r="E51" s="6">
        <f t="shared" si="3"/>
        <v>0.1125169</v>
      </c>
      <c r="F51" s="6" t="str">
        <f t="shared" si="3"/>
        <v/>
      </c>
      <c r="G51" s="6" t="str">
        <f t="shared" si="3"/>
        <v/>
      </c>
      <c r="H51" s="6" t="str">
        <f t="shared" si="3"/>
        <v/>
      </c>
      <c r="I51" s="6">
        <f t="shared" si="3"/>
        <v>0.14031299999999999</v>
      </c>
      <c r="J51" s="6">
        <f t="shared" si="3"/>
        <v>0.1657178</v>
      </c>
      <c r="K51" s="6">
        <f t="shared" si="2"/>
        <v>0.19471479999999999</v>
      </c>
      <c r="L51" s="6">
        <f t="shared" si="2"/>
        <v>0.226441</v>
      </c>
      <c r="M51" s="6">
        <f t="shared" si="2"/>
        <v>0.25948209999999999</v>
      </c>
      <c r="N51" s="6">
        <f t="shared" si="2"/>
        <v>0.29252319999999965</v>
      </c>
      <c r="O51" s="6">
        <f t="shared" si="2"/>
        <v>0.32556430000000003</v>
      </c>
      <c r="P51" s="6">
        <f t="shared" si="2"/>
        <v>0.35860540000000035</v>
      </c>
      <c r="Q51" s="6">
        <f t="shared" si="2"/>
        <v>0.39164650000000073</v>
      </c>
    </row>
    <row r="52" spans="1:17" x14ac:dyDescent="0.3">
      <c r="A52" s="4" t="s">
        <v>29</v>
      </c>
      <c r="B52" s="4" t="str">
        <f>INDEX('R1. Scenario specifications'!$C$11:$C$59,MATCH($A52,'R1. Scenario specifications'!$A$11:$A$59,0))</f>
        <v>New Policies Scenario, World Energy Outlook 2016</v>
      </c>
      <c r="C52" s="4" t="s">
        <v>56</v>
      </c>
      <c r="D52" s="4" t="s">
        <v>52</v>
      </c>
      <c r="E52" s="6">
        <f t="shared" si="3"/>
        <v>0.18023169999999999</v>
      </c>
      <c r="F52" s="6" t="str">
        <f t="shared" si="3"/>
        <v/>
      </c>
      <c r="G52" s="6" t="str">
        <f t="shared" si="3"/>
        <v/>
      </c>
      <c r="H52" s="6" t="str">
        <f t="shared" si="3"/>
        <v/>
      </c>
      <c r="I52" s="6">
        <f t="shared" si="3"/>
        <v>0.49161830000000001</v>
      </c>
      <c r="J52" s="6">
        <f t="shared" si="3"/>
        <v>0.73442589999999996</v>
      </c>
      <c r="K52" s="6">
        <f t="shared" si="2"/>
        <v>0.9834653000000001</v>
      </c>
      <c r="L52" s="6">
        <f t="shared" si="2"/>
        <v>1.2363535000000001</v>
      </c>
      <c r="M52" s="6">
        <f t="shared" si="2"/>
        <v>1.4805432000000001</v>
      </c>
      <c r="N52" s="6">
        <f t="shared" si="2"/>
        <v>1.7247328999999991</v>
      </c>
      <c r="O52" s="6">
        <f t="shared" si="2"/>
        <v>1.9689225999999926</v>
      </c>
      <c r="P52" s="6">
        <f t="shared" si="2"/>
        <v>2.2131122999999842</v>
      </c>
      <c r="Q52" s="6">
        <f t="shared" si="2"/>
        <v>2.4573019999999923</v>
      </c>
    </row>
    <row r="53" spans="1:17" x14ac:dyDescent="0.3">
      <c r="A53" s="4" t="s">
        <v>29</v>
      </c>
      <c r="B53" s="4" t="str">
        <f>INDEX('R1. Scenario specifications'!$C$11:$C$59,MATCH($A53,'R1. Scenario specifications'!$A$11:$A$59,0))</f>
        <v>New Policies Scenario, World Energy Outlook 2016</v>
      </c>
      <c r="C53" s="4" t="s">
        <v>57</v>
      </c>
      <c r="D53" s="4" t="s">
        <v>52</v>
      </c>
      <c r="E53" s="6">
        <f t="shared" si="3"/>
        <v>0.35104289999999999</v>
      </c>
      <c r="F53" s="6" t="str">
        <f t="shared" si="3"/>
        <v/>
      </c>
      <c r="G53" s="6" t="str">
        <f t="shared" si="3"/>
        <v/>
      </c>
      <c r="H53" s="6" t="str">
        <f t="shared" si="3"/>
        <v/>
      </c>
      <c r="I53" s="6">
        <f t="shared" si="3"/>
        <v>0.67027499999999995</v>
      </c>
      <c r="J53" s="6">
        <f t="shared" si="3"/>
        <v>0.90343479999999998</v>
      </c>
      <c r="K53" s="6">
        <f t="shared" si="2"/>
        <v>1.1191264000000001</v>
      </c>
      <c r="L53" s="6">
        <f t="shared" si="2"/>
        <v>1.3193071999999999</v>
      </c>
      <c r="M53" s="6">
        <f t="shared" si="2"/>
        <v>1.5041343</v>
      </c>
      <c r="N53" s="6">
        <f t="shared" si="2"/>
        <v>1.6889614000000002</v>
      </c>
      <c r="O53" s="6">
        <f t="shared" si="2"/>
        <v>1.8737884999999952</v>
      </c>
      <c r="P53" s="6">
        <f t="shared" si="2"/>
        <v>2.0586155999999902</v>
      </c>
      <c r="Q53" s="6">
        <f t="shared" si="2"/>
        <v>2.2434426999999997</v>
      </c>
    </row>
    <row r="54" spans="1:17" x14ac:dyDescent="0.3">
      <c r="A54" s="4" t="s">
        <v>29</v>
      </c>
      <c r="B54" s="4" t="str">
        <f>INDEX('R1. Scenario specifications'!$C$11:$C$59,MATCH($A54,'R1. Scenario specifications'!$A$11:$A$59,0))</f>
        <v>New Policies Scenario, World Energy Outlook 2016</v>
      </c>
      <c r="C54" s="4" t="s">
        <v>58</v>
      </c>
      <c r="D54" s="4" t="s">
        <v>52</v>
      </c>
      <c r="E54" s="6">
        <f t="shared" si="3"/>
        <v>1.2940799999999999E-2</v>
      </c>
      <c r="F54" s="6" t="str">
        <f t="shared" si="3"/>
        <v/>
      </c>
      <c r="G54" s="6" t="str">
        <f t="shared" si="3"/>
        <v/>
      </c>
      <c r="H54" s="6" t="str">
        <f t="shared" si="3"/>
        <v/>
      </c>
      <c r="I54" s="6">
        <f t="shared" si="3"/>
        <v>1.8191600000000002E-2</v>
      </c>
      <c r="J54" s="6">
        <f t="shared" si="3"/>
        <v>2.5273E-2</v>
      </c>
      <c r="K54" s="6">
        <f t="shared" si="2"/>
        <v>3.7114500000000002E-2</v>
      </c>
      <c r="L54" s="6">
        <f t="shared" si="2"/>
        <v>5.4376999999999995E-2</v>
      </c>
      <c r="M54" s="6">
        <f t="shared" si="2"/>
        <v>7.5953100000000009E-2</v>
      </c>
      <c r="N54" s="6">
        <f t="shared" si="2"/>
        <v>9.7529200000000399E-2</v>
      </c>
      <c r="O54" s="6">
        <f t="shared" si="2"/>
        <v>0.11910530000000108</v>
      </c>
      <c r="P54" s="6">
        <f t="shared" si="2"/>
        <v>0.1406814000000004</v>
      </c>
      <c r="Q54" s="6">
        <f t="shared" si="2"/>
        <v>0.16225750000000017</v>
      </c>
    </row>
    <row r="55" spans="1:17" x14ac:dyDescent="0.3">
      <c r="A55" s="4" t="s">
        <v>30</v>
      </c>
      <c r="B55" s="4" t="str">
        <f>INDEX('R1. Scenario specifications'!$C$11:$C$59,MATCH($A55,'R1. Scenario specifications'!$A$11:$A$59,0))</f>
        <v>450 Scenario, World Energy Outlook 2016</v>
      </c>
      <c r="C55" s="4" t="s">
        <v>23</v>
      </c>
      <c r="D55" s="4" t="s">
        <v>52</v>
      </c>
      <c r="E55" s="6">
        <f t="shared" si="3"/>
        <v>1.8819429999999999</v>
      </c>
      <c r="F55" s="6" t="str">
        <f t="shared" si="3"/>
        <v/>
      </c>
      <c r="G55" s="6" t="str">
        <f t="shared" si="3"/>
        <v/>
      </c>
      <c r="H55" s="6" t="str">
        <f t="shared" si="3"/>
        <v/>
      </c>
      <c r="I55" s="6">
        <f t="shared" si="3"/>
        <v>2.0939652999999998</v>
      </c>
      <c r="J55" s="6" t="str">
        <f t="shared" si="3"/>
        <v/>
      </c>
      <c r="K55" s="6">
        <f t="shared" si="2"/>
        <v>1.6867897000000001</v>
      </c>
      <c r="L55" s="6" t="str">
        <f t="shared" si="2"/>
        <v/>
      </c>
      <c r="M55" s="6">
        <f t="shared" si="2"/>
        <v>1.1936900000000001</v>
      </c>
      <c r="N55" s="6">
        <f t="shared" si="2"/>
        <v>0.94714015000000007</v>
      </c>
      <c r="O55" s="6">
        <f t="shared" si="2"/>
        <v>0.70059030000000011</v>
      </c>
      <c r="P55" s="6">
        <f t="shared" si="2"/>
        <v>0.4540404500000001</v>
      </c>
      <c r="Q55" s="6">
        <f t="shared" si="2"/>
        <v>0.20749060000000019</v>
      </c>
    </row>
    <row r="56" spans="1:17" x14ac:dyDescent="0.3">
      <c r="A56" s="4" t="s">
        <v>30</v>
      </c>
      <c r="B56" s="4" t="str">
        <f>INDEX('R1. Scenario specifications'!$C$11:$C$59,MATCH($A56,'R1. Scenario specifications'!$A$11:$A$59,0))</f>
        <v>450 Scenario, World Energy Outlook 2016</v>
      </c>
      <c r="C56" s="4" t="s">
        <v>24</v>
      </c>
      <c r="D56" s="4" t="s">
        <v>52</v>
      </c>
      <c r="E56" s="6">
        <f t="shared" si="3"/>
        <v>0.44149310000000003</v>
      </c>
      <c r="F56" s="6" t="str">
        <f t="shared" si="3"/>
        <v/>
      </c>
      <c r="G56" s="6" t="str">
        <f t="shared" si="3"/>
        <v/>
      </c>
      <c r="H56" s="6" t="str">
        <f t="shared" si="3"/>
        <v/>
      </c>
      <c r="I56" s="6">
        <f t="shared" si="3"/>
        <v>0.36679869999999998</v>
      </c>
      <c r="J56" s="6" t="str">
        <f t="shared" si="3"/>
        <v/>
      </c>
      <c r="K56" s="6">
        <f t="shared" si="2"/>
        <v>0.26125609999999999</v>
      </c>
      <c r="L56" s="6" t="str">
        <f t="shared" si="2"/>
        <v/>
      </c>
      <c r="M56" s="6">
        <f t="shared" si="2"/>
        <v>0.2105995</v>
      </c>
      <c r="N56" s="6">
        <f t="shared" si="2"/>
        <v>0.18527120000000002</v>
      </c>
      <c r="O56" s="6">
        <f t="shared" si="2"/>
        <v>0.1599429</v>
      </c>
      <c r="P56" s="6">
        <f t="shared" si="2"/>
        <v>0.1346146</v>
      </c>
      <c r="Q56" s="6">
        <f t="shared" si="2"/>
        <v>0.10928630000000002</v>
      </c>
    </row>
    <row r="57" spans="1:17" x14ac:dyDescent="0.3">
      <c r="A57" s="4" t="s">
        <v>30</v>
      </c>
      <c r="B57" s="4" t="str">
        <f>INDEX('R1. Scenario specifications'!$C$11:$C$59,MATCH($A57,'R1. Scenario specifications'!$A$11:$A$59,0))</f>
        <v>450 Scenario, World Energy Outlook 2016</v>
      </c>
      <c r="C57" s="4" t="s">
        <v>25</v>
      </c>
      <c r="D57" s="4" t="s">
        <v>52</v>
      </c>
      <c r="E57" s="6">
        <f t="shared" si="3"/>
        <v>1.5625580999999999</v>
      </c>
      <c r="F57" s="6" t="str">
        <f t="shared" si="3"/>
        <v/>
      </c>
      <c r="G57" s="6" t="str">
        <f t="shared" si="3"/>
        <v/>
      </c>
      <c r="H57" s="6" t="str">
        <f t="shared" si="3"/>
        <v/>
      </c>
      <c r="I57" s="6">
        <f t="shared" si="3"/>
        <v>1.7885685</v>
      </c>
      <c r="J57" s="6" t="str">
        <f t="shared" si="3"/>
        <v/>
      </c>
      <c r="K57" s="6">
        <f t="shared" si="2"/>
        <v>2.0096341</v>
      </c>
      <c r="L57" s="6" t="str">
        <f t="shared" si="2"/>
        <v/>
      </c>
      <c r="M57" s="6">
        <f t="shared" si="2"/>
        <v>2.2508498000000001</v>
      </c>
      <c r="N57" s="6">
        <f t="shared" si="2"/>
        <v>2.37145765</v>
      </c>
      <c r="O57" s="6">
        <f t="shared" si="2"/>
        <v>2.4920654999999998</v>
      </c>
      <c r="P57" s="6">
        <f t="shared" si="2"/>
        <v>2.6126733500000001</v>
      </c>
      <c r="Q57" s="6">
        <f t="shared" si="2"/>
        <v>2.7332812</v>
      </c>
    </row>
    <row r="58" spans="1:17" x14ac:dyDescent="0.3">
      <c r="A58" s="4" t="s">
        <v>30</v>
      </c>
      <c r="B58" s="4" t="str">
        <f>INDEX('R1. Scenario specifications'!$C$11:$C$59,MATCH($A58,'R1. Scenario specifications'!$A$11:$A$59,0))</f>
        <v>450 Scenario, World Energy Outlook 2016</v>
      </c>
      <c r="C58" s="4" t="s">
        <v>53</v>
      </c>
      <c r="D58" s="4" t="s">
        <v>52</v>
      </c>
      <c r="E58" s="6">
        <f t="shared" si="3"/>
        <v>0.39768400000000004</v>
      </c>
      <c r="F58" s="6" t="str">
        <f t="shared" si="3"/>
        <v/>
      </c>
      <c r="G58" s="6" t="str">
        <f t="shared" si="3"/>
        <v/>
      </c>
      <c r="H58" s="6" t="str">
        <f t="shared" si="3"/>
        <v/>
      </c>
      <c r="I58" s="6">
        <f t="shared" si="3"/>
        <v>0.44884199999999996</v>
      </c>
      <c r="J58" s="6" t="str">
        <f t="shared" si="3"/>
        <v/>
      </c>
      <c r="K58" s="6">
        <f t="shared" si="2"/>
        <v>0.64179439999999999</v>
      </c>
      <c r="L58" s="6" t="str">
        <f t="shared" si="2"/>
        <v/>
      </c>
      <c r="M58" s="6">
        <f t="shared" si="2"/>
        <v>0.81965650000000001</v>
      </c>
      <c r="N58" s="6">
        <f t="shared" si="2"/>
        <v>0.90858755000000013</v>
      </c>
      <c r="O58" s="6">
        <f t="shared" si="2"/>
        <v>0.99751860000000014</v>
      </c>
      <c r="P58" s="6">
        <f t="shared" si="2"/>
        <v>1.08644965</v>
      </c>
      <c r="Q58" s="6">
        <f t="shared" si="2"/>
        <v>1.1753807000000001</v>
      </c>
    </row>
    <row r="59" spans="1:17" x14ac:dyDescent="0.3">
      <c r="A59" s="4" t="s">
        <v>30</v>
      </c>
      <c r="B59" s="4" t="str">
        <f>INDEX('R1. Scenario specifications'!$C$11:$C$59,MATCH($A59,'R1. Scenario specifications'!$A$11:$A$59,0))</f>
        <v>450 Scenario, World Energy Outlook 2016</v>
      </c>
      <c r="C59" s="4" t="s">
        <v>54</v>
      </c>
      <c r="D59" s="4" t="s">
        <v>52</v>
      </c>
      <c r="E59" s="6">
        <f t="shared" si="3"/>
        <v>1.1769855</v>
      </c>
      <c r="F59" s="6" t="str">
        <f t="shared" si="3"/>
        <v/>
      </c>
      <c r="G59" s="6" t="str">
        <f t="shared" si="3"/>
        <v/>
      </c>
      <c r="H59" s="6" t="str">
        <f t="shared" si="3"/>
        <v/>
      </c>
      <c r="I59" s="6">
        <f t="shared" si="3"/>
        <v>1.3477327000000001</v>
      </c>
      <c r="J59" s="6" t="str">
        <f t="shared" si="3"/>
        <v/>
      </c>
      <c r="K59" s="6">
        <f t="shared" si="2"/>
        <v>1.7180426</v>
      </c>
      <c r="L59" s="6" t="str">
        <f t="shared" si="2"/>
        <v/>
      </c>
      <c r="M59" s="6">
        <f t="shared" si="2"/>
        <v>2.0569617999999998</v>
      </c>
      <c r="N59" s="6">
        <f t="shared" si="2"/>
        <v>2.2264214</v>
      </c>
      <c r="O59" s="6">
        <f t="shared" si="2"/>
        <v>2.3958810000000001</v>
      </c>
      <c r="P59" s="6">
        <f t="shared" si="2"/>
        <v>2.5653405999999999</v>
      </c>
      <c r="Q59" s="6">
        <f t="shared" si="2"/>
        <v>2.7348002</v>
      </c>
    </row>
    <row r="60" spans="1:17" x14ac:dyDescent="0.3">
      <c r="A60" s="4" t="s">
        <v>30</v>
      </c>
      <c r="B60" s="4" t="str">
        <f>INDEX('R1. Scenario specifications'!$C$11:$C$59,MATCH($A60,'R1. Scenario specifications'!$A$11:$A$59,0))</f>
        <v>450 Scenario, World Energy Outlook 2016</v>
      </c>
      <c r="C60" s="4" t="s">
        <v>55</v>
      </c>
      <c r="D60" s="4" t="s">
        <v>52</v>
      </c>
      <c r="E60" s="6">
        <f t="shared" si="3"/>
        <v>0.1125169</v>
      </c>
      <c r="F60" s="6" t="str">
        <f t="shared" si="3"/>
        <v/>
      </c>
      <c r="G60" s="6" t="str">
        <f t="shared" si="3"/>
        <v/>
      </c>
      <c r="H60" s="6" t="str">
        <f t="shared" si="3"/>
        <v/>
      </c>
      <c r="I60" s="6">
        <f t="shared" si="3"/>
        <v>0.14129359999999999</v>
      </c>
      <c r="J60" s="6" t="str">
        <f t="shared" si="3"/>
        <v/>
      </c>
      <c r="K60" s="6">
        <f t="shared" si="2"/>
        <v>0.23348840000000001</v>
      </c>
      <c r="L60" s="6" t="str">
        <f t="shared" si="2"/>
        <v/>
      </c>
      <c r="M60" s="6">
        <f t="shared" si="2"/>
        <v>0.3622688</v>
      </c>
      <c r="N60" s="6">
        <f t="shared" si="2"/>
        <v>0.42665900000000001</v>
      </c>
      <c r="O60" s="6">
        <f t="shared" si="2"/>
        <v>0.49104919999999996</v>
      </c>
      <c r="P60" s="6">
        <f t="shared" si="2"/>
        <v>0.55543940000000003</v>
      </c>
      <c r="Q60" s="6">
        <f t="shared" si="2"/>
        <v>0.61982959999999998</v>
      </c>
    </row>
    <row r="61" spans="1:17" x14ac:dyDescent="0.3">
      <c r="A61" s="4" t="s">
        <v>30</v>
      </c>
      <c r="B61" s="4" t="str">
        <f>INDEX('R1. Scenario specifications'!$C$11:$C$59,MATCH($A61,'R1. Scenario specifications'!$A$11:$A$59,0))</f>
        <v>450 Scenario, World Energy Outlook 2016</v>
      </c>
      <c r="C61" s="4" t="s">
        <v>56</v>
      </c>
      <c r="D61" s="4" t="s">
        <v>52</v>
      </c>
      <c r="E61" s="6">
        <f t="shared" si="3"/>
        <v>0.18023169999999999</v>
      </c>
      <c r="F61" s="6" t="str">
        <f t="shared" si="3"/>
        <v/>
      </c>
      <c r="G61" s="6" t="str">
        <f t="shared" si="3"/>
        <v/>
      </c>
      <c r="H61" s="6" t="str">
        <f t="shared" si="3"/>
        <v/>
      </c>
      <c r="I61" s="6">
        <f t="shared" si="3"/>
        <v>0.53052759999999999</v>
      </c>
      <c r="J61" s="6" t="str">
        <f t="shared" si="3"/>
        <v/>
      </c>
      <c r="K61" s="6">
        <f t="shared" si="2"/>
        <v>1.3788385000000001</v>
      </c>
      <c r="L61" s="6" t="str">
        <f t="shared" si="2"/>
        <v/>
      </c>
      <c r="M61" s="6">
        <f t="shared" si="2"/>
        <v>2.4445135000000002</v>
      </c>
      <c r="N61" s="6">
        <f t="shared" si="2"/>
        <v>2.9773510000000005</v>
      </c>
      <c r="O61" s="6">
        <f t="shared" si="2"/>
        <v>3.5101885000000004</v>
      </c>
      <c r="P61" s="6">
        <f t="shared" si="2"/>
        <v>4.0430260000000002</v>
      </c>
      <c r="Q61" s="6">
        <f t="shared" si="2"/>
        <v>4.5758635000000005</v>
      </c>
    </row>
    <row r="62" spans="1:17" x14ac:dyDescent="0.3">
      <c r="A62" s="4" t="s">
        <v>30</v>
      </c>
      <c r="B62" s="4" t="str">
        <f>INDEX('R1. Scenario specifications'!$C$11:$C$59,MATCH($A62,'R1. Scenario specifications'!$A$11:$A$59,0))</f>
        <v>450 Scenario, World Energy Outlook 2016</v>
      </c>
      <c r="C62" s="4" t="s">
        <v>57</v>
      </c>
      <c r="D62" s="4" t="s">
        <v>52</v>
      </c>
      <c r="E62" s="6">
        <f t="shared" si="3"/>
        <v>0.35104289999999999</v>
      </c>
      <c r="F62" s="6" t="str">
        <f t="shared" si="3"/>
        <v/>
      </c>
      <c r="G62" s="6" t="str">
        <f t="shared" si="3"/>
        <v/>
      </c>
      <c r="H62" s="6" t="str">
        <f t="shared" si="3"/>
        <v/>
      </c>
      <c r="I62" s="6">
        <f t="shared" si="3"/>
        <v>0.71048739999999999</v>
      </c>
      <c r="J62" s="6" t="str">
        <f t="shared" si="3"/>
        <v/>
      </c>
      <c r="K62" s="6">
        <f t="shared" si="2"/>
        <v>1.5722202999999999</v>
      </c>
      <c r="L62" s="6" t="str">
        <f t="shared" si="2"/>
        <v/>
      </c>
      <c r="M62" s="6">
        <f t="shared" si="2"/>
        <v>2.3115194000000003</v>
      </c>
      <c r="N62" s="6">
        <f t="shared" si="2"/>
        <v>2.6811689500000004</v>
      </c>
      <c r="O62" s="6">
        <f t="shared" si="2"/>
        <v>3.0508185000000001</v>
      </c>
      <c r="P62" s="6">
        <f t="shared" si="2"/>
        <v>3.4204680500000002</v>
      </c>
      <c r="Q62" s="6">
        <f t="shared" si="2"/>
        <v>3.7901176000000003</v>
      </c>
    </row>
    <row r="63" spans="1:17" x14ac:dyDescent="0.3">
      <c r="A63" s="4" t="s">
        <v>30</v>
      </c>
      <c r="B63" s="4" t="str">
        <f>INDEX('R1. Scenario specifications'!$C$11:$C$59,MATCH($A63,'R1. Scenario specifications'!$A$11:$A$59,0))</f>
        <v>450 Scenario, World Energy Outlook 2016</v>
      </c>
      <c r="C63" s="4" t="s">
        <v>58</v>
      </c>
      <c r="D63" s="4" t="s">
        <v>52</v>
      </c>
      <c r="E63" s="6">
        <f t="shared" si="3"/>
        <v>1.2940799999999999E-2</v>
      </c>
      <c r="F63" s="6" t="str">
        <f t="shared" si="3"/>
        <v/>
      </c>
      <c r="G63" s="6" t="str">
        <f t="shared" si="3"/>
        <v/>
      </c>
      <c r="H63" s="6" t="str">
        <f t="shared" si="3"/>
        <v/>
      </c>
      <c r="I63" s="6">
        <f t="shared" si="3"/>
        <v>1.8714700000000001E-2</v>
      </c>
      <c r="J63" s="6" t="str">
        <f t="shared" si="3"/>
        <v/>
      </c>
      <c r="K63" s="6">
        <f t="shared" si="2"/>
        <v>5.2268000000000002E-2</v>
      </c>
      <c r="L63" s="6" t="str">
        <f t="shared" si="2"/>
        <v/>
      </c>
      <c r="M63" s="6">
        <f t="shared" si="2"/>
        <v>0.1161531</v>
      </c>
      <c r="N63" s="6">
        <f t="shared" si="2"/>
        <v>0.14809565</v>
      </c>
      <c r="O63" s="6">
        <f t="shared" si="2"/>
        <v>0.18003820000000001</v>
      </c>
      <c r="P63" s="6">
        <f t="shared" si="2"/>
        <v>0.21198075</v>
      </c>
      <c r="Q63" s="6">
        <f t="shared" si="2"/>
        <v>0.24392329999999998</v>
      </c>
    </row>
    <row r="64" spans="1:17" x14ac:dyDescent="0.3">
      <c r="A64" s="4" t="s">
        <v>31</v>
      </c>
      <c r="B64" s="4" t="str">
        <f>INDEX('R1. Scenario specifications'!$C$11:$C$59,MATCH($A64,'R1. Scenario specifications'!$A$11:$A$59,0))</f>
        <v>Reference Technologies Scenario, Energy Technology Perspectives 2017</v>
      </c>
      <c r="C64" s="4" t="s">
        <v>23</v>
      </c>
      <c r="D64" s="4" t="s">
        <v>52</v>
      </c>
      <c r="E64" s="6">
        <f t="shared" si="3"/>
        <v>1.7603680667874486</v>
      </c>
      <c r="F64" s="6" t="str">
        <f t="shared" si="3"/>
        <v/>
      </c>
      <c r="G64" s="6" t="str">
        <f t="shared" si="3"/>
        <v/>
      </c>
      <c r="H64" s="6" t="str">
        <f t="shared" si="3"/>
        <v/>
      </c>
      <c r="I64" s="6">
        <f t="shared" si="3"/>
        <v>1.8953462550197988</v>
      </c>
      <c r="J64" s="6">
        <f t="shared" si="3"/>
        <v>2.007828078546757</v>
      </c>
      <c r="K64" s="6">
        <f t="shared" si="2"/>
        <v>2.1103833311817501</v>
      </c>
      <c r="L64" s="6">
        <f t="shared" si="2"/>
        <v>2.2029363936034492</v>
      </c>
      <c r="M64" s="6">
        <f t="shared" si="2"/>
        <v>2.3288544371896802</v>
      </c>
      <c r="N64" s="6">
        <f t="shared" si="2"/>
        <v>2.3531556802234488</v>
      </c>
      <c r="O64" s="6">
        <f t="shared" si="2"/>
        <v>2.2224459844650202</v>
      </c>
      <c r="P64" s="6">
        <f t="shared" si="2"/>
        <v>2.1697639453699109</v>
      </c>
      <c r="Q64" s="6">
        <f t="shared" si="2"/>
        <v>1.9253354515206493</v>
      </c>
    </row>
    <row r="65" spans="1:17" x14ac:dyDescent="0.3">
      <c r="A65" s="4" t="s">
        <v>31</v>
      </c>
      <c r="B65" s="4" t="str">
        <f>INDEX('R1. Scenario specifications'!$C$11:$C$59,MATCH($A65,'R1. Scenario specifications'!$A$11:$A$59,0))</f>
        <v>Reference Technologies Scenario, Energy Technology Perspectives 2017</v>
      </c>
      <c r="C65" s="4" t="s">
        <v>24</v>
      </c>
      <c r="D65" s="4" t="s">
        <v>52</v>
      </c>
      <c r="E65" s="6">
        <f t="shared" si="3"/>
        <v>0.44234508278658269</v>
      </c>
      <c r="F65" s="6" t="str">
        <f t="shared" si="3"/>
        <v/>
      </c>
      <c r="G65" s="6" t="str">
        <f t="shared" si="3"/>
        <v/>
      </c>
      <c r="H65" s="6" t="str">
        <f t="shared" si="3"/>
        <v/>
      </c>
      <c r="I65" s="6">
        <f t="shared" si="3"/>
        <v>0.42593354525623117</v>
      </c>
      <c r="J65" s="6">
        <f t="shared" si="3"/>
        <v>0.41225726398093832</v>
      </c>
      <c r="K65" s="6">
        <f t="shared" si="2"/>
        <v>0.33480739288811034</v>
      </c>
      <c r="L65" s="6">
        <f t="shared" si="2"/>
        <v>0.28431426209862914</v>
      </c>
      <c r="M65" s="6">
        <f t="shared" si="2"/>
        <v>0.25506501813470422</v>
      </c>
      <c r="N65" s="6">
        <f t="shared" si="2"/>
        <v>0.23647033425401193</v>
      </c>
      <c r="O65" s="6">
        <f t="shared" si="2"/>
        <v>0.20431890877543393</v>
      </c>
      <c r="P65" s="6">
        <f t="shared" si="2"/>
        <v>0.15488134483156943</v>
      </c>
      <c r="Q65" s="6">
        <f t="shared" si="2"/>
        <v>0.13464069795332381</v>
      </c>
    </row>
    <row r="66" spans="1:17" x14ac:dyDescent="0.3">
      <c r="A66" s="4" t="s">
        <v>31</v>
      </c>
      <c r="B66" s="4" t="str">
        <f>INDEX('R1. Scenario specifications'!$C$11:$C$59,MATCH($A66,'R1. Scenario specifications'!$A$11:$A$59,0))</f>
        <v>Reference Technologies Scenario, Energy Technology Perspectives 2017</v>
      </c>
      <c r="C66" s="4" t="s">
        <v>25</v>
      </c>
      <c r="D66" s="4" t="s">
        <v>52</v>
      </c>
      <c r="E66" s="6">
        <f t="shared" si="3"/>
        <v>1.6386833129472773</v>
      </c>
      <c r="F66" s="6" t="str">
        <f t="shared" si="3"/>
        <v/>
      </c>
      <c r="G66" s="6" t="str">
        <f t="shared" si="3"/>
        <v/>
      </c>
      <c r="H66" s="6" t="str">
        <f t="shared" si="3"/>
        <v/>
      </c>
      <c r="I66" s="6">
        <f t="shared" si="3"/>
        <v>1.810848575174524</v>
      </c>
      <c r="J66" s="6">
        <f t="shared" si="3"/>
        <v>1.9543196270305629</v>
      </c>
      <c r="K66" s="6">
        <f t="shared" si="2"/>
        <v>2.0881335464421129</v>
      </c>
      <c r="L66" s="6">
        <f t="shared" si="2"/>
        <v>2.3275251846210923</v>
      </c>
      <c r="M66" s="6">
        <f t="shared" si="2"/>
        <v>2.5343895713791817</v>
      </c>
      <c r="N66" s="6">
        <f t="shared" si="2"/>
        <v>2.9669193713036703</v>
      </c>
      <c r="O66" s="6">
        <f t="shared" si="2"/>
        <v>3.3010766609601543</v>
      </c>
      <c r="P66" s="6">
        <f t="shared" si="2"/>
        <v>3.6860212675709469</v>
      </c>
      <c r="Q66" s="6">
        <f t="shared" si="2"/>
        <v>4.1457975912240119</v>
      </c>
    </row>
    <row r="67" spans="1:17" x14ac:dyDescent="0.3">
      <c r="A67" s="4" t="s">
        <v>31</v>
      </c>
      <c r="B67" s="4" t="str">
        <f>INDEX('R1. Scenario specifications'!$C$11:$C$59,MATCH($A67,'R1. Scenario specifications'!$A$11:$A$59,0))</f>
        <v>Reference Technologies Scenario, Energy Technology Perspectives 2017</v>
      </c>
      <c r="C67" s="4" t="s">
        <v>53</v>
      </c>
      <c r="D67" s="4" t="s">
        <v>52</v>
      </c>
      <c r="E67" s="6">
        <f t="shared" si="3"/>
        <v>0.39827599999996116</v>
      </c>
      <c r="F67" s="6" t="str">
        <f t="shared" si="3"/>
        <v/>
      </c>
      <c r="G67" s="6" t="str">
        <f t="shared" si="3"/>
        <v/>
      </c>
      <c r="H67" s="6" t="str">
        <f t="shared" si="3"/>
        <v/>
      </c>
      <c r="I67" s="6">
        <f t="shared" si="3"/>
        <v>0.45004639640646948</v>
      </c>
      <c r="J67" s="6">
        <f t="shared" si="3"/>
        <v>0.49318839341189313</v>
      </c>
      <c r="K67" s="6">
        <f t="shared" si="2"/>
        <v>0.53713989999735556</v>
      </c>
      <c r="L67" s="6">
        <f t="shared" si="2"/>
        <v>0.57126713050902767</v>
      </c>
      <c r="M67" s="6">
        <f t="shared" si="2"/>
        <v>0.61521302401816602</v>
      </c>
      <c r="N67" s="6">
        <f t="shared" si="2"/>
        <v>0.64761599980504636</v>
      </c>
      <c r="O67" s="6">
        <f t="shared" si="2"/>
        <v>0.67689057996139301</v>
      </c>
      <c r="P67" s="6">
        <f t="shared" si="2"/>
        <v>0.700376208104737</v>
      </c>
      <c r="Q67" s="6">
        <f t="shared" si="2"/>
        <v>0.7153509995508559</v>
      </c>
    </row>
    <row r="68" spans="1:17" x14ac:dyDescent="0.3">
      <c r="A68" s="4" t="s">
        <v>31</v>
      </c>
      <c r="B68" s="4" t="str">
        <f>INDEX('R1. Scenario specifications'!$C$11:$C$59,MATCH($A68,'R1. Scenario specifications'!$A$11:$A$59,0))</f>
        <v>Reference Technologies Scenario, Energy Technology Perspectives 2017</v>
      </c>
      <c r="C68" s="4" t="s">
        <v>54</v>
      </c>
      <c r="D68" s="4" t="s">
        <v>52</v>
      </c>
      <c r="E68" s="6">
        <f t="shared" si="3"/>
        <v>1.0440240328563759</v>
      </c>
      <c r="F68" s="6" t="str">
        <f t="shared" si="3"/>
        <v/>
      </c>
      <c r="G68" s="6" t="str">
        <f t="shared" si="3"/>
        <v/>
      </c>
      <c r="H68" s="6" t="str">
        <f t="shared" si="3"/>
        <v/>
      </c>
      <c r="I68" s="6">
        <f t="shared" si="3"/>
        <v>1.211666059875421</v>
      </c>
      <c r="J68" s="6">
        <f t="shared" si="3"/>
        <v>1.3513677490579585</v>
      </c>
      <c r="K68" s="6">
        <f t="shared" si="2"/>
        <v>1.4857671461018709</v>
      </c>
      <c r="L68" s="6">
        <f t="shared" si="2"/>
        <v>1.609902128088891</v>
      </c>
      <c r="M68" s="6">
        <f t="shared" si="2"/>
        <v>1.7175064283675074</v>
      </c>
      <c r="N68" s="6">
        <f t="shared" si="2"/>
        <v>1.8245475013518226</v>
      </c>
      <c r="O68" s="6">
        <f t="shared" si="2"/>
        <v>1.9330265377225926</v>
      </c>
      <c r="P68" s="6">
        <f t="shared" si="2"/>
        <v>2.0430041582487055</v>
      </c>
      <c r="Q68" s="6">
        <f t="shared" si="2"/>
        <v>2.1560268394983719</v>
      </c>
    </row>
    <row r="69" spans="1:17" x14ac:dyDescent="0.3">
      <c r="A69" s="4" t="s">
        <v>31</v>
      </c>
      <c r="B69" s="4" t="str">
        <f>INDEX('R1. Scenario specifications'!$C$11:$C$59,MATCH($A69,'R1. Scenario specifications'!$A$11:$A$59,0))</f>
        <v>Reference Technologies Scenario, Energy Technology Perspectives 2017</v>
      </c>
      <c r="C69" s="4" t="s">
        <v>55</v>
      </c>
      <c r="D69" s="4" t="s">
        <v>52</v>
      </c>
      <c r="E69" s="6">
        <f t="shared" si="3"/>
        <v>0.13090315065412222</v>
      </c>
      <c r="F69" s="6" t="str">
        <f t="shared" si="3"/>
        <v/>
      </c>
      <c r="G69" s="6" t="str">
        <f t="shared" si="3"/>
        <v/>
      </c>
      <c r="H69" s="6" t="str">
        <f t="shared" si="3"/>
        <v/>
      </c>
      <c r="I69" s="6">
        <f t="shared" si="3"/>
        <v>0.19621471336075055</v>
      </c>
      <c r="J69" s="6">
        <f t="shared" si="3"/>
        <v>0.25064101561627417</v>
      </c>
      <c r="K69" s="6">
        <f t="shared" si="2"/>
        <v>0.29147523830238886</v>
      </c>
      <c r="L69" s="6">
        <f t="shared" si="2"/>
        <v>0.32014315817770905</v>
      </c>
      <c r="M69" s="6">
        <f t="shared" si="2"/>
        <v>0.35919277332632427</v>
      </c>
      <c r="N69" s="6">
        <f t="shared" si="2"/>
        <v>0.39833281275309762</v>
      </c>
      <c r="O69" s="6">
        <f t="shared" si="2"/>
        <v>0.45655691028518236</v>
      </c>
      <c r="P69" s="6">
        <f t="shared" si="2"/>
        <v>0.48020232758473941</v>
      </c>
      <c r="Q69" s="6">
        <f t="shared" si="2"/>
        <v>0.49517216778429213</v>
      </c>
    </row>
    <row r="70" spans="1:17" x14ac:dyDescent="0.3">
      <c r="A70" s="4" t="s">
        <v>31</v>
      </c>
      <c r="B70" s="4" t="str">
        <f>INDEX('R1. Scenario specifications'!$C$11:$C$59,MATCH($A70,'R1. Scenario specifications'!$A$11:$A$59,0))</f>
        <v>Reference Technologies Scenario, Energy Technology Perspectives 2017</v>
      </c>
      <c r="C70" s="4" t="s">
        <v>56</v>
      </c>
      <c r="D70" s="4" t="s">
        <v>52</v>
      </c>
      <c r="E70" s="6">
        <f t="shared" si="3"/>
        <v>0.18542903206056638</v>
      </c>
      <c r="F70" s="6" t="str">
        <f t="shared" si="3"/>
        <v/>
      </c>
      <c r="G70" s="6" t="str">
        <f t="shared" si="3"/>
        <v/>
      </c>
      <c r="H70" s="6" t="str">
        <f t="shared" si="3"/>
        <v/>
      </c>
      <c r="I70" s="6">
        <f t="shared" si="3"/>
        <v>0.51231177626913971</v>
      </c>
      <c r="J70" s="6">
        <f t="shared" si="3"/>
        <v>0.78471406310961744</v>
      </c>
      <c r="K70" s="6">
        <f t="shared" si="2"/>
        <v>1.1120845157467287</v>
      </c>
      <c r="L70" s="6">
        <f t="shared" si="2"/>
        <v>1.4292276706851437</v>
      </c>
      <c r="M70" s="6">
        <f t="shared" si="2"/>
        <v>1.7975532683537536</v>
      </c>
      <c r="N70" s="6">
        <f t="shared" si="2"/>
        <v>2.1865926612429383</v>
      </c>
      <c r="O70" s="6">
        <f t="shared" si="2"/>
        <v>2.6134164275445335</v>
      </c>
      <c r="P70" s="6">
        <f t="shared" si="2"/>
        <v>2.9803465951992409</v>
      </c>
      <c r="Q70" s="6">
        <f t="shared" si="2"/>
        <v>3.3502566272007988</v>
      </c>
    </row>
    <row r="71" spans="1:17" x14ac:dyDescent="0.3">
      <c r="A71" s="4" t="s">
        <v>31</v>
      </c>
      <c r="B71" s="4" t="str">
        <f>INDEX('R1. Scenario specifications'!$C$11:$C$59,MATCH($A71,'R1. Scenario specifications'!$A$11:$A$59,0))</f>
        <v>Reference Technologies Scenario, Energy Technology Perspectives 2017</v>
      </c>
      <c r="C71" s="4" t="s">
        <v>57</v>
      </c>
      <c r="D71" s="4" t="s">
        <v>52</v>
      </c>
      <c r="E71" s="6">
        <f t="shared" si="3"/>
        <v>0.34956813537458747</v>
      </c>
      <c r="F71" s="6" t="str">
        <f t="shared" si="3"/>
        <v/>
      </c>
      <c r="G71" s="6" t="str">
        <f t="shared" si="3"/>
        <v/>
      </c>
      <c r="H71" s="6" t="str">
        <f t="shared" si="3"/>
        <v/>
      </c>
      <c r="I71" s="6">
        <f t="shared" si="3"/>
        <v>0.69203544943880391</v>
      </c>
      <c r="J71" s="6">
        <f t="shared" si="3"/>
        <v>0.97742487782565102</v>
      </c>
      <c r="K71" s="6">
        <f t="shared" si="2"/>
        <v>1.2558067998881244</v>
      </c>
      <c r="L71" s="6">
        <f t="shared" si="2"/>
        <v>1.511782815773534</v>
      </c>
      <c r="M71" s="6">
        <f t="shared" si="2"/>
        <v>1.7161629242639094</v>
      </c>
      <c r="N71" s="6">
        <f t="shared" si="2"/>
        <v>1.9120610493862746</v>
      </c>
      <c r="O71" s="6">
        <f t="shared" si="2"/>
        <v>2.2084170531006344</v>
      </c>
      <c r="P71" s="6">
        <f t="shared" si="2"/>
        <v>2.4466255717683358</v>
      </c>
      <c r="Q71" s="6">
        <f t="shared" si="2"/>
        <v>2.6615908007076237</v>
      </c>
    </row>
    <row r="72" spans="1:17" x14ac:dyDescent="0.3">
      <c r="A72" s="4" t="s">
        <v>31</v>
      </c>
      <c r="B72" s="4" t="str">
        <f>INDEX('R1. Scenario specifications'!$C$11:$C$59,MATCH($A72,'R1. Scenario specifications'!$A$11:$A$59,0))</f>
        <v>Reference Technologies Scenario, Energy Technology Perspectives 2017</v>
      </c>
      <c r="C72" s="4" t="s">
        <v>58</v>
      </c>
      <c r="D72" s="4" t="s">
        <v>52</v>
      </c>
      <c r="E72" s="6">
        <f t="shared" si="3"/>
        <v>1.2844834743538201E-2</v>
      </c>
      <c r="F72" s="6" t="str">
        <f t="shared" si="3"/>
        <v/>
      </c>
      <c r="G72" s="6" t="str">
        <f t="shared" si="3"/>
        <v/>
      </c>
      <c r="H72" s="6" t="str">
        <f t="shared" si="3"/>
        <v/>
      </c>
      <c r="I72" s="6">
        <f t="shared" si="3"/>
        <v>2.0954325041993467E-2</v>
      </c>
      <c r="J72" s="6">
        <f t="shared" si="3"/>
        <v>2.7712233624039524E-2</v>
      </c>
      <c r="K72" s="6">
        <f t="shared" si="2"/>
        <v>3.8855541962517594E-2</v>
      </c>
      <c r="L72" s="6">
        <f t="shared" si="2"/>
        <v>5.4269767524425902E-2</v>
      </c>
      <c r="M72" s="6">
        <f t="shared" si="2"/>
        <v>7.4311168550965825E-2</v>
      </c>
      <c r="N72" s="6">
        <f t="shared" si="2"/>
        <v>9.4995070479821378E-2</v>
      </c>
      <c r="O72" s="6">
        <f t="shared" si="2"/>
        <v>0.11641402253237008</v>
      </c>
      <c r="P72" s="6">
        <f t="shared" si="2"/>
        <v>0.13840677018338129</v>
      </c>
      <c r="Q72" s="6">
        <f t="shared" si="2"/>
        <v>0.16171982989447745</v>
      </c>
    </row>
    <row r="73" spans="1:17" x14ac:dyDescent="0.3">
      <c r="A73" s="4" t="s">
        <v>32</v>
      </c>
      <c r="B73" s="4" t="str">
        <f>INDEX('R1. Scenario specifications'!$C$11:$C$59,MATCH($A73,'R1. Scenario specifications'!$A$11:$A$59,0))</f>
        <v>2 Degrees Scenario, Energy Technology Perspectives 2017</v>
      </c>
      <c r="C73" s="4" t="s">
        <v>23</v>
      </c>
      <c r="D73" s="4" t="s">
        <v>52</v>
      </c>
      <c r="E73" s="6">
        <f t="shared" si="3"/>
        <v>1.7603680667874486</v>
      </c>
      <c r="F73" s="6" t="str">
        <f t="shared" si="3"/>
        <v/>
      </c>
      <c r="G73" s="6" t="str">
        <f t="shared" si="3"/>
        <v/>
      </c>
      <c r="H73" s="6" t="str">
        <f t="shared" si="3"/>
        <v/>
      </c>
      <c r="I73" s="6">
        <f t="shared" si="3"/>
        <v>1.7839142573829956</v>
      </c>
      <c r="J73" s="6">
        <f t="shared" si="3"/>
        <v>1.8035360828792848</v>
      </c>
      <c r="K73" s="6">
        <f t="shared" si="2"/>
        <v>1.6820090485317987</v>
      </c>
      <c r="L73" s="6">
        <f t="shared" si="2"/>
        <v>1.1394682606192936</v>
      </c>
      <c r="M73" s="6">
        <f t="shared" si="2"/>
        <v>0.80113428341477</v>
      </c>
      <c r="N73" s="6">
        <f t="shared" si="2"/>
        <v>0.50281831666226451</v>
      </c>
      <c r="O73" s="6">
        <f t="shared" si="2"/>
        <v>0.47312257093948079</v>
      </c>
      <c r="P73" s="6">
        <f t="shared" si="2"/>
        <v>0.41385416389482133</v>
      </c>
      <c r="Q73" s="6">
        <f t="shared" si="2"/>
        <v>0.33908297867979081</v>
      </c>
    </row>
    <row r="74" spans="1:17" x14ac:dyDescent="0.3">
      <c r="A74" s="4" t="s">
        <v>32</v>
      </c>
      <c r="B74" s="4" t="str">
        <f>INDEX('R1. Scenario specifications'!$C$11:$C$59,MATCH($A74,'R1. Scenario specifications'!$A$11:$A$59,0))</f>
        <v>2 Degrees Scenario, Energy Technology Perspectives 2017</v>
      </c>
      <c r="C74" s="4" t="s">
        <v>24</v>
      </c>
      <c r="D74" s="4" t="s">
        <v>52</v>
      </c>
      <c r="E74" s="6">
        <f t="shared" si="3"/>
        <v>0.44234508278658269</v>
      </c>
      <c r="F74" s="6" t="str">
        <f t="shared" si="3"/>
        <v/>
      </c>
      <c r="G74" s="6" t="str">
        <f t="shared" si="3"/>
        <v/>
      </c>
      <c r="H74" s="6" t="str">
        <f t="shared" si="3"/>
        <v/>
      </c>
      <c r="I74" s="6">
        <f t="shared" si="3"/>
        <v>0.41777118774908417</v>
      </c>
      <c r="J74" s="6">
        <f t="shared" si="3"/>
        <v>0.39729294188450209</v>
      </c>
      <c r="K74" s="6">
        <f t="shared" si="2"/>
        <v>0.31975212159696526</v>
      </c>
      <c r="L74" s="6">
        <f t="shared" si="2"/>
        <v>0.25971906079217377</v>
      </c>
      <c r="M74" s="6">
        <f t="shared" si="2"/>
        <v>0.20438194939348522</v>
      </c>
      <c r="N74" s="6">
        <f t="shared" si="2"/>
        <v>0.18951573756941317</v>
      </c>
      <c r="O74" s="6">
        <f t="shared" si="2"/>
        <v>0.16875145611529788</v>
      </c>
      <c r="P74" s="6">
        <f t="shared" si="2"/>
        <v>0.14251877255371972</v>
      </c>
      <c r="Q74" s="6">
        <f t="shared" si="2"/>
        <v>0.3914919961883761</v>
      </c>
    </row>
    <row r="75" spans="1:17" x14ac:dyDescent="0.3">
      <c r="A75" s="4" t="s">
        <v>32</v>
      </c>
      <c r="B75" s="4" t="str">
        <f>INDEX('R1. Scenario specifications'!$C$11:$C$59,MATCH($A75,'R1. Scenario specifications'!$A$11:$A$59,0))</f>
        <v>2 Degrees Scenario, Energy Technology Perspectives 2017</v>
      </c>
      <c r="C75" s="4" t="s">
        <v>25</v>
      </c>
      <c r="D75" s="4" t="s">
        <v>52</v>
      </c>
      <c r="E75" s="6">
        <f t="shared" si="3"/>
        <v>1.6386833129472773</v>
      </c>
      <c r="F75" s="6" t="str">
        <f t="shared" si="3"/>
        <v/>
      </c>
      <c r="G75" s="6" t="str">
        <f t="shared" si="3"/>
        <v/>
      </c>
      <c r="H75" s="6" t="str">
        <f t="shared" si="3"/>
        <v/>
      </c>
      <c r="I75" s="6">
        <f t="shared" si="3"/>
        <v>1.805105405902482</v>
      </c>
      <c r="J75" s="6">
        <f t="shared" si="3"/>
        <v>1.9437904833651527</v>
      </c>
      <c r="K75" s="6">
        <f t="shared" si="2"/>
        <v>1.9892438280309863</v>
      </c>
      <c r="L75" s="6">
        <f t="shared" si="2"/>
        <v>2.0144789838803838</v>
      </c>
      <c r="M75" s="6">
        <f t="shared" si="2"/>
        <v>2.0856511577805987</v>
      </c>
      <c r="N75" s="6">
        <f t="shared" si="2"/>
        <v>2.3647510752558478</v>
      </c>
      <c r="O75" s="6">
        <f t="shared" si="2"/>
        <v>2.3460314786708696</v>
      </c>
      <c r="P75" s="6">
        <f t="shared" si="2"/>
        <v>2.4072419238254228</v>
      </c>
      <c r="Q75" s="6">
        <f t="shared" si="2"/>
        <v>2.2214203576728084</v>
      </c>
    </row>
    <row r="76" spans="1:17" x14ac:dyDescent="0.3">
      <c r="A76" s="4" t="s">
        <v>32</v>
      </c>
      <c r="B76" s="4" t="str">
        <f>INDEX('R1. Scenario specifications'!$C$11:$C$59,MATCH($A76,'R1. Scenario specifications'!$A$11:$A$59,0))</f>
        <v>2 Degrees Scenario, Energy Technology Perspectives 2017</v>
      </c>
      <c r="C76" s="4" t="s">
        <v>53</v>
      </c>
      <c r="D76" s="4" t="s">
        <v>52</v>
      </c>
      <c r="E76" s="6">
        <f t="shared" si="3"/>
        <v>0.39827599999996116</v>
      </c>
      <c r="F76" s="6" t="str">
        <f t="shared" si="3"/>
        <v/>
      </c>
      <c r="G76" s="6" t="str">
        <f t="shared" si="3"/>
        <v/>
      </c>
      <c r="H76" s="6" t="str">
        <f t="shared" si="3"/>
        <v/>
      </c>
      <c r="I76" s="6">
        <f t="shared" si="3"/>
        <v>0.46977176947019356</v>
      </c>
      <c r="J76" s="6">
        <f t="shared" si="3"/>
        <v>0.52935157736205385</v>
      </c>
      <c r="K76" s="6">
        <f t="shared" si="2"/>
        <v>0.65124257981095091</v>
      </c>
      <c r="L76" s="6">
        <f t="shared" si="2"/>
        <v>0.74345346476687557</v>
      </c>
      <c r="M76" s="6">
        <f t="shared" si="2"/>
        <v>0.83485458446385341</v>
      </c>
      <c r="N76" s="6">
        <f t="shared" si="2"/>
        <v>0.90444428755557926</v>
      </c>
      <c r="O76" s="6">
        <f t="shared" si="2"/>
        <v>0.94804174812275699</v>
      </c>
      <c r="P76" s="6">
        <f t="shared" si="2"/>
        <v>0.99189918827717538</v>
      </c>
      <c r="Q76" s="6">
        <f t="shared" si="2"/>
        <v>1.0220356553110952</v>
      </c>
    </row>
    <row r="77" spans="1:17" x14ac:dyDescent="0.3">
      <c r="A77" s="4" t="s">
        <v>32</v>
      </c>
      <c r="B77" s="4" t="str">
        <f>INDEX('R1. Scenario specifications'!$C$11:$C$59,MATCH($A77,'R1. Scenario specifications'!$A$11:$A$59,0))</f>
        <v>2 Degrees Scenario, Energy Technology Perspectives 2017</v>
      </c>
      <c r="C77" s="4" t="s">
        <v>54</v>
      </c>
      <c r="D77" s="4" t="s">
        <v>52</v>
      </c>
      <c r="E77" s="6">
        <f t="shared" si="3"/>
        <v>1.0440240328563759</v>
      </c>
      <c r="F77" s="6" t="str">
        <f t="shared" si="3"/>
        <v/>
      </c>
      <c r="G77" s="6" t="str">
        <f t="shared" si="3"/>
        <v/>
      </c>
      <c r="H77" s="6" t="str">
        <f t="shared" si="3"/>
        <v/>
      </c>
      <c r="I77" s="6">
        <f t="shared" si="3"/>
        <v>1.2450191081520225</v>
      </c>
      <c r="J77" s="6">
        <f t="shared" si="3"/>
        <v>1.412515004231728</v>
      </c>
      <c r="K77" s="6">
        <f t="shared" si="2"/>
        <v>1.5703106890607328</v>
      </c>
      <c r="L77" s="6">
        <f t="shared" si="2"/>
        <v>1.6752095666888989</v>
      </c>
      <c r="M77" s="6">
        <f t="shared" si="2"/>
        <v>1.8307076654768266</v>
      </c>
      <c r="N77" s="6">
        <f t="shared" si="2"/>
        <v>1.9914642025665044</v>
      </c>
      <c r="O77" s="6">
        <f t="shared" si="2"/>
        <v>2.1026546178695376</v>
      </c>
      <c r="P77" s="6">
        <f t="shared" si="2"/>
        <v>2.2248985736499645</v>
      </c>
      <c r="Q77" s="6">
        <f t="shared" si="2"/>
        <v>2.3862204374902354</v>
      </c>
    </row>
    <row r="78" spans="1:17" x14ac:dyDescent="0.3">
      <c r="A78" s="4" t="s">
        <v>32</v>
      </c>
      <c r="B78" s="4" t="str">
        <f>INDEX('R1. Scenario specifications'!$C$11:$C$59,MATCH($A78,'R1. Scenario specifications'!$A$11:$A$59,0))</f>
        <v>2 Degrees Scenario, Energy Technology Perspectives 2017</v>
      </c>
      <c r="C78" s="4" t="s">
        <v>55</v>
      </c>
      <c r="D78" s="4" t="s">
        <v>52</v>
      </c>
      <c r="E78" s="6">
        <f t="shared" si="3"/>
        <v>0.13090315065412222</v>
      </c>
      <c r="F78" s="6" t="str">
        <f t="shared" si="3"/>
        <v/>
      </c>
      <c r="G78" s="6" t="str">
        <f t="shared" si="3"/>
        <v/>
      </c>
      <c r="H78" s="6" t="str">
        <f t="shared" si="3"/>
        <v/>
      </c>
      <c r="I78" s="6">
        <f t="shared" si="3"/>
        <v>0.21852010086016227</v>
      </c>
      <c r="J78" s="6">
        <f t="shared" si="3"/>
        <v>0.2915342260318623</v>
      </c>
      <c r="K78" s="6">
        <f t="shared" si="2"/>
        <v>0.37564046839274262</v>
      </c>
      <c r="L78" s="6">
        <f t="shared" si="2"/>
        <v>0.4741440091045504</v>
      </c>
      <c r="M78" s="6">
        <f t="shared" si="2"/>
        <v>0.54885101263346192</v>
      </c>
      <c r="N78" s="6">
        <f t="shared" si="2"/>
        <v>0.66573378691882235</v>
      </c>
      <c r="O78" s="6">
        <f t="shared" si="2"/>
        <v>0.77126203558784145</v>
      </c>
      <c r="P78" s="6">
        <f t="shared" si="2"/>
        <v>0.87341422863309415</v>
      </c>
      <c r="Q78" s="6">
        <f t="shared" si="2"/>
        <v>0.99962946597013536</v>
      </c>
    </row>
    <row r="79" spans="1:17" x14ac:dyDescent="0.3">
      <c r="A79" s="4" t="s">
        <v>32</v>
      </c>
      <c r="B79" s="4" t="str">
        <f>INDEX('R1. Scenario specifications'!$C$11:$C$59,MATCH($A79,'R1. Scenario specifications'!$A$11:$A$59,0))</f>
        <v>2 Degrees Scenario, Energy Technology Perspectives 2017</v>
      </c>
      <c r="C79" s="4" t="s">
        <v>56</v>
      </c>
      <c r="D79" s="4" t="s">
        <v>52</v>
      </c>
      <c r="E79" s="6">
        <f t="shared" si="3"/>
        <v>0.18542903206056638</v>
      </c>
      <c r="F79" s="6" t="str">
        <f t="shared" si="3"/>
        <v/>
      </c>
      <c r="G79" s="6" t="str">
        <f t="shared" si="3"/>
        <v/>
      </c>
      <c r="H79" s="6" t="str">
        <f t="shared" si="3"/>
        <v/>
      </c>
      <c r="I79" s="6">
        <f t="shared" si="3"/>
        <v>0.59981022885489421</v>
      </c>
      <c r="J79" s="6">
        <f t="shared" si="3"/>
        <v>0.94512789285016741</v>
      </c>
      <c r="K79" s="6">
        <f t="shared" si="2"/>
        <v>1.4788702938143505</v>
      </c>
      <c r="L79" s="6">
        <f t="shared" si="2"/>
        <v>2.1234460124222081</v>
      </c>
      <c r="M79" s="6">
        <f t="shared" si="2"/>
        <v>2.7614988169170993</v>
      </c>
      <c r="N79" s="6">
        <f t="shared" si="2"/>
        <v>3.7269006191817882</v>
      </c>
      <c r="O79" s="6">
        <f t="shared" si="2"/>
        <v>4.738649416885484</v>
      </c>
      <c r="P79" s="6">
        <f t="shared" si="2"/>
        <v>5.9224583237257438</v>
      </c>
      <c r="Q79" s="6">
        <f t="shared" si="2"/>
        <v>7.4271864370079586</v>
      </c>
    </row>
    <row r="80" spans="1:17" x14ac:dyDescent="0.3">
      <c r="A80" s="4" t="s">
        <v>32</v>
      </c>
      <c r="B80" s="4" t="str">
        <f>INDEX('R1. Scenario specifications'!$C$11:$C$59,MATCH($A80,'R1. Scenario specifications'!$A$11:$A$59,0))</f>
        <v>2 Degrees Scenario, Energy Technology Perspectives 2017</v>
      </c>
      <c r="C80" s="4" t="s">
        <v>57</v>
      </c>
      <c r="D80" s="4" t="s">
        <v>52</v>
      </c>
      <c r="E80" s="6">
        <f t="shared" si="3"/>
        <v>0.34956813537458747</v>
      </c>
      <c r="F80" s="6" t="str">
        <f t="shared" si="3"/>
        <v/>
      </c>
      <c r="G80" s="6" t="str">
        <f t="shared" si="3"/>
        <v/>
      </c>
      <c r="H80" s="6" t="str">
        <f t="shared" si="3"/>
        <v/>
      </c>
      <c r="I80" s="6">
        <f t="shared" si="3"/>
        <v>0.80065060836711732</v>
      </c>
      <c r="J80" s="6">
        <f t="shared" si="3"/>
        <v>1.1765526691942259</v>
      </c>
      <c r="K80" s="6">
        <f t="shared" si="2"/>
        <v>1.8395173861627101</v>
      </c>
      <c r="L80" s="6">
        <f t="shared" si="2"/>
        <v>2.3389578387632879</v>
      </c>
      <c r="M80" s="6">
        <f t="shared" si="2"/>
        <v>2.6714310509863339</v>
      </c>
      <c r="N80" s="6">
        <f t="shared" ref="N80:Q90" si="4">IF(SUMIFS(P$94:P$207,$B$94:$B$207,$A80)=0,"",SUMIFS(P$94:P$207,$B$94:$B$207,$A80,$D$94:$D$207,$C80)/10^3)</f>
        <v>2.9252126805556169</v>
      </c>
      <c r="O80" s="6">
        <f t="shared" si="4"/>
        <v>3.2799318184610149</v>
      </c>
      <c r="P80" s="6">
        <f t="shared" si="4"/>
        <v>3.6175702904160518</v>
      </c>
      <c r="Q80" s="6">
        <f t="shared" si="4"/>
        <v>4.0317055527521282</v>
      </c>
    </row>
    <row r="81" spans="1:28" x14ac:dyDescent="0.3">
      <c r="A81" s="4" t="s">
        <v>32</v>
      </c>
      <c r="B81" s="4" t="str">
        <f>INDEX('R1. Scenario specifications'!$C$11:$C$59,MATCH($A81,'R1. Scenario specifications'!$A$11:$A$59,0))</f>
        <v>2 Degrees Scenario, Energy Technology Perspectives 2017</v>
      </c>
      <c r="C81" s="4" t="s">
        <v>58</v>
      </c>
      <c r="D81" s="4" t="s">
        <v>52</v>
      </c>
      <c r="E81" s="6">
        <f t="shared" si="3"/>
        <v>1.2844834743538201E-2</v>
      </c>
      <c r="F81" s="6" t="str">
        <f t="shared" si="3"/>
        <v/>
      </c>
      <c r="G81" s="6" t="str">
        <f t="shared" si="3"/>
        <v/>
      </c>
      <c r="H81" s="6" t="str">
        <f t="shared" si="3"/>
        <v/>
      </c>
      <c r="I81" s="6">
        <f t="shared" si="3"/>
        <v>2.4628040204957444E-2</v>
      </c>
      <c r="J81" s="6">
        <f t="shared" si="3"/>
        <v>3.4447378089473485E-2</v>
      </c>
      <c r="K81" s="6">
        <f t="shared" si="3"/>
        <v>5.4199946952506101E-2</v>
      </c>
      <c r="L81" s="6">
        <f t="shared" si="3"/>
        <v>8.5454548429246352E-2</v>
      </c>
      <c r="M81" s="6">
        <f t="shared" si="3"/>
        <v>0.12478399527763843</v>
      </c>
      <c r="N81" s="6">
        <f t="shared" si="4"/>
        <v>0.19233441327887726</v>
      </c>
      <c r="O81" s="6">
        <f t="shared" si="4"/>
        <v>0.28415750051046224</v>
      </c>
      <c r="P81" s="6">
        <f t="shared" si="4"/>
        <v>0.37979171646487525</v>
      </c>
      <c r="Q81" s="6">
        <f t="shared" si="4"/>
        <v>0.49145717083797408</v>
      </c>
    </row>
    <row r="82" spans="1:28" x14ac:dyDescent="0.3">
      <c r="A82" s="4" t="s">
        <v>33</v>
      </c>
      <c r="B82" s="4" t="str">
        <f>INDEX('R1. Scenario specifications'!$C$11:$C$59,MATCH($A82,'R1. Scenario specifications'!$A$11:$A$59,0))</f>
        <v>Below 2 Degrees Scenario (1.75DS), Energy Technology Perspectives 2017</v>
      </c>
      <c r="C82" s="4" t="s">
        <v>23</v>
      </c>
      <c r="D82" s="4" t="s">
        <v>52</v>
      </c>
      <c r="E82" s="6">
        <f t="shared" si="3"/>
        <v>1.7603680667874486</v>
      </c>
      <c r="F82" s="6" t="str">
        <f t="shared" si="3"/>
        <v/>
      </c>
      <c r="G82" s="6" t="str">
        <f t="shared" si="3"/>
        <v/>
      </c>
      <c r="H82" s="6" t="str">
        <f t="shared" si="3"/>
        <v/>
      </c>
      <c r="I82" s="6">
        <f t="shared" si="3"/>
        <v>1.7485424433277286</v>
      </c>
      <c r="J82" s="6">
        <f t="shared" si="3"/>
        <v>1.7386877571112949</v>
      </c>
      <c r="K82" s="6">
        <f t="shared" si="3"/>
        <v>1.4340262710118759</v>
      </c>
      <c r="L82" s="6">
        <f t="shared" si="3"/>
        <v>0.92979285471138751</v>
      </c>
      <c r="M82" s="6">
        <f t="shared" si="3"/>
        <v>0.65998784802782029</v>
      </c>
      <c r="N82" s="6">
        <f t="shared" si="4"/>
        <v>0.48236211670748907</v>
      </c>
      <c r="O82" s="6">
        <f t="shared" si="4"/>
        <v>0.39578867321539724</v>
      </c>
      <c r="P82" s="6">
        <f t="shared" si="4"/>
        <v>0.33103359942122013</v>
      </c>
      <c r="Q82" s="6">
        <f t="shared" si="4"/>
        <v>0.2855108329523498</v>
      </c>
    </row>
    <row r="83" spans="1:28" x14ac:dyDescent="0.3">
      <c r="A83" s="4" t="s">
        <v>33</v>
      </c>
      <c r="B83" s="4" t="str">
        <f>INDEX('R1. Scenario specifications'!$C$11:$C$59,MATCH($A83,'R1. Scenario specifications'!$A$11:$A$59,0))</f>
        <v>Below 2 Degrees Scenario (1.75DS), Energy Technology Perspectives 2017</v>
      </c>
      <c r="C83" s="4" t="s">
        <v>24</v>
      </c>
      <c r="D83" s="4" t="s">
        <v>52</v>
      </c>
      <c r="E83" s="6">
        <f t="shared" si="3"/>
        <v>0.44234508278658269</v>
      </c>
      <c r="F83" s="6" t="str">
        <f t="shared" si="3"/>
        <v/>
      </c>
      <c r="G83" s="6" t="str">
        <f t="shared" si="3"/>
        <v/>
      </c>
      <c r="H83" s="6" t="str">
        <f t="shared" si="3"/>
        <v/>
      </c>
      <c r="I83" s="6">
        <f t="shared" si="3"/>
        <v>0.42532697016132232</v>
      </c>
      <c r="J83" s="6">
        <f t="shared" si="3"/>
        <v>0.41114520964027207</v>
      </c>
      <c r="K83" s="6">
        <f t="shared" si="3"/>
        <v>0.33102827878410485</v>
      </c>
      <c r="L83" s="6">
        <f t="shared" si="3"/>
        <v>0.26896965329296446</v>
      </c>
      <c r="M83" s="6">
        <f t="shared" si="3"/>
        <v>0.21356470202353983</v>
      </c>
      <c r="N83" s="6">
        <f t="shared" si="4"/>
        <v>0.19003840641082587</v>
      </c>
      <c r="O83" s="6">
        <f t="shared" si="4"/>
        <v>0.18219131709763842</v>
      </c>
      <c r="P83" s="6">
        <f t="shared" si="4"/>
        <v>0.15263290019485376</v>
      </c>
      <c r="Q83" s="6">
        <f t="shared" si="4"/>
        <v>0.16094156421877362</v>
      </c>
    </row>
    <row r="84" spans="1:28" x14ac:dyDescent="0.3">
      <c r="A84" s="4" t="s">
        <v>33</v>
      </c>
      <c r="B84" s="4" t="str">
        <f>INDEX('R1. Scenario specifications'!$C$11:$C$59,MATCH($A84,'R1. Scenario specifications'!$A$11:$A$59,0))</f>
        <v>Below 2 Degrees Scenario (1.75DS), Energy Technology Perspectives 2017</v>
      </c>
      <c r="C84" s="4" t="s">
        <v>25</v>
      </c>
      <c r="D84" s="4" t="s">
        <v>52</v>
      </c>
      <c r="E84" s="6">
        <f t="shared" si="3"/>
        <v>1.6386833129472773</v>
      </c>
      <c r="F84" s="6" t="str">
        <f t="shared" si="3"/>
        <v/>
      </c>
      <c r="G84" s="6" t="str">
        <f t="shared" si="3"/>
        <v/>
      </c>
      <c r="H84" s="6" t="str">
        <f t="shared" si="3"/>
        <v/>
      </c>
      <c r="I84" s="6">
        <f t="shared" si="3"/>
        <v>1.8295842762578676</v>
      </c>
      <c r="J84" s="6">
        <f t="shared" si="3"/>
        <v>1.988668412350026</v>
      </c>
      <c r="K84" s="6">
        <f t="shared" si="3"/>
        <v>2.0257464227944975</v>
      </c>
      <c r="L84" s="6">
        <f t="shared" si="3"/>
        <v>2.0016184837503785</v>
      </c>
      <c r="M84" s="6">
        <f t="shared" si="3"/>
        <v>1.9307288884278528</v>
      </c>
      <c r="N84" s="6">
        <f t="shared" si="4"/>
        <v>2.0423648964225918</v>
      </c>
      <c r="O84" s="6">
        <f t="shared" si="4"/>
        <v>1.9184509636790199</v>
      </c>
      <c r="P84" s="6">
        <f t="shared" si="4"/>
        <v>1.5334302159613644</v>
      </c>
      <c r="Q84" s="6">
        <f t="shared" si="4"/>
        <v>1.6337707765189033</v>
      </c>
    </row>
    <row r="85" spans="1:28" x14ac:dyDescent="0.3">
      <c r="A85" s="4" t="s">
        <v>33</v>
      </c>
      <c r="B85" s="4" t="str">
        <f>INDEX('R1. Scenario specifications'!$C$11:$C$59,MATCH($A85,'R1. Scenario specifications'!$A$11:$A$59,0))</f>
        <v>Below 2 Degrees Scenario (1.75DS), Energy Technology Perspectives 2017</v>
      </c>
      <c r="C85" s="4" t="s">
        <v>53</v>
      </c>
      <c r="D85" s="4" t="s">
        <v>52</v>
      </c>
      <c r="E85" s="6">
        <f t="shared" si="3"/>
        <v>0.39827599999996116</v>
      </c>
      <c r="F85" s="6" t="str">
        <f t="shared" si="3"/>
        <v/>
      </c>
      <c r="G85" s="6" t="str">
        <f t="shared" si="3"/>
        <v/>
      </c>
      <c r="H85" s="6" t="str">
        <f t="shared" ref="H85:M90" si="5">IF(SUMIFS(J$94:J$207,$B$94:$B$207,$A85)=0,"",SUMIFS(J$94:J$207,$B$94:$B$207,$A85,$D$94:$D$207,$C85)/10^3)</f>
        <v/>
      </c>
      <c r="I85" s="6">
        <f t="shared" si="5"/>
        <v>0.47325719434316432</v>
      </c>
      <c r="J85" s="6">
        <f t="shared" si="5"/>
        <v>0.53574152296250022</v>
      </c>
      <c r="K85" s="6">
        <f t="shared" si="5"/>
        <v>0.65577058377660835</v>
      </c>
      <c r="L85" s="6">
        <f t="shared" si="5"/>
        <v>0.75025765723057625</v>
      </c>
      <c r="M85" s="6">
        <f t="shared" si="5"/>
        <v>0.84127880379851716</v>
      </c>
      <c r="N85" s="6">
        <f t="shared" si="4"/>
        <v>0.91212714804933881</v>
      </c>
      <c r="O85" s="6">
        <f t="shared" si="4"/>
        <v>0.96518721530781959</v>
      </c>
      <c r="P85" s="6">
        <f t="shared" si="4"/>
        <v>1.0188308866427565</v>
      </c>
      <c r="Q85" s="6">
        <f t="shared" si="4"/>
        <v>1.0623414195615588</v>
      </c>
    </row>
    <row r="86" spans="1:28" x14ac:dyDescent="0.3">
      <c r="A86" s="4" t="s">
        <v>33</v>
      </c>
      <c r="B86" s="4" t="str">
        <f>INDEX('R1. Scenario specifications'!$C$11:$C$59,MATCH($A86,'R1. Scenario specifications'!$A$11:$A$59,0))</f>
        <v>Below 2 Degrees Scenario (1.75DS), Energy Technology Perspectives 2017</v>
      </c>
      <c r="C86" s="4" t="s">
        <v>54</v>
      </c>
      <c r="D86" s="4" t="s">
        <v>52</v>
      </c>
      <c r="E86" s="6">
        <f t="shared" ref="E86:G90" si="6">IF(SUMIFS(G$94:G$207,$B$94:$B$207,$A86)=0,"",SUMIFS(G$94:G$207,$B$94:$B$207,$A86,$D$94:$D$207,$C86)/10^3)</f>
        <v>1.0440240328563759</v>
      </c>
      <c r="F86" s="6" t="str">
        <f t="shared" si="6"/>
        <v/>
      </c>
      <c r="G86" s="6" t="str">
        <f t="shared" si="6"/>
        <v/>
      </c>
      <c r="H86" s="6" t="str">
        <f t="shared" si="5"/>
        <v/>
      </c>
      <c r="I86" s="6">
        <f t="shared" si="5"/>
        <v>1.2460854523716458</v>
      </c>
      <c r="J86" s="6">
        <f t="shared" si="5"/>
        <v>1.4144699686343705</v>
      </c>
      <c r="K86" s="6">
        <f t="shared" si="5"/>
        <v>1.5765783991066322</v>
      </c>
      <c r="L86" s="6">
        <f t="shared" si="5"/>
        <v>1.6902813099302647</v>
      </c>
      <c r="M86" s="6">
        <f t="shared" si="5"/>
        <v>1.8633158178265594</v>
      </c>
      <c r="N86" s="6">
        <f t="shared" si="4"/>
        <v>2.0309344822948643</v>
      </c>
      <c r="O86" s="6">
        <f t="shared" si="4"/>
        <v>2.1931921598591591</v>
      </c>
      <c r="P86" s="6">
        <f t="shared" si="4"/>
        <v>2.3720858944870211</v>
      </c>
      <c r="Q86" s="6">
        <f t="shared" si="4"/>
        <v>2.6073858274329127</v>
      </c>
    </row>
    <row r="87" spans="1:28" x14ac:dyDescent="0.3">
      <c r="A87" s="4" t="s">
        <v>33</v>
      </c>
      <c r="B87" s="4" t="str">
        <f>INDEX('R1. Scenario specifications'!$C$11:$C$59,MATCH($A87,'R1. Scenario specifications'!$A$11:$A$59,0))</f>
        <v>Below 2 Degrees Scenario (1.75DS), Energy Technology Perspectives 2017</v>
      </c>
      <c r="C87" s="4" t="s">
        <v>55</v>
      </c>
      <c r="D87" s="4" t="s">
        <v>52</v>
      </c>
      <c r="E87" s="6">
        <f t="shared" si="6"/>
        <v>0.13090315065412222</v>
      </c>
      <c r="F87" s="6" t="str">
        <f t="shared" si="6"/>
        <v/>
      </c>
      <c r="G87" s="6" t="str">
        <f t="shared" si="6"/>
        <v/>
      </c>
      <c r="H87" s="6" t="str">
        <f t="shared" si="5"/>
        <v/>
      </c>
      <c r="I87" s="6">
        <f t="shared" si="5"/>
        <v>0.24523252868834228</v>
      </c>
      <c r="J87" s="6">
        <f t="shared" si="5"/>
        <v>0.34050701038352571</v>
      </c>
      <c r="K87" s="6">
        <f t="shared" si="5"/>
        <v>0.40967537440459106</v>
      </c>
      <c r="L87" s="6">
        <f t="shared" si="5"/>
        <v>0.54356855693175443</v>
      </c>
      <c r="M87" s="6">
        <f t="shared" si="5"/>
        <v>0.7413039855307727</v>
      </c>
      <c r="N87" s="6">
        <f t="shared" si="4"/>
        <v>1.0401966685187123</v>
      </c>
      <c r="O87" s="6">
        <f t="shared" si="4"/>
        <v>1.2887195809750558</v>
      </c>
      <c r="P87" s="6">
        <f t="shared" si="4"/>
        <v>1.5578775011716453</v>
      </c>
      <c r="Q87" s="6">
        <f t="shared" si="4"/>
        <v>1.8189687612489374</v>
      </c>
    </row>
    <row r="88" spans="1:28" x14ac:dyDescent="0.3">
      <c r="A88" s="4" t="s">
        <v>33</v>
      </c>
      <c r="B88" s="4" t="str">
        <f>INDEX('R1. Scenario specifications'!$C$11:$C$59,MATCH($A88,'R1. Scenario specifications'!$A$11:$A$59,0))</f>
        <v>Below 2 Degrees Scenario (1.75DS), Energy Technology Perspectives 2017</v>
      </c>
      <c r="C88" s="4" t="s">
        <v>56</v>
      </c>
      <c r="D88" s="4" t="s">
        <v>52</v>
      </c>
      <c r="E88" s="6">
        <f t="shared" si="6"/>
        <v>0.18542903206056638</v>
      </c>
      <c r="F88" s="6" t="str">
        <f t="shared" si="6"/>
        <v/>
      </c>
      <c r="G88" s="6" t="str">
        <f t="shared" si="6"/>
        <v/>
      </c>
      <c r="H88" s="6" t="str">
        <f t="shared" si="5"/>
        <v/>
      </c>
      <c r="I88" s="6">
        <f t="shared" si="5"/>
        <v>0.54758252282638964</v>
      </c>
      <c r="J88" s="6">
        <f t="shared" si="5"/>
        <v>0.84937709846457587</v>
      </c>
      <c r="K88" s="6">
        <f t="shared" si="5"/>
        <v>1.3654492955969471</v>
      </c>
      <c r="L88" s="6">
        <f t="shared" si="5"/>
        <v>2.1443036159063582</v>
      </c>
      <c r="M88" s="6">
        <f t="shared" si="5"/>
        <v>3.1055323965348673</v>
      </c>
      <c r="N88" s="6">
        <f t="shared" si="4"/>
        <v>4.2265237397130688</v>
      </c>
      <c r="O88" s="6">
        <f t="shared" si="4"/>
        <v>5.3632878684589791</v>
      </c>
      <c r="P88" s="6">
        <f t="shared" si="4"/>
        <v>6.678611383875281</v>
      </c>
      <c r="Q88" s="6">
        <f t="shared" si="4"/>
        <v>7.9738462112420967</v>
      </c>
    </row>
    <row r="89" spans="1:28" x14ac:dyDescent="0.3">
      <c r="A89" s="4" t="s">
        <v>33</v>
      </c>
      <c r="B89" s="4" t="str">
        <f>INDEX('R1. Scenario specifications'!$C$11:$C$59,MATCH($A89,'R1. Scenario specifications'!$A$11:$A$59,0))</f>
        <v>Below 2 Degrees Scenario (1.75DS), Energy Technology Perspectives 2017</v>
      </c>
      <c r="C89" s="4" t="s">
        <v>57</v>
      </c>
      <c r="D89" s="4" t="s">
        <v>52</v>
      </c>
      <c r="E89" s="6">
        <f t="shared" si="6"/>
        <v>0.34956813537458747</v>
      </c>
      <c r="F89" s="6" t="str">
        <f t="shared" si="6"/>
        <v/>
      </c>
      <c r="G89" s="6" t="str">
        <f t="shared" si="6"/>
        <v/>
      </c>
      <c r="H89" s="6" t="str">
        <f t="shared" si="5"/>
        <v/>
      </c>
      <c r="I89" s="6">
        <f t="shared" si="5"/>
        <v>0.82298696095013557</v>
      </c>
      <c r="J89" s="6">
        <f t="shared" si="5"/>
        <v>1.2175026489297589</v>
      </c>
      <c r="K89" s="6">
        <f t="shared" si="5"/>
        <v>1.7812443004299543</v>
      </c>
      <c r="L89" s="6">
        <f t="shared" si="5"/>
        <v>2.2665162622573711</v>
      </c>
      <c r="M89" s="6">
        <f t="shared" si="5"/>
        <v>2.6936882572095526</v>
      </c>
      <c r="N89" s="6">
        <f t="shared" si="4"/>
        <v>3.0299401992007335</v>
      </c>
      <c r="O89" s="6">
        <f t="shared" si="4"/>
        <v>3.473681615841878</v>
      </c>
      <c r="P89" s="6">
        <f t="shared" si="4"/>
        <v>3.8311686988040612</v>
      </c>
      <c r="Q89" s="6">
        <f t="shared" si="4"/>
        <v>4.167237334334053</v>
      </c>
    </row>
    <row r="90" spans="1:28" x14ac:dyDescent="0.3">
      <c r="A90" s="4" t="s">
        <v>33</v>
      </c>
      <c r="B90" s="4" t="str">
        <f>INDEX('R1. Scenario specifications'!$C$11:$C$59,MATCH($A90,'R1. Scenario specifications'!$A$11:$A$59,0))</f>
        <v>Below 2 Degrees Scenario (1.75DS), Energy Technology Perspectives 2017</v>
      </c>
      <c r="C90" s="4" t="s">
        <v>58</v>
      </c>
      <c r="D90" s="4" t="s">
        <v>52</v>
      </c>
      <c r="E90" s="6">
        <f t="shared" si="6"/>
        <v>1.2844834743538201E-2</v>
      </c>
      <c r="F90" s="6" t="str">
        <f t="shared" si="6"/>
        <v/>
      </c>
      <c r="G90" s="6" t="str">
        <f t="shared" si="6"/>
        <v/>
      </c>
      <c r="H90" s="6" t="str">
        <f t="shared" si="5"/>
        <v/>
      </c>
      <c r="I90" s="6">
        <f t="shared" si="5"/>
        <v>2.6127648793906732E-2</v>
      </c>
      <c r="J90" s="6">
        <f t="shared" si="5"/>
        <v>3.7196660502547177E-2</v>
      </c>
      <c r="K90" s="6">
        <f t="shared" si="5"/>
        <v>5.7235212825109016E-2</v>
      </c>
      <c r="L90" s="6">
        <f t="shared" si="5"/>
        <v>8.9085359005065284E-2</v>
      </c>
      <c r="M90" s="6">
        <f t="shared" si="5"/>
        <v>0.13333671352697068</v>
      </c>
      <c r="N90" s="6">
        <f t="shared" si="4"/>
        <v>0.21353999582663333</v>
      </c>
      <c r="O90" s="6">
        <f t="shared" si="4"/>
        <v>0.32675695764636714</v>
      </c>
      <c r="P90" s="6">
        <f t="shared" si="4"/>
        <v>0.44015269532813267</v>
      </c>
      <c r="Q90" s="6">
        <f t="shared" si="4"/>
        <v>0.54818230806438373</v>
      </c>
    </row>
    <row r="91" spans="1:28" ht="15" thickBot="1" x14ac:dyDescent="0.35"/>
    <row r="92" spans="1:28" s="5" customFormat="1" ht="15" thickBot="1" x14ac:dyDescent="0.35">
      <c r="A92" s="5" t="s">
        <v>35</v>
      </c>
    </row>
    <row r="93" spans="1:28" x14ac:dyDescent="0.3">
      <c r="A93" s="4" t="s">
        <v>36</v>
      </c>
      <c r="B93" s="4" t="s">
        <v>19</v>
      </c>
      <c r="C93" s="4" t="s">
        <v>20</v>
      </c>
      <c r="D93" s="4" t="s">
        <v>21</v>
      </c>
      <c r="E93" s="4" t="s">
        <v>37</v>
      </c>
      <c r="F93" s="4" t="s">
        <v>38</v>
      </c>
      <c r="G93" s="4">
        <v>2014</v>
      </c>
      <c r="H93" s="4">
        <v>2015</v>
      </c>
      <c r="I93" s="4">
        <v>2016</v>
      </c>
      <c r="J93" s="4">
        <v>2017</v>
      </c>
      <c r="K93" s="4">
        <v>2020</v>
      </c>
      <c r="L93" s="4">
        <v>2025</v>
      </c>
      <c r="M93" s="4">
        <v>2030</v>
      </c>
      <c r="N93" s="4">
        <v>2035</v>
      </c>
      <c r="O93" s="4">
        <v>2040</v>
      </c>
      <c r="P93" s="4">
        <v>2045</v>
      </c>
      <c r="Q93" s="4">
        <v>2050</v>
      </c>
      <c r="R93" s="4">
        <v>2055</v>
      </c>
      <c r="S93" s="4">
        <v>2060</v>
      </c>
      <c r="AB93" s="7"/>
    </row>
    <row r="94" spans="1:28" x14ac:dyDescent="0.3">
      <c r="A94" s="4" t="s">
        <v>59</v>
      </c>
      <c r="B94" s="4" t="s">
        <v>22</v>
      </c>
      <c r="C94" s="4" t="str">
        <f>INDEX('R1. Scenario specifications'!$C$11:$C$59,MATCH($B94,'R1. Scenario specifications'!$A$11:$A$59,0))</f>
        <v>Current Policies Scenario, World Energy Outlook 2018</v>
      </c>
      <c r="D94" s="4" t="s">
        <v>23</v>
      </c>
      <c r="E94" s="4" t="s">
        <v>23</v>
      </c>
      <c r="F94" s="4" t="s">
        <v>50</v>
      </c>
      <c r="I94" s="6">
        <f>INDEX('R9. WEO18 Electricity'!$C$30:$K$42,MATCH($E94,'R9. WEO18 Electricity'!$A$30:$A$42,0),MATCH(I$93,'R9. WEO18 Electricity'!$C$28:$K$28,0))</f>
        <v>2025</v>
      </c>
      <c r="J94" s="6">
        <f>INDEX('R9. WEO18 Electricity'!$C$30:$K$42,MATCH($E94,'R9. WEO18 Electricity'!$A$30:$A$42,0),MATCH(CONCATENATE(J$93,"e"),'R9. WEO18 Electricity'!$C$28:$K$28,0))</f>
        <v>2067</v>
      </c>
      <c r="K94" s="8">
        <f>$J94+(K$93-$J$93)*($L94-$J94)/($L$93-$J$93)</f>
        <v>2124</v>
      </c>
      <c r="L94" s="6">
        <f>INDEX('R9. WEO18 Electricity'!$N$30:$Q$42,MATCH($E94,'R9. WEO18 Electricity'!$M$30:$M$42,0),MATCH(L$93,'R9. WEO18 Electricity'!$N$28:$Q$28,0))</f>
        <v>2219</v>
      </c>
      <c r="M94" s="6">
        <f>INDEX('R9. WEO18 Electricity'!$N$30:$Q$42,MATCH($E94,'R9. WEO18 Electricity'!$M$30:$M$42,0),MATCH(M$93,'R9. WEO18 Electricity'!$N$28:$Q$28,0))</f>
        <v>2348</v>
      </c>
      <c r="N94" s="6">
        <f>INDEX('R9. WEO18 Electricity'!$N$30:$Q$42,MATCH($E94,'R9. WEO18 Electricity'!$M$30:$M$42,0),MATCH(N$93,'R9. WEO18 Electricity'!$N$28:$Q$28,0))</f>
        <v>2518</v>
      </c>
      <c r="O94" s="6">
        <f>INDEX('R9. WEO18 Electricity'!$N$30:$Q$42,MATCH($E94,'R9. WEO18 Electricity'!$M$30:$M$42,0),MATCH(O$93,'R9. WEO18 Electricity'!$N$28:$Q$28,0))</f>
        <v>2693</v>
      </c>
      <c r="P94" s="8">
        <f>TREND($N94:$O94,$N$93:$O$93,P$93)</f>
        <v>2868</v>
      </c>
      <c r="Q94" s="8">
        <f t="shared" ref="Q94:S94" si="7">TREND($N94:$O94,$N$93:$O$93,Q$93)</f>
        <v>3043</v>
      </c>
      <c r="R94" s="8">
        <f t="shared" si="7"/>
        <v>3218</v>
      </c>
      <c r="S94" s="8">
        <f t="shared" si="7"/>
        <v>3393</v>
      </c>
    </row>
    <row r="95" spans="1:28" x14ac:dyDescent="0.3">
      <c r="A95" s="4" t="s">
        <v>59</v>
      </c>
      <c r="B95" s="4" t="s">
        <v>22</v>
      </c>
      <c r="C95" s="4" t="str">
        <f>INDEX('R1. Scenario specifications'!$C$11:$C$59,MATCH($B95,'R1. Scenario specifications'!$A$11:$A$59,0))</f>
        <v>Current Policies Scenario, World Energy Outlook 2018</v>
      </c>
      <c r="D95" s="4" t="s">
        <v>24</v>
      </c>
      <c r="E95" s="4" t="s">
        <v>24</v>
      </c>
      <c r="F95" s="4" t="s">
        <v>50</v>
      </c>
      <c r="I95" s="6">
        <f>INDEX('R9. WEO18 Electricity'!$C$30:$K$42,MATCH($E95,'R9. WEO18 Electricity'!$A$30:$A$42,0),MATCH(I$93,'R9. WEO18 Electricity'!$C$28:$K$28,0))</f>
        <v>446</v>
      </c>
      <c r="J95" s="6">
        <f>INDEX('R9. WEO18 Electricity'!$C$30:$K$42,MATCH($E95,'R9. WEO18 Electricity'!$A$30:$A$42,0),MATCH(CONCATENATE(J$93,"e"),'R9. WEO18 Electricity'!$C$28:$K$28,0))</f>
        <v>447</v>
      </c>
      <c r="K95" s="8">
        <f t="shared" ref="K95:K126" si="8">$J95+(K$93-$J$93)*($L95-$J95)/($L$93-$J$93)</f>
        <v>411.75</v>
      </c>
      <c r="L95" s="6">
        <f>INDEX('R9. WEO18 Electricity'!$N$30:$Q$42,MATCH($E95,'R9. WEO18 Electricity'!$M$30:$M$42,0),MATCH(L$93,'R9. WEO18 Electricity'!$N$28:$Q$28,0))</f>
        <v>353</v>
      </c>
      <c r="M95" s="6">
        <f>INDEX('R9. WEO18 Electricity'!$N$30:$Q$42,MATCH($E95,'R9. WEO18 Electricity'!$M$30:$M$42,0),MATCH(M$93,'R9. WEO18 Electricity'!$N$28:$Q$28,0))</f>
        <v>314</v>
      </c>
      <c r="N95" s="6">
        <f>INDEX('R9. WEO18 Electricity'!$N$30:$Q$42,MATCH($E95,'R9. WEO18 Electricity'!$M$30:$M$42,0),MATCH(N$93,'R9. WEO18 Electricity'!$N$28:$Q$28,0))</f>
        <v>288</v>
      </c>
      <c r="O95" s="6">
        <f>INDEX('R9. WEO18 Electricity'!$N$30:$Q$42,MATCH($E95,'R9. WEO18 Electricity'!$M$30:$M$42,0),MATCH(O$93,'R9. WEO18 Electricity'!$N$28:$Q$28,0))</f>
        <v>264</v>
      </c>
      <c r="P95" s="8">
        <f t="shared" ref="P95:S126" si="9">TREND($N95:$O95,$N$93:$O$93,P$93)</f>
        <v>240</v>
      </c>
      <c r="Q95" s="8">
        <f t="shared" si="9"/>
        <v>216</v>
      </c>
      <c r="R95" s="8">
        <f t="shared" si="9"/>
        <v>192</v>
      </c>
      <c r="S95" s="8">
        <f t="shared" si="9"/>
        <v>168</v>
      </c>
    </row>
    <row r="96" spans="1:28" x14ac:dyDescent="0.3">
      <c r="A96" s="4" t="s">
        <v>59</v>
      </c>
      <c r="B96" s="4" t="s">
        <v>22</v>
      </c>
      <c r="C96" s="4" t="str">
        <f>INDEX('R1. Scenario specifications'!$C$11:$C$59,MATCH($B96,'R1. Scenario specifications'!$A$11:$A$59,0))</f>
        <v>Current Policies Scenario, World Energy Outlook 2018</v>
      </c>
      <c r="D96" s="4" t="s">
        <v>25</v>
      </c>
      <c r="E96" s="4" t="s">
        <v>25</v>
      </c>
      <c r="F96" s="4" t="s">
        <v>50</v>
      </c>
      <c r="I96" s="6">
        <f>INDEX('R9. WEO18 Electricity'!$C$30:$K$42,MATCH($E96,'R9. WEO18 Electricity'!$A$30:$A$42,0),MATCH(I$93,'R9. WEO18 Electricity'!$C$28:$K$28,0))</f>
        <v>1644</v>
      </c>
      <c r="J96" s="6">
        <f>INDEX('R9. WEO18 Electricity'!$C$30:$K$42,MATCH($E96,'R9. WEO18 Electricity'!$A$30:$A$42,0),MATCH(CONCATENATE(J$93,"e"),'R9. WEO18 Electricity'!$C$28:$K$28,0))</f>
        <v>1695</v>
      </c>
      <c r="K96" s="8">
        <f t="shared" si="8"/>
        <v>1867.125</v>
      </c>
      <c r="L96" s="6">
        <f>INDEX('R9. WEO18 Electricity'!$N$30:$Q$42,MATCH($E96,'R9. WEO18 Electricity'!$M$30:$M$42,0),MATCH(L$93,'R9. WEO18 Electricity'!$N$28:$Q$28,0))</f>
        <v>2154</v>
      </c>
      <c r="M96" s="6">
        <f>INDEX('R9. WEO18 Electricity'!$N$30:$Q$42,MATCH($E96,'R9. WEO18 Electricity'!$M$30:$M$42,0),MATCH(M$93,'R9. WEO18 Electricity'!$N$28:$Q$28,0))</f>
        <v>2415</v>
      </c>
      <c r="N96" s="6">
        <f>INDEX('R9. WEO18 Electricity'!$N$30:$Q$42,MATCH($E96,'R9. WEO18 Electricity'!$M$30:$M$42,0),MATCH(N$93,'R9. WEO18 Electricity'!$N$28:$Q$28,0))</f>
        <v>2684</v>
      </c>
      <c r="O96" s="6">
        <f>INDEX('R9. WEO18 Electricity'!$N$30:$Q$42,MATCH($E96,'R9. WEO18 Electricity'!$M$30:$M$42,0),MATCH(O$93,'R9. WEO18 Electricity'!$N$28:$Q$28,0))</f>
        <v>2930</v>
      </c>
      <c r="P96" s="8">
        <f t="shared" si="9"/>
        <v>3176</v>
      </c>
      <c r="Q96" s="8">
        <f t="shared" si="9"/>
        <v>3422</v>
      </c>
      <c r="R96" s="8">
        <f t="shared" si="9"/>
        <v>3668</v>
      </c>
      <c r="S96" s="8">
        <f t="shared" si="9"/>
        <v>3914</v>
      </c>
    </row>
    <row r="97" spans="1:19" x14ac:dyDescent="0.3">
      <c r="A97" s="4" t="s">
        <v>59</v>
      </c>
      <c r="B97" s="4" t="s">
        <v>22</v>
      </c>
      <c r="C97" s="4" t="str">
        <f>INDEX('R1. Scenario specifications'!$C$11:$C$59,MATCH($B97,'R1. Scenario specifications'!$A$11:$A$59,0))</f>
        <v>Current Policies Scenario, World Energy Outlook 2018</v>
      </c>
      <c r="D97" s="4" t="s">
        <v>53</v>
      </c>
      <c r="E97" s="4" t="s">
        <v>53</v>
      </c>
      <c r="F97" s="4" t="s">
        <v>50</v>
      </c>
      <c r="I97" s="6">
        <f>INDEX('R9. WEO18 Electricity'!$C$30:$K$42,MATCH($E97,'R9. WEO18 Electricity'!$A$30:$A$42,0),MATCH(I$93,'R9. WEO18 Electricity'!$C$28:$K$28,0))</f>
        <v>414</v>
      </c>
      <c r="J97" s="6">
        <f>INDEX('R9. WEO18 Electricity'!$C$30:$K$42,MATCH($E97,'R9. WEO18 Electricity'!$A$30:$A$42,0),MATCH(CONCATENATE(J$93,"e"),'R9. WEO18 Electricity'!$C$28:$K$28,0))</f>
        <v>412</v>
      </c>
      <c r="K97" s="8">
        <f t="shared" si="8"/>
        <v>424.75</v>
      </c>
      <c r="L97" s="6">
        <f>INDEX('R9. WEO18 Electricity'!$N$30:$Q$42,MATCH($E97,'R9. WEO18 Electricity'!$M$30:$M$42,0),MATCH(L$93,'R9. WEO18 Electricity'!$N$28:$Q$28,0))</f>
        <v>446</v>
      </c>
      <c r="M97" s="6">
        <f>INDEX('R9. WEO18 Electricity'!$N$30:$Q$42,MATCH($E97,'R9. WEO18 Electricity'!$M$30:$M$42,0),MATCH(M$93,'R9. WEO18 Electricity'!$N$28:$Q$28,0))</f>
        <v>459</v>
      </c>
      <c r="N97" s="6">
        <f>INDEX('R9. WEO18 Electricity'!$N$30:$Q$42,MATCH($E97,'R9. WEO18 Electricity'!$M$30:$M$42,0),MATCH(N$93,'R9. WEO18 Electricity'!$N$28:$Q$28,0))</f>
        <v>473</v>
      </c>
      <c r="O97" s="6">
        <f>INDEX('R9. WEO18 Electricity'!$N$30:$Q$42,MATCH($E97,'R9. WEO18 Electricity'!$M$30:$M$42,0),MATCH(O$93,'R9. WEO18 Electricity'!$N$28:$Q$28,0))</f>
        <v>498</v>
      </c>
      <c r="P97" s="8">
        <f t="shared" si="9"/>
        <v>523</v>
      </c>
      <c r="Q97" s="8">
        <f t="shared" si="9"/>
        <v>548</v>
      </c>
      <c r="R97" s="8">
        <f t="shared" si="9"/>
        <v>573</v>
      </c>
      <c r="S97" s="8">
        <f t="shared" si="9"/>
        <v>598</v>
      </c>
    </row>
    <row r="98" spans="1:19" x14ac:dyDescent="0.3">
      <c r="A98" s="4" t="s">
        <v>59</v>
      </c>
      <c r="B98" s="4" t="s">
        <v>22</v>
      </c>
      <c r="C98" s="4" t="str">
        <f>INDEX('R1. Scenario specifications'!$C$11:$C$59,MATCH($B98,'R1. Scenario specifications'!$A$11:$A$59,0))</f>
        <v>Current Policies Scenario, World Energy Outlook 2018</v>
      </c>
      <c r="D98" s="4" t="s">
        <v>54</v>
      </c>
      <c r="E98" s="4" t="s">
        <v>54</v>
      </c>
      <c r="F98" s="4" t="s">
        <v>50</v>
      </c>
      <c r="I98" s="6">
        <f>INDEX('R9. WEO18 Electricity'!$C$30:$K$42,MATCH($E98,'R9. WEO18 Electricity'!$A$30:$A$42,0),MATCH(I$93,'R9. WEO18 Electricity'!$C$28:$K$28,0))</f>
        <v>1244</v>
      </c>
      <c r="J98" s="6">
        <f>INDEX('R9. WEO18 Electricity'!$C$30:$K$42,MATCH($E98,'R9. WEO18 Electricity'!$A$30:$A$42,0),MATCH(CONCATENATE(J$93,"e"),'R9. WEO18 Electricity'!$C$28:$K$28,0))</f>
        <v>1270</v>
      </c>
      <c r="K98" s="8">
        <f t="shared" si="8"/>
        <v>1338.25</v>
      </c>
      <c r="L98" s="6">
        <f>INDEX('R9. WEO18 Electricity'!$N$30:$Q$42,MATCH($E98,'R9. WEO18 Electricity'!$M$30:$M$42,0),MATCH(L$93,'R9. WEO18 Electricity'!$N$28:$Q$28,0))</f>
        <v>1452</v>
      </c>
      <c r="M98" s="6">
        <f>INDEX('R9. WEO18 Electricity'!$N$30:$Q$42,MATCH($E98,'R9. WEO18 Electricity'!$M$30:$M$42,0),MATCH(M$93,'R9. WEO18 Electricity'!$N$28:$Q$28,0))</f>
        <v>1565</v>
      </c>
      <c r="N98" s="6">
        <f>INDEX('R9. WEO18 Electricity'!$N$30:$Q$42,MATCH($E98,'R9. WEO18 Electricity'!$M$30:$M$42,0),MATCH(N$93,'R9. WEO18 Electricity'!$N$28:$Q$28,0))</f>
        <v>1669</v>
      </c>
      <c r="O98" s="6">
        <f>INDEX('R9. WEO18 Electricity'!$N$30:$Q$42,MATCH($E98,'R9. WEO18 Electricity'!$M$30:$M$42,0),MATCH(O$93,'R9. WEO18 Electricity'!$N$28:$Q$28,0))</f>
        <v>1769</v>
      </c>
      <c r="P98" s="8">
        <f t="shared" si="9"/>
        <v>1869</v>
      </c>
      <c r="Q98" s="8">
        <f t="shared" si="9"/>
        <v>1969</v>
      </c>
      <c r="R98" s="8">
        <f t="shared" si="9"/>
        <v>2069</v>
      </c>
      <c r="S98" s="8">
        <f t="shared" si="9"/>
        <v>2169</v>
      </c>
    </row>
    <row r="99" spans="1:19" x14ac:dyDescent="0.3">
      <c r="A99" s="4" t="s">
        <v>59</v>
      </c>
      <c r="B99" s="4" t="s">
        <v>22</v>
      </c>
      <c r="C99" s="4" t="str">
        <f>INDEX('R1. Scenario specifications'!$C$11:$C$59,MATCH($B99,'R1. Scenario specifications'!$A$11:$A$59,0))</f>
        <v>Current Policies Scenario, World Energy Outlook 2018</v>
      </c>
      <c r="D99" s="4" t="s">
        <v>55</v>
      </c>
      <c r="E99" s="4" t="s">
        <v>60</v>
      </c>
      <c r="F99" s="4" t="s">
        <v>50</v>
      </c>
      <c r="I99" s="6">
        <f>INDEX('R9. WEO18 Electricity'!$C$30:$K$42,MATCH($E99,'R9. WEO18 Electricity'!$A$30:$A$42,0),MATCH(I$93,'R9. WEO18 Electricity'!$C$28:$K$28,0))</f>
        <v>129</v>
      </c>
      <c r="J99" s="6">
        <f>INDEX('R9. WEO18 Electricity'!$C$30:$K$42,MATCH($E99,'R9. WEO18 Electricity'!$A$30:$A$42,0),MATCH(CONCATENATE(J$93,"e"),'R9. WEO18 Electricity'!$C$28:$K$28,0))</f>
        <v>136</v>
      </c>
      <c r="K99" s="8">
        <f t="shared" si="8"/>
        <v>153.25</v>
      </c>
      <c r="L99" s="6">
        <f>INDEX('R9. WEO18 Electricity'!$N$30:$Q$42,MATCH($E99,'R9. WEO18 Electricity'!$M$30:$M$42,0),MATCH(L$93,'R9. WEO18 Electricity'!$N$28:$Q$28,0))</f>
        <v>182</v>
      </c>
      <c r="M99" s="6">
        <f>INDEX('R9. WEO18 Electricity'!$N$30:$Q$42,MATCH($E99,'R9. WEO18 Electricity'!$M$30:$M$42,0),MATCH(M$93,'R9. WEO18 Electricity'!$N$28:$Q$28,0))</f>
        <v>203</v>
      </c>
      <c r="N99" s="6">
        <f>INDEX('R9. WEO18 Electricity'!$N$30:$Q$42,MATCH($E99,'R9. WEO18 Electricity'!$M$30:$M$42,0),MATCH(N$93,'R9. WEO18 Electricity'!$N$28:$Q$28,0))</f>
        <v>222</v>
      </c>
      <c r="O99" s="6">
        <f>INDEX('R9. WEO18 Electricity'!$N$30:$Q$42,MATCH($E99,'R9. WEO18 Electricity'!$M$30:$M$42,0),MATCH(O$93,'R9. WEO18 Electricity'!$N$28:$Q$28,0))</f>
        <v>241</v>
      </c>
      <c r="P99" s="8">
        <f t="shared" si="9"/>
        <v>260</v>
      </c>
      <c r="Q99" s="8">
        <f t="shared" si="9"/>
        <v>279</v>
      </c>
      <c r="R99" s="8">
        <f t="shared" si="9"/>
        <v>298</v>
      </c>
      <c r="S99" s="8">
        <f t="shared" si="9"/>
        <v>317</v>
      </c>
    </row>
    <row r="100" spans="1:19" x14ac:dyDescent="0.3">
      <c r="A100" s="4" t="s">
        <v>59</v>
      </c>
      <c r="B100" s="4" t="s">
        <v>22</v>
      </c>
      <c r="C100" s="4" t="str">
        <f>INDEX('R1. Scenario specifications'!$C$11:$C$59,MATCH($B100,'R1. Scenario specifications'!$A$11:$A$59,0))</f>
        <v>Current Policies Scenario, World Energy Outlook 2018</v>
      </c>
      <c r="D100" s="4" t="s">
        <v>56</v>
      </c>
      <c r="E100" s="4" t="s">
        <v>61</v>
      </c>
      <c r="F100" s="4" t="s">
        <v>50</v>
      </c>
      <c r="I100" s="6">
        <f>INDEX('R9. WEO18 Electricity'!$C$30:$K$42,MATCH($E100,'R9. WEO18 Electricity'!$A$30:$A$42,0),MATCH(I$93,'R9. WEO18 Electricity'!$C$28:$K$28,0))</f>
        <v>300</v>
      </c>
      <c r="J100" s="6">
        <f>INDEX('R9. WEO18 Electricity'!$C$30:$K$42,MATCH($E100,'R9. WEO18 Electricity'!$A$30:$A$42,0),MATCH(CONCATENATE(J$93,"e"),'R9. WEO18 Electricity'!$C$28:$K$28,0))</f>
        <v>398</v>
      </c>
      <c r="K100" s="8">
        <f t="shared" si="8"/>
        <v>626.75</v>
      </c>
      <c r="L100" s="6">
        <f>INDEX('R9. WEO18 Electricity'!$N$30:$Q$42,MATCH($E100,'R9. WEO18 Electricity'!$M$30:$M$42,0),MATCH(L$93,'R9. WEO18 Electricity'!$N$28:$Q$28,0))</f>
        <v>1008</v>
      </c>
      <c r="M100" s="6">
        <f>INDEX('R9. WEO18 Electricity'!$N$30:$Q$42,MATCH($E100,'R9. WEO18 Electricity'!$M$30:$M$42,0),MATCH(M$93,'R9. WEO18 Electricity'!$N$28:$Q$28,0))</f>
        <v>1290</v>
      </c>
      <c r="N100" s="6">
        <f>INDEX('R9. WEO18 Electricity'!$N$30:$Q$42,MATCH($E100,'R9. WEO18 Electricity'!$M$30:$M$42,0),MATCH(N$93,'R9. WEO18 Electricity'!$N$28:$Q$28,0))</f>
        <v>1596</v>
      </c>
      <c r="O100" s="6">
        <f>INDEX('R9. WEO18 Electricity'!$N$30:$Q$42,MATCH($E100,'R9. WEO18 Electricity'!$M$30:$M$42,0),MATCH(O$93,'R9. WEO18 Electricity'!$N$28:$Q$28,0))</f>
        <v>1951</v>
      </c>
      <c r="P100" s="8">
        <f t="shared" si="9"/>
        <v>2306</v>
      </c>
      <c r="Q100" s="8">
        <f t="shared" si="9"/>
        <v>2661</v>
      </c>
      <c r="R100" s="8">
        <f t="shared" si="9"/>
        <v>3016</v>
      </c>
      <c r="S100" s="8">
        <f t="shared" si="9"/>
        <v>3371</v>
      </c>
    </row>
    <row r="101" spans="1:19" x14ac:dyDescent="0.3">
      <c r="A101" s="4" t="s">
        <v>59</v>
      </c>
      <c r="B101" s="4" t="s">
        <v>22</v>
      </c>
      <c r="C101" s="4" t="str">
        <f>INDEX('R1. Scenario specifications'!$C$11:$C$59,MATCH($B101,'R1. Scenario specifications'!$A$11:$A$59,0))</f>
        <v>Current Policies Scenario, World Energy Outlook 2018</v>
      </c>
      <c r="D101" s="4" t="s">
        <v>56</v>
      </c>
      <c r="E101" s="4" t="s">
        <v>62</v>
      </c>
      <c r="F101" s="4" t="s">
        <v>50</v>
      </c>
      <c r="I101" s="6">
        <f>INDEX('R9. WEO18 Electricity'!$C$30:$K$42,MATCH($E101,'R9. WEO18 Electricity'!$A$30:$A$42,0),MATCH(I$93,'R9. WEO18 Electricity'!$C$28:$K$28,0))</f>
        <v>5</v>
      </c>
      <c r="J101" s="6">
        <f>INDEX('R9. WEO18 Electricity'!$C$30:$K$42,MATCH($E101,'R9. WEO18 Electricity'!$A$30:$A$42,0),MATCH(CONCATENATE(J$93,"e"),'R9. WEO18 Electricity'!$C$28:$K$28,0))</f>
        <v>5</v>
      </c>
      <c r="K101" s="8">
        <f t="shared" si="8"/>
        <v>7.25</v>
      </c>
      <c r="L101" s="6">
        <f>INDEX('R9. WEO18 Electricity'!$N$30:$Q$42,MATCH($E101,'R9. WEO18 Electricity'!$M$30:$M$42,0),MATCH(L$93,'R9. WEO18 Electricity'!$N$28:$Q$28,0))</f>
        <v>11</v>
      </c>
      <c r="M101" s="6">
        <f>INDEX('R9. WEO18 Electricity'!$N$30:$Q$42,MATCH($E101,'R9. WEO18 Electricity'!$M$30:$M$42,0),MATCH(M$93,'R9. WEO18 Electricity'!$N$28:$Q$28,0))</f>
        <v>18</v>
      </c>
      <c r="N101" s="6">
        <f>INDEX('R9. WEO18 Electricity'!$N$30:$Q$42,MATCH($E101,'R9. WEO18 Electricity'!$M$30:$M$42,0),MATCH(N$93,'R9. WEO18 Electricity'!$N$28:$Q$28,0))</f>
        <v>26</v>
      </c>
      <c r="O101" s="6">
        <f>INDEX('R9. WEO18 Electricity'!$N$30:$Q$42,MATCH($E101,'R9. WEO18 Electricity'!$M$30:$M$42,0),MATCH(O$93,'R9. WEO18 Electricity'!$N$28:$Q$28,0))</f>
        <v>36</v>
      </c>
      <c r="P101" s="8">
        <f t="shared" si="9"/>
        <v>46</v>
      </c>
      <c r="Q101" s="8">
        <f t="shared" si="9"/>
        <v>56</v>
      </c>
      <c r="R101" s="8">
        <f t="shared" si="9"/>
        <v>66</v>
      </c>
      <c r="S101" s="8">
        <f t="shared" si="9"/>
        <v>76</v>
      </c>
    </row>
    <row r="102" spans="1:19" x14ac:dyDescent="0.3">
      <c r="A102" s="4" t="s">
        <v>59</v>
      </c>
      <c r="B102" s="4" t="s">
        <v>22</v>
      </c>
      <c r="C102" s="4" t="str">
        <f>INDEX('R1. Scenario specifications'!$C$11:$C$59,MATCH($B102,'R1. Scenario specifications'!$A$11:$A$59,0))</f>
        <v>Current Policies Scenario, World Energy Outlook 2018</v>
      </c>
      <c r="D102" s="4" t="s">
        <v>57</v>
      </c>
      <c r="E102" s="4" t="s">
        <v>57</v>
      </c>
      <c r="F102" s="4" t="s">
        <v>50</v>
      </c>
      <c r="I102" s="6">
        <f>INDEX('R9. WEO18 Electricity'!$C$30:$K$42,MATCH($E102,'R9. WEO18 Electricity'!$A$30:$A$42,0),MATCH(I$93,'R9. WEO18 Electricity'!$C$28:$K$28,0))</f>
        <v>467</v>
      </c>
      <c r="J102" s="6">
        <f>INDEX('R9. WEO18 Electricity'!$C$30:$K$42,MATCH($E102,'R9. WEO18 Electricity'!$A$30:$A$42,0),MATCH(CONCATENATE(J$93,"e"),'R9. WEO18 Electricity'!$C$28:$K$28,0))</f>
        <v>515</v>
      </c>
      <c r="K102" s="8">
        <f t="shared" si="8"/>
        <v>656</v>
      </c>
      <c r="L102" s="6">
        <f>INDEX('R9. WEO18 Electricity'!$N$30:$Q$42,MATCH($E102,'R9. WEO18 Electricity'!$M$30:$M$42,0),MATCH(L$93,'R9. WEO18 Electricity'!$N$28:$Q$28,0))</f>
        <v>891</v>
      </c>
      <c r="M102" s="6">
        <f>INDEX('R9. WEO18 Electricity'!$N$30:$Q$42,MATCH($E102,'R9. WEO18 Electricity'!$M$30:$M$42,0),MATCH(M$93,'R9. WEO18 Electricity'!$N$28:$Q$28,0))</f>
        <v>1066</v>
      </c>
      <c r="N102" s="6">
        <f>INDEX('R9. WEO18 Electricity'!$N$30:$Q$42,MATCH($E102,'R9. WEO18 Electricity'!$M$30:$M$42,0),MATCH(N$93,'R9. WEO18 Electricity'!$N$28:$Q$28,0))</f>
        <v>1217</v>
      </c>
      <c r="O102" s="6">
        <f>INDEX('R9. WEO18 Electricity'!$N$30:$Q$42,MATCH($E102,'R9. WEO18 Electricity'!$M$30:$M$42,0),MATCH(O$93,'R9. WEO18 Electricity'!$N$28:$Q$28,0))</f>
        <v>1345</v>
      </c>
      <c r="P102" s="8">
        <f t="shared" si="9"/>
        <v>1473</v>
      </c>
      <c r="Q102" s="8">
        <f t="shared" si="9"/>
        <v>1601</v>
      </c>
      <c r="R102" s="8">
        <f t="shared" si="9"/>
        <v>1729</v>
      </c>
      <c r="S102" s="8">
        <f t="shared" si="9"/>
        <v>1857</v>
      </c>
    </row>
    <row r="103" spans="1:19" x14ac:dyDescent="0.3">
      <c r="A103" s="4" t="s">
        <v>59</v>
      </c>
      <c r="B103" s="4" t="s">
        <v>22</v>
      </c>
      <c r="C103" s="4" t="str">
        <f>INDEX('R1. Scenario specifications'!$C$11:$C$59,MATCH($B103,'R1. Scenario specifications'!$A$11:$A$59,0))</f>
        <v>Current Policies Scenario, World Energy Outlook 2018</v>
      </c>
      <c r="D103" s="4" t="s">
        <v>58</v>
      </c>
      <c r="E103" s="4" t="s">
        <v>63</v>
      </c>
      <c r="F103" s="4" t="s">
        <v>50</v>
      </c>
      <c r="I103" s="6">
        <f>INDEX('R9. WEO18 Electricity'!$C$30:$K$42,MATCH($E103,'R9. WEO18 Electricity'!$A$30:$A$42,0),MATCH(I$93,'R9. WEO18 Electricity'!$C$28:$K$28,0))</f>
        <v>13</v>
      </c>
      <c r="J103" s="6">
        <f>INDEX('R9. WEO18 Electricity'!$C$30:$K$42,MATCH($E103,'R9. WEO18 Electricity'!$A$30:$A$42,0),MATCH(CONCATENATE(J$93,"e"),'R9. WEO18 Electricity'!$C$28:$K$28,0))</f>
        <v>14</v>
      </c>
      <c r="K103" s="8">
        <f t="shared" si="8"/>
        <v>15.875</v>
      </c>
      <c r="L103" s="6">
        <f>INDEX('R9. WEO18 Electricity'!$N$30:$Q$42,MATCH($E103,'R9. WEO18 Electricity'!$M$30:$M$42,0),MATCH(L$93,'R9. WEO18 Electricity'!$N$28:$Q$28,0))</f>
        <v>19</v>
      </c>
      <c r="M103" s="6">
        <f>INDEX('R9. WEO18 Electricity'!$N$30:$Q$42,MATCH($E103,'R9. WEO18 Electricity'!$M$30:$M$42,0),MATCH(M$93,'R9. WEO18 Electricity'!$N$28:$Q$28,0))</f>
        <v>26</v>
      </c>
      <c r="N103" s="6">
        <f>INDEX('R9. WEO18 Electricity'!$N$30:$Q$42,MATCH($E103,'R9. WEO18 Electricity'!$M$30:$M$42,0),MATCH(N$93,'R9. WEO18 Electricity'!$N$28:$Q$28,0))</f>
        <v>33</v>
      </c>
      <c r="O103" s="6">
        <f>INDEX('R9. WEO18 Electricity'!$N$30:$Q$42,MATCH($E103,'R9. WEO18 Electricity'!$M$30:$M$42,0),MATCH(O$93,'R9. WEO18 Electricity'!$N$28:$Q$28,0))</f>
        <v>41</v>
      </c>
      <c r="P103" s="8">
        <f t="shared" si="9"/>
        <v>49</v>
      </c>
      <c r="Q103" s="8">
        <f t="shared" si="9"/>
        <v>57</v>
      </c>
      <c r="R103" s="8">
        <f t="shared" si="9"/>
        <v>65</v>
      </c>
      <c r="S103" s="8">
        <f t="shared" si="9"/>
        <v>73</v>
      </c>
    </row>
    <row r="104" spans="1:19" x14ac:dyDescent="0.3">
      <c r="A104" s="4" t="s">
        <v>59</v>
      </c>
      <c r="B104" s="9" t="s">
        <v>22</v>
      </c>
      <c r="C104" s="9" t="str">
        <f>INDEX('R1. Scenario specifications'!$C$11:$C$59,MATCH($B104,'R1. Scenario specifications'!$A$11:$A$59,0))</f>
        <v>Current Policies Scenario, World Energy Outlook 2018</v>
      </c>
      <c r="D104" s="9" t="s">
        <v>58</v>
      </c>
      <c r="E104" s="9" t="s">
        <v>64</v>
      </c>
      <c r="F104" s="9" t="s">
        <v>50</v>
      </c>
      <c r="G104" s="9"/>
      <c r="H104" s="9"/>
      <c r="I104" s="10">
        <f>INDEX('R9. WEO18 Electricity'!$C$30:$K$42,MATCH($E104,'R9. WEO18 Electricity'!$A$30:$A$42,0),MATCH(I$93,'R9. WEO18 Electricity'!$C$28:$K$28,0))</f>
        <v>1</v>
      </c>
      <c r="J104" s="10">
        <f>INDEX('R9. WEO18 Electricity'!$C$30:$K$42,MATCH($E104,'R9. WEO18 Electricity'!$A$30:$A$42,0),MATCH(CONCATENATE(J$93,"e"),'R9. WEO18 Electricity'!$C$28:$K$28,0))</f>
        <v>1</v>
      </c>
      <c r="K104" s="11">
        <f t="shared" si="8"/>
        <v>1</v>
      </c>
      <c r="L104" s="10">
        <f>INDEX('R9. WEO18 Electricity'!$N$30:$Q$42,MATCH($E104,'R9. WEO18 Electricity'!$M$30:$M$42,0),MATCH(L$93,'R9. WEO18 Electricity'!$N$28:$Q$28,0))</f>
        <v>1</v>
      </c>
      <c r="M104" s="10">
        <f>INDEX('R9. WEO18 Electricity'!$N$30:$Q$42,MATCH($E104,'R9. WEO18 Electricity'!$M$30:$M$42,0),MATCH(M$93,'R9. WEO18 Electricity'!$N$28:$Q$28,0))</f>
        <v>3</v>
      </c>
      <c r="N104" s="10">
        <f>INDEX('R9. WEO18 Electricity'!$N$30:$Q$42,MATCH($E104,'R9. WEO18 Electricity'!$M$30:$M$42,0),MATCH(N$93,'R9. WEO18 Electricity'!$N$28:$Q$28,0))</f>
        <v>6</v>
      </c>
      <c r="O104" s="10">
        <f>INDEX('R9. WEO18 Electricity'!$N$30:$Q$42,MATCH($E104,'R9. WEO18 Electricity'!$M$30:$M$42,0),MATCH(O$93,'R9. WEO18 Electricity'!$N$28:$Q$28,0))</f>
        <v>11</v>
      </c>
      <c r="P104" s="11">
        <f t="shared" si="9"/>
        <v>16</v>
      </c>
      <c r="Q104" s="11">
        <f t="shared" si="9"/>
        <v>21</v>
      </c>
      <c r="R104" s="11">
        <f t="shared" si="9"/>
        <v>26</v>
      </c>
      <c r="S104" s="11">
        <f t="shared" si="9"/>
        <v>31</v>
      </c>
    </row>
    <row r="105" spans="1:19" x14ac:dyDescent="0.3">
      <c r="A105" s="4" t="s">
        <v>59</v>
      </c>
      <c r="B105" s="4" t="s">
        <v>26</v>
      </c>
      <c r="C105" s="4" t="str">
        <f>INDEX('R1. Scenario specifications'!$C$11:$C$59,MATCH($B105,'R1. Scenario specifications'!$A$11:$A$59,0))</f>
        <v>New Policies Scenario, World Energy Outlook 2018</v>
      </c>
      <c r="D105" s="4" t="s">
        <v>23</v>
      </c>
      <c r="E105" s="4" t="s">
        <v>23</v>
      </c>
      <c r="F105" s="4" t="s">
        <v>50</v>
      </c>
      <c r="I105" s="6">
        <f>INDEX('R9. WEO18 Electricity'!$C$30:$K$42,MATCH($E105,'R9. WEO18 Electricity'!$A$30:$A$42,0),MATCH(I$93,'R9. WEO18 Electricity'!$C$28:$K$28,0))</f>
        <v>2025</v>
      </c>
      <c r="J105" s="6">
        <f>INDEX('R9. WEO18 Electricity'!$C$30:$K$42,MATCH($E105,'R9. WEO18 Electricity'!$A$30:$A$42,0),MATCH(CONCATENATE(J$93,"e"),'R9. WEO18 Electricity'!$C$28:$K$28,0))</f>
        <v>2067</v>
      </c>
      <c r="K105" s="8">
        <f t="shared" si="8"/>
        <v>2090.625</v>
      </c>
      <c r="L105" s="6">
        <f>INDEX('R9. WEO18 Electricity'!$C$30:$K$42,MATCH($E105,'R9. WEO18 Electricity'!$A$30:$A$42,0),MATCH(L$93,'R9. WEO18 Electricity'!$C$28:$K$28,0))</f>
        <v>2130</v>
      </c>
      <c r="M105" s="6">
        <f>INDEX('R9. WEO18 Electricity'!$C$30:$K$42,MATCH($E105,'R9. WEO18 Electricity'!$A$30:$A$42,0),MATCH(M$93,'R9. WEO18 Electricity'!$C$28:$K$28,0))</f>
        <v>2143</v>
      </c>
      <c r="N105" s="6">
        <f>INDEX('R9. WEO18 Electricity'!$C$30:$K$42,MATCH($E105,'R9. WEO18 Electricity'!$A$30:$A$42,0),MATCH(N$93,'R9. WEO18 Electricity'!$C$28:$K$28,0))</f>
        <v>2184</v>
      </c>
      <c r="O105" s="6">
        <f>INDEX('R9. WEO18 Electricity'!$C$30:$K$42,MATCH($E105,'R9. WEO18 Electricity'!$A$30:$A$42,0),MATCH(O$93,'R9. WEO18 Electricity'!$C$28:$K$28,0))</f>
        <v>2238</v>
      </c>
      <c r="P105" s="8">
        <f t="shared" si="9"/>
        <v>2292</v>
      </c>
      <c r="Q105" s="8">
        <f t="shared" si="9"/>
        <v>2346</v>
      </c>
      <c r="R105" s="8">
        <f t="shared" si="9"/>
        <v>2400</v>
      </c>
      <c r="S105" s="8">
        <f t="shared" si="9"/>
        <v>2454</v>
      </c>
    </row>
    <row r="106" spans="1:19" x14ac:dyDescent="0.3">
      <c r="A106" s="4" t="s">
        <v>59</v>
      </c>
      <c r="B106" s="4" t="s">
        <v>26</v>
      </c>
      <c r="C106" s="4" t="str">
        <f>INDEX('R1. Scenario specifications'!$C$11:$C$59,MATCH($B106,'R1. Scenario specifications'!$A$11:$A$59,0))</f>
        <v>New Policies Scenario, World Energy Outlook 2018</v>
      </c>
      <c r="D106" s="4" t="s">
        <v>24</v>
      </c>
      <c r="E106" s="4" t="s">
        <v>24</v>
      </c>
      <c r="F106" s="4" t="s">
        <v>50</v>
      </c>
      <c r="I106" s="6">
        <f>INDEX('R9. WEO18 Electricity'!$C$30:$K$42,MATCH($E106,'R9. WEO18 Electricity'!$A$30:$A$42,0),MATCH(I$93,'R9. WEO18 Electricity'!$C$28:$K$28,0))</f>
        <v>446</v>
      </c>
      <c r="J106" s="6">
        <f>INDEX('R9. WEO18 Electricity'!$C$30:$K$42,MATCH($E106,'R9. WEO18 Electricity'!$A$30:$A$42,0),MATCH(CONCATENATE(J$93,"e"),'R9. WEO18 Electricity'!$C$28:$K$28,0))</f>
        <v>447</v>
      </c>
      <c r="K106" s="8">
        <f t="shared" si="8"/>
        <v>410.625</v>
      </c>
      <c r="L106" s="6">
        <f>INDEX('R9. WEO18 Electricity'!$C$30:$K$42,MATCH($E106,'R9. WEO18 Electricity'!$A$30:$A$42,0),MATCH(L$93,'R9. WEO18 Electricity'!$C$28:$K$28,0))</f>
        <v>350</v>
      </c>
      <c r="M106" s="6">
        <f>INDEX('R9. WEO18 Electricity'!$C$30:$K$42,MATCH($E106,'R9. WEO18 Electricity'!$A$30:$A$42,0),MATCH(M$93,'R9. WEO18 Electricity'!$C$28:$K$28,0))</f>
        <v>307</v>
      </c>
      <c r="N106" s="6">
        <f>INDEX('R9. WEO18 Electricity'!$C$30:$K$42,MATCH($E106,'R9. WEO18 Electricity'!$A$30:$A$42,0),MATCH(N$93,'R9. WEO18 Electricity'!$C$28:$K$28,0))</f>
        <v>278</v>
      </c>
      <c r="O106" s="6">
        <f>INDEX('R9. WEO18 Electricity'!$C$30:$K$42,MATCH($E106,'R9. WEO18 Electricity'!$A$30:$A$42,0),MATCH(O$93,'R9. WEO18 Electricity'!$C$28:$K$28,0))</f>
        <v>246</v>
      </c>
      <c r="P106" s="8">
        <f t="shared" si="9"/>
        <v>214</v>
      </c>
      <c r="Q106" s="8">
        <f t="shared" si="9"/>
        <v>182</v>
      </c>
      <c r="R106" s="8">
        <f t="shared" si="9"/>
        <v>150</v>
      </c>
      <c r="S106" s="8">
        <f t="shared" si="9"/>
        <v>118</v>
      </c>
    </row>
    <row r="107" spans="1:19" x14ac:dyDescent="0.3">
      <c r="A107" s="4" t="s">
        <v>59</v>
      </c>
      <c r="B107" s="4" t="s">
        <v>26</v>
      </c>
      <c r="C107" s="4" t="str">
        <f>INDEX('R1. Scenario specifications'!$C$11:$C$59,MATCH($B107,'R1. Scenario specifications'!$A$11:$A$59,0))</f>
        <v>New Policies Scenario, World Energy Outlook 2018</v>
      </c>
      <c r="D107" s="4" t="s">
        <v>25</v>
      </c>
      <c r="E107" s="4" t="s">
        <v>25</v>
      </c>
      <c r="F107" s="4" t="s">
        <v>50</v>
      </c>
      <c r="I107" s="6">
        <f>INDEX('R9. WEO18 Electricity'!$C$30:$K$42,MATCH($E107,'R9. WEO18 Electricity'!$A$30:$A$42,0),MATCH(I$93,'R9. WEO18 Electricity'!$C$28:$K$28,0))</f>
        <v>1644</v>
      </c>
      <c r="J107" s="6">
        <f>INDEX('R9. WEO18 Electricity'!$C$30:$K$42,MATCH($E107,'R9. WEO18 Electricity'!$A$30:$A$42,0),MATCH(CONCATENATE(J$93,"e"),'R9. WEO18 Electricity'!$C$28:$K$28,0))</f>
        <v>1695</v>
      </c>
      <c r="K107" s="8">
        <f t="shared" si="8"/>
        <v>1851.75</v>
      </c>
      <c r="L107" s="6">
        <f>INDEX('R9. WEO18 Electricity'!$C$30:$K$42,MATCH($E107,'R9. WEO18 Electricity'!$A$30:$A$42,0),MATCH(L$93,'R9. WEO18 Electricity'!$C$28:$K$28,0))</f>
        <v>2113</v>
      </c>
      <c r="M107" s="6">
        <f>INDEX('R9. WEO18 Electricity'!$C$30:$K$42,MATCH($E107,'R9. WEO18 Electricity'!$A$30:$A$42,0),MATCH(M$93,'R9. WEO18 Electricity'!$C$28:$K$28,0))</f>
        <v>2334</v>
      </c>
      <c r="N107" s="6">
        <f>INDEX('R9. WEO18 Electricity'!$C$30:$K$42,MATCH($E107,'R9. WEO18 Electricity'!$A$30:$A$42,0),MATCH(N$93,'R9. WEO18 Electricity'!$C$28:$K$28,0))</f>
        <v>2526</v>
      </c>
      <c r="O107" s="6">
        <f>INDEX('R9. WEO18 Electricity'!$C$30:$K$42,MATCH($E107,'R9. WEO18 Electricity'!$A$30:$A$42,0),MATCH(O$93,'R9. WEO18 Electricity'!$C$28:$K$28,0))</f>
        <v>2740</v>
      </c>
      <c r="P107" s="8">
        <f t="shared" si="9"/>
        <v>2954</v>
      </c>
      <c r="Q107" s="8">
        <f t="shared" si="9"/>
        <v>3168</v>
      </c>
      <c r="R107" s="8">
        <f t="shared" si="9"/>
        <v>3382</v>
      </c>
      <c r="S107" s="8">
        <f t="shared" si="9"/>
        <v>3596</v>
      </c>
    </row>
    <row r="108" spans="1:19" x14ac:dyDescent="0.3">
      <c r="A108" s="4" t="s">
        <v>59</v>
      </c>
      <c r="B108" s="4" t="s">
        <v>26</v>
      </c>
      <c r="C108" s="4" t="str">
        <f>INDEX('R1. Scenario specifications'!$C$11:$C$59,MATCH($B108,'R1. Scenario specifications'!$A$11:$A$59,0))</f>
        <v>New Policies Scenario, World Energy Outlook 2018</v>
      </c>
      <c r="D108" s="4" t="s">
        <v>53</v>
      </c>
      <c r="E108" s="4" t="s">
        <v>53</v>
      </c>
      <c r="F108" s="4" t="s">
        <v>50</v>
      </c>
      <c r="I108" s="6">
        <f>INDEX('R9. WEO18 Electricity'!$C$30:$K$42,MATCH($E108,'R9. WEO18 Electricity'!$A$30:$A$42,0),MATCH(I$93,'R9. WEO18 Electricity'!$C$28:$K$28,0))</f>
        <v>414</v>
      </c>
      <c r="J108" s="6">
        <f>INDEX('R9. WEO18 Electricity'!$C$30:$K$42,MATCH($E108,'R9. WEO18 Electricity'!$A$30:$A$42,0),MATCH(CONCATENATE(J$93,"e"),'R9. WEO18 Electricity'!$C$28:$K$28,0))</f>
        <v>412</v>
      </c>
      <c r="K108" s="8">
        <f t="shared" si="8"/>
        <v>425.5</v>
      </c>
      <c r="L108" s="6">
        <f>INDEX('R9. WEO18 Electricity'!$C$30:$K$42,MATCH($E108,'R9. WEO18 Electricity'!$A$30:$A$42,0),MATCH(L$93,'R9. WEO18 Electricity'!$C$28:$K$28,0))</f>
        <v>448</v>
      </c>
      <c r="M108" s="6">
        <f>INDEX('R9. WEO18 Electricity'!$C$30:$K$42,MATCH($E108,'R9. WEO18 Electricity'!$A$30:$A$42,0),MATCH(M$93,'R9. WEO18 Electricity'!$C$28:$K$28,0))</f>
        <v>464</v>
      </c>
      <c r="N108" s="6">
        <f>INDEX('R9. WEO18 Electricity'!$C$30:$K$42,MATCH($E108,'R9. WEO18 Electricity'!$A$30:$A$42,0),MATCH(N$93,'R9. WEO18 Electricity'!$C$28:$K$28,0))</f>
        <v>495</v>
      </c>
      <c r="O108" s="6">
        <f>INDEX('R9. WEO18 Electricity'!$C$30:$K$42,MATCH($E108,'R9. WEO18 Electricity'!$A$30:$A$42,0),MATCH(O$93,'R9. WEO18 Electricity'!$C$28:$K$28,0))</f>
        <v>518</v>
      </c>
      <c r="P108" s="8">
        <f t="shared" si="9"/>
        <v>541</v>
      </c>
      <c r="Q108" s="8">
        <f t="shared" si="9"/>
        <v>564</v>
      </c>
      <c r="R108" s="8">
        <f t="shared" si="9"/>
        <v>587</v>
      </c>
      <c r="S108" s="8">
        <f t="shared" si="9"/>
        <v>610</v>
      </c>
    </row>
    <row r="109" spans="1:19" x14ac:dyDescent="0.3">
      <c r="A109" s="4" t="s">
        <v>59</v>
      </c>
      <c r="B109" s="4" t="s">
        <v>26</v>
      </c>
      <c r="C109" s="4" t="str">
        <f>INDEX('R1. Scenario specifications'!$C$11:$C$59,MATCH($B109,'R1. Scenario specifications'!$A$11:$A$59,0))</f>
        <v>New Policies Scenario, World Energy Outlook 2018</v>
      </c>
      <c r="D109" s="4" t="s">
        <v>54</v>
      </c>
      <c r="E109" s="4" t="s">
        <v>54</v>
      </c>
      <c r="F109" s="4" t="s">
        <v>50</v>
      </c>
      <c r="I109" s="6">
        <f>INDEX('R9. WEO18 Electricity'!$C$30:$K$42,MATCH($E109,'R9. WEO18 Electricity'!$A$30:$A$42,0),MATCH(I$93,'R9. WEO18 Electricity'!$C$28:$K$28,0))</f>
        <v>1244</v>
      </c>
      <c r="J109" s="6">
        <f>INDEX('R9. WEO18 Electricity'!$C$30:$K$42,MATCH($E109,'R9. WEO18 Electricity'!$A$30:$A$42,0),MATCH(CONCATENATE(J$93,"e"),'R9. WEO18 Electricity'!$C$28:$K$28,0))</f>
        <v>1270</v>
      </c>
      <c r="K109" s="8">
        <f t="shared" si="8"/>
        <v>1342</v>
      </c>
      <c r="L109" s="6">
        <f>INDEX('R9. WEO18 Electricity'!$C$30:$K$42,MATCH($E109,'R9. WEO18 Electricity'!$A$30:$A$42,0),MATCH(L$93,'R9. WEO18 Electricity'!$C$28:$K$28,0))</f>
        <v>1462</v>
      </c>
      <c r="M109" s="6">
        <f>INDEX('R9. WEO18 Electricity'!$C$30:$K$42,MATCH($E109,'R9. WEO18 Electricity'!$A$30:$A$42,0),MATCH(M$93,'R9. WEO18 Electricity'!$C$28:$K$28,0))</f>
        <v>1604</v>
      </c>
      <c r="N109" s="6">
        <f>INDEX('R9. WEO18 Electricity'!$C$30:$K$42,MATCH($E109,'R9. WEO18 Electricity'!$A$30:$A$42,0),MATCH(N$93,'R9. WEO18 Electricity'!$C$28:$K$28,0))</f>
        <v>1728</v>
      </c>
      <c r="O109" s="6">
        <f>INDEX('R9. WEO18 Electricity'!$C$30:$K$42,MATCH($E109,'R9. WEO18 Electricity'!$A$30:$A$42,0),MATCH(O$93,'R9. WEO18 Electricity'!$C$28:$K$28,0))</f>
        <v>1839</v>
      </c>
      <c r="P109" s="8">
        <f t="shared" si="9"/>
        <v>1950</v>
      </c>
      <c r="Q109" s="8">
        <f t="shared" si="9"/>
        <v>2061</v>
      </c>
      <c r="R109" s="8">
        <f t="shared" si="9"/>
        <v>2172</v>
      </c>
      <c r="S109" s="8">
        <f t="shared" si="9"/>
        <v>2283</v>
      </c>
    </row>
    <row r="110" spans="1:19" x14ac:dyDescent="0.3">
      <c r="A110" s="4" t="s">
        <v>59</v>
      </c>
      <c r="B110" s="4" t="s">
        <v>26</v>
      </c>
      <c r="C110" s="4" t="str">
        <f>INDEX('R1. Scenario specifications'!$C$11:$C$59,MATCH($B110,'R1. Scenario specifications'!$A$11:$A$59,0))</f>
        <v>New Policies Scenario, World Energy Outlook 2018</v>
      </c>
      <c r="D110" s="4" t="s">
        <v>55</v>
      </c>
      <c r="E110" s="4" t="s">
        <v>60</v>
      </c>
      <c r="F110" s="4" t="s">
        <v>50</v>
      </c>
      <c r="I110" s="6">
        <f>INDEX('R9. WEO18 Electricity'!$C$30:$K$42,MATCH($E110,'R9. WEO18 Electricity'!$A$30:$A$42,0),MATCH(I$93,'R9. WEO18 Electricity'!$C$28:$K$28,0))</f>
        <v>129</v>
      </c>
      <c r="J110" s="6">
        <f>INDEX('R9. WEO18 Electricity'!$C$30:$K$42,MATCH($E110,'R9. WEO18 Electricity'!$A$30:$A$42,0),MATCH(CONCATENATE(J$93,"e"),'R9. WEO18 Electricity'!$C$28:$K$28,0))</f>
        <v>136</v>
      </c>
      <c r="K110" s="8">
        <f t="shared" si="8"/>
        <v>154.75</v>
      </c>
      <c r="L110" s="6">
        <f>INDEX('R9. WEO18 Electricity'!$C$30:$K$42,MATCH($E110,'R9. WEO18 Electricity'!$A$30:$A$42,0),MATCH(L$93,'R9. WEO18 Electricity'!$C$28:$K$28,0))</f>
        <v>186</v>
      </c>
      <c r="M110" s="6">
        <f>INDEX('R9. WEO18 Electricity'!$C$30:$K$42,MATCH($E110,'R9. WEO18 Electricity'!$A$30:$A$42,0),MATCH(M$93,'R9. WEO18 Electricity'!$C$28:$K$28,0))</f>
        <v>216</v>
      </c>
      <c r="N110" s="6">
        <f>INDEX('R9. WEO18 Electricity'!$C$30:$K$42,MATCH($E110,'R9. WEO18 Electricity'!$A$30:$A$42,0),MATCH(N$93,'R9. WEO18 Electricity'!$C$28:$K$28,0))</f>
        <v>247</v>
      </c>
      <c r="O110" s="6">
        <f>INDEX('R9. WEO18 Electricity'!$C$30:$K$42,MATCH($E110,'R9. WEO18 Electricity'!$A$30:$A$42,0),MATCH(O$93,'R9. WEO18 Electricity'!$C$28:$K$28,0))</f>
        <v>278</v>
      </c>
      <c r="P110" s="8">
        <f t="shared" si="9"/>
        <v>309</v>
      </c>
      <c r="Q110" s="8">
        <f t="shared" si="9"/>
        <v>340</v>
      </c>
      <c r="R110" s="8">
        <f t="shared" si="9"/>
        <v>371</v>
      </c>
      <c r="S110" s="8">
        <f t="shared" si="9"/>
        <v>402</v>
      </c>
    </row>
    <row r="111" spans="1:19" x14ac:dyDescent="0.3">
      <c r="A111" s="4" t="s">
        <v>59</v>
      </c>
      <c r="B111" s="4" t="s">
        <v>26</v>
      </c>
      <c r="C111" s="4" t="str">
        <f>INDEX('R1. Scenario specifications'!$C$11:$C$59,MATCH($B111,'R1. Scenario specifications'!$A$11:$A$59,0))</f>
        <v>New Policies Scenario, World Energy Outlook 2018</v>
      </c>
      <c r="D111" s="4" t="s">
        <v>56</v>
      </c>
      <c r="E111" s="4" t="s">
        <v>61</v>
      </c>
      <c r="F111" s="4" t="s">
        <v>50</v>
      </c>
      <c r="I111" s="6">
        <f>INDEX('R9. WEO18 Electricity'!$C$30:$K$42,MATCH($E111,'R9. WEO18 Electricity'!$A$30:$A$42,0),MATCH(I$93,'R9. WEO18 Electricity'!$C$28:$K$28,0))</f>
        <v>300</v>
      </c>
      <c r="J111" s="6">
        <f>INDEX('R9. WEO18 Electricity'!$C$30:$K$42,MATCH($E111,'R9. WEO18 Electricity'!$A$30:$A$42,0),MATCH(CONCATENATE(J$93,"e"),'R9. WEO18 Electricity'!$C$28:$K$28,0))</f>
        <v>398</v>
      </c>
      <c r="K111" s="8">
        <f t="shared" si="8"/>
        <v>664.625</v>
      </c>
      <c r="L111" s="6">
        <f>INDEX('R9. WEO18 Electricity'!$C$30:$K$42,MATCH($E111,'R9. WEO18 Electricity'!$A$30:$A$42,0),MATCH(L$93,'R9. WEO18 Electricity'!$C$28:$K$28,0))</f>
        <v>1109</v>
      </c>
      <c r="M111" s="6">
        <f>INDEX('R9. WEO18 Electricity'!$C$30:$K$42,MATCH($E111,'R9. WEO18 Electricity'!$A$30:$A$42,0),MATCH(M$93,'R9. WEO18 Electricity'!$C$28:$K$28,0))</f>
        <v>1589</v>
      </c>
      <c r="N111" s="6">
        <f>INDEX('R9. WEO18 Electricity'!$C$30:$K$42,MATCH($E111,'R9. WEO18 Electricity'!$A$30:$A$42,0),MATCH(N$93,'R9. WEO18 Electricity'!$C$28:$K$28,0))</f>
        <v>2033</v>
      </c>
      <c r="O111" s="6">
        <f>INDEX('R9. WEO18 Electricity'!$C$30:$K$42,MATCH($E111,'R9. WEO18 Electricity'!$A$30:$A$42,0),MATCH(O$93,'R9. WEO18 Electricity'!$C$28:$K$28,0))</f>
        <v>2540</v>
      </c>
      <c r="P111" s="8">
        <f t="shared" si="9"/>
        <v>3047</v>
      </c>
      <c r="Q111" s="8">
        <f t="shared" si="9"/>
        <v>3554</v>
      </c>
      <c r="R111" s="8">
        <f t="shared" si="9"/>
        <v>4061</v>
      </c>
      <c r="S111" s="8">
        <f t="shared" si="9"/>
        <v>4568</v>
      </c>
    </row>
    <row r="112" spans="1:19" x14ac:dyDescent="0.3">
      <c r="A112" s="4" t="s">
        <v>59</v>
      </c>
      <c r="B112" s="4" t="s">
        <v>26</v>
      </c>
      <c r="C112" s="4" t="str">
        <f>INDEX('R1. Scenario specifications'!$C$11:$C$59,MATCH($B112,'R1. Scenario specifications'!$A$11:$A$59,0))</f>
        <v>New Policies Scenario, World Energy Outlook 2018</v>
      </c>
      <c r="D112" s="4" t="s">
        <v>56</v>
      </c>
      <c r="E112" s="4" t="s">
        <v>62</v>
      </c>
      <c r="F112" s="4" t="s">
        <v>50</v>
      </c>
      <c r="I112" s="6">
        <f>INDEX('R9. WEO18 Electricity'!$C$30:$K$42,MATCH($E112,'R9. WEO18 Electricity'!$A$30:$A$42,0),MATCH(I$93,'R9. WEO18 Electricity'!$C$28:$K$28,0))</f>
        <v>5</v>
      </c>
      <c r="J112" s="6">
        <f>INDEX('R9. WEO18 Electricity'!$C$30:$K$42,MATCH($E112,'R9. WEO18 Electricity'!$A$30:$A$42,0),MATCH(CONCATENATE(J$93,"e"),'R9. WEO18 Electricity'!$C$28:$K$28,0))</f>
        <v>5</v>
      </c>
      <c r="K112" s="8">
        <f t="shared" si="8"/>
        <v>8</v>
      </c>
      <c r="L112" s="6">
        <f>INDEX('R9. WEO18 Electricity'!$C$30:$K$42,MATCH($E112,'R9. WEO18 Electricity'!$A$30:$A$42,0),MATCH(L$93,'R9. WEO18 Electricity'!$C$28:$K$28,0))</f>
        <v>13</v>
      </c>
      <c r="M112" s="6">
        <f>INDEX('R9. WEO18 Electricity'!$C$30:$K$42,MATCH($E112,'R9. WEO18 Electricity'!$A$30:$A$42,0),MATCH(M$93,'R9. WEO18 Electricity'!$C$28:$K$28,0))</f>
        <v>25</v>
      </c>
      <c r="N112" s="6">
        <f>INDEX('R9. WEO18 Electricity'!$C$30:$K$42,MATCH($E112,'R9. WEO18 Electricity'!$A$30:$A$42,0),MATCH(N$93,'R9. WEO18 Electricity'!$C$28:$K$28,0))</f>
        <v>44</v>
      </c>
      <c r="O112" s="6">
        <f>INDEX('R9. WEO18 Electricity'!$C$30:$K$42,MATCH($E112,'R9. WEO18 Electricity'!$A$30:$A$42,0),MATCH(O$93,'R9. WEO18 Electricity'!$C$28:$K$28,0))</f>
        <v>68</v>
      </c>
      <c r="P112" s="8">
        <f t="shared" si="9"/>
        <v>92</v>
      </c>
      <c r="Q112" s="8">
        <f t="shared" si="9"/>
        <v>116</v>
      </c>
      <c r="R112" s="8">
        <f t="shared" si="9"/>
        <v>140</v>
      </c>
      <c r="S112" s="8">
        <f t="shared" si="9"/>
        <v>164</v>
      </c>
    </row>
    <row r="113" spans="1:19" x14ac:dyDescent="0.3">
      <c r="A113" s="4" t="s">
        <v>59</v>
      </c>
      <c r="B113" s="4" t="s">
        <v>26</v>
      </c>
      <c r="C113" s="4" t="str">
        <f>INDEX('R1. Scenario specifications'!$C$11:$C$59,MATCH($B113,'R1. Scenario specifications'!$A$11:$A$59,0))</f>
        <v>New Policies Scenario, World Energy Outlook 2018</v>
      </c>
      <c r="D113" s="4" t="s">
        <v>57</v>
      </c>
      <c r="E113" s="4" t="s">
        <v>57</v>
      </c>
      <c r="F113" s="4" t="s">
        <v>50</v>
      </c>
      <c r="I113" s="6">
        <f>INDEX('R9. WEO18 Electricity'!$C$30:$K$42,MATCH($E113,'R9. WEO18 Electricity'!$A$30:$A$42,0),MATCH(I$93,'R9. WEO18 Electricity'!$C$28:$K$28,0))</f>
        <v>467</v>
      </c>
      <c r="J113" s="6">
        <f>INDEX('R9. WEO18 Electricity'!$C$30:$K$42,MATCH($E113,'R9. WEO18 Electricity'!$A$30:$A$42,0),MATCH(CONCATENATE(J$93,"e"),'R9. WEO18 Electricity'!$C$28:$K$28,0))</f>
        <v>515</v>
      </c>
      <c r="K113" s="8">
        <f t="shared" si="8"/>
        <v>679.25</v>
      </c>
      <c r="L113" s="6">
        <f>INDEX('R9. WEO18 Electricity'!$C$30:$K$42,MATCH($E113,'R9. WEO18 Electricity'!$A$30:$A$42,0),MATCH(L$93,'R9. WEO18 Electricity'!$C$28:$K$28,0))</f>
        <v>953</v>
      </c>
      <c r="M113" s="6">
        <f>INDEX('R9. WEO18 Electricity'!$C$30:$K$42,MATCH($E113,'R9. WEO18 Electricity'!$A$30:$A$42,0),MATCH(M$93,'R9. WEO18 Electricity'!$C$28:$K$28,0))</f>
        <v>1250</v>
      </c>
      <c r="N113" s="6">
        <f>INDEX('R9. WEO18 Electricity'!$C$30:$K$42,MATCH($E113,'R9. WEO18 Electricity'!$A$30:$A$42,0),MATCH(N$93,'R9. WEO18 Electricity'!$C$28:$K$28,0))</f>
        <v>1498</v>
      </c>
      <c r="O113" s="6">
        <f>INDEX('R9. WEO18 Electricity'!$C$30:$K$42,MATCH($E113,'R9. WEO18 Electricity'!$A$30:$A$42,0),MATCH(O$93,'R9. WEO18 Electricity'!$C$28:$K$28,0))</f>
        <v>1707</v>
      </c>
      <c r="P113" s="8">
        <f t="shared" si="9"/>
        <v>1916</v>
      </c>
      <c r="Q113" s="8">
        <f t="shared" si="9"/>
        <v>2125</v>
      </c>
      <c r="R113" s="8">
        <f t="shared" si="9"/>
        <v>2334</v>
      </c>
      <c r="S113" s="8">
        <f t="shared" si="9"/>
        <v>2543</v>
      </c>
    </row>
    <row r="114" spans="1:19" x14ac:dyDescent="0.3">
      <c r="A114" s="4" t="s">
        <v>59</v>
      </c>
      <c r="B114" s="4" t="s">
        <v>26</v>
      </c>
      <c r="C114" s="4" t="str">
        <f>INDEX('R1. Scenario specifications'!$C$11:$C$59,MATCH($B114,'R1. Scenario specifications'!$A$11:$A$59,0))</f>
        <v>New Policies Scenario, World Energy Outlook 2018</v>
      </c>
      <c r="D114" s="4" t="s">
        <v>58</v>
      </c>
      <c r="E114" s="4" t="s">
        <v>63</v>
      </c>
      <c r="F114" s="4" t="s">
        <v>50</v>
      </c>
      <c r="I114" s="6">
        <f>INDEX('R9. WEO18 Electricity'!$C$30:$K$42,MATCH($E114,'R9. WEO18 Electricity'!$A$30:$A$42,0),MATCH(I$93,'R9. WEO18 Electricity'!$C$28:$K$28,0))</f>
        <v>13</v>
      </c>
      <c r="J114" s="6">
        <f>INDEX('R9. WEO18 Electricity'!$C$30:$K$42,MATCH($E114,'R9. WEO18 Electricity'!$A$30:$A$42,0),MATCH(CONCATENATE(J$93,"e"),'R9. WEO18 Electricity'!$C$28:$K$28,0))</f>
        <v>14</v>
      </c>
      <c r="K114" s="8">
        <f t="shared" si="8"/>
        <v>16.25</v>
      </c>
      <c r="L114" s="6">
        <f>INDEX('R9. WEO18 Electricity'!$C$30:$K$42,MATCH($E114,'R9. WEO18 Electricity'!$A$30:$A$42,0),MATCH(L$93,'R9. WEO18 Electricity'!$C$28:$K$28,0))</f>
        <v>20</v>
      </c>
      <c r="M114" s="6">
        <f>INDEX('R9. WEO18 Electricity'!$C$30:$K$42,MATCH($E114,'R9. WEO18 Electricity'!$A$30:$A$42,0),MATCH(M$93,'R9. WEO18 Electricity'!$C$28:$K$28,0))</f>
        <v>29</v>
      </c>
      <c r="N114" s="6">
        <f>INDEX('R9. WEO18 Electricity'!$C$30:$K$42,MATCH($E114,'R9. WEO18 Electricity'!$A$30:$A$42,0),MATCH(N$93,'R9. WEO18 Electricity'!$C$28:$K$28,0))</f>
        <v>39</v>
      </c>
      <c r="O114" s="6">
        <f>INDEX('R9. WEO18 Electricity'!$C$30:$K$42,MATCH($E114,'R9. WEO18 Electricity'!$A$30:$A$42,0),MATCH(O$93,'R9. WEO18 Electricity'!$C$28:$K$28,0))</f>
        <v>51</v>
      </c>
      <c r="P114" s="8">
        <f t="shared" si="9"/>
        <v>63</v>
      </c>
      <c r="Q114" s="8">
        <f t="shared" si="9"/>
        <v>75</v>
      </c>
      <c r="R114" s="8">
        <f t="shared" si="9"/>
        <v>87</v>
      </c>
      <c r="S114" s="8">
        <f t="shared" si="9"/>
        <v>99</v>
      </c>
    </row>
    <row r="115" spans="1:19" x14ac:dyDescent="0.3">
      <c r="A115" s="4" t="s">
        <v>59</v>
      </c>
      <c r="B115" s="9" t="s">
        <v>26</v>
      </c>
      <c r="C115" s="9" t="str">
        <f>INDEX('R1. Scenario specifications'!$C$11:$C$59,MATCH($B115,'R1. Scenario specifications'!$A$11:$A$59,0))</f>
        <v>New Policies Scenario, World Energy Outlook 2018</v>
      </c>
      <c r="D115" s="9" t="s">
        <v>58</v>
      </c>
      <c r="E115" s="9" t="s">
        <v>64</v>
      </c>
      <c r="F115" s="9" t="s">
        <v>50</v>
      </c>
      <c r="G115" s="9"/>
      <c r="H115" s="9"/>
      <c r="I115" s="10">
        <f>INDEX('R9. WEO18 Electricity'!$C$30:$K$42,MATCH($E115,'R9. WEO18 Electricity'!$A$30:$A$42,0),MATCH(I$93,'R9. WEO18 Electricity'!$C$28:$K$28,0))</f>
        <v>1</v>
      </c>
      <c r="J115" s="10">
        <f>INDEX('R9. WEO18 Electricity'!$C$30:$K$42,MATCH($E115,'R9. WEO18 Electricity'!$A$30:$A$42,0),MATCH(CONCATENATE(J$93,"e"),'R9. WEO18 Electricity'!$C$28:$K$28,0))</f>
        <v>1</v>
      </c>
      <c r="K115" s="11">
        <f t="shared" si="8"/>
        <v>1</v>
      </c>
      <c r="L115" s="10">
        <f>INDEX('R9. WEO18 Electricity'!$C$30:$K$42,MATCH($E115,'R9. WEO18 Electricity'!$A$30:$A$42,0),MATCH(L$93,'R9. WEO18 Electricity'!$C$28:$K$28,0))</f>
        <v>1</v>
      </c>
      <c r="M115" s="10">
        <f>INDEX('R9. WEO18 Electricity'!$C$30:$K$42,MATCH($E115,'R9. WEO18 Electricity'!$A$30:$A$42,0),MATCH(M$93,'R9. WEO18 Electricity'!$C$28:$K$28,0))</f>
        <v>5</v>
      </c>
      <c r="N115" s="10">
        <f>INDEX('R9. WEO18 Electricity'!$C$30:$K$42,MATCH($E115,'R9. WEO18 Electricity'!$A$30:$A$42,0),MATCH(N$93,'R9. WEO18 Electricity'!$C$28:$K$28,0))</f>
        <v>11</v>
      </c>
      <c r="O115" s="10">
        <f>INDEX('R9. WEO18 Electricity'!$C$30:$K$42,MATCH($E115,'R9. WEO18 Electricity'!$A$30:$A$42,0),MATCH(O$93,'R9. WEO18 Electricity'!$C$28:$K$28,0))</f>
        <v>21</v>
      </c>
      <c r="P115" s="11">
        <f t="shared" si="9"/>
        <v>31</v>
      </c>
      <c r="Q115" s="11">
        <f t="shared" si="9"/>
        <v>41</v>
      </c>
      <c r="R115" s="11">
        <f t="shared" si="9"/>
        <v>51</v>
      </c>
      <c r="S115" s="11">
        <f t="shared" si="9"/>
        <v>61</v>
      </c>
    </row>
    <row r="116" spans="1:19" x14ac:dyDescent="0.3">
      <c r="A116" s="4" t="s">
        <v>59</v>
      </c>
      <c r="B116" s="4" t="s">
        <v>27</v>
      </c>
      <c r="C116" s="4" t="str">
        <f>INDEX('R1. Scenario specifications'!$C$11:$C$59,MATCH($B116,'R1. Scenario specifications'!$A$11:$A$59,0))</f>
        <v>Sustainable Development Scenario, World Energy Outlook 2018</v>
      </c>
      <c r="D116" s="4" t="s">
        <v>23</v>
      </c>
      <c r="E116" s="4" t="s">
        <v>23</v>
      </c>
      <c r="F116" s="4" t="s">
        <v>50</v>
      </c>
      <c r="I116" s="6">
        <f>INDEX('R9. WEO18 Electricity'!$C$30:$K$42,MATCH($E116,'R9. WEO18 Electricity'!$A$30:$A$42,0),MATCH(I$93,'R9. WEO18 Electricity'!$C$28:$K$28,0))</f>
        <v>2025</v>
      </c>
      <c r="J116" s="6">
        <f>INDEX('R9. WEO18 Electricity'!$C$30:$K$42,MATCH($E116,'R9. WEO18 Electricity'!$A$30:$A$42,0),MATCH(CONCATENATE(J$93,"e"),'R9. WEO18 Electricity'!$C$28:$K$28,0))</f>
        <v>2067</v>
      </c>
      <c r="K116" s="8">
        <f t="shared" si="8"/>
        <v>2021.25</v>
      </c>
      <c r="L116" s="6">
        <f>INDEX('R9. WEO18 Electricity'!$R$30:$U$42,MATCH($E116,'R9. WEO18 Electricity'!$M$30:$M$42,0),MATCH(L$93,'R9. WEO18 Electricity'!$R$28:$U$28,0))</f>
        <v>1945</v>
      </c>
      <c r="M116" s="6">
        <f>INDEX('R9. WEO18 Electricity'!$R$30:$U$42,MATCH($E116,'R9. WEO18 Electricity'!$M$30:$M$42,0),MATCH(M$93,'R9. WEO18 Electricity'!$R$28:$U$28,0))</f>
        <v>1633</v>
      </c>
      <c r="N116" s="6">
        <f>INDEX('R9. WEO18 Electricity'!$R$30:$U$42,MATCH($E116,'R9. WEO18 Electricity'!$M$30:$M$42,0),MATCH(N$93,'R9. WEO18 Electricity'!$R$28:$U$28,0))</f>
        <v>1339</v>
      </c>
      <c r="O116" s="6">
        <f>INDEX('R9. WEO18 Electricity'!$R$30:$U$42,MATCH($E116,'R9. WEO18 Electricity'!$M$30:$M$42,0),MATCH(O$93,'R9. WEO18 Electricity'!$R$28:$U$28,0))</f>
        <v>1119</v>
      </c>
      <c r="P116" s="8">
        <f t="shared" si="9"/>
        <v>899</v>
      </c>
      <c r="Q116" s="8">
        <f t="shared" si="9"/>
        <v>679</v>
      </c>
      <c r="R116" s="8">
        <f t="shared" si="9"/>
        <v>459</v>
      </c>
      <c r="S116" s="8">
        <f t="shared" si="9"/>
        <v>239</v>
      </c>
    </row>
    <row r="117" spans="1:19" x14ac:dyDescent="0.3">
      <c r="A117" s="4" t="s">
        <v>59</v>
      </c>
      <c r="B117" s="4" t="s">
        <v>27</v>
      </c>
      <c r="C117" s="4" t="str">
        <f>INDEX('R1. Scenario specifications'!$C$11:$C$59,MATCH($B117,'R1. Scenario specifications'!$A$11:$A$59,0))</f>
        <v>Sustainable Development Scenario, World Energy Outlook 2018</v>
      </c>
      <c r="D117" s="4" t="s">
        <v>24</v>
      </c>
      <c r="E117" s="4" t="s">
        <v>24</v>
      </c>
      <c r="F117" s="4" t="s">
        <v>50</v>
      </c>
      <c r="I117" s="6">
        <f>INDEX('R9. WEO18 Electricity'!$C$30:$K$42,MATCH($E117,'R9. WEO18 Electricity'!$A$30:$A$42,0),MATCH(I$93,'R9. WEO18 Electricity'!$C$28:$K$28,0))</f>
        <v>446</v>
      </c>
      <c r="J117" s="6">
        <f>INDEX('R9. WEO18 Electricity'!$C$30:$K$42,MATCH($E117,'R9. WEO18 Electricity'!$A$30:$A$42,0),MATCH(CONCATENATE(J$93,"e"),'R9. WEO18 Electricity'!$C$28:$K$28,0))</f>
        <v>447</v>
      </c>
      <c r="K117" s="8">
        <f t="shared" si="8"/>
        <v>406.5</v>
      </c>
      <c r="L117" s="6">
        <f>INDEX('R9. WEO18 Electricity'!$R$30:$U$42,MATCH($E117,'R9. WEO18 Electricity'!$M$30:$M$42,0),MATCH(L$93,'R9. WEO18 Electricity'!$R$28:$U$28,0))</f>
        <v>339</v>
      </c>
      <c r="M117" s="6">
        <f>INDEX('R9. WEO18 Electricity'!$R$30:$U$42,MATCH($E117,'R9. WEO18 Electricity'!$M$30:$M$42,0),MATCH(M$93,'R9. WEO18 Electricity'!$R$28:$U$28,0))</f>
        <v>289</v>
      </c>
      <c r="N117" s="6">
        <f>INDEX('R9. WEO18 Electricity'!$R$30:$U$42,MATCH($E117,'R9. WEO18 Electricity'!$M$30:$M$42,0),MATCH(N$93,'R9. WEO18 Electricity'!$R$28:$U$28,0))</f>
        <v>259</v>
      </c>
      <c r="O117" s="6">
        <f>INDEX('R9. WEO18 Electricity'!$R$30:$U$42,MATCH($E117,'R9. WEO18 Electricity'!$M$30:$M$42,0),MATCH(O$93,'R9. WEO18 Electricity'!$R$28:$U$28,0))</f>
        <v>228</v>
      </c>
      <c r="P117" s="8">
        <f t="shared" si="9"/>
        <v>197</v>
      </c>
      <c r="Q117" s="8">
        <f t="shared" si="9"/>
        <v>166</v>
      </c>
      <c r="R117" s="8">
        <f t="shared" si="9"/>
        <v>135</v>
      </c>
      <c r="S117" s="8">
        <f t="shared" si="9"/>
        <v>104</v>
      </c>
    </row>
    <row r="118" spans="1:19" x14ac:dyDescent="0.3">
      <c r="A118" s="4" t="s">
        <v>59</v>
      </c>
      <c r="B118" s="4" t="s">
        <v>27</v>
      </c>
      <c r="C118" s="4" t="str">
        <f>INDEX('R1. Scenario specifications'!$C$11:$C$59,MATCH($B118,'R1. Scenario specifications'!$A$11:$A$59,0))</f>
        <v>Sustainable Development Scenario, World Energy Outlook 2018</v>
      </c>
      <c r="D118" s="4" t="s">
        <v>25</v>
      </c>
      <c r="E118" s="4" t="s">
        <v>25</v>
      </c>
      <c r="F118" s="4" t="s">
        <v>50</v>
      </c>
      <c r="I118" s="6">
        <f>INDEX('R9. WEO18 Electricity'!$C$30:$K$42,MATCH($E118,'R9. WEO18 Electricity'!$A$30:$A$42,0),MATCH(I$93,'R9. WEO18 Electricity'!$C$28:$K$28,0))</f>
        <v>1644</v>
      </c>
      <c r="J118" s="6">
        <f>INDEX('R9. WEO18 Electricity'!$C$30:$K$42,MATCH($E118,'R9. WEO18 Electricity'!$A$30:$A$42,0),MATCH(CONCATENATE(J$93,"e"),'R9. WEO18 Electricity'!$C$28:$K$28,0))</f>
        <v>1695</v>
      </c>
      <c r="K118" s="8">
        <f t="shared" si="8"/>
        <v>1807.875</v>
      </c>
      <c r="L118" s="6">
        <f>INDEX('R9. WEO18 Electricity'!$R$30:$U$42,MATCH($E118,'R9. WEO18 Electricity'!$M$30:$M$42,0),MATCH(L$93,'R9. WEO18 Electricity'!$R$28:$U$28,0))</f>
        <v>1996</v>
      </c>
      <c r="M118" s="6">
        <f>INDEX('R9. WEO18 Electricity'!$R$30:$U$42,MATCH($E118,'R9. WEO18 Electricity'!$M$30:$M$42,0),MATCH(M$93,'R9. WEO18 Electricity'!$R$28:$U$28,0))</f>
        <v>2103</v>
      </c>
      <c r="N118" s="6">
        <f>INDEX('R9. WEO18 Electricity'!$R$30:$U$42,MATCH($E118,'R9. WEO18 Electricity'!$M$30:$M$42,0),MATCH(N$93,'R9. WEO18 Electricity'!$R$28:$U$28,0))</f>
        <v>2261</v>
      </c>
      <c r="O118" s="6">
        <f>INDEX('R9. WEO18 Electricity'!$R$30:$U$42,MATCH($E118,'R9. WEO18 Electricity'!$M$30:$M$42,0),MATCH(O$93,'R9. WEO18 Electricity'!$R$28:$U$28,0))</f>
        <v>2406</v>
      </c>
      <c r="P118" s="8">
        <f t="shared" si="9"/>
        <v>2551</v>
      </c>
      <c r="Q118" s="8">
        <f t="shared" si="9"/>
        <v>2696</v>
      </c>
      <c r="R118" s="8">
        <f t="shared" si="9"/>
        <v>2841</v>
      </c>
      <c r="S118" s="8">
        <f t="shared" si="9"/>
        <v>2986</v>
      </c>
    </row>
    <row r="119" spans="1:19" x14ac:dyDescent="0.3">
      <c r="A119" s="4" t="s">
        <v>59</v>
      </c>
      <c r="B119" s="4" t="s">
        <v>27</v>
      </c>
      <c r="C119" s="4" t="str">
        <f>INDEX('R1. Scenario specifications'!$C$11:$C$59,MATCH($B119,'R1. Scenario specifications'!$A$11:$A$59,0))</f>
        <v>Sustainable Development Scenario, World Energy Outlook 2018</v>
      </c>
      <c r="D119" s="4" t="s">
        <v>53</v>
      </c>
      <c r="E119" s="4" t="s">
        <v>53</v>
      </c>
      <c r="F119" s="4" t="s">
        <v>50</v>
      </c>
      <c r="I119" s="6">
        <f>INDEX('R9. WEO18 Electricity'!$C$30:$K$42,MATCH($E119,'R9. WEO18 Electricity'!$A$30:$A$42,0),MATCH(I$93,'R9. WEO18 Electricity'!$C$28:$K$28,0))</f>
        <v>414</v>
      </c>
      <c r="J119" s="6">
        <f>INDEX('R9. WEO18 Electricity'!$C$30:$K$42,MATCH($E119,'R9. WEO18 Electricity'!$A$30:$A$42,0),MATCH(CONCATENATE(J$93,"e"),'R9. WEO18 Electricity'!$C$28:$K$28,0))</f>
        <v>412</v>
      </c>
      <c r="K119" s="8">
        <f t="shared" si="8"/>
        <v>432.625</v>
      </c>
      <c r="L119" s="6">
        <f>INDEX('R9. WEO18 Electricity'!$R$30:$U$42,MATCH($E119,'R9. WEO18 Electricity'!$M$30:$M$42,0),MATCH(L$93,'R9. WEO18 Electricity'!$R$28:$U$28,0))</f>
        <v>467</v>
      </c>
      <c r="M119" s="6">
        <f>INDEX('R9. WEO18 Electricity'!$R$30:$U$42,MATCH($E119,'R9. WEO18 Electricity'!$M$30:$M$42,0),MATCH(M$93,'R9. WEO18 Electricity'!$R$28:$U$28,0))</f>
        <v>542</v>
      </c>
      <c r="N119" s="6">
        <f>INDEX('R9. WEO18 Electricity'!$R$30:$U$42,MATCH($E119,'R9. WEO18 Electricity'!$M$30:$M$42,0),MATCH(N$93,'R9. WEO18 Electricity'!$R$28:$U$28,0))</f>
        <v>621</v>
      </c>
      <c r="O119" s="6">
        <f>INDEX('R9. WEO18 Electricity'!$R$30:$U$42,MATCH($E119,'R9. WEO18 Electricity'!$M$30:$M$42,0),MATCH(O$93,'R9. WEO18 Electricity'!$R$28:$U$28,0))</f>
        <v>678</v>
      </c>
      <c r="P119" s="8">
        <f t="shared" si="9"/>
        <v>735</v>
      </c>
      <c r="Q119" s="8">
        <f t="shared" si="9"/>
        <v>792</v>
      </c>
      <c r="R119" s="8">
        <f t="shared" si="9"/>
        <v>849</v>
      </c>
      <c r="S119" s="8">
        <f t="shared" si="9"/>
        <v>906</v>
      </c>
    </row>
    <row r="120" spans="1:19" x14ac:dyDescent="0.3">
      <c r="A120" s="4" t="s">
        <v>59</v>
      </c>
      <c r="B120" s="4" t="s">
        <v>27</v>
      </c>
      <c r="C120" s="4" t="str">
        <f>INDEX('R1. Scenario specifications'!$C$11:$C$59,MATCH($B120,'R1. Scenario specifications'!$A$11:$A$59,0))</f>
        <v>Sustainable Development Scenario, World Energy Outlook 2018</v>
      </c>
      <c r="D120" s="4" t="s">
        <v>54</v>
      </c>
      <c r="E120" s="4" t="s">
        <v>54</v>
      </c>
      <c r="F120" s="4" t="s">
        <v>50</v>
      </c>
      <c r="I120" s="6">
        <f>INDEX('R9. WEO18 Electricity'!$C$30:$K$42,MATCH($E120,'R9. WEO18 Electricity'!$A$30:$A$42,0),MATCH(I$93,'R9. WEO18 Electricity'!$C$28:$K$28,0))</f>
        <v>1244</v>
      </c>
      <c r="J120" s="6">
        <f>INDEX('R9. WEO18 Electricity'!$C$30:$K$42,MATCH($E120,'R9. WEO18 Electricity'!$A$30:$A$42,0),MATCH(CONCATENATE(J$93,"e"),'R9. WEO18 Electricity'!$C$28:$K$28,0))</f>
        <v>1270</v>
      </c>
      <c r="K120" s="8">
        <f t="shared" si="8"/>
        <v>1367.875</v>
      </c>
      <c r="L120" s="6">
        <f>INDEX('R9. WEO18 Electricity'!$R$30:$U$42,MATCH($E120,'R9. WEO18 Electricity'!$M$30:$M$42,0),MATCH(L$93,'R9. WEO18 Electricity'!$R$28:$U$28,0))</f>
        <v>1531</v>
      </c>
      <c r="M120" s="6">
        <f>INDEX('R9. WEO18 Electricity'!$R$30:$U$42,MATCH($E120,'R9. WEO18 Electricity'!$M$30:$M$42,0),MATCH(M$93,'R9. WEO18 Electricity'!$R$28:$U$28,0))</f>
        <v>1738</v>
      </c>
      <c r="N120" s="6">
        <f>INDEX('R9. WEO18 Electricity'!$R$30:$U$42,MATCH($E120,'R9. WEO18 Electricity'!$M$30:$M$42,0),MATCH(N$93,'R9. WEO18 Electricity'!$R$28:$U$28,0))</f>
        <v>1924</v>
      </c>
      <c r="O120" s="6">
        <f>INDEX('R9. WEO18 Electricity'!$R$30:$U$42,MATCH($E120,'R9. WEO18 Electricity'!$M$30:$M$42,0),MATCH(O$93,'R9. WEO18 Electricity'!$R$28:$U$28,0))</f>
        <v>2096</v>
      </c>
      <c r="P120" s="8">
        <f t="shared" si="9"/>
        <v>2268</v>
      </c>
      <c r="Q120" s="8">
        <f t="shared" si="9"/>
        <v>2440</v>
      </c>
      <c r="R120" s="8">
        <f t="shared" si="9"/>
        <v>2612</v>
      </c>
      <c r="S120" s="8">
        <f t="shared" si="9"/>
        <v>2784</v>
      </c>
    </row>
    <row r="121" spans="1:19" x14ac:dyDescent="0.3">
      <c r="A121" s="4" t="s">
        <v>59</v>
      </c>
      <c r="B121" s="4" t="s">
        <v>27</v>
      </c>
      <c r="C121" s="4" t="str">
        <f>INDEX('R1. Scenario specifications'!$C$11:$C$59,MATCH($B121,'R1. Scenario specifications'!$A$11:$A$59,0))</f>
        <v>Sustainable Development Scenario, World Energy Outlook 2018</v>
      </c>
      <c r="D121" s="4" t="s">
        <v>55</v>
      </c>
      <c r="E121" s="4" t="s">
        <v>60</v>
      </c>
      <c r="F121" s="4" t="s">
        <v>50</v>
      </c>
      <c r="I121" s="6">
        <f>INDEX('R9. WEO18 Electricity'!$C$30:$K$42,MATCH($E121,'R9. WEO18 Electricity'!$A$30:$A$42,0),MATCH(I$93,'R9. WEO18 Electricity'!$C$28:$K$28,0))</f>
        <v>129</v>
      </c>
      <c r="J121" s="6">
        <f>INDEX('R9. WEO18 Electricity'!$C$30:$K$42,MATCH($E121,'R9. WEO18 Electricity'!$A$30:$A$42,0),MATCH(CONCATENATE(J$93,"e"),'R9. WEO18 Electricity'!$C$28:$K$28,0))</f>
        <v>136</v>
      </c>
      <c r="K121" s="8">
        <f t="shared" si="8"/>
        <v>164.875</v>
      </c>
      <c r="L121" s="6">
        <f>INDEX('R9. WEO18 Electricity'!$R$30:$U$42,MATCH($E121,'R9. WEO18 Electricity'!$M$30:$M$42,0),MATCH(L$93,'R9. WEO18 Electricity'!$R$28:$U$28,0))</f>
        <v>213</v>
      </c>
      <c r="M121" s="6">
        <f>INDEX('R9. WEO18 Electricity'!$R$30:$U$42,MATCH($E121,'R9. WEO18 Electricity'!$M$30:$M$42,0),MATCH(M$93,'R9. WEO18 Electricity'!$R$28:$U$28,0))</f>
        <v>266</v>
      </c>
      <c r="N121" s="6">
        <f>INDEX('R9. WEO18 Electricity'!$R$30:$U$42,MATCH($E121,'R9. WEO18 Electricity'!$M$30:$M$42,0),MATCH(N$93,'R9. WEO18 Electricity'!$R$28:$U$28,0))</f>
        <v>323</v>
      </c>
      <c r="O121" s="6">
        <f>INDEX('R9. WEO18 Electricity'!$R$30:$U$42,MATCH($E121,'R9. WEO18 Electricity'!$M$30:$M$42,0),MATCH(O$93,'R9. WEO18 Electricity'!$R$28:$U$28,0))</f>
        <v>379</v>
      </c>
      <c r="P121" s="8">
        <f t="shared" si="9"/>
        <v>435</v>
      </c>
      <c r="Q121" s="8">
        <f t="shared" si="9"/>
        <v>491</v>
      </c>
      <c r="R121" s="8">
        <f t="shared" si="9"/>
        <v>547</v>
      </c>
      <c r="S121" s="8">
        <f t="shared" si="9"/>
        <v>603</v>
      </c>
    </row>
    <row r="122" spans="1:19" x14ac:dyDescent="0.3">
      <c r="A122" s="4" t="s">
        <v>59</v>
      </c>
      <c r="B122" s="4" t="s">
        <v>27</v>
      </c>
      <c r="C122" s="4" t="str">
        <f>INDEX('R1. Scenario specifications'!$C$11:$C$59,MATCH($B122,'R1. Scenario specifications'!$A$11:$A$59,0))</f>
        <v>Sustainable Development Scenario, World Energy Outlook 2018</v>
      </c>
      <c r="D122" s="4" t="s">
        <v>56</v>
      </c>
      <c r="E122" s="4" t="s">
        <v>61</v>
      </c>
      <c r="F122" s="4" t="s">
        <v>50</v>
      </c>
      <c r="I122" s="6">
        <f>INDEX('R9. WEO18 Electricity'!$C$30:$K$42,MATCH($E122,'R9. WEO18 Electricity'!$A$30:$A$42,0),MATCH(I$93,'R9. WEO18 Electricity'!$C$28:$K$28,0))</f>
        <v>300</v>
      </c>
      <c r="J122" s="6">
        <f>INDEX('R9. WEO18 Electricity'!$C$30:$K$42,MATCH($E122,'R9. WEO18 Electricity'!$A$30:$A$42,0),MATCH(CONCATENATE(J$93,"e"),'R9. WEO18 Electricity'!$C$28:$K$28,0))</f>
        <v>398</v>
      </c>
      <c r="K122" s="8">
        <f t="shared" si="8"/>
        <v>800.75</v>
      </c>
      <c r="L122" s="6">
        <f>INDEX('R9. WEO18 Electricity'!$R$30:$U$42,MATCH($E122,'R9. WEO18 Electricity'!$M$30:$M$42,0),MATCH(L$93,'R9. WEO18 Electricity'!$R$28:$U$28,0))</f>
        <v>1472</v>
      </c>
      <c r="M122" s="6">
        <f>INDEX('R9. WEO18 Electricity'!$R$30:$U$42,MATCH($E122,'R9. WEO18 Electricity'!$M$30:$M$42,0),MATCH(M$93,'R9. WEO18 Electricity'!$R$28:$U$28,0))</f>
        <v>2346</v>
      </c>
      <c r="N122" s="6">
        <f>INDEX('R9. WEO18 Electricity'!$R$30:$U$42,MATCH($E122,'R9. WEO18 Electricity'!$M$30:$M$42,0),MATCH(N$93,'R9. WEO18 Electricity'!$R$28:$U$28,0))</f>
        <v>3300</v>
      </c>
      <c r="O122" s="6">
        <f>INDEX('R9. WEO18 Electricity'!$R$30:$U$42,MATCH($E122,'R9. WEO18 Electricity'!$M$30:$M$42,0),MATCH(O$93,'R9. WEO18 Electricity'!$R$28:$U$28,0))</f>
        <v>4240</v>
      </c>
      <c r="P122" s="8">
        <f t="shared" si="9"/>
        <v>5180</v>
      </c>
      <c r="Q122" s="8">
        <f t="shared" si="9"/>
        <v>6120</v>
      </c>
      <c r="R122" s="8">
        <f t="shared" si="9"/>
        <v>7060</v>
      </c>
      <c r="S122" s="8">
        <f t="shared" si="9"/>
        <v>8000</v>
      </c>
    </row>
    <row r="123" spans="1:19" x14ac:dyDescent="0.3">
      <c r="A123" s="4" t="s">
        <v>59</v>
      </c>
      <c r="B123" s="4" t="s">
        <v>27</v>
      </c>
      <c r="C123" s="4" t="str">
        <f>INDEX('R1. Scenario specifications'!$C$11:$C$59,MATCH($B123,'R1. Scenario specifications'!$A$11:$A$59,0))</f>
        <v>Sustainable Development Scenario, World Energy Outlook 2018</v>
      </c>
      <c r="D123" s="4" t="s">
        <v>56</v>
      </c>
      <c r="E123" s="4" t="s">
        <v>62</v>
      </c>
      <c r="F123" s="4" t="s">
        <v>50</v>
      </c>
      <c r="I123" s="6">
        <f>INDEX('R9. WEO18 Electricity'!$C$30:$K$42,MATCH($E123,'R9. WEO18 Electricity'!$A$30:$A$42,0),MATCH(I$93,'R9. WEO18 Electricity'!$C$28:$K$28,0))</f>
        <v>5</v>
      </c>
      <c r="J123" s="6">
        <f>INDEX('R9. WEO18 Electricity'!$C$30:$K$42,MATCH($E123,'R9. WEO18 Electricity'!$A$30:$A$42,0),MATCH(CONCATENATE(J$93,"e"),'R9. WEO18 Electricity'!$C$28:$K$28,0))</f>
        <v>5</v>
      </c>
      <c r="K123" s="8">
        <f t="shared" si="8"/>
        <v>10.625</v>
      </c>
      <c r="L123" s="6">
        <f>INDEX('R9. WEO18 Electricity'!$R$30:$U$42,MATCH($E123,'R9. WEO18 Electricity'!$M$30:$M$42,0),MATCH(L$93,'R9. WEO18 Electricity'!$R$28:$U$28,0))</f>
        <v>20</v>
      </c>
      <c r="M123" s="6">
        <f>INDEX('R9. WEO18 Electricity'!$R$30:$U$42,MATCH($E123,'R9. WEO18 Electricity'!$M$30:$M$42,0),MATCH(M$93,'R9. WEO18 Electricity'!$R$28:$U$28,0))</f>
        <v>62</v>
      </c>
      <c r="N123" s="6">
        <f>INDEX('R9. WEO18 Electricity'!$R$30:$U$42,MATCH($E123,'R9. WEO18 Electricity'!$M$30:$M$42,0),MATCH(N$93,'R9. WEO18 Electricity'!$R$28:$U$28,0))</f>
        <v>148</v>
      </c>
      <c r="O123" s="6">
        <f>INDEX('R9. WEO18 Electricity'!$R$30:$U$42,MATCH($E123,'R9. WEO18 Electricity'!$M$30:$M$42,0),MATCH(O$93,'R9. WEO18 Electricity'!$R$28:$U$28,0))</f>
        <v>267</v>
      </c>
      <c r="P123" s="8">
        <f t="shared" si="9"/>
        <v>386</v>
      </c>
      <c r="Q123" s="8">
        <f t="shared" si="9"/>
        <v>505</v>
      </c>
      <c r="R123" s="8">
        <f t="shared" si="9"/>
        <v>624</v>
      </c>
      <c r="S123" s="8">
        <f t="shared" si="9"/>
        <v>743</v>
      </c>
    </row>
    <row r="124" spans="1:19" x14ac:dyDescent="0.3">
      <c r="A124" s="4" t="s">
        <v>59</v>
      </c>
      <c r="B124" s="4" t="s">
        <v>27</v>
      </c>
      <c r="C124" s="4" t="str">
        <f>INDEX('R1. Scenario specifications'!$C$11:$C$59,MATCH($B124,'R1. Scenario specifications'!$A$11:$A$59,0))</f>
        <v>Sustainable Development Scenario, World Energy Outlook 2018</v>
      </c>
      <c r="D124" s="4" t="s">
        <v>57</v>
      </c>
      <c r="E124" s="4" t="s">
        <v>57</v>
      </c>
      <c r="F124" s="4" t="s">
        <v>50</v>
      </c>
      <c r="I124" s="6">
        <f>INDEX('R9. WEO18 Electricity'!$C$30:$K$42,MATCH($E124,'R9. WEO18 Electricity'!$A$30:$A$42,0),MATCH(I$93,'R9. WEO18 Electricity'!$C$28:$K$28,0))</f>
        <v>467</v>
      </c>
      <c r="J124" s="6">
        <f>INDEX('R9. WEO18 Electricity'!$C$30:$K$42,MATCH($E124,'R9. WEO18 Electricity'!$A$30:$A$42,0),MATCH(CONCATENATE(J$93,"e"),'R9. WEO18 Electricity'!$C$28:$K$28,0))</f>
        <v>515</v>
      </c>
      <c r="K124" s="8">
        <f t="shared" si="8"/>
        <v>742.625</v>
      </c>
      <c r="L124" s="6">
        <f>INDEX('R9. WEO18 Electricity'!$R$30:$U$42,MATCH($E124,'R9. WEO18 Electricity'!$M$30:$M$42,0),MATCH(L$93,'R9. WEO18 Electricity'!$R$28:$U$28,0))</f>
        <v>1122</v>
      </c>
      <c r="M124" s="6">
        <f>INDEX('R9. WEO18 Electricity'!$R$30:$U$42,MATCH($E124,'R9. WEO18 Electricity'!$M$30:$M$42,0),MATCH(M$93,'R9. WEO18 Electricity'!$R$28:$U$28,0))</f>
        <v>1712</v>
      </c>
      <c r="N124" s="6">
        <f>INDEX('R9. WEO18 Electricity'!$R$30:$U$42,MATCH($E124,'R9. WEO18 Electricity'!$M$30:$M$42,0),MATCH(N$93,'R9. WEO18 Electricity'!$R$28:$U$28,0))</f>
        <v>2304</v>
      </c>
      <c r="O124" s="6">
        <f>INDEX('R9. WEO18 Electricity'!$R$30:$U$42,MATCH($E124,'R9. WEO18 Electricity'!$M$30:$M$42,0),MATCH(O$93,'R9. WEO18 Electricity'!$R$28:$U$28,0))</f>
        <v>2819</v>
      </c>
      <c r="P124" s="8">
        <f t="shared" si="9"/>
        <v>3334</v>
      </c>
      <c r="Q124" s="8">
        <f t="shared" si="9"/>
        <v>3849</v>
      </c>
      <c r="R124" s="8">
        <f t="shared" si="9"/>
        <v>4364</v>
      </c>
      <c r="S124" s="8">
        <f t="shared" si="9"/>
        <v>4879</v>
      </c>
    </row>
    <row r="125" spans="1:19" x14ac:dyDescent="0.3">
      <c r="A125" s="4" t="s">
        <v>59</v>
      </c>
      <c r="B125" s="4" t="s">
        <v>27</v>
      </c>
      <c r="C125" s="4" t="str">
        <f>INDEX('R1. Scenario specifications'!$C$11:$C$59,MATCH($B125,'R1. Scenario specifications'!$A$11:$A$59,0))</f>
        <v>Sustainable Development Scenario, World Energy Outlook 2018</v>
      </c>
      <c r="D125" s="4" t="s">
        <v>58</v>
      </c>
      <c r="E125" s="4" t="s">
        <v>63</v>
      </c>
      <c r="F125" s="4" t="s">
        <v>50</v>
      </c>
      <c r="I125" s="6">
        <f>INDEX('R9. WEO18 Electricity'!$C$30:$K$42,MATCH($E125,'R9. WEO18 Electricity'!$A$30:$A$42,0),MATCH(I$93,'R9. WEO18 Electricity'!$C$28:$K$28,0))</f>
        <v>13</v>
      </c>
      <c r="J125" s="6">
        <f>INDEX('R9. WEO18 Electricity'!$C$30:$K$42,MATCH($E125,'R9. WEO18 Electricity'!$A$30:$A$42,0),MATCH(CONCATENATE(J$93,"e"),'R9. WEO18 Electricity'!$C$28:$K$28,0))</f>
        <v>14</v>
      </c>
      <c r="K125" s="8">
        <f t="shared" si="8"/>
        <v>18.5</v>
      </c>
      <c r="L125" s="6">
        <f>INDEX('R9. WEO18 Electricity'!$R$30:$U$42,MATCH($E125,'R9. WEO18 Electricity'!$M$30:$M$42,0),MATCH(L$93,'R9. WEO18 Electricity'!$R$28:$U$28,0))</f>
        <v>26</v>
      </c>
      <c r="M125" s="6">
        <f>INDEX('R9. WEO18 Electricity'!$R$30:$U$42,MATCH($E125,'R9. WEO18 Electricity'!$M$30:$M$42,0),MATCH(M$93,'R9. WEO18 Electricity'!$R$28:$U$28,0))</f>
        <v>43</v>
      </c>
      <c r="N125" s="6">
        <f>INDEX('R9. WEO18 Electricity'!$R$30:$U$42,MATCH($E125,'R9. WEO18 Electricity'!$M$30:$M$42,0),MATCH(N$93,'R9. WEO18 Electricity'!$R$28:$U$28,0))</f>
        <v>63</v>
      </c>
      <c r="O125" s="6">
        <f>INDEX('R9. WEO18 Electricity'!$R$30:$U$42,MATCH($E125,'R9. WEO18 Electricity'!$M$30:$M$42,0),MATCH(O$93,'R9. WEO18 Electricity'!$R$28:$U$28,0))</f>
        <v>82</v>
      </c>
      <c r="P125" s="8">
        <f t="shared" si="9"/>
        <v>101</v>
      </c>
      <c r="Q125" s="8">
        <f t="shared" si="9"/>
        <v>120</v>
      </c>
      <c r="R125" s="8">
        <f t="shared" si="9"/>
        <v>139</v>
      </c>
      <c r="S125" s="8">
        <f t="shared" si="9"/>
        <v>158</v>
      </c>
    </row>
    <row r="126" spans="1:19" x14ac:dyDescent="0.3">
      <c r="A126" s="9" t="s">
        <v>59</v>
      </c>
      <c r="B126" s="9" t="s">
        <v>27</v>
      </c>
      <c r="C126" s="9" t="str">
        <f>INDEX('R1. Scenario specifications'!$C$11:$C$59,MATCH($B126,'R1. Scenario specifications'!$A$11:$A$59,0))</f>
        <v>Sustainable Development Scenario, World Energy Outlook 2018</v>
      </c>
      <c r="D126" s="9" t="s">
        <v>58</v>
      </c>
      <c r="E126" s="9" t="s">
        <v>64</v>
      </c>
      <c r="F126" s="9" t="s">
        <v>50</v>
      </c>
      <c r="G126" s="9"/>
      <c r="H126" s="9"/>
      <c r="I126" s="10">
        <f>INDEX('R9. WEO18 Electricity'!$C$30:$K$42,MATCH($E126,'R9. WEO18 Electricity'!$A$30:$A$42,0),MATCH(I$93,'R9. WEO18 Electricity'!$C$28:$K$28,0))</f>
        <v>1</v>
      </c>
      <c r="J126" s="10">
        <f>INDEX('R9. WEO18 Electricity'!$C$30:$K$42,MATCH($E126,'R9. WEO18 Electricity'!$A$30:$A$42,0),MATCH(CONCATENATE(J$93,"e"),'R9. WEO18 Electricity'!$C$28:$K$28,0))</f>
        <v>1</v>
      </c>
      <c r="K126" s="11">
        <f t="shared" si="8"/>
        <v>1.375</v>
      </c>
      <c r="L126" s="10">
        <f>INDEX('R9. WEO18 Electricity'!$R$30:$U$42,MATCH($E126,'R9. WEO18 Electricity'!$M$30:$M$42,0),MATCH(L$93,'R9. WEO18 Electricity'!$R$28:$U$28,0))</f>
        <v>2</v>
      </c>
      <c r="M126" s="10">
        <f>INDEX('R9. WEO18 Electricity'!$R$30:$U$42,MATCH($E126,'R9. WEO18 Electricity'!$M$30:$M$42,0),MATCH(M$93,'R9. WEO18 Electricity'!$R$28:$U$28,0))</f>
        <v>6</v>
      </c>
      <c r="N126" s="10">
        <f>INDEX('R9. WEO18 Electricity'!$R$30:$U$42,MATCH($E126,'R9. WEO18 Electricity'!$M$30:$M$42,0),MATCH(N$93,'R9. WEO18 Electricity'!$R$28:$U$28,0))</f>
        <v>16</v>
      </c>
      <c r="O126" s="10">
        <f>INDEX('R9. WEO18 Electricity'!$R$30:$U$42,MATCH($E126,'R9. WEO18 Electricity'!$M$30:$M$42,0),MATCH(O$93,'R9. WEO18 Electricity'!$R$28:$U$28,0))</f>
        <v>31</v>
      </c>
      <c r="P126" s="11">
        <f t="shared" si="9"/>
        <v>46</v>
      </c>
      <c r="Q126" s="11">
        <f t="shared" si="9"/>
        <v>61</v>
      </c>
      <c r="R126" s="11">
        <f t="shared" si="9"/>
        <v>76</v>
      </c>
      <c r="S126" s="11">
        <f t="shared" si="9"/>
        <v>91</v>
      </c>
    </row>
    <row r="127" spans="1:19" x14ac:dyDescent="0.3">
      <c r="A127" s="4" t="s">
        <v>65</v>
      </c>
      <c r="B127" s="4" t="s">
        <v>28</v>
      </c>
      <c r="C127" s="4" t="str">
        <f>INDEX('R1. Scenario specifications'!$C$11:$C$59,MATCH($B127,'R1. Scenario specifications'!$A$11:$A$59,0))</f>
        <v>Current Policies Scenario, World Energy Outlook 2016</v>
      </c>
      <c r="D127" s="4" t="s">
        <v>23</v>
      </c>
      <c r="E127" s="4" t="s">
        <v>23</v>
      </c>
      <c r="F127" s="4" t="s">
        <v>50</v>
      </c>
      <c r="G127" s="6">
        <f>INDEX('R10. WEO16 Electricity'!$C$29:$K$40,MATCH($E127,'R10. WEO16 Electricity'!$A$29:$A$40,0),MATCH(G$93,'R10. WEO16 Electricity'!$C$27:$K$27,0))</f>
        <v>1881.943</v>
      </c>
      <c r="K127" s="6">
        <f>INDEX('R10. WEO16 Electricity'!$N$29:$P$40,MATCH($E127,'R10. WEO16 Electricity'!$M$29:$M$40,0),MATCH(K$93,'R10. WEO16 Electricity'!$N$27:$P$27,0))</f>
        <v>2200.9470000000001</v>
      </c>
      <c r="M127" s="6">
        <f>INDEX('R10. WEO16 Electricity'!$N$29:$P$40,MATCH($E127,'R10. WEO16 Electricity'!$M$29:$M$40,0),MATCH(M$93,'R10. WEO16 Electricity'!$N$27:$P$27,0))</f>
        <v>2617.2707999999998</v>
      </c>
      <c r="N127" s="6"/>
      <c r="O127" s="6">
        <f>INDEX('R10. WEO16 Electricity'!$N$29:$P$40,MATCH($E127,'R10. WEO16 Electricity'!$M$29:$M$40,0),MATCH(O$93,'R10. WEO16 Electricity'!$N$27:$P$27,0))</f>
        <v>3029.8759</v>
      </c>
      <c r="P127" s="8">
        <f>$O127+(P$93-$O$93)*($O127-$M127)/($O$93-$M$93)</f>
        <v>3236.1784500000003</v>
      </c>
      <c r="Q127" s="8">
        <f t="shared" ref="Q127:S137" si="10">$O127+(Q$93-$O$93)*($O127-$M127)/($O$93-$M$93)</f>
        <v>3442.4810000000002</v>
      </c>
      <c r="R127" s="8">
        <f t="shared" si="10"/>
        <v>3648.7835500000001</v>
      </c>
      <c r="S127" s="8">
        <f t="shared" si="10"/>
        <v>3855.0861000000004</v>
      </c>
    </row>
    <row r="128" spans="1:19" x14ac:dyDescent="0.3">
      <c r="A128" s="4" t="s">
        <v>65</v>
      </c>
      <c r="B128" s="4" t="s">
        <v>28</v>
      </c>
      <c r="C128" s="4" t="str">
        <f>INDEX('R1. Scenario specifications'!$C$11:$C$59,MATCH($B128,'R1. Scenario specifications'!$A$11:$A$59,0))</f>
        <v>Current Policies Scenario, World Energy Outlook 2016</v>
      </c>
      <c r="D128" s="4" t="s">
        <v>24</v>
      </c>
      <c r="E128" s="4" t="s">
        <v>24</v>
      </c>
      <c r="F128" s="4" t="s">
        <v>50</v>
      </c>
      <c r="G128" s="6">
        <f>INDEX('R10. WEO16 Electricity'!$C$29:$K$40,MATCH($E128,'R10. WEO16 Electricity'!$A$29:$A$40,0),MATCH(G$93,'R10. WEO16 Electricity'!$C$27:$K$27,0))</f>
        <v>441.49310000000003</v>
      </c>
      <c r="K128" s="6">
        <f>INDEX('R10. WEO16 Electricity'!$N$29:$P$40,MATCH($E128,'R10. WEO16 Electricity'!$M$29:$M$40,0),MATCH(K$93,'R10. WEO16 Electricity'!$N$27:$P$27,0))</f>
        <v>375.46589999999998</v>
      </c>
      <c r="M128" s="6">
        <f>INDEX('R10. WEO16 Electricity'!$N$29:$P$40,MATCH($E128,'R10. WEO16 Electricity'!$M$29:$M$40,0),MATCH(M$93,'R10. WEO16 Electricity'!$N$27:$P$27,0))</f>
        <v>300.27210000000002</v>
      </c>
      <c r="N128" s="6"/>
      <c r="O128" s="6">
        <f>INDEX('R10. WEO16 Electricity'!$N$29:$P$40,MATCH($E128,'R10. WEO16 Electricity'!$M$29:$M$40,0),MATCH(O$93,'R10. WEO16 Electricity'!$N$27:$P$27,0))</f>
        <v>264.01159999999999</v>
      </c>
      <c r="P128" s="8">
        <f t="shared" ref="P128:P137" si="11">$O128+(P$93-$O$93)*($O128-$M128)/($O$93-$M$93)</f>
        <v>245.88134999999997</v>
      </c>
      <c r="Q128" s="8">
        <f t="shared" si="10"/>
        <v>227.75109999999995</v>
      </c>
      <c r="R128" s="8">
        <f t="shared" si="10"/>
        <v>209.62084999999993</v>
      </c>
      <c r="S128" s="8">
        <f t="shared" si="10"/>
        <v>191.49059999999992</v>
      </c>
    </row>
    <row r="129" spans="1:19" x14ac:dyDescent="0.3">
      <c r="A129" s="4" t="s">
        <v>65</v>
      </c>
      <c r="B129" s="4" t="s">
        <v>28</v>
      </c>
      <c r="C129" s="4" t="str">
        <f>INDEX('R1. Scenario specifications'!$C$11:$C$59,MATCH($B129,'R1. Scenario specifications'!$A$11:$A$59,0))</f>
        <v>Current Policies Scenario, World Energy Outlook 2016</v>
      </c>
      <c r="D129" s="4" t="s">
        <v>25</v>
      </c>
      <c r="E129" s="4" t="s">
        <v>25</v>
      </c>
      <c r="F129" s="4" t="s">
        <v>50</v>
      </c>
      <c r="G129" s="6">
        <f>INDEX('R10. WEO16 Electricity'!$C$29:$K$40,MATCH($E129,'R10. WEO16 Electricity'!$A$29:$A$40,0),MATCH(G$93,'R10. WEO16 Electricity'!$C$27:$K$27,0))</f>
        <v>1562.5581</v>
      </c>
      <c r="K129" s="6">
        <f>INDEX('R10. WEO16 Electricity'!$N$29:$P$40,MATCH($E129,'R10. WEO16 Electricity'!$M$29:$M$40,0),MATCH(K$93,'R10. WEO16 Electricity'!$N$27:$P$27,0))</f>
        <v>1873.5452</v>
      </c>
      <c r="M129" s="6">
        <f>INDEX('R10. WEO16 Electricity'!$N$29:$P$40,MATCH($E129,'R10. WEO16 Electricity'!$M$29:$M$40,0),MATCH(M$93,'R10. WEO16 Electricity'!$N$27:$P$27,0))</f>
        <v>2443.1271999999999</v>
      </c>
      <c r="N129" s="6"/>
      <c r="O129" s="6">
        <f>INDEX('R10. WEO16 Electricity'!$N$29:$P$40,MATCH($E129,'R10. WEO16 Electricity'!$M$29:$M$40,0),MATCH(O$93,'R10. WEO16 Electricity'!$N$27:$P$27,0))</f>
        <v>3035.0358999999999</v>
      </c>
      <c r="P129" s="8">
        <f t="shared" si="11"/>
        <v>3330.9902499999998</v>
      </c>
      <c r="Q129" s="8">
        <f t="shared" si="10"/>
        <v>3626.9445999999998</v>
      </c>
      <c r="R129" s="8">
        <f t="shared" si="10"/>
        <v>3922.8989499999998</v>
      </c>
      <c r="S129" s="8">
        <f t="shared" si="10"/>
        <v>4218.8532999999998</v>
      </c>
    </row>
    <row r="130" spans="1:19" x14ac:dyDescent="0.3">
      <c r="A130" s="4" t="s">
        <v>65</v>
      </c>
      <c r="B130" s="4" t="s">
        <v>28</v>
      </c>
      <c r="C130" s="4" t="str">
        <f>INDEX('R1. Scenario specifications'!$C$11:$C$59,MATCH($B130,'R1. Scenario specifications'!$A$11:$A$59,0))</f>
        <v>Current Policies Scenario, World Energy Outlook 2016</v>
      </c>
      <c r="D130" s="4" t="s">
        <v>53</v>
      </c>
      <c r="E130" s="4" t="s">
        <v>53</v>
      </c>
      <c r="F130" s="4" t="s">
        <v>50</v>
      </c>
      <c r="G130" s="6">
        <f>INDEX('R10. WEO16 Electricity'!$C$29:$K$40,MATCH($E130,'R10. WEO16 Electricity'!$A$29:$A$40,0),MATCH(G$93,'R10. WEO16 Electricity'!$C$27:$K$27,0))</f>
        <v>397.68400000000003</v>
      </c>
      <c r="K130" s="6">
        <f>INDEX('R10. WEO16 Electricity'!$N$29:$P$40,MATCH($E130,'R10. WEO16 Electricity'!$M$29:$M$40,0),MATCH(K$93,'R10. WEO16 Electricity'!$N$27:$P$27,0))</f>
        <v>437.13299999999998</v>
      </c>
      <c r="M130" s="6">
        <f>INDEX('R10. WEO16 Electricity'!$N$29:$P$40,MATCH($E130,'R10. WEO16 Electricity'!$M$29:$M$40,0),MATCH(M$93,'R10. WEO16 Electricity'!$N$27:$P$27,0))</f>
        <v>487.78699999999998</v>
      </c>
      <c r="N130" s="6"/>
      <c r="O130" s="6">
        <f>INDEX('R10. WEO16 Electricity'!$N$29:$P$40,MATCH($E130,'R10. WEO16 Electricity'!$M$29:$M$40,0),MATCH(O$93,'R10. WEO16 Electricity'!$N$27:$P$27,0))</f>
        <v>528.55799999999999</v>
      </c>
      <c r="P130" s="8">
        <f t="shared" si="11"/>
        <v>548.94349999999997</v>
      </c>
      <c r="Q130" s="8">
        <f t="shared" si="10"/>
        <v>569.32899999999995</v>
      </c>
      <c r="R130" s="8">
        <f t="shared" si="10"/>
        <v>589.71450000000004</v>
      </c>
      <c r="S130" s="8">
        <f t="shared" si="10"/>
        <v>610.1</v>
      </c>
    </row>
    <row r="131" spans="1:19" x14ac:dyDescent="0.3">
      <c r="A131" s="4" t="s">
        <v>65</v>
      </c>
      <c r="B131" s="4" t="s">
        <v>28</v>
      </c>
      <c r="C131" s="4" t="str">
        <f>INDEX('R1. Scenario specifications'!$C$11:$C$59,MATCH($B131,'R1. Scenario specifications'!$A$11:$A$59,0))</f>
        <v>Current Policies Scenario, World Energy Outlook 2016</v>
      </c>
      <c r="D131" s="4" t="s">
        <v>54</v>
      </c>
      <c r="E131" s="4" t="s">
        <v>54</v>
      </c>
      <c r="F131" s="4" t="s">
        <v>50</v>
      </c>
      <c r="G131" s="6">
        <f>INDEX('R10. WEO16 Electricity'!$C$29:$K$40,MATCH($E131,'R10. WEO16 Electricity'!$A$29:$A$40,0),MATCH(G$93,'R10. WEO16 Electricity'!$C$27:$K$27,0))</f>
        <v>1176.9855</v>
      </c>
      <c r="K131" s="6">
        <f>INDEX('R10. WEO16 Electricity'!$N$29:$P$40,MATCH($E131,'R10. WEO16 Electricity'!$M$29:$M$40,0),MATCH(K$93,'R10. WEO16 Electricity'!$N$27:$P$27,0))</f>
        <v>1337.9193</v>
      </c>
      <c r="M131" s="6">
        <f>INDEX('R10. WEO16 Electricity'!$N$29:$P$40,MATCH($E131,'R10. WEO16 Electricity'!$M$29:$M$40,0),MATCH(M$93,'R10. WEO16 Electricity'!$N$27:$P$27,0))</f>
        <v>1570.5091</v>
      </c>
      <c r="N131" s="6"/>
      <c r="O131" s="6">
        <f>INDEX('R10. WEO16 Electricity'!$N$29:$P$40,MATCH($E131,'R10. WEO16 Electricity'!$M$29:$M$40,0),MATCH(O$93,'R10. WEO16 Electricity'!$N$27:$P$27,0))</f>
        <v>1770.3696</v>
      </c>
      <c r="P131" s="8">
        <f t="shared" si="11"/>
        <v>1870.2998499999999</v>
      </c>
      <c r="Q131" s="8">
        <f t="shared" si="10"/>
        <v>1970.2301</v>
      </c>
      <c r="R131" s="8">
        <f t="shared" si="10"/>
        <v>2070.1603500000001</v>
      </c>
      <c r="S131" s="8">
        <f t="shared" si="10"/>
        <v>2170.0906</v>
      </c>
    </row>
    <row r="132" spans="1:19" x14ac:dyDescent="0.3">
      <c r="A132" s="4" t="s">
        <v>65</v>
      </c>
      <c r="B132" s="4" t="s">
        <v>28</v>
      </c>
      <c r="C132" s="4" t="str">
        <f>INDEX('R1. Scenario specifications'!$C$11:$C$59,MATCH($B132,'R1. Scenario specifications'!$A$11:$A$59,0))</f>
        <v>Current Policies Scenario, World Energy Outlook 2016</v>
      </c>
      <c r="D132" s="4" t="s">
        <v>55</v>
      </c>
      <c r="E132" s="4" t="s">
        <v>60</v>
      </c>
      <c r="F132" s="4" t="s">
        <v>50</v>
      </c>
      <c r="G132" s="6">
        <f>INDEX('R10. WEO16 Electricity'!$C$29:$K$40,MATCH($E132,'R10. WEO16 Electricity'!$A$29:$A$40,0),MATCH(G$93,'R10. WEO16 Electricity'!$C$27:$K$27,0))</f>
        <v>112.51690000000001</v>
      </c>
      <c r="K132" s="6">
        <f>INDEX('R10. WEO16 Electricity'!$N$29:$P$40,MATCH($E132,'R10. WEO16 Electricity'!$M$29:$M$40,0),MATCH(K$93,'R10. WEO16 Electricity'!$N$27:$P$27,0))</f>
        <v>138.92140000000001</v>
      </c>
      <c r="M132" s="6">
        <f>INDEX('R10. WEO16 Electricity'!$N$29:$P$40,MATCH($E132,'R10. WEO16 Electricity'!$M$29:$M$40,0),MATCH(M$93,'R10. WEO16 Electricity'!$N$27:$P$27,0))</f>
        <v>180.18180000000001</v>
      </c>
      <c r="N132" s="6"/>
      <c r="O132" s="6">
        <f>INDEX('R10. WEO16 Electricity'!$N$29:$P$40,MATCH($E132,'R10. WEO16 Electricity'!$M$29:$M$40,0),MATCH(O$93,'R10. WEO16 Electricity'!$N$27:$P$27,0))</f>
        <v>222.53389999999999</v>
      </c>
      <c r="P132" s="8">
        <f t="shared" si="11"/>
        <v>243.70994999999999</v>
      </c>
      <c r="Q132" s="8">
        <f t="shared" si="10"/>
        <v>264.88599999999997</v>
      </c>
      <c r="R132" s="8">
        <f t="shared" si="10"/>
        <v>286.06204999999994</v>
      </c>
      <c r="S132" s="8">
        <f t="shared" si="10"/>
        <v>307.23809999999992</v>
      </c>
    </row>
    <row r="133" spans="1:19" x14ac:dyDescent="0.3">
      <c r="A133" s="4" t="s">
        <v>65</v>
      </c>
      <c r="B133" s="4" t="s">
        <v>28</v>
      </c>
      <c r="C133" s="4" t="str">
        <f>INDEX('R1. Scenario specifications'!$C$11:$C$59,MATCH($B133,'R1. Scenario specifications'!$A$11:$A$59,0))</f>
        <v>Current Policies Scenario, World Energy Outlook 2016</v>
      </c>
      <c r="D133" s="4" t="s">
        <v>56</v>
      </c>
      <c r="E133" s="4" t="s">
        <v>61</v>
      </c>
      <c r="F133" s="4" t="s">
        <v>50</v>
      </c>
      <c r="G133" s="6">
        <f>INDEX('R10. WEO16 Electricity'!$C$29:$K$40,MATCH($E133,'R10. WEO16 Electricity'!$A$29:$A$40,0),MATCH(G$93,'R10. WEO16 Electricity'!$C$27:$K$27,0))</f>
        <v>175.72929999999999</v>
      </c>
      <c r="K133" s="6">
        <f>INDEX('R10. WEO16 Electricity'!$N$29:$P$40,MATCH($E133,'R10. WEO16 Electricity'!$M$29:$M$40,0),MATCH(K$93,'R10. WEO16 Electricity'!$N$27:$P$27,0))</f>
        <v>424.09519999999998</v>
      </c>
      <c r="M133" s="6">
        <f>INDEX('R10. WEO16 Electricity'!$N$29:$P$40,MATCH($E133,'R10. WEO16 Electricity'!$M$29:$M$40,0),MATCH(M$93,'R10. WEO16 Electricity'!$N$27:$P$27,0))</f>
        <v>707.63</v>
      </c>
      <c r="N133" s="6"/>
      <c r="O133" s="6">
        <f>INDEX('R10. WEO16 Electricity'!$N$29:$P$40,MATCH($E133,'R10. WEO16 Electricity'!$M$29:$M$40,0),MATCH(O$93,'R10. WEO16 Electricity'!$N$27:$P$27,0))</f>
        <v>991.37810000000002</v>
      </c>
      <c r="P133" s="8">
        <f t="shared" si="11"/>
        <v>1133.25215</v>
      </c>
      <c r="Q133" s="8">
        <f t="shared" si="10"/>
        <v>1275.1262000000002</v>
      </c>
      <c r="R133" s="8">
        <f t="shared" si="10"/>
        <v>1417.0002500000001</v>
      </c>
      <c r="S133" s="8">
        <f t="shared" si="10"/>
        <v>1558.8742999999999</v>
      </c>
    </row>
    <row r="134" spans="1:19" x14ac:dyDescent="0.3">
      <c r="A134" s="4" t="s">
        <v>65</v>
      </c>
      <c r="B134" s="4" t="s">
        <v>28</v>
      </c>
      <c r="C134" s="4" t="str">
        <f>INDEX('R1. Scenario specifications'!$C$11:$C$59,MATCH($B134,'R1. Scenario specifications'!$A$11:$A$59,0))</f>
        <v>Current Policies Scenario, World Energy Outlook 2016</v>
      </c>
      <c r="D134" s="4" t="s">
        <v>56</v>
      </c>
      <c r="E134" s="4" t="s">
        <v>62</v>
      </c>
      <c r="F134" s="4" t="s">
        <v>50</v>
      </c>
      <c r="G134" s="6">
        <f>INDEX('R10. WEO16 Electricity'!$C$29:$K$40,MATCH($E134,'R10. WEO16 Electricity'!$A$29:$A$40,0),MATCH(G$93,'R10. WEO16 Electricity'!$C$27:$K$27,0))</f>
        <v>4.5023999999999997</v>
      </c>
      <c r="K134" s="6">
        <f>INDEX('R10. WEO16 Electricity'!$N$29:$P$40,MATCH($E134,'R10. WEO16 Electricity'!$M$29:$M$40,0),MATCH(K$93,'R10. WEO16 Electricity'!$N$27:$P$27,0))</f>
        <v>9.4428999999999998</v>
      </c>
      <c r="M134" s="6">
        <f>INDEX('R10. WEO16 Electricity'!$N$29:$P$40,MATCH($E134,'R10. WEO16 Electricity'!$M$29:$M$40,0),MATCH(M$93,'R10. WEO16 Electricity'!$N$27:$P$27,0))</f>
        <v>24.419899999999998</v>
      </c>
      <c r="N134" s="6"/>
      <c r="O134" s="6">
        <f>INDEX('R10. WEO16 Electricity'!$N$29:$P$40,MATCH($E134,'R10. WEO16 Electricity'!$M$29:$M$40,0),MATCH(O$93,'R10. WEO16 Electricity'!$N$27:$P$27,0))</f>
        <v>49.502600000000001</v>
      </c>
      <c r="P134" s="8">
        <f t="shared" si="11"/>
        <v>62.043950000000002</v>
      </c>
      <c r="Q134" s="8">
        <f t="shared" si="10"/>
        <v>74.585300000000004</v>
      </c>
      <c r="R134" s="8">
        <f t="shared" si="10"/>
        <v>87.126650000000012</v>
      </c>
      <c r="S134" s="8">
        <f t="shared" si="10"/>
        <v>99.668000000000006</v>
      </c>
    </row>
    <row r="135" spans="1:19" x14ac:dyDescent="0.3">
      <c r="A135" s="4" t="s">
        <v>65</v>
      </c>
      <c r="B135" s="4" t="s">
        <v>28</v>
      </c>
      <c r="C135" s="4" t="str">
        <f>INDEX('R1. Scenario specifications'!$C$11:$C$59,MATCH($B135,'R1. Scenario specifications'!$A$11:$A$59,0))</f>
        <v>Current Policies Scenario, World Energy Outlook 2016</v>
      </c>
      <c r="D135" s="4" t="s">
        <v>57</v>
      </c>
      <c r="E135" s="4" t="s">
        <v>57</v>
      </c>
      <c r="F135" s="4" t="s">
        <v>50</v>
      </c>
      <c r="G135" s="6">
        <f>INDEX('R10. WEO16 Electricity'!$C$29:$K$40,MATCH($E135,'R10. WEO16 Electricity'!$A$29:$A$40,0),MATCH(G$93,'R10. WEO16 Electricity'!$C$27:$K$27,0))</f>
        <v>351.04289999999997</v>
      </c>
      <c r="K135" s="6">
        <f>INDEX('R10. WEO16 Electricity'!$N$29:$P$40,MATCH($E135,'R10. WEO16 Electricity'!$M$29:$M$40,0),MATCH(K$93,'R10. WEO16 Electricity'!$N$27:$P$27,0))</f>
        <v>621.10119999999995</v>
      </c>
      <c r="M135" s="6">
        <f>INDEX('R10. WEO16 Electricity'!$N$29:$P$40,MATCH($E135,'R10. WEO16 Electricity'!$M$29:$M$40,0),MATCH(M$93,'R10. WEO16 Electricity'!$N$27:$P$27,0))</f>
        <v>940.28800000000001</v>
      </c>
      <c r="N135" s="6"/>
      <c r="O135" s="6">
        <f>INDEX('R10. WEO16 Electricity'!$N$29:$P$40,MATCH($E135,'R10. WEO16 Electricity'!$M$29:$M$40,0),MATCH(O$93,'R10. WEO16 Electricity'!$N$27:$P$27,0))</f>
        <v>1214.2514000000001</v>
      </c>
      <c r="P135" s="8">
        <f t="shared" si="11"/>
        <v>1351.2331000000001</v>
      </c>
      <c r="Q135" s="8">
        <f t="shared" si="10"/>
        <v>1488.2148000000002</v>
      </c>
      <c r="R135" s="8">
        <f t="shared" si="10"/>
        <v>1625.1965000000002</v>
      </c>
      <c r="S135" s="8">
        <f t="shared" si="10"/>
        <v>1762.1782000000003</v>
      </c>
    </row>
    <row r="136" spans="1:19" x14ac:dyDescent="0.3">
      <c r="A136" s="4" t="s">
        <v>65</v>
      </c>
      <c r="B136" s="4" t="s">
        <v>28</v>
      </c>
      <c r="C136" s="4" t="str">
        <f>INDEX('R1. Scenario specifications'!$C$11:$C$59,MATCH($B136,'R1. Scenario specifications'!$A$11:$A$59,0))</f>
        <v>Current Policies Scenario, World Energy Outlook 2016</v>
      </c>
      <c r="D136" s="4" t="s">
        <v>58</v>
      </c>
      <c r="E136" s="4" t="s">
        <v>63</v>
      </c>
      <c r="F136" s="4" t="s">
        <v>50</v>
      </c>
      <c r="G136" s="6">
        <f>INDEX('R10. WEO16 Electricity'!$C$29:$K$40,MATCH($E136,'R10. WEO16 Electricity'!$A$29:$A$40,0),MATCH(G$93,'R10. WEO16 Electricity'!$C$27:$K$27,0))</f>
        <v>12.4063</v>
      </c>
      <c r="K136" s="6">
        <f>INDEX('R10. WEO16 Electricity'!$N$29:$P$40,MATCH($E136,'R10. WEO16 Electricity'!$M$29:$M$40,0),MATCH(K$93,'R10. WEO16 Electricity'!$N$27:$P$27,0))</f>
        <v>16.592300000000002</v>
      </c>
      <c r="M136" s="6">
        <f>INDEX('R10. WEO16 Electricity'!$N$29:$P$40,MATCH($E136,'R10. WEO16 Electricity'!$M$29:$M$40,0),MATCH(M$93,'R10. WEO16 Electricity'!$N$27:$P$27,0))</f>
        <v>27.778300000000002</v>
      </c>
      <c r="N136" s="6"/>
      <c r="O136" s="6">
        <f>INDEX('R10. WEO16 Electricity'!$N$29:$P$40,MATCH($E136,'R10. WEO16 Electricity'!$M$29:$M$40,0),MATCH(O$93,'R10. WEO16 Electricity'!$N$27:$P$27,0))</f>
        <v>43.705300000000001</v>
      </c>
      <c r="P136" s="8">
        <f t="shared" si="11"/>
        <v>51.668799999999997</v>
      </c>
      <c r="Q136" s="8">
        <f t="shared" si="10"/>
        <v>59.632300000000001</v>
      </c>
      <c r="R136" s="8">
        <f t="shared" si="10"/>
        <v>67.595799999999997</v>
      </c>
      <c r="S136" s="8">
        <f t="shared" si="10"/>
        <v>75.559299999999993</v>
      </c>
    </row>
    <row r="137" spans="1:19" x14ac:dyDescent="0.3">
      <c r="A137" s="4" t="s">
        <v>65</v>
      </c>
      <c r="B137" s="9" t="s">
        <v>28</v>
      </c>
      <c r="C137" s="9" t="str">
        <f>INDEX('R1. Scenario specifications'!$C$11:$C$59,MATCH($B137,'R1. Scenario specifications'!$A$11:$A$59,0))</f>
        <v>Current Policies Scenario, World Energy Outlook 2016</v>
      </c>
      <c r="D137" s="9" t="s">
        <v>58</v>
      </c>
      <c r="E137" s="9" t="s">
        <v>64</v>
      </c>
      <c r="F137" s="9" t="s">
        <v>50</v>
      </c>
      <c r="G137" s="10">
        <f>INDEX('R10. WEO16 Electricity'!$C$29:$K$40,MATCH($E137,'R10. WEO16 Electricity'!$A$29:$A$40,0),MATCH(G$93,'R10. WEO16 Electricity'!$C$27:$K$27,0))</f>
        <v>0.53449999999999998</v>
      </c>
      <c r="H137" s="9"/>
      <c r="I137" s="9"/>
      <c r="J137" s="9"/>
      <c r="K137" s="10">
        <f>INDEX('R10. WEO16 Electricity'!$N$29:$P$40,MATCH($E137,'R10. WEO16 Electricity'!$M$29:$M$40,0),MATCH(K$93,'R10. WEO16 Electricity'!$N$27:$P$27,0))</f>
        <v>0.83550000000000002</v>
      </c>
      <c r="L137" s="9"/>
      <c r="M137" s="10">
        <f>INDEX('R10. WEO16 Electricity'!$N$29:$P$40,MATCH($E137,'R10. WEO16 Electricity'!$M$29:$M$40,0),MATCH(M$93,'R10. WEO16 Electricity'!$N$27:$P$27,0))</f>
        <v>3.3086000000000002</v>
      </c>
      <c r="N137" s="10"/>
      <c r="O137" s="10">
        <f>INDEX('R10. WEO16 Electricity'!$N$29:$P$40,MATCH($E137,'R10. WEO16 Electricity'!$M$29:$M$40,0),MATCH(O$93,'R10. WEO16 Electricity'!$N$27:$P$27,0))</f>
        <v>11.736499999999999</v>
      </c>
      <c r="P137" s="11">
        <f t="shared" si="11"/>
        <v>15.95045</v>
      </c>
      <c r="Q137" s="11">
        <f t="shared" si="10"/>
        <v>20.164400000000001</v>
      </c>
      <c r="R137" s="11">
        <f t="shared" si="10"/>
        <v>24.378349999999998</v>
      </c>
      <c r="S137" s="11">
        <f t="shared" si="10"/>
        <v>28.592299999999998</v>
      </c>
    </row>
    <row r="138" spans="1:19" x14ac:dyDescent="0.3">
      <c r="A138" s="4" t="s">
        <v>65</v>
      </c>
      <c r="B138" s="4" t="s">
        <v>29</v>
      </c>
      <c r="C138" s="4" t="str">
        <f>INDEX('R1. Scenario specifications'!$C$11:$C$59,MATCH($B138,'R1. Scenario specifications'!$A$11:$A$59,0))</f>
        <v>New Policies Scenario, World Energy Outlook 2016</v>
      </c>
      <c r="D138" s="4" t="s">
        <v>23</v>
      </c>
      <c r="E138" s="4" t="s">
        <v>23</v>
      </c>
      <c r="F138" s="4" t="s">
        <v>50</v>
      </c>
      <c r="G138" s="6">
        <f>INDEX('R10. WEO16 Electricity'!$C$29:$K$40,MATCH($E138,'R10. WEO16 Electricity'!$A$29:$A$40,0),MATCH(G$93,'R10. WEO16 Electricity'!$C$27:$K$27,0))</f>
        <v>1881.943</v>
      </c>
      <c r="H138" s="6"/>
      <c r="I138" s="6"/>
      <c r="J138" s="6"/>
      <c r="K138" s="6">
        <f>INDEX('R10. WEO16 Electricity'!$C$29:$K$40,MATCH($E138,'R10. WEO16 Electricity'!$A$29:$A$40,0),MATCH(K$93,'R10. WEO16 Electricity'!$C$27:$K$27,0))</f>
        <v>2158.7581</v>
      </c>
      <c r="L138" s="6">
        <f>INDEX('R10. WEO16 Electricity'!$C$29:$K$40,MATCH($E138,'R10. WEO16 Electricity'!$A$29:$A$40,0),MATCH(L$93,'R10. WEO16 Electricity'!$C$27:$K$27,0))</f>
        <v>2227.5162</v>
      </c>
      <c r="M138" s="6">
        <f>INDEX('R10. WEO16 Electricity'!$C$29:$K$40,MATCH($E138,'R10. WEO16 Electricity'!$A$29:$A$40,0),MATCH(M$93,'R10. WEO16 Electricity'!$C$27:$K$27,0))</f>
        <v>2318.3872000000001</v>
      </c>
      <c r="N138" s="6">
        <f>INDEX('R10. WEO16 Electricity'!$C$29:$K$40,MATCH($E138,'R10. WEO16 Electricity'!$A$29:$A$40,0),MATCH(N$93,'R10. WEO16 Electricity'!$C$27:$K$27,0))</f>
        <v>2390.7881000000002</v>
      </c>
      <c r="O138" s="6">
        <f>INDEX('R10. WEO16 Electricity'!$C$29:$K$40,MATCH($E138,'R10. WEO16 Electricity'!$A$29:$A$40,0),MATCH(O$93,'R10. WEO16 Electricity'!$C$27:$K$27,0))</f>
        <v>2437.4618</v>
      </c>
      <c r="P138" s="8">
        <f t="shared" ref="P138:S148" si="12">TREND($N138:$O138,$N$93:$O$93,P$93)</f>
        <v>2484.1355000000003</v>
      </c>
      <c r="Q138" s="8">
        <f t="shared" si="12"/>
        <v>2530.8091999999997</v>
      </c>
      <c r="R138" s="8">
        <f t="shared" si="12"/>
        <v>2577.4828999999991</v>
      </c>
      <c r="S138" s="8">
        <f t="shared" si="12"/>
        <v>2624.1565999999984</v>
      </c>
    </row>
    <row r="139" spans="1:19" x14ac:dyDescent="0.3">
      <c r="A139" s="4" t="s">
        <v>65</v>
      </c>
      <c r="B139" s="4" t="s">
        <v>29</v>
      </c>
      <c r="C139" s="4" t="str">
        <f>INDEX('R1. Scenario specifications'!$C$11:$C$59,MATCH($B139,'R1. Scenario specifications'!$A$11:$A$59,0))</f>
        <v>New Policies Scenario, World Energy Outlook 2016</v>
      </c>
      <c r="D139" s="4" t="s">
        <v>24</v>
      </c>
      <c r="E139" s="4" t="s">
        <v>24</v>
      </c>
      <c r="F139" s="4" t="s">
        <v>50</v>
      </c>
      <c r="G139" s="6">
        <f>INDEX('R10. WEO16 Electricity'!$C$29:$K$40,MATCH($E139,'R10. WEO16 Electricity'!$A$29:$A$40,0),MATCH(G$93,'R10. WEO16 Electricity'!$C$27:$K$27,0))</f>
        <v>441.49310000000003</v>
      </c>
      <c r="H139" s="6"/>
      <c r="I139" s="6"/>
      <c r="J139" s="6"/>
      <c r="K139" s="6">
        <f>INDEX('R10. WEO16 Electricity'!$C$29:$K$40,MATCH($E139,'R10. WEO16 Electricity'!$A$29:$A$40,0),MATCH(K$93,'R10. WEO16 Electricity'!$C$27:$K$27,0))</f>
        <v>372.81659999999999</v>
      </c>
      <c r="L139" s="6">
        <f>INDEX('R10. WEO16 Electricity'!$C$29:$K$40,MATCH($E139,'R10. WEO16 Electricity'!$A$29:$A$40,0),MATCH(L$93,'R10. WEO16 Electricity'!$C$27:$K$27,0))</f>
        <v>333.74619999999999</v>
      </c>
      <c r="M139" s="6">
        <f>INDEX('R10. WEO16 Electricity'!$C$29:$K$40,MATCH($E139,'R10. WEO16 Electricity'!$A$29:$A$40,0),MATCH(M$93,'R10. WEO16 Electricity'!$C$27:$K$27,0))</f>
        <v>292.12329999999997</v>
      </c>
      <c r="N139" s="6">
        <f>INDEX('R10. WEO16 Electricity'!$C$29:$K$40,MATCH($E139,'R10. WEO16 Electricity'!$A$29:$A$40,0),MATCH(N$93,'R10. WEO16 Electricity'!$C$27:$K$27,0))</f>
        <v>273.24419999999998</v>
      </c>
      <c r="O139" s="6">
        <f>INDEX('R10. WEO16 Electricity'!$C$29:$K$40,MATCH($E139,'R10. WEO16 Electricity'!$A$29:$A$40,0),MATCH(O$93,'R10. WEO16 Electricity'!$C$27:$K$27,0))</f>
        <v>254.1474</v>
      </c>
      <c r="P139" s="8">
        <f t="shared" si="12"/>
        <v>235.05060000000049</v>
      </c>
      <c r="Q139" s="8">
        <f t="shared" si="12"/>
        <v>215.95380000000023</v>
      </c>
      <c r="R139" s="8">
        <f t="shared" si="12"/>
        <v>196.85699999999997</v>
      </c>
      <c r="S139" s="8">
        <f t="shared" si="12"/>
        <v>177.76020000000062</v>
      </c>
    </row>
    <row r="140" spans="1:19" x14ac:dyDescent="0.3">
      <c r="A140" s="4" t="s">
        <v>65</v>
      </c>
      <c r="B140" s="4" t="s">
        <v>29</v>
      </c>
      <c r="C140" s="4" t="str">
        <f>INDEX('R1. Scenario specifications'!$C$11:$C$59,MATCH($B140,'R1. Scenario specifications'!$A$11:$A$59,0))</f>
        <v>New Policies Scenario, World Energy Outlook 2016</v>
      </c>
      <c r="D140" s="4" t="s">
        <v>25</v>
      </c>
      <c r="E140" s="4" t="s">
        <v>25</v>
      </c>
      <c r="F140" s="4" t="s">
        <v>50</v>
      </c>
      <c r="G140" s="6">
        <f>INDEX('R10. WEO16 Electricity'!$C$29:$K$40,MATCH($E140,'R10. WEO16 Electricity'!$A$29:$A$40,0),MATCH(G$93,'R10. WEO16 Electricity'!$C$27:$K$27,0))</f>
        <v>1562.5581</v>
      </c>
      <c r="H140" s="6"/>
      <c r="I140" s="6"/>
      <c r="J140" s="6"/>
      <c r="K140" s="6">
        <f>INDEX('R10. WEO16 Electricity'!$C$29:$K$40,MATCH($E140,'R10. WEO16 Electricity'!$A$29:$A$40,0),MATCH(K$93,'R10. WEO16 Electricity'!$C$27:$K$27,0))</f>
        <v>1843.8462999999999</v>
      </c>
      <c r="L140" s="6">
        <f>INDEX('R10. WEO16 Electricity'!$C$29:$K$40,MATCH($E140,'R10. WEO16 Electricity'!$A$29:$A$40,0),MATCH(L$93,'R10. WEO16 Electricity'!$C$27:$K$27,0))</f>
        <v>2029.3722</v>
      </c>
      <c r="M140" s="6">
        <f>INDEX('R10. WEO16 Electricity'!$C$29:$K$40,MATCH($E140,'R10. WEO16 Electricity'!$A$29:$A$40,0),MATCH(M$93,'R10. WEO16 Electricity'!$C$27:$K$27,0))</f>
        <v>2262.3764999999999</v>
      </c>
      <c r="N140" s="6">
        <f>INDEX('R10. WEO16 Electricity'!$C$29:$K$40,MATCH($E140,'R10. WEO16 Electricity'!$A$29:$A$40,0),MATCH(N$93,'R10. WEO16 Electricity'!$C$27:$K$27,0))</f>
        <v>2487.2828</v>
      </c>
      <c r="O140" s="6">
        <f>INDEX('R10. WEO16 Electricity'!$C$29:$K$40,MATCH($E140,'R10. WEO16 Electricity'!$A$29:$A$40,0),MATCH(O$93,'R10. WEO16 Electricity'!$C$27:$K$27,0))</f>
        <v>2702.7813000000001</v>
      </c>
      <c r="P140" s="8">
        <f t="shared" si="12"/>
        <v>2918.2797999999893</v>
      </c>
      <c r="Q140" s="8">
        <f t="shared" si="12"/>
        <v>3133.7782999999908</v>
      </c>
      <c r="R140" s="8">
        <f t="shared" si="12"/>
        <v>3349.2767999999924</v>
      </c>
      <c r="S140" s="8">
        <f t="shared" si="12"/>
        <v>3564.7752999999939</v>
      </c>
    </row>
    <row r="141" spans="1:19" x14ac:dyDescent="0.3">
      <c r="A141" s="4" t="s">
        <v>65</v>
      </c>
      <c r="B141" s="4" t="s">
        <v>29</v>
      </c>
      <c r="C141" s="4" t="str">
        <f>INDEX('R1. Scenario specifications'!$C$11:$C$59,MATCH($B141,'R1. Scenario specifications'!$A$11:$A$59,0))</f>
        <v>New Policies Scenario, World Energy Outlook 2016</v>
      </c>
      <c r="D141" s="4" t="s">
        <v>53</v>
      </c>
      <c r="E141" s="4" t="s">
        <v>53</v>
      </c>
      <c r="F141" s="4" t="s">
        <v>50</v>
      </c>
      <c r="G141" s="6">
        <f>INDEX('R10. WEO16 Electricity'!$C$29:$K$40,MATCH($E141,'R10. WEO16 Electricity'!$A$29:$A$40,0),MATCH(G$93,'R10. WEO16 Electricity'!$C$27:$K$27,0))</f>
        <v>397.68400000000003</v>
      </c>
      <c r="H141" s="6"/>
      <c r="I141" s="6"/>
      <c r="J141" s="6"/>
      <c r="K141" s="6">
        <f>INDEX('R10. WEO16 Electricity'!$C$29:$K$40,MATCH($E141,'R10. WEO16 Electricity'!$A$29:$A$40,0),MATCH(K$93,'R10. WEO16 Electricity'!$C$27:$K$27,0))</f>
        <v>438.36500000000001</v>
      </c>
      <c r="L141" s="6">
        <f>INDEX('R10. WEO16 Electricity'!$C$29:$K$40,MATCH($E141,'R10. WEO16 Electricity'!$A$29:$A$40,0),MATCH(L$93,'R10. WEO16 Electricity'!$C$27:$K$27,0))</f>
        <v>468.048</v>
      </c>
      <c r="M141" s="6">
        <f>INDEX('R10. WEO16 Electricity'!$C$29:$K$40,MATCH($E141,'R10. WEO16 Electricity'!$A$29:$A$40,0),MATCH(M$93,'R10. WEO16 Electricity'!$C$27:$K$27,0))</f>
        <v>519.98099999999999</v>
      </c>
      <c r="N141" s="6">
        <f>INDEX('R10. WEO16 Electricity'!$C$29:$K$40,MATCH($E141,'R10. WEO16 Electricity'!$A$29:$A$40,0),MATCH(N$93,'R10. WEO16 Electricity'!$C$27:$K$27,0))</f>
        <v>565.46100000000001</v>
      </c>
      <c r="O141" s="6">
        <f>INDEX('R10. WEO16 Electricity'!$C$29:$K$40,MATCH($E141,'R10. WEO16 Electricity'!$A$29:$A$40,0),MATCH(O$93,'R10. WEO16 Electricity'!$C$27:$K$27,0))</f>
        <v>606.23400000000004</v>
      </c>
      <c r="P141" s="8">
        <f t="shared" si="12"/>
        <v>647.00699999999779</v>
      </c>
      <c r="Q141" s="8">
        <f t="shared" si="12"/>
        <v>687.77999999999884</v>
      </c>
      <c r="R141" s="8">
        <f t="shared" si="12"/>
        <v>728.55299999999988</v>
      </c>
      <c r="S141" s="8">
        <f t="shared" si="12"/>
        <v>769.32600000000093</v>
      </c>
    </row>
    <row r="142" spans="1:19" x14ac:dyDescent="0.3">
      <c r="A142" s="4" t="s">
        <v>65</v>
      </c>
      <c r="B142" s="4" t="s">
        <v>29</v>
      </c>
      <c r="C142" s="4" t="str">
        <f>INDEX('R1. Scenario specifications'!$C$11:$C$59,MATCH($B142,'R1. Scenario specifications'!$A$11:$A$59,0))</f>
        <v>New Policies Scenario, World Energy Outlook 2016</v>
      </c>
      <c r="D142" s="4" t="s">
        <v>54</v>
      </c>
      <c r="E142" s="4" t="s">
        <v>54</v>
      </c>
      <c r="F142" s="4" t="s">
        <v>50</v>
      </c>
      <c r="G142" s="6">
        <f>INDEX('R10. WEO16 Electricity'!$C$29:$K$40,MATCH($E142,'R10. WEO16 Electricity'!$A$29:$A$40,0),MATCH(G$93,'R10. WEO16 Electricity'!$C$27:$K$27,0))</f>
        <v>1176.9855</v>
      </c>
      <c r="H142" s="6"/>
      <c r="I142" s="6"/>
      <c r="J142" s="6"/>
      <c r="K142" s="6">
        <f>INDEX('R10. WEO16 Electricity'!$C$29:$K$40,MATCH($E142,'R10. WEO16 Electricity'!$A$29:$A$40,0),MATCH(K$93,'R10. WEO16 Electricity'!$C$27:$K$27,0))</f>
        <v>1345.2045000000001</v>
      </c>
      <c r="L142" s="6">
        <f>INDEX('R10. WEO16 Electricity'!$C$29:$K$40,MATCH($E142,'R10. WEO16 Electricity'!$A$29:$A$40,0),MATCH(L$93,'R10. WEO16 Electricity'!$C$27:$K$27,0))</f>
        <v>1483.8969999999999</v>
      </c>
      <c r="M142" s="6">
        <f>INDEX('R10. WEO16 Electricity'!$C$29:$K$40,MATCH($E142,'R10. WEO16 Electricity'!$A$29:$A$40,0),MATCH(M$93,'R10. WEO16 Electricity'!$C$27:$K$27,0))</f>
        <v>1622.0486000000001</v>
      </c>
      <c r="N142" s="6">
        <f>INDEX('R10. WEO16 Electricity'!$C$29:$K$40,MATCH($E142,'R10. WEO16 Electricity'!$A$29:$A$40,0),MATCH(N$93,'R10. WEO16 Electricity'!$C$27:$K$27,0))</f>
        <v>1745.3448000000001</v>
      </c>
      <c r="O142" s="6">
        <f>INDEX('R10. WEO16 Electricity'!$C$29:$K$40,MATCH($E142,'R10. WEO16 Electricity'!$A$29:$A$40,0),MATCH(O$93,'R10. WEO16 Electricity'!$C$27:$K$27,0))</f>
        <v>1847.6301000000001</v>
      </c>
      <c r="P142" s="8">
        <f t="shared" si="12"/>
        <v>1949.915399999998</v>
      </c>
      <c r="Q142" s="8">
        <f t="shared" si="12"/>
        <v>2052.2007000000012</v>
      </c>
      <c r="R142" s="8">
        <f t="shared" si="12"/>
        <v>2154.4859999999971</v>
      </c>
      <c r="S142" s="8">
        <f t="shared" si="12"/>
        <v>2256.7713000000003</v>
      </c>
    </row>
    <row r="143" spans="1:19" x14ac:dyDescent="0.3">
      <c r="A143" s="4" t="s">
        <v>65</v>
      </c>
      <c r="B143" s="4" t="s">
        <v>29</v>
      </c>
      <c r="C143" s="4" t="str">
        <f>INDEX('R1. Scenario specifications'!$C$11:$C$59,MATCH($B143,'R1. Scenario specifications'!$A$11:$A$59,0))</f>
        <v>New Policies Scenario, World Energy Outlook 2016</v>
      </c>
      <c r="D143" s="4" t="s">
        <v>55</v>
      </c>
      <c r="E143" s="4" t="s">
        <v>60</v>
      </c>
      <c r="F143" s="4" t="s">
        <v>50</v>
      </c>
      <c r="G143" s="6">
        <f>INDEX('R10. WEO16 Electricity'!$C$29:$K$40,MATCH($E143,'R10. WEO16 Electricity'!$A$29:$A$40,0),MATCH(G$93,'R10. WEO16 Electricity'!$C$27:$K$27,0))</f>
        <v>112.51690000000001</v>
      </c>
      <c r="H143" s="6"/>
      <c r="I143" s="6"/>
      <c r="J143" s="6"/>
      <c r="K143" s="6">
        <f>INDEX('R10. WEO16 Electricity'!$C$29:$K$40,MATCH($E143,'R10. WEO16 Electricity'!$A$29:$A$40,0),MATCH(K$93,'R10. WEO16 Electricity'!$C$27:$K$27,0))</f>
        <v>140.31299999999999</v>
      </c>
      <c r="L143" s="6">
        <f>INDEX('R10. WEO16 Electricity'!$C$29:$K$40,MATCH($E143,'R10. WEO16 Electricity'!$A$29:$A$40,0),MATCH(L$93,'R10. WEO16 Electricity'!$C$27:$K$27,0))</f>
        <v>165.71780000000001</v>
      </c>
      <c r="M143" s="6">
        <f>INDEX('R10. WEO16 Electricity'!$C$29:$K$40,MATCH($E143,'R10. WEO16 Electricity'!$A$29:$A$40,0),MATCH(M$93,'R10. WEO16 Electricity'!$C$27:$K$27,0))</f>
        <v>194.7148</v>
      </c>
      <c r="N143" s="6">
        <f>INDEX('R10. WEO16 Electricity'!$C$29:$K$40,MATCH($E143,'R10. WEO16 Electricity'!$A$29:$A$40,0),MATCH(N$93,'R10. WEO16 Electricity'!$C$27:$K$27,0))</f>
        <v>226.441</v>
      </c>
      <c r="O143" s="6">
        <f>INDEX('R10. WEO16 Electricity'!$C$29:$K$40,MATCH($E143,'R10. WEO16 Electricity'!$A$29:$A$40,0),MATCH(O$93,'R10. WEO16 Electricity'!$C$27:$K$27,0))</f>
        <v>259.4821</v>
      </c>
      <c r="P143" s="8">
        <f t="shared" si="12"/>
        <v>292.52319999999963</v>
      </c>
      <c r="Q143" s="8">
        <f t="shared" si="12"/>
        <v>325.5643</v>
      </c>
      <c r="R143" s="8">
        <f t="shared" si="12"/>
        <v>358.60540000000037</v>
      </c>
      <c r="S143" s="8">
        <f t="shared" si="12"/>
        <v>391.64650000000074</v>
      </c>
    </row>
    <row r="144" spans="1:19" x14ac:dyDescent="0.3">
      <c r="A144" s="4" t="s">
        <v>65</v>
      </c>
      <c r="B144" s="4" t="s">
        <v>29</v>
      </c>
      <c r="C144" s="4" t="str">
        <f>INDEX('R1. Scenario specifications'!$C$11:$C$59,MATCH($B144,'R1. Scenario specifications'!$A$11:$A$59,0))</f>
        <v>New Policies Scenario, World Energy Outlook 2016</v>
      </c>
      <c r="D144" s="4" t="s">
        <v>56</v>
      </c>
      <c r="E144" s="4" t="s">
        <v>61</v>
      </c>
      <c r="F144" s="4" t="s">
        <v>50</v>
      </c>
      <c r="G144" s="6">
        <f>INDEX('R10. WEO16 Electricity'!$C$29:$K$40,MATCH($E144,'R10. WEO16 Electricity'!$A$29:$A$40,0),MATCH(G$93,'R10. WEO16 Electricity'!$C$27:$K$27,0))</f>
        <v>175.72929999999999</v>
      </c>
      <c r="H144" s="6"/>
      <c r="I144" s="6"/>
      <c r="J144" s="6"/>
      <c r="K144" s="6">
        <f>INDEX('R10. WEO16 Electricity'!$C$29:$K$40,MATCH($E144,'R10. WEO16 Electricity'!$A$29:$A$40,0),MATCH(K$93,'R10. WEO16 Electricity'!$C$27:$K$27,0))</f>
        <v>481.28550000000001</v>
      </c>
      <c r="L144" s="6">
        <f>INDEX('R10. WEO16 Electricity'!$C$29:$K$40,MATCH($E144,'R10. WEO16 Electricity'!$A$29:$A$40,0),MATCH(L$93,'R10. WEO16 Electricity'!$C$27:$K$27,0))</f>
        <v>714.61519999999996</v>
      </c>
      <c r="M144" s="6">
        <f>INDEX('R10. WEO16 Electricity'!$C$29:$K$40,MATCH($E144,'R10. WEO16 Electricity'!$A$29:$A$40,0),MATCH(M$93,'R10. WEO16 Electricity'!$C$27:$K$27,0))</f>
        <v>949.21680000000003</v>
      </c>
      <c r="N144" s="6">
        <f>INDEX('R10. WEO16 Electricity'!$C$29:$K$40,MATCH($E144,'R10. WEO16 Electricity'!$A$29:$A$40,0),MATCH(N$93,'R10. WEO16 Electricity'!$C$27:$K$27,0))</f>
        <v>1182.8719000000001</v>
      </c>
      <c r="O144" s="6">
        <f>INDEX('R10. WEO16 Electricity'!$C$29:$K$40,MATCH($E144,'R10. WEO16 Electricity'!$A$29:$A$40,0),MATCH(O$93,'R10. WEO16 Electricity'!$C$27:$K$27,0))</f>
        <v>1404.6677</v>
      </c>
      <c r="P144" s="8">
        <f t="shared" si="12"/>
        <v>1626.463499999998</v>
      </c>
      <c r="Q144" s="8">
        <f t="shared" si="12"/>
        <v>1848.2592999999906</v>
      </c>
      <c r="R144" s="8">
        <f t="shared" si="12"/>
        <v>2070.0550999999832</v>
      </c>
      <c r="S144" s="8">
        <f t="shared" si="12"/>
        <v>2291.8508999999904</v>
      </c>
    </row>
    <row r="145" spans="1:19" x14ac:dyDescent="0.3">
      <c r="A145" s="4" t="s">
        <v>65</v>
      </c>
      <c r="B145" s="4" t="s">
        <v>29</v>
      </c>
      <c r="C145" s="4" t="str">
        <f>INDEX('R1. Scenario specifications'!$C$11:$C$59,MATCH($B145,'R1. Scenario specifications'!$A$11:$A$59,0))</f>
        <v>New Policies Scenario, World Energy Outlook 2016</v>
      </c>
      <c r="D145" s="4" t="s">
        <v>56</v>
      </c>
      <c r="E145" s="4" t="s">
        <v>62</v>
      </c>
      <c r="F145" s="4" t="s">
        <v>50</v>
      </c>
      <c r="G145" s="6">
        <f>INDEX('R10. WEO16 Electricity'!$C$29:$K$40,MATCH($E145,'R10. WEO16 Electricity'!$A$29:$A$40,0),MATCH(G$93,'R10. WEO16 Electricity'!$C$27:$K$27,0))</f>
        <v>4.5023999999999997</v>
      </c>
      <c r="H145" s="6"/>
      <c r="I145" s="6"/>
      <c r="J145" s="6"/>
      <c r="K145" s="6">
        <f>INDEX('R10. WEO16 Electricity'!$C$29:$K$40,MATCH($E145,'R10. WEO16 Electricity'!$A$29:$A$40,0),MATCH(K$93,'R10. WEO16 Electricity'!$C$27:$K$27,0))</f>
        <v>10.332800000000001</v>
      </c>
      <c r="L145" s="6">
        <f>INDEX('R10. WEO16 Electricity'!$C$29:$K$40,MATCH($E145,'R10. WEO16 Electricity'!$A$29:$A$40,0),MATCH(L$93,'R10. WEO16 Electricity'!$C$27:$K$27,0))</f>
        <v>19.810700000000001</v>
      </c>
      <c r="M145" s="6">
        <f>INDEX('R10. WEO16 Electricity'!$C$29:$K$40,MATCH($E145,'R10. WEO16 Electricity'!$A$29:$A$40,0),MATCH(M$93,'R10. WEO16 Electricity'!$C$27:$K$27,0))</f>
        <v>34.2485</v>
      </c>
      <c r="N145" s="6">
        <f>INDEX('R10. WEO16 Electricity'!$C$29:$K$40,MATCH($E145,'R10. WEO16 Electricity'!$A$29:$A$40,0),MATCH(N$93,'R10. WEO16 Electricity'!$C$27:$K$27,0))</f>
        <v>53.4816</v>
      </c>
      <c r="O145" s="6">
        <f>INDEX('R10. WEO16 Electricity'!$C$29:$K$40,MATCH($E145,'R10. WEO16 Electricity'!$A$29:$A$40,0),MATCH(O$93,'R10. WEO16 Electricity'!$C$27:$K$27,0))</f>
        <v>75.875500000000002</v>
      </c>
      <c r="P145" s="8">
        <f t="shared" si="12"/>
        <v>98.269400000001042</v>
      </c>
      <c r="Q145" s="8">
        <f t="shared" si="12"/>
        <v>120.66330000000198</v>
      </c>
      <c r="R145" s="8">
        <f t="shared" si="12"/>
        <v>143.0572000000011</v>
      </c>
      <c r="S145" s="8">
        <f t="shared" si="12"/>
        <v>165.45110000000204</v>
      </c>
    </row>
    <row r="146" spans="1:19" x14ac:dyDescent="0.3">
      <c r="A146" s="4" t="s">
        <v>65</v>
      </c>
      <c r="B146" s="4" t="s">
        <v>29</v>
      </c>
      <c r="C146" s="4" t="str">
        <f>INDEX('R1. Scenario specifications'!$C$11:$C$59,MATCH($B146,'R1. Scenario specifications'!$A$11:$A$59,0))</f>
        <v>New Policies Scenario, World Energy Outlook 2016</v>
      </c>
      <c r="D146" s="4" t="s">
        <v>57</v>
      </c>
      <c r="E146" s="4" t="s">
        <v>57</v>
      </c>
      <c r="F146" s="4" t="s">
        <v>50</v>
      </c>
      <c r="G146" s="6">
        <f>INDEX('R10. WEO16 Electricity'!$C$29:$K$40,MATCH($E146,'R10. WEO16 Electricity'!$A$29:$A$40,0),MATCH(G$93,'R10. WEO16 Electricity'!$C$27:$K$27,0))</f>
        <v>351.04289999999997</v>
      </c>
      <c r="H146" s="6"/>
      <c r="I146" s="6"/>
      <c r="J146" s="6"/>
      <c r="K146" s="6">
        <f>INDEX('R10. WEO16 Electricity'!$C$29:$K$40,MATCH($E146,'R10. WEO16 Electricity'!$A$29:$A$40,0),MATCH(K$93,'R10. WEO16 Electricity'!$C$27:$K$27,0))</f>
        <v>670.27499999999998</v>
      </c>
      <c r="L146" s="6">
        <f>INDEX('R10. WEO16 Electricity'!$C$29:$K$40,MATCH($E146,'R10. WEO16 Electricity'!$A$29:$A$40,0),MATCH(L$93,'R10. WEO16 Electricity'!$C$27:$K$27,0))</f>
        <v>903.4348</v>
      </c>
      <c r="M146" s="6">
        <f>INDEX('R10. WEO16 Electricity'!$C$29:$K$40,MATCH($E146,'R10. WEO16 Electricity'!$A$29:$A$40,0),MATCH(M$93,'R10. WEO16 Electricity'!$C$27:$K$27,0))</f>
        <v>1119.1264000000001</v>
      </c>
      <c r="N146" s="6">
        <f>INDEX('R10. WEO16 Electricity'!$C$29:$K$40,MATCH($E146,'R10. WEO16 Electricity'!$A$29:$A$40,0),MATCH(N$93,'R10. WEO16 Electricity'!$C$27:$K$27,0))</f>
        <v>1319.3072</v>
      </c>
      <c r="O146" s="6">
        <f>INDEX('R10. WEO16 Electricity'!$C$29:$K$40,MATCH($E146,'R10. WEO16 Electricity'!$A$29:$A$40,0),MATCH(O$93,'R10. WEO16 Electricity'!$C$27:$K$27,0))</f>
        <v>1504.1342999999999</v>
      </c>
      <c r="P146" s="8">
        <f t="shared" si="12"/>
        <v>1688.9614000000001</v>
      </c>
      <c r="Q146" s="8">
        <f t="shared" si="12"/>
        <v>1873.7884999999951</v>
      </c>
      <c r="R146" s="8">
        <f t="shared" si="12"/>
        <v>2058.6155999999901</v>
      </c>
      <c r="S146" s="8">
        <f t="shared" si="12"/>
        <v>2243.4426999999996</v>
      </c>
    </row>
    <row r="147" spans="1:19" x14ac:dyDescent="0.3">
      <c r="A147" s="4" t="s">
        <v>65</v>
      </c>
      <c r="B147" s="4" t="s">
        <v>29</v>
      </c>
      <c r="C147" s="4" t="str">
        <f>INDEX('R1. Scenario specifications'!$C$11:$C$59,MATCH($B147,'R1. Scenario specifications'!$A$11:$A$59,0))</f>
        <v>New Policies Scenario, World Energy Outlook 2016</v>
      </c>
      <c r="D147" s="4" t="s">
        <v>58</v>
      </c>
      <c r="E147" s="4" t="s">
        <v>63</v>
      </c>
      <c r="F147" s="4" t="s">
        <v>50</v>
      </c>
      <c r="G147" s="6">
        <f>INDEX('R10. WEO16 Electricity'!$C$29:$K$40,MATCH($E147,'R10. WEO16 Electricity'!$A$29:$A$40,0),MATCH(G$93,'R10. WEO16 Electricity'!$C$27:$K$27,0))</f>
        <v>12.4063</v>
      </c>
      <c r="H147" s="6"/>
      <c r="I147" s="6"/>
      <c r="J147" s="6"/>
      <c r="K147" s="6">
        <f>INDEX('R10. WEO16 Electricity'!$C$29:$K$40,MATCH($E147,'R10. WEO16 Electricity'!$A$29:$A$40,0),MATCH(K$93,'R10. WEO16 Electricity'!$C$27:$K$27,0))</f>
        <v>17.1142</v>
      </c>
      <c r="L147" s="6">
        <f>INDEX('R10. WEO16 Electricity'!$C$29:$K$40,MATCH($E147,'R10. WEO16 Electricity'!$A$29:$A$40,0),MATCH(L$93,'R10. WEO16 Electricity'!$C$27:$K$27,0))</f>
        <v>22.773499999999999</v>
      </c>
      <c r="M147" s="6">
        <f>INDEX('R10. WEO16 Electricity'!$C$29:$K$40,MATCH($E147,'R10. WEO16 Electricity'!$A$29:$A$40,0),MATCH(M$93,'R10. WEO16 Electricity'!$C$27:$K$27,0))</f>
        <v>31.279299999999999</v>
      </c>
      <c r="N147" s="6">
        <f>INDEX('R10. WEO16 Electricity'!$C$29:$K$40,MATCH($E147,'R10. WEO16 Electricity'!$A$29:$A$40,0),MATCH(N$93,'R10. WEO16 Electricity'!$C$27:$K$27,0))</f>
        <v>42.290999999999997</v>
      </c>
      <c r="O147" s="6">
        <f>INDEX('R10. WEO16 Electricity'!$C$29:$K$40,MATCH($E147,'R10. WEO16 Electricity'!$A$29:$A$40,0),MATCH(O$93,'R10. WEO16 Electricity'!$C$27:$K$27,0))</f>
        <v>54.520600000000002</v>
      </c>
      <c r="P147" s="8">
        <f t="shared" si="12"/>
        <v>66.750200000000405</v>
      </c>
      <c r="Q147" s="8">
        <f t="shared" si="12"/>
        <v>78.979800000000978</v>
      </c>
      <c r="R147" s="8">
        <f t="shared" si="12"/>
        <v>91.209400000000642</v>
      </c>
      <c r="S147" s="8">
        <f t="shared" si="12"/>
        <v>103.43900000000031</v>
      </c>
    </row>
    <row r="148" spans="1:19" x14ac:dyDescent="0.3">
      <c r="A148" s="4" t="s">
        <v>65</v>
      </c>
      <c r="B148" s="9" t="s">
        <v>29</v>
      </c>
      <c r="C148" s="9" t="str">
        <f>INDEX('R1. Scenario specifications'!$C$11:$C$59,MATCH($B148,'R1. Scenario specifications'!$A$11:$A$59,0))</f>
        <v>New Policies Scenario, World Energy Outlook 2016</v>
      </c>
      <c r="D148" s="9" t="s">
        <v>58</v>
      </c>
      <c r="E148" s="9" t="s">
        <v>64</v>
      </c>
      <c r="F148" s="9" t="s">
        <v>50</v>
      </c>
      <c r="G148" s="10">
        <f>INDEX('R10. WEO16 Electricity'!$C$29:$K$40,MATCH($E148,'R10. WEO16 Electricity'!$A$29:$A$40,0),MATCH(G$93,'R10. WEO16 Electricity'!$C$27:$K$27,0))</f>
        <v>0.53449999999999998</v>
      </c>
      <c r="H148" s="9"/>
      <c r="I148" s="9"/>
      <c r="J148" s="9"/>
      <c r="K148" s="10">
        <f>INDEX('R10. WEO16 Electricity'!$C$29:$K$40,MATCH($E148,'R10. WEO16 Electricity'!$A$29:$A$40,0),MATCH(K$93,'R10. WEO16 Electricity'!$C$27:$K$27,0))</f>
        <v>1.0773999999999999</v>
      </c>
      <c r="L148" s="10">
        <f>INDEX('R10. WEO16 Electricity'!$C$29:$K$40,MATCH($E148,'R10. WEO16 Electricity'!$A$29:$A$40,0),MATCH(L$93,'R10. WEO16 Electricity'!$C$27:$K$27,0))</f>
        <v>2.4994999999999998</v>
      </c>
      <c r="M148" s="10">
        <f>INDEX('R10. WEO16 Electricity'!$C$29:$K$40,MATCH($E148,'R10. WEO16 Electricity'!$A$29:$A$40,0),MATCH(M$93,'R10. WEO16 Electricity'!$C$27:$K$27,0))</f>
        <v>5.8352000000000004</v>
      </c>
      <c r="N148" s="10">
        <f>INDEX('R10. WEO16 Electricity'!$C$29:$K$40,MATCH($E148,'R10. WEO16 Electricity'!$A$29:$A$40,0),MATCH(N$93,'R10. WEO16 Electricity'!$C$27:$K$27,0))</f>
        <v>12.086</v>
      </c>
      <c r="O148" s="10">
        <f>INDEX('R10. WEO16 Electricity'!$C$29:$K$40,MATCH($E148,'R10. WEO16 Electricity'!$A$29:$A$40,0),MATCH(O$93,'R10. WEO16 Electricity'!$C$27:$K$27,0))</f>
        <v>21.432500000000001</v>
      </c>
      <c r="P148" s="11">
        <f t="shared" si="12"/>
        <v>30.778999999999996</v>
      </c>
      <c r="Q148" s="11">
        <f t="shared" si="12"/>
        <v>40.125500000000102</v>
      </c>
      <c r="R148" s="11">
        <f t="shared" si="12"/>
        <v>49.471999999999753</v>
      </c>
      <c r="S148" s="11">
        <f t="shared" si="12"/>
        <v>58.818499999999858</v>
      </c>
    </row>
    <row r="149" spans="1:19" x14ac:dyDescent="0.3">
      <c r="A149" s="4" t="s">
        <v>65</v>
      </c>
      <c r="B149" s="4" t="s">
        <v>30</v>
      </c>
      <c r="C149" s="4" t="str">
        <f>INDEX('R1. Scenario specifications'!$C$11:$C$59,MATCH($B149,'R1. Scenario specifications'!$A$11:$A$59,0))</f>
        <v>450 Scenario, World Energy Outlook 2016</v>
      </c>
      <c r="D149" s="4" t="s">
        <v>23</v>
      </c>
      <c r="E149" s="4" t="s">
        <v>23</v>
      </c>
      <c r="F149" s="4" t="s">
        <v>50</v>
      </c>
      <c r="G149" s="6">
        <f>INDEX('R10. WEO16 Electricity'!$C$29:$K$40,MATCH($E149,'R10. WEO16 Electricity'!$A$29:$A$40,0),MATCH(G$93,'R10. WEO16 Electricity'!$C$27:$K$27,0))</f>
        <v>1881.943</v>
      </c>
      <c r="K149" s="6">
        <f>INDEX('R10. WEO16 Electricity'!$Q$29:$S$40,MATCH($E149,'R10. WEO16 Electricity'!$M$29:$M$40,0),MATCH(K$93,'R10. WEO16 Electricity'!$Q$27:$S$27,0))</f>
        <v>2093.9652999999998</v>
      </c>
      <c r="M149" s="6">
        <f>INDEX('R10. WEO16 Electricity'!$Q$29:$S$40,MATCH($E149,'R10. WEO16 Electricity'!$M$29:$M$40,0),MATCH(M$93,'R10. WEO16 Electricity'!$Q$27:$S$27,0))</f>
        <v>1686.7897</v>
      </c>
      <c r="N149" s="6"/>
      <c r="O149" s="6">
        <f>INDEX('R10. WEO16 Electricity'!$Q$29:$S$40,MATCH($E149,'R10. WEO16 Electricity'!$M$29:$M$40,0),MATCH(O$93,'R10. WEO16 Electricity'!$Q$27:$S$27,0))</f>
        <v>1193.69</v>
      </c>
      <c r="P149" s="8">
        <f>$O149+(P$93-$O$93)*($O149-$M149)/($O$93-$M$93)</f>
        <v>947.14015000000006</v>
      </c>
      <c r="Q149" s="8">
        <f t="shared" ref="Q149:S149" si="13">$O149+(Q$93-$O$93)*($O149-$M149)/($O$93-$M$93)</f>
        <v>700.59030000000007</v>
      </c>
      <c r="R149" s="8">
        <f t="shared" si="13"/>
        <v>454.04045000000008</v>
      </c>
      <c r="S149" s="8">
        <f t="shared" si="13"/>
        <v>207.4906000000002</v>
      </c>
    </row>
    <row r="150" spans="1:19" x14ac:dyDescent="0.3">
      <c r="A150" s="4" t="s">
        <v>65</v>
      </c>
      <c r="B150" s="4" t="s">
        <v>30</v>
      </c>
      <c r="C150" s="4" t="str">
        <f>INDEX('R1. Scenario specifications'!$C$11:$C$59,MATCH($B150,'R1. Scenario specifications'!$A$11:$A$59,0))</f>
        <v>450 Scenario, World Energy Outlook 2016</v>
      </c>
      <c r="D150" s="4" t="s">
        <v>24</v>
      </c>
      <c r="E150" s="4" t="s">
        <v>24</v>
      </c>
      <c r="F150" s="4" t="s">
        <v>50</v>
      </c>
      <c r="G150" s="6">
        <f>INDEX('R10. WEO16 Electricity'!$C$29:$K$40,MATCH($E150,'R10. WEO16 Electricity'!$A$29:$A$40,0),MATCH(G$93,'R10. WEO16 Electricity'!$C$27:$K$27,0))</f>
        <v>441.49310000000003</v>
      </c>
      <c r="K150" s="6">
        <f>INDEX('R10. WEO16 Electricity'!$Q$29:$S$40,MATCH($E150,'R10. WEO16 Electricity'!$M$29:$M$40,0),MATCH(K$93,'R10. WEO16 Electricity'!$Q$27:$S$27,0))</f>
        <v>366.7987</v>
      </c>
      <c r="M150" s="6">
        <f>INDEX('R10. WEO16 Electricity'!$Q$29:$S$40,MATCH($E150,'R10. WEO16 Electricity'!$M$29:$M$40,0),MATCH(M$93,'R10. WEO16 Electricity'!$Q$27:$S$27,0))</f>
        <v>261.2561</v>
      </c>
      <c r="N150" s="6"/>
      <c r="O150" s="6">
        <f>INDEX('R10. WEO16 Electricity'!$Q$29:$S$40,MATCH($E150,'R10. WEO16 Electricity'!$M$29:$M$40,0),MATCH(O$93,'R10. WEO16 Electricity'!$Q$27:$S$27,0))</f>
        <v>210.59950000000001</v>
      </c>
      <c r="P150" s="8">
        <f t="shared" ref="P150:S159" si="14">$O150+(P$93-$O$93)*($O150-$M150)/($O$93-$M$93)</f>
        <v>185.27120000000002</v>
      </c>
      <c r="Q150" s="8">
        <f t="shared" si="14"/>
        <v>159.94290000000001</v>
      </c>
      <c r="R150" s="8">
        <f t="shared" si="14"/>
        <v>134.6146</v>
      </c>
      <c r="S150" s="8">
        <f t="shared" si="14"/>
        <v>109.28630000000001</v>
      </c>
    </row>
    <row r="151" spans="1:19" x14ac:dyDescent="0.3">
      <c r="A151" s="4" t="s">
        <v>65</v>
      </c>
      <c r="B151" s="4" t="s">
        <v>30</v>
      </c>
      <c r="C151" s="4" t="str">
        <f>INDEX('R1. Scenario specifications'!$C$11:$C$59,MATCH($B151,'R1. Scenario specifications'!$A$11:$A$59,0))</f>
        <v>450 Scenario, World Energy Outlook 2016</v>
      </c>
      <c r="D151" s="4" t="s">
        <v>25</v>
      </c>
      <c r="E151" s="4" t="s">
        <v>25</v>
      </c>
      <c r="F151" s="4" t="s">
        <v>50</v>
      </c>
      <c r="G151" s="6">
        <f>INDEX('R10. WEO16 Electricity'!$C$29:$K$40,MATCH($E151,'R10. WEO16 Electricity'!$A$29:$A$40,0),MATCH(G$93,'R10. WEO16 Electricity'!$C$27:$K$27,0))</f>
        <v>1562.5581</v>
      </c>
      <c r="K151" s="6">
        <f>INDEX('R10. WEO16 Electricity'!$Q$29:$S$40,MATCH($E151,'R10. WEO16 Electricity'!$M$29:$M$40,0),MATCH(K$93,'R10. WEO16 Electricity'!$Q$27:$S$27,0))</f>
        <v>1788.5685000000001</v>
      </c>
      <c r="M151" s="6">
        <f>INDEX('R10. WEO16 Electricity'!$Q$29:$S$40,MATCH($E151,'R10. WEO16 Electricity'!$M$29:$M$40,0),MATCH(M$93,'R10. WEO16 Electricity'!$Q$27:$S$27,0))</f>
        <v>2009.6341</v>
      </c>
      <c r="N151" s="6"/>
      <c r="O151" s="6">
        <f>INDEX('R10. WEO16 Electricity'!$Q$29:$S$40,MATCH($E151,'R10. WEO16 Electricity'!$M$29:$M$40,0),MATCH(O$93,'R10. WEO16 Electricity'!$Q$27:$S$27,0))</f>
        <v>2250.8498</v>
      </c>
      <c r="P151" s="8">
        <f t="shared" si="14"/>
        <v>2371.4576499999998</v>
      </c>
      <c r="Q151" s="8">
        <f t="shared" si="14"/>
        <v>2492.0654999999997</v>
      </c>
      <c r="R151" s="8">
        <f t="shared" si="14"/>
        <v>2612.67335</v>
      </c>
      <c r="S151" s="8">
        <f t="shared" si="14"/>
        <v>2733.2811999999999</v>
      </c>
    </row>
    <row r="152" spans="1:19" x14ac:dyDescent="0.3">
      <c r="A152" s="4" t="s">
        <v>65</v>
      </c>
      <c r="B152" s="4" t="s">
        <v>30</v>
      </c>
      <c r="C152" s="4" t="str">
        <f>INDEX('R1. Scenario specifications'!$C$11:$C$59,MATCH($B152,'R1. Scenario specifications'!$A$11:$A$59,0))</f>
        <v>450 Scenario, World Energy Outlook 2016</v>
      </c>
      <c r="D152" s="4" t="s">
        <v>53</v>
      </c>
      <c r="E152" s="4" t="s">
        <v>53</v>
      </c>
      <c r="F152" s="4" t="s">
        <v>50</v>
      </c>
      <c r="G152" s="6">
        <f>INDEX('R10. WEO16 Electricity'!$C$29:$K$40,MATCH($E152,'R10. WEO16 Electricity'!$A$29:$A$40,0),MATCH(G$93,'R10. WEO16 Electricity'!$C$27:$K$27,0))</f>
        <v>397.68400000000003</v>
      </c>
      <c r="K152" s="6">
        <f>INDEX('R10. WEO16 Electricity'!$Q$29:$S$40,MATCH($E152,'R10. WEO16 Electricity'!$M$29:$M$40,0),MATCH(K$93,'R10. WEO16 Electricity'!$Q$27:$S$27,0))</f>
        <v>448.84199999999998</v>
      </c>
      <c r="M152" s="6">
        <f>INDEX('R10. WEO16 Electricity'!$Q$29:$S$40,MATCH($E152,'R10. WEO16 Electricity'!$M$29:$M$40,0),MATCH(M$93,'R10. WEO16 Electricity'!$Q$27:$S$27,0))</f>
        <v>641.7944</v>
      </c>
      <c r="N152" s="6"/>
      <c r="O152" s="6">
        <f>INDEX('R10. WEO16 Electricity'!$Q$29:$S$40,MATCH($E152,'R10. WEO16 Electricity'!$M$29:$M$40,0),MATCH(O$93,'R10. WEO16 Electricity'!$Q$27:$S$27,0))</f>
        <v>819.65650000000005</v>
      </c>
      <c r="P152" s="8">
        <f t="shared" si="14"/>
        <v>908.58755000000008</v>
      </c>
      <c r="Q152" s="8">
        <f t="shared" si="14"/>
        <v>997.51860000000011</v>
      </c>
      <c r="R152" s="8">
        <f t="shared" si="14"/>
        <v>1086.44965</v>
      </c>
      <c r="S152" s="8">
        <f t="shared" si="14"/>
        <v>1175.3807000000002</v>
      </c>
    </row>
    <row r="153" spans="1:19" x14ac:dyDescent="0.3">
      <c r="A153" s="4" t="s">
        <v>65</v>
      </c>
      <c r="B153" s="4" t="s">
        <v>30</v>
      </c>
      <c r="C153" s="4" t="str">
        <f>INDEX('R1. Scenario specifications'!$C$11:$C$59,MATCH($B153,'R1. Scenario specifications'!$A$11:$A$59,0))</f>
        <v>450 Scenario, World Energy Outlook 2016</v>
      </c>
      <c r="D153" s="4" t="s">
        <v>54</v>
      </c>
      <c r="E153" s="4" t="s">
        <v>54</v>
      </c>
      <c r="F153" s="4" t="s">
        <v>50</v>
      </c>
      <c r="G153" s="6">
        <f>INDEX('R10. WEO16 Electricity'!$C$29:$K$40,MATCH($E153,'R10. WEO16 Electricity'!$A$29:$A$40,0),MATCH(G$93,'R10. WEO16 Electricity'!$C$27:$K$27,0))</f>
        <v>1176.9855</v>
      </c>
      <c r="K153" s="6">
        <f>INDEX('R10. WEO16 Electricity'!$Q$29:$S$40,MATCH($E153,'R10. WEO16 Electricity'!$M$29:$M$40,0),MATCH(K$93,'R10. WEO16 Electricity'!$Q$27:$S$27,0))</f>
        <v>1347.7327</v>
      </c>
      <c r="M153" s="6">
        <f>INDEX('R10. WEO16 Electricity'!$Q$29:$S$40,MATCH($E153,'R10. WEO16 Electricity'!$M$29:$M$40,0),MATCH(M$93,'R10. WEO16 Electricity'!$Q$27:$S$27,0))</f>
        <v>1718.0426</v>
      </c>
      <c r="N153" s="6"/>
      <c r="O153" s="6">
        <f>INDEX('R10. WEO16 Electricity'!$Q$29:$S$40,MATCH($E153,'R10. WEO16 Electricity'!$M$29:$M$40,0),MATCH(O$93,'R10. WEO16 Electricity'!$Q$27:$S$27,0))</f>
        <v>2056.9618</v>
      </c>
      <c r="P153" s="8">
        <f t="shared" si="14"/>
        <v>2226.4214000000002</v>
      </c>
      <c r="Q153" s="8">
        <f t="shared" si="14"/>
        <v>2395.8810000000003</v>
      </c>
      <c r="R153" s="8">
        <f t="shared" si="14"/>
        <v>2565.3406</v>
      </c>
      <c r="S153" s="8">
        <f t="shared" si="14"/>
        <v>2734.8002000000001</v>
      </c>
    </row>
    <row r="154" spans="1:19" x14ac:dyDescent="0.3">
      <c r="A154" s="4" t="s">
        <v>65</v>
      </c>
      <c r="B154" s="4" t="s">
        <v>30</v>
      </c>
      <c r="C154" s="4" t="str">
        <f>INDEX('R1. Scenario specifications'!$C$11:$C$59,MATCH($B154,'R1. Scenario specifications'!$A$11:$A$59,0))</f>
        <v>450 Scenario, World Energy Outlook 2016</v>
      </c>
      <c r="D154" s="4" t="s">
        <v>55</v>
      </c>
      <c r="E154" s="4" t="s">
        <v>60</v>
      </c>
      <c r="F154" s="4" t="s">
        <v>50</v>
      </c>
      <c r="G154" s="6">
        <f>INDEX('R10. WEO16 Electricity'!$C$29:$K$40,MATCH($E154,'R10. WEO16 Electricity'!$A$29:$A$40,0),MATCH(G$93,'R10. WEO16 Electricity'!$C$27:$K$27,0))</f>
        <v>112.51690000000001</v>
      </c>
      <c r="K154" s="6">
        <f>INDEX('R10. WEO16 Electricity'!$Q$29:$S$40,MATCH($E154,'R10. WEO16 Electricity'!$M$29:$M$40,0),MATCH(K$93,'R10. WEO16 Electricity'!$Q$27:$S$27,0))</f>
        <v>141.2936</v>
      </c>
      <c r="M154" s="6">
        <f>INDEX('R10. WEO16 Electricity'!$Q$29:$S$40,MATCH($E154,'R10. WEO16 Electricity'!$M$29:$M$40,0),MATCH(M$93,'R10. WEO16 Electricity'!$Q$27:$S$27,0))</f>
        <v>233.48840000000001</v>
      </c>
      <c r="N154" s="6"/>
      <c r="O154" s="6">
        <f>INDEX('R10. WEO16 Electricity'!$Q$29:$S$40,MATCH($E154,'R10. WEO16 Electricity'!$M$29:$M$40,0),MATCH(O$93,'R10. WEO16 Electricity'!$Q$27:$S$27,0))</f>
        <v>362.2688</v>
      </c>
      <c r="P154" s="8">
        <f t="shared" si="14"/>
        <v>426.65899999999999</v>
      </c>
      <c r="Q154" s="8">
        <f t="shared" si="14"/>
        <v>491.04919999999998</v>
      </c>
      <c r="R154" s="8">
        <f t="shared" si="14"/>
        <v>555.43939999999998</v>
      </c>
      <c r="S154" s="8">
        <f t="shared" si="14"/>
        <v>619.82960000000003</v>
      </c>
    </row>
    <row r="155" spans="1:19" x14ac:dyDescent="0.3">
      <c r="A155" s="4" t="s">
        <v>65</v>
      </c>
      <c r="B155" s="4" t="s">
        <v>30</v>
      </c>
      <c r="C155" s="4" t="str">
        <f>INDEX('R1. Scenario specifications'!$C$11:$C$59,MATCH($B155,'R1. Scenario specifications'!$A$11:$A$59,0))</f>
        <v>450 Scenario, World Energy Outlook 2016</v>
      </c>
      <c r="D155" s="4" t="s">
        <v>56</v>
      </c>
      <c r="E155" s="4" t="s">
        <v>61</v>
      </c>
      <c r="F155" s="4" t="s">
        <v>50</v>
      </c>
      <c r="G155" s="6">
        <f>INDEX('R10. WEO16 Electricity'!$C$29:$K$40,MATCH($E155,'R10. WEO16 Electricity'!$A$29:$A$40,0),MATCH(G$93,'R10. WEO16 Electricity'!$C$27:$K$27,0))</f>
        <v>175.72929999999999</v>
      </c>
      <c r="K155" s="6">
        <f>INDEX('R10. WEO16 Electricity'!$Q$29:$S$40,MATCH($E155,'R10. WEO16 Electricity'!$M$29:$M$40,0),MATCH(K$93,'R10. WEO16 Electricity'!$Q$27:$S$27,0))</f>
        <v>516.7328</v>
      </c>
      <c r="M155" s="6">
        <f>INDEX('R10. WEO16 Electricity'!$Q$29:$S$40,MATCH($E155,'R10. WEO16 Electricity'!$M$29:$M$40,0),MATCH(M$93,'R10. WEO16 Electricity'!$Q$27:$S$27,0))</f>
        <v>1277.5424</v>
      </c>
      <c r="N155" s="6"/>
      <c r="O155" s="6">
        <f>INDEX('R10. WEO16 Electricity'!$Q$29:$S$40,MATCH($E155,'R10. WEO16 Electricity'!$M$29:$M$40,0),MATCH(O$93,'R10. WEO16 Electricity'!$Q$27:$S$27,0))</f>
        <v>2107.5835000000002</v>
      </c>
      <c r="P155" s="8">
        <f t="shared" si="14"/>
        <v>2522.6040500000004</v>
      </c>
      <c r="Q155" s="8">
        <f t="shared" si="14"/>
        <v>2937.6246000000001</v>
      </c>
      <c r="R155" s="8">
        <f t="shared" si="14"/>
        <v>3352.6451500000003</v>
      </c>
      <c r="S155" s="8">
        <f t="shared" si="14"/>
        <v>3767.6657000000005</v>
      </c>
    </row>
    <row r="156" spans="1:19" x14ac:dyDescent="0.3">
      <c r="A156" s="4" t="s">
        <v>65</v>
      </c>
      <c r="B156" s="4" t="s">
        <v>30</v>
      </c>
      <c r="C156" s="4" t="str">
        <f>INDEX('R1. Scenario specifications'!$C$11:$C$59,MATCH($B156,'R1. Scenario specifications'!$A$11:$A$59,0))</f>
        <v>450 Scenario, World Energy Outlook 2016</v>
      </c>
      <c r="D156" s="4" t="s">
        <v>56</v>
      </c>
      <c r="E156" s="4" t="s">
        <v>62</v>
      </c>
      <c r="F156" s="4" t="s">
        <v>50</v>
      </c>
      <c r="G156" s="6">
        <f>INDEX('R10. WEO16 Electricity'!$C$29:$K$40,MATCH($E156,'R10. WEO16 Electricity'!$A$29:$A$40,0),MATCH(G$93,'R10. WEO16 Electricity'!$C$27:$K$27,0))</f>
        <v>4.5023999999999997</v>
      </c>
      <c r="K156" s="6">
        <f>INDEX('R10. WEO16 Electricity'!$Q$29:$S$40,MATCH($E156,'R10. WEO16 Electricity'!$M$29:$M$40,0),MATCH(K$93,'R10. WEO16 Electricity'!$Q$27:$S$27,0))</f>
        <v>13.7948</v>
      </c>
      <c r="M156" s="6">
        <f>INDEX('R10. WEO16 Electricity'!$Q$29:$S$40,MATCH($E156,'R10. WEO16 Electricity'!$M$29:$M$40,0),MATCH(M$93,'R10. WEO16 Electricity'!$Q$27:$S$27,0))</f>
        <v>101.2961</v>
      </c>
      <c r="N156" s="6"/>
      <c r="O156" s="6">
        <f>INDEX('R10. WEO16 Electricity'!$Q$29:$S$40,MATCH($E156,'R10. WEO16 Electricity'!$M$29:$M$40,0),MATCH(O$93,'R10. WEO16 Electricity'!$Q$27:$S$27,0))</f>
        <v>336.93</v>
      </c>
      <c r="P156" s="8">
        <f t="shared" si="14"/>
        <v>454.74694999999997</v>
      </c>
      <c r="Q156" s="8">
        <f t="shared" si="14"/>
        <v>572.56389999999999</v>
      </c>
      <c r="R156" s="8">
        <f t="shared" si="14"/>
        <v>690.38085000000001</v>
      </c>
      <c r="S156" s="8">
        <f t="shared" si="14"/>
        <v>808.19779999999992</v>
      </c>
    </row>
    <row r="157" spans="1:19" x14ac:dyDescent="0.3">
      <c r="A157" s="4" t="s">
        <v>65</v>
      </c>
      <c r="B157" s="4" t="s">
        <v>30</v>
      </c>
      <c r="C157" s="4" t="str">
        <f>INDEX('R1. Scenario specifications'!$C$11:$C$59,MATCH($B157,'R1. Scenario specifications'!$A$11:$A$59,0))</f>
        <v>450 Scenario, World Energy Outlook 2016</v>
      </c>
      <c r="D157" s="4" t="s">
        <v>57</v>
      </c>
      <c r="E157" s="4" t="s">
        <v>57</v>
      </c>
      <c r="F157" s="4" t="s">
        <v>50</v>
      </c>
      <c r="G157" s="6">
        <f>INDEX('R10. WEO16 Electricity'!$C$29:$K$40,MATCH($E157,'R10. WEO16 Electricity'!$A$29:$A$40,0),MATCH(G$93,'R10. WEO16 Electricity'!$C$27:$K$27,0))</f>
        <v>351.04289999999997</v>
      </c>
      <c r="K157" s="6">
        <f>INDEX('R10. WEO16 Electricity'!$Q$29:$S$40,MATCH($E157,'R10. WEO16 Electricity'!$M$29:$M$40,0),MATCH(K$93,'R10. WEO16 Electricity'!$Q$27:$S$27,0))</f>
        <v>710.48739999999998</v>
      </c>
      <c r="M157" s="6">
        <f>INDEX('R10. WEO16 Electricity'!$Q$29:$S$40,MATCH($E157,'R10. WEO16 Electricity'!$M$29:$M$40,0),MATCH(M$93,'R10. WEO16 Electricity'!$Q$27:$S$27,0))</f>
        <v>1572.2203</v>
      </c>
      <c r="N157" s="6"/>
      <c r="O157" s="6">
        <f>INDEX('R10. WEO16 Electricity'!$Q$29:$S$40,MATCH($E157,'R10. WEO16 Electricity'!$M$29:$M$40,0),MATCH(O$93,'R10. WEO16 Electricity'!$Q$27:$S$27,0))</f>
        <v>2311.5194000000001</v>
      </c>
      <c r="P157" s="8">
        <f t="shared" si="14"/>
        <v>2681.1689500000002</v>
      </c>
      <c r="Q157" s="8">
        <f t="shared" si="14"/>
        <v>3050.8185000000003</v>
      </c>
      <c r="R157" s="8">
        <f t="shared" si="14"/>
        <v>3420.4680500000004</v>
      </c>
      <c r="S157" s="8">
        <f t="shared" si="14"/>
        <v>3790.1176000000005</v>
      </c>
    </row>
    <row r="158" spans="1:19" x14ac:dyDescent="0.3">
      <c r="A158" s="4" t="s">
        <v>65</v>
      </c>
      <c r="B158" s="4" t="s">
        <v>30</v>
      </c>
      <c r="C158" s="4" t="str">
        <f>INDEX('R1. Scenario specifications'!$C$11:$C$59,MATCH($B158,'R1. Scenario specifications'!$A$11:$A$59,0))</f>
        <v>450 Scenario, World Energy Outlook 2016</v>
      </c>
      <c r="D158" s="4" t="s">
        <v>58</v>
      </c>
      <c r="E158" s="4" t="s">
        <v>63</v>
      </c>
      <c r="F158" s="4" t="s">
        <v>50</v>
      </c>
      <c r="G158" s="6">
        <f>INDEX('R10. WEO16 Electricity'!$C$29:$K$40,MATCH($E158,'R10. WEO16 Electricity'!$A$29:$A$40,0),MATCH(G$93,'R10. WEO16 Electricity'!$C$27:$K$27,0))</f>
        <v>12.4063</v>
      </c>
      <c r="K158" s="6">
        <f>INDEX('R10. WEO16 Electricity'!$Q$29:$S$40,MATCH($E158,'R10. WEO16 Electricity'!$M$29:$M$40,0),MATCH(K$93,'R10. WEO16 Electricity'!$Q$27:$S$27,0))</f>
        <v>17.6373</v>
      </c>
      <c r="M158" s="6">
        <f>INDEX('R10. WEO16 Electricity'!$Q$29:$S$40,MATCH($E158,'R10. WEO16 Electricity'!$M$29:$M$40,0),MATCH(M$93,'R10. WEO16 Electricity'!$Q$27:$S$27,0))</f>
        <v>44.210500000000003</v>
      </c>
      <c r="N158" s="6"/>
      <c r="O158" s="6">
        <f>INDEX('R10. WEO16 Electricity'!$Q$29:$S$40,MATCH($E158,'R10. WEO16 Electricity'!$M$29:$M$40,0),MATCH(O$93,'R10. WEO16 Electricity'!$Q$27:$S$27,0))</f>
        <v>80.061700000000002</v>
      </c>
      <c r="P158" s="8">
        <f t="shared" si="14"/>
        <v>97.987300000000005</v>
      </c>
      <c r="Q158" s="8">
        <f t="shared" si="14"/>
        <v>115.91290000000001</v>
      </c>
      <c r="R158" s="8">
        <f t="shared" si="14"/>
        <v>133.83850000000001</v>
      </c>
      <c r="S158" s="8">
        <f t="shared" si="14"/>
        <v>151.76409999999998</v>
      </c>
    </row>
    <row r="159" spans="1:19" x14ac:dyDescent="0.3">
      <c r="A159" s="9" t="s">
        <v>65</v>
      </c>
      <c r="B159" s="9" t="s">
        <v>30</v>
      </c>
      <c r="C159" s="9" t="str">
        <f>INDEX('R1. Scenario specifications'!$C$11:$C$59,MATCH($B159,'R1. Scenario specifications'!$A$11:$A$59,0))</f>
        <v>450 Scenario, World Energy Outlook 2016</v>
      </c>
      <c r="D159" s="9" t="s">
        <v>58</v>
      </c>
      <c r="E159" s="9" t="s">
        <v>64</v>
      </c>
      <c r="F159" s="9" t="s">
        <v>50</v>
      </c>
      <c r="G159" s="10">
        <f>INDEX('R10. WEO16 Electricity'!$C$29:$K$40,MATCH($E159,'R10. WEO16 Electricity'!$A$29:$A$40,0),MATCH(G$93,'R10. WEO16 Electricity'!$C$27:$K$27,0))</f>
        <v>0.53449999999999998</v>
      </c>
      <c r="H159" s="9"/>
      <c r="I159" s="9"/>
      <c r="J159" s="9"/>
      <c r="K159" s="10">
        <f>INDEX('R10. WEO16 Electricity'!$Q$29:$S$40,MATCH($E159,'R10. WEO16 Electricity'!$M$29:$M$40,0),MATCH(K$93,'R10. WEO16 Electricity'!$Q$27:$S$27,0))</f>
        <v>1.0773999999999999</v>
      </c>
      <c r="L159" s="9"/>
      <c r="M159" s="10">
        <f>INDEX('R10. WEO16 Electricity'!$Q$29:$S$40,MATCH($E159,'R10. WEO16 Electricity'!$M$29:$M$40,0),MATCH(M$93,'R10. WEO16 Electricity'!$Q$27:$S$27,0))</f>
        <v>8.0574999999999992</v>
      </c>
      <c r="N159" s="10"/>
      <c r="O159" s="10">
        <f>INDEX('R10. WEO16 Electricity'!$Q$29:$S$40,MATCH($E159,'R10. WEO16 Electricity'!$M$29:$M$40,0),MATCH(O$93,'R10. WEO16 Electricity'!$Q$27:$S$27,0))</f>
        <v>36.0914</v>
      </c>
      <c r="P159" s="11">
        <f t="shared" si="14"/>
        <v>50.108350000000002</v>
      </c>
      <c r="Q159" s="11">
        <f t="shared" si="14"/>
        <v>64.12530000000001</v>
      </c>
      <c r="R159" s="11">
        <f t="shared" si="14"/>
        <v>78.142250000000004</v>
      </c>
      <c r="S159" s="11">
        <f t="shared" si="14"/>
        <v>92.159200000000013</v>
      </c>
    </row>
    <row r="160" spans="1:19" x14ac:dyDescent="0.3">
      <c r="A160" s="4" t="s">
        <v>45</v>
      </c>
      <c r="B160" s="4" t="s">
        <v>31</v>
      </c>
      <c r="C160" s="4" t="str">
        <f>INDEX('R1. Scenario specifications'!$C$11:$C$59,MATCH($B160,'R1. Scenario specifications'!$A$11:$A$59,0))</f>
        <v>Reference Technologies Scenario, Energy Technology Perspectives 2017</v>
      </c>
      <c r="D160" s="4" t="s">
        <v>24</v>
      </c>
      <c r="E160" s="4" t="s">
        <v>24</v>
      </c>
      <c r="F160" s="4" t="s">
        <v>50</v>
      </c>
      <c r="G160" s="6">
        <f>IFERROR(INDEX('R5. ETP17 Summary'!$C$125:$K$141,MATCH($E160,'R5. ETP17 Summary'!$B$125:$B$141,0),MATCH(G$93,'R5. ETP17 Summary'!$C$9:$K$9,0)),"")</f>
        <v>442.34508278658268</v>
      </c>
      <c r="H160" s="6" t="str">
        <f>IFERROR(INDEX('R5. ETP17 Summary'!$C$125:$K$141,MATCH($E160,'R5. ETP17 Summary'!$B$125:$B$141,0),MATCH(H$93,'R5. ETP17 Summary'!$C$9:$K$9,0)),"")</f>
        <v/>
      </c>
      <c r="I160" s="6" t="str">
        <f>IFERROR(INDEX('R5. ETP17 Summary'!$C$125:$K$141,MATCH($E160,'R5. ETP17 Summary'!$B$125:$B$141,0),MATCH(I$93,'R5. ETP17 Summary'!$C$9:$K$9,0)),"")</f>
        <v/>
      </c>
      <c r="J160" s="6" t="str">
        <f>IFERROR(INDEX('R5. ETP17 Summary'!$C$125:$K$141,MATCH($E160,'R5. ETP17 Summary'!$B$125:$B$141,0),MATCH(J$93,'R5. ETP17 Summary'!$C$9:$K$9,0)),"")</f>
        <v/>
      </c>
      <c r="K160" s="8">
        <f>$G160+(K$93-$G$93)*($L160-$G160)/($L$93-$G$93)</f>
        <v>425.93354525623118</v>
      </c>
      <c r="L160" s="6">
        <f>IFERROR(INDEX('R5. ETP17 Summary'!$C$125:$K$141,MATCH($E160,'R5. ETP17 Summary'!$B$125:$B$141,0),MATCH(L$93,'R5. ETP17 Summary'!$C$9:$K$9,0)),"")</f>
        <v>412.25726398093832</v>
      </c>
      <c r="M160" s="6">
        <f>IFERROR(INDEX('R5. ETP17 Summary'!$C$125:$K$141,MATCH($E160,'R5. ETP17 Summary'!$B$125:$B$141,0),MATCH(M$93,'R5. ETP17 Summary'!$C$9:$K$9,0)),"")</f>
        <v>334.80739288811037</v>
      </c>
      <c r="N160" s="6">
        <f>IFERROR(INDEX('R5. ETP17 Summary'!$C$125:$K$141,MATCH($E160,'R5. ETP17 Summary'!$B$125:$B$141,0),MATCH(N$93,'R5. ETP17 Summary'!$C$9:$K$9,0)),"")</f>
        <v>284.31426209862917</v>
      </c>
      <c r="O160" s="6">
        <f>IFERROR(INDEX('R5. ETP17 Summary'!$C$125:$K$141,MATCH($E160,'R5. ETP17 Summary'!$B$125:$B$141,0),MATCH(O$93,'R5. ETP17 Summary'!$C$9:$K$9,0)),"")</f>
        <v>255.06501813470425</v>
      </c>
      <c r="P160" s="6">
        <f>IFERROR(INDEX('R5. ETP17 Summary'!$C$125:$K$141,MATCH($E160,'R5. ETP17 Summary'!$B$125:$B$141,0),MATCH(P$93,'R5. ETP17 Summary'!$C$9:$K$9,0)),"")</f>
        <v>236.47033425401193</v>
      </c>
      <c r="Q160" s="6">
        <f>IFERROR(INDEX('R5. ETP17 Summary'!$C$125:$K$141,MATCH($E160,'R5. ETP17 Summary'!$B$125:$B$141,0),MATCH(Q$93,'R5. ETP17 Summary'!$C$9:$K$9,0)),"")</f>
        <v>204.31890877543393</v>
      </c>
      <c r="R160" s="6">
        <f>IFERROR(INDEX('R5. ETP17 Summary'!$C$125:$K$141,MATCH($E160,'R5. ETP17 Summary'!$B$125:$B$141,0),MATCH(R$93,'R5. ETP17 Summary'!$C$9:$K$9,0)),"")</f>
        <v>154.88134483156944</v>
      </c>
      <c r="S160" s="6">
        <f>IFERROR(INDEX('R5. ETP17 Summary'!$C$125:$K$141,MATCH($E160,'R5. ETP17 Summary'!$B$125:$B$141,0),MATCH(S$93,'R5. ETP17 Summary'!$C$9:$K$9,0)),"")</f>
        <v>134.64069795332381</v>
      </c>
    </row>
    <row r="161" spans="1:19" x14ac:dyDescent="0.3">
      <c r="A161" s="4" t="s">
        <v>45</v>
      </c>
      <c r="B161" s="4" t="s">
        <v>31</v>
      </c>
      <c r="C161" s="4" t="str">
        <f>INDEX('R1. Scenario specifications'!$C$11:$C$59,MATCH($B161,'R1. Scenario specifications'!$A$11:$A$59,0))</f>
        <v>Reference Technologies Scenario, Energy Technology Perspectives 2017</v>
      </c>
      <c r="D161" s="4" t="s">
        <v>23</v>
      </c>
      <c r="E161" s="4" t="s">
        <v>23</v>
      </c>
      <c r="F161" s="4" t="s">
        <v>50</v>
      </c>
      <c r="G161" s="6">
        <f>IFERROR(INDEX('R5. ETP17 Summary'!$C$125:$K$141,MATCH($E161,'R5. ETP17 Summary'!$B$125:$B$141,0),MATCH(G$93,'R5. ETP17 Summary'!$C$9:$K$9,0)),"")</f>
        <v>1760.3680667874487</v>
      </c>
      <c r="H161" s="6" t="str">
        <f>IFERROR(INDEX('R5. ETP17 Summary'!$C$125:$K$141,MATCH($E161,'R5. ETP17 Summary'!$B$125:$B$141,0),MATCH(H$93,'R5. ETP17 Summary'!$C$9:$K$9,0)),"")</f>
        <v/>
      </c>
      <c r="I161" s="6" t="str">
        <f>IFERROR(INDEX('R5. ETP17 Summary'!$C$125:$K$141,MATCH($E161,'R5. ETP17 Summary'!$B$125:$B$141,0),MATCH(I$93,'R5. ETP17 Summary'!$C$9:$K$9,0)),"")</f>
        <v/>
      </c>
      <c r="J161" s="6" t="str">
        <f>IFERROR(INDEX('R5. ETP17 Summary'!$C$125:$K$141,MATCH($E161,'R5. ETP17 Summary'!$B$125:$B$141,0),MATCH(J$93,'R5. ETP17 Summary'!$C$9:$K$9,0)),"")</f>
        <v/>
      </c>
      <c r="K161" s="8">
        <f t="shared" ref="K161:K207" si="15">$G161+(K$93-$G$93)*($L161-$G161)/($L$93-$G$93)</f>
        <v>1894.6818915357367</v>
      </c>
      <c r="L161" s="6">
        <f>IFERROR(INDEX('R5. ETP17 Summary'!$C$125:$K$141,MATCH($E161,'R5. ETP17 Summary'!$B$125:$B$141,0),MATCH(L$93,'R5. ETP17 Summary'!$C$9:$K$9,0)),"")</f>
        <v>2006.6100788259769</v>
      </c>
      <c r="M161" s="6">
        <f>IFERROR(INDEX('R5. ETP17 Summary'!$C$125:$K$141,MATCH($E161,'R5. ETP17 Summary'!$B$125:$B$141,0),MATCH(M$93,'R5. ETP17 Summary'!$C$9:$K$9,0)),"")</f>
        <v>2108.5305572703269</v>
      </c>
      <c r="N161" s="6">
        <f>IFERROR(INDEX('R5. ETP17 Summary'!$C$125:$K$141,MATCH($E161,'R5. ETP17 Summary'!$B$125:$B$141,0),MATCH(N$93,'R5. ETP17 Summary'!$C$9:$K$9,0)),"")</f>
        <v>2197.228592832776</v>
      </c>
      <c r="O161" s="6">
        <f>IFERROR(INDEX('R5. ETP17 Summary'!$C$125:$K$141,MATCH($E161,'R5. ETP17 Summary'!$B$125:$B$141,0),MATCH(O$93,'R5. ETP17 Summary'!$C$9:$K$9,0)),"")</f>
        <v>2316.9907006120861</v>
      </c>
      <c r="P161" s="6">
        <f>IFERROR(INDEX('R5. ETP17 Summary'!$C$125:$K$141,MATCH($E161,'R5. ETP17 Summary'!$B$125:$B$141,0),MATCH(P$93,'R5. ETP17 Summary'!$C$9:$K$9,0)),"")</f>
        <v>2336.25892698295</v>
      </c>
      <c r="Q161" s="6">
        <f>IFERROR(INDEX('R5. ETP17 Summary'!$C$125:$K$141,MATCH($E161,'R5. ETP17 Summary'!$B$125:$B$141,0),MATCH(Q$93,'R5. ETP17 Summary'!$C$9:$K$9,0)),"")</f>
        <v>2199.8617657853497</v>
      </c>
      <c r="R161" s="6">
        <f>IFERROR(INDEX('R5. ETP17 Summary'!$C$125:$K$141,MATCH($E161,'R5. ETP17 Summary'!$B$125:$B$141,0),MATCH(R$93,'R5. ETP17 Summary'!$C$9:$K$9,0)),"")</f>
        <v>2132.8603621226812</v>
      </c>
      <c r="S161" s="6">
        <f>IFERROR(INDEX('R5. ETP17 Summary'!$C$125:$K$141,MATCH($E161,'R5. ETP17 Summary'!$B$125:$B$141,0),MATCH(S$93,'R5. ETP17 Summary'!$C$9:$K$9,0)),"")</f>
        <v>1870.2428322415685</v>
      </c>
    </row>
    <row r="162" spans="1:19" x14ac:dyDescent="0.3">
      <c r="A162" s="4" t="s">
        <v>45</v>
      </c>
      <c r="B162" s="4" t="s">
        <v>31</v>
      </c>
      <c r="C162" s="4" t="str">
        <f>INDEX('R1. Scenario specifications'!$C$11:$C$59,MATCH($B162,'R1. Scenario specifications'!$A$11:$A$59,0))</f>
        <v>Reference Technologies Scenario, Energy Technology Perspectives 2017</v>
      </c>
      <c r="D162" s="4" t="s">
        <v>23</v>
      </c>
      <c r="E162" s="4" t="s">
        <v>66</v>
      </c>
      <c r="F162" s="4" t="s">
        <v>50</v>
      </c>
      <c r="G162" s="6">
        <f>IFERROR(INDEX('R5. ETP17 Summary'!$C$125:$K$141,MATCH($E162,'R5. ETP17 Summary'!$B$125:$B$141,0),MATCH(G$93,'R5. ETP17 Summary'!$C$9:$K$9,0)),"")</f>
        <v>0</v>
      </c>
      <c r="H162" s="6" t="str">
        <f>IFERROR(INDEX('R5. ETP17 Summary'!$C$125:$K$141,MATCH($E162,'R5. ETP17 Summary'!$B$125:$B$141,0),MATCH(H$93,'R5. ETP17 Summary'!$C$9:$K$9,0)),"")</f>
        <v/>
      </c>
      <c r="I162" s="6" t="str">
        <f>IFERROR(INDEX('R5. ETP17 Summary'!$C$125:$K$141,MATCH($E162,'R5. ETP17 Summary'!$B$125:$B$141,0),MATCH(I$93,'R5. ETP17 Summary'!$C$9:$K$9,0)),"")</f>
        <v/>
      </c>
      <c r="J162" s="6" t="str">
        <f>IFERROR(INDEX('R5. ETP17 Summary'!$C$125:$K$141,MATCH($E162,'R5. ETP17 Summary'!$B$125:$B$141,0),MATCH(J$93,'R5. ETP17 Summary'!$C$9:$K$9,0)),"")</f>
        <v/>
      </c>
      <c r="K162" s="8">
        <f t="shared" si="15"/>
        <v>0.66436348406197643</v>
      </c>
      <c r="L162" s="6">
        <f>IFERROR(INDEX('R5. ETP17 Summary'!$C$125:$K$141,MATCH($E162,'R5. ETP17 Summary'!$B$125:$B$141,0),MATCH(L$93,'R5. ETP17 Summary'!$C$9:$K$9,0)),"")</f>
        <v>1.2179997207802902</v>
      </c>
      <c r="M162" s="6">
        <f>IFERROR(INDEX('R5. ETP17 Summary'!$C$125:$K$141,MATCH($E162,'R5. ETP17 Summary'!$B$125:$B$141,0),MATCH(M$93,'R5. ETP17 Summary'!$C$9:$K$9,0)),"")</f>
        <v>1.85277391142357</v>
      </c>
      <c r="N162" s="6">
        <f>IFERROR(INDEX('R5. ETP17 Summary'!$C$125:$K$141,MATCH($E162,'R5. ETP17 Summary'!$B$125:$B$141,0),MATCH(N$93,'R5. ETP17 Summary'!$C$9:$K$9,0)),"")</f>
        <v>5.7078007706732699</v>
      </c>
      <c r="O162" s="6">
        <f>IFERROR(INDEX('R5. ETP17 Summary'!$C$125:$K$141,MATCH($E162,'R5. ETP17 Summary'!$B$125:$B$141,0),MATCH(O$93,'R5. ETP17 Summary'!$C$9:$K$9,0)),"")</f>
        <v>11.863736577593787</v>
      </c>
      <c r="P162" s="6">
        <f>IFERROR(INDEX('R5. ETP17 Summary'!$C$125:$K$141,MATCH($E162,'R5. ETP17 Summary'!$B$125:$B$141,0),MATCH(P$93,'R5. ETP17 Summary'!$C$9:$K$9,0)),"")</f>
        <v>16.896753240498573</v>
      </c>
      <c r="Q162" s="6">
        <f>IFERROR(INDEX('R5. ETP17 Summary'!$C$125:$K$141,MATCH($E162,'R5. ETP17 Summary'!$B$125:$B$141,0),MATCH(Q$93,'R5. ETP17 Summary'!$C$9:$K$9,0)),"")</f>
        <v>22.584218679670549</v>
      </c>
      <c r="R162" s="6">
        <f>IFERROR(INDEX('R5. ETP17 Summary'!$C$125:$K$141,MATCH($E162,'R5. ETP17 Summary'!$B$125:$B$141,0),MATCH(R$93,'R5. ETP17 Summary'!$C$9:$K$9,0)),"")</f>
        <v>36.903583247229776</v>
      </c>
      <c r="S162" s="6">
        <f>IFERROR(INDEX('R5. ETP17 Summary'!$C$125:$K$141,MATCH($E162,'R5. ETP17 Summary'!$B$125:$B$141,0),MATCH(S$93,'R5. ETP17 Summary'!$C$9:$K$9,0)),"")</f>
        <v>55.092619279080779</v>
      </c>
    </row>
    <row r="163" spans="1:19" x14ac:dyDescent="0.3">
      <c r="A163" s="4" t="s">
        <v>45</v>
      </c>
      <c r="B163" s="4" t="s">
        <v>31</v>
      </c>
      <c r="C163" s="4" t="str">
        <f>INDEX('R1. Scenario specifications'!$C$11:$C$59,MATCH($B163,'R1. Scenario specifications'!$A$11:$A$59,0))</f>
        <v>Reference Technologies Scenario, Energy Technology Perspectives 2017</v>
      </c>
      <c r="D163" s="4" t="s">
        <v>25</v>
      </c>
      <c r="E163" s="4" t="s">
        <v>67</v>
      </c>
      <c r="F163" s="4" t="s">
        <v>50</v>
      </c>
      <c r="G163" s="6">
        <f>IFERROR(INDEX('R5. ETP17 Summary'!$C$125:$K$141,MATCH($E163,'R5. ETP17 Summary'!$B$125:$B$141,0),MATCH(G$93,'R5. ETP17 Summary'!$C$9:$K$9,0)),"")</f>
        <v>1638.6833129472773</v>
      </c>
      <c r="H163" s="6" t="str">
        <f>IFERROR(INDEX('R5. ETP17 Summary'!$C$125:$K$141,MATCH($E163,'R5. ETP17 Summary'!$B$125:$B$141,0),MATCH(H$93,'R5. ETP17 Summary'!$C$9:$K$9,0)),"")</f>
        <v/>
      </c>
      <c r="I163" s="6" t="str">
        <f>IFERROR(INDEX('R5. ETP17 Summary'!$C$125:$K$141,MATCH($E163,'R5. ETP17 Summary'!$B$125:$B$141,0),MATCH(I$93,'R5. ETP17 Summary'!$C$9:$K$9,0)),"")</f>
        <v/>
      </c>
      <c r="J163" s="6" t="str">
        <f>IFERROR(INDEX('R5. ETP17 Summary'!$C$125:$K$141,MATCH($E163,'R5. ETP17 Summary'!$B$125:$B$141,0),MATCH(J$93,'R5. ETP17 Summary'!$C$9:$K$9,0)),"")</f>
        <v/>
      </c>
      <c r="K163" s="8">
        <f t="shared" si="15"/>
        <v>1810.8485751745241</v>
      </c>
      <c r="L163" s="6">
        <f>IFERROR(INDEX('R5. ETP17 Summary'!$C$125:$K$141,MATCH($E163,'R5. ETP17 Summary'!$B$125:$B$141,0),MATCH(L$93,'R5. ETP17 Summary'!$C$9:$K$9,0)),"")</f>
        <v>1954.319627030563</v>
      </c>
      <c r="M163" s="6">
        <f>IFERROR(INDEX('R5. ETP17 Summary'!$C$125:$K$141,MATCH($E163,'R5. ETP17 Summary'!$B$125:$B$141,0),MATCH(M$93,'R5. ETP17 Summary'!$C$9:$K$9,0)),"")</f>
        <v>2088.1335464421131</v>
      </c>
      <c r="N163" s="6">
        <f>IFERROR(INDEX('R5. ETP17 Summary'!$C$125:$K$141,MATCH($E163,'R5. ETP17 Summary'!$B$125:$B$141,0),MATCH(N$93,'R5. ETP17 Summary'!$C$9:$K$9,0)),"")</f>
        <v>2327.5251846210922</v>
      </c>
      <c r="O163" s="6">
        <f>IFERROR(INDEX('R5. ETP17 Summary'!$C$125:$K$141,MATCH($E163,'R5. ETP17 Summary'!$B$125:$B$141,0),MATCH(O$93,'R5. ETP17 Summary'!$C$9:$K$9,0)),"")</f>
        <v>2534.3895713791817</v>
      </c>
      <c r="P163" s="6">
        <f>IFERROR(INDEX('R5. ETP17 Summary'!$C$125:$K$141,MATCH($E163,'R5. ETP17 Summary'!$B$125:$B$141,0),MATCH(P$93,'R5. ETP17 Summary'!$C$9:$K$9,0)),"")</f>
        <v>2966.9193713036702</v>
      </c>
      <c r="Q163" s="6">
        <f>IFERROR(INDEX('R5. ETP17 Summary'!$C$125:$K$141,MATCH($E163,'R5. ETP17 Summary'!$B$125:$B$141,0),MATCH(Q$93,'R5. ETP17 Summary'!$C$9:$K$9,0)),"")</f>
        <v>3301.0766609601542</v>
      </c>
      <c r="R163" s="6">
        <f>IFERROR(INDEX('R5. ETP17 Summary'!$C$125:$K$141,MATCH($E163,'R5. ETP17 Summary'!$B$125:$B$141,0),MATCH(R$93,'R5. ETP17 Summary'!$C$9:$K$9,0)),"")</f>
        <v>3686.0212675709467</v>
      </c>
      <c r="S163" s="6">
        <f>IFERROR(INDEX('R5. ETP17 Summary'!$C$125:$K$141,MATCH($E163,'R5. ETP17 Summary'!$B$125:$B$141,0),MATCH(S$93,'R5. ETP17 Summary'!$C$9:$K$9,0)),"")</f>
        <v>4145.7975912240117</v>
      </c>
    </row>
    <row r="164" spans="1:19" x14ac:dyDescent="0.3">
      <c r="A164" s="4" t="s">
        <v>45</v>
      </c>
      <c r="B164" s="4" t="s">
        <v>31</v>
      </c>
      <c r="C164" s="4" t="str">
        <f>INDEX('R1. Scenario specifications'!$C$11:$C$59,MATCH($B164,'R1. Scenario specifications'!$A$11:$A$59,0))</f>
        <v>Reference Technologies Scenario, Energy Technology Perspectives 2017</v>
      </c>
      <c r="D164" s="4" t="s">
        <v>25</v>
      </c>
      <c r="E164" s="4" t="s">
        <v>68</v>
      </c>
      <c r="F164" s="4" t="s">
        <v>50</v>
      </c>
      <c r="G164" s="6">
        <f>IFERROR(INDEX('R5. ETP17 Summary'!$C$125:$K$141,MATCH($E164,'R5. ETP17 Summary'!$B$125:$B$141,0),MATCH(G$93,'R5. ETP17 Summary'!$C$9:$K$9,0)),"")</f>
        <v>0</v>
      </c>
      <c r="H164" s="6" t="str">
        <f>IFERROR(INDEX('R5. ETP17 Summary'!$C$125:$K$141,MATCH($E164,'R5. ETP17 Summary'!$B$125:$B$141,0),MATCH(H$93,'R5. ETP17 Summary'!$C$9:$K$9,0)),"")</f>
        <v/>
      </c>
      <c r="I164" s="6" t="str">
        <f>IFERROR(INDEX('R5. ETP17 Summary'!$C$125:$K$141,MATCH($E164,'R5. ETP17 Summary'!$B$125:$B$141,0),MATCH(I$93,'R5. ETP17 Summary'!$C$9:$K$9,0)),"")</f>
        <v/>
      </c>
      <c r="J164" s="6" t="str">
        <f>IFERROR(INDEX('R5. ETP17 Summary'!$C$125:$K$141,MATCH($E164,'R5. ETP17 Summary'!$B$125:$B$141,0),MATCH(J$93,'R5. ETP17 Summary'!$C$9:$K$9,0)),"")</f>
        <v/>
      </c>
      <c r="K164" s="8">
        <f t="shared" si="15"/>
        <v>0</v>
      </c>
      <c r="L164" s="6">
        <f>IFERROR(INDEX('R5. ETP17 Summary'!$C$125:$K$141,MATCH($E164,'R5. ETP17 Summary'!$B$125:$B$141,0),MATCH(L$93,'R5. ETP17 Summary'!$C$9:$K$9,0)),"")</f>
        <v>0</v>
      </c>
      <c r="M164" s="6">
        <f>IFERROR(INDEX('R5. ETP17 Summary'!$C$125:$K$141,MATCH($E164,'R5. ETP17 Summary'!$B$125:$B$141,0),MATCH(M$93,'R5. ETP17 Summary'!$C$9:$K$9,0)),"")</f>
        <v>0</v>
      </c>
      <c r="N164" s="6">
        <f>IFERROR(INDEX('R5. ETP17 Summary'!$C$125:$K$141,MATCH($E164,'R5. ETP17 Summary'!$B$125:$B$141,0),MATCH(N$93,'R5. ETP17 Summary'!$C$9:$K$9,0)),"")</f>
        <v>0</v>
      </c>
      <c r="O164" s="6">
        <f>IFERROR(INDEX('R5. ETP17 Summary'!$C$125:$K$141,MATCH($E164,'R5. ETP17 Summary'!$B$125:$B$141,0),MATCH(O$93,'R5. ETP17 Summary'!$C$9:$K$9,0)),"")</f>
        <v>0</v>
      </c>
      <c r="P164" s="6">
        <f>IFERROR(INDEX('R5. ETP17 Summary'!$C$125:$K$141,MATCH($E164,'R5. ETP17 Summary'!$B$125:$B$141,0),MATCH(P$93,'R5. ETP17 Summary'!$C$9:$K$9,0)),"")</f>
        <v>0</v>
      </c>
      <c r="Q164" s="6">
        <f>IFERROR(INDEX('R5. ETP17 Summary'!$C$125:$K$141,MATCH($E164,'R5. ETP17 Summary'!$B$125:$B$141,0),MATCH(Q$93,'R5. ETP17 Summary'!$C$9:$K$9,0)),"")</f>
        <v>0</v>
      </c>
      <c r="R164" s="6">
        <f>IFERROR(INDEX('R5. ETP17 Summary'!$C$125:$K$141,MATCH($E164,'R5. ETP17 Summary'!$B$125:$B$141,0),MATCH(R$93,'R5. ETP17 Summary'!$C$9:$K$9,0)),"")</f>
        <v>0</v>
      </c>
      <c r="S164" s="6">
        <f>IFERROR(INDEX('R5. ETP17 Summary'!$C$125:$K$141,MATCH($E164,'R5. ETP17 Summary'!$B$125:$B$141,0),MATCH(S$93,'R5. ETP17 Summary'!$C$9:$K$9,0)),"")</f>
        <v>0</v>
      </c>
    </row>
    <row r="165" spans="1:19" x14ac:dyDescent="0.3">
      <c r="A165" s="4" t="s">
        <v>45</v>
      </c>
      <c r="B165" s="4" t="s">
        <v>31</v>
      </c>
      <c r="C165" s="4" t="str">
        <f>INDEX('R1. Scenario specifications'!$C$11:$C$59,MATCH($B165,'R1. Scenario specifications'!$A$11:$A$59,0))</f>
        <v>Reference Technologies Scenario, Energy Technology Perspectives 2017</v>
      </c>
      <c r="D165" s="4" t="s">
        <v>53</v>
      </c>
      <c r="E165" s="4" t="s">
        <v>53</v>
      </c>
      <c r="F165" s="4" t="s">
        <v>50</v>
      </c>
      <c r="G165" s="6">
        <f>IFERROR(INDEX('R5. ETP17 Summary'!$C$125:$K$141,MATCH($E165,'R5. ETP17 Summary'!$B$125:$B$141,0),MATCH(G$93,'R5. ETP17 Summary'!$C$9:$K$9,0)),"")</f>
        <v>398.27599999996119</v>
      </c>
      <c r="H165" s="6" t="str">
        <f>IFERROR(INDEX('R5. ETP17 Summary'!$C$125:$K$141,MATCH($E165,'R5. ETP17 Summary'!$B$125:$B$141,0),MATCH(H$93,'R5. ETP17 Summary'!$C$9:$K$9,0)),"")</f>
        <v/>
      </c>
      <c r="I165" s="6" t="str">
        <f>IFERROR(INDEX('R5. ETP17 Summary'!$C$125:$K$141,MATCH($E165,'R5. ETP17 Summary'!$B$125:$B$141,0),MATCH(I$93,'R5. ETP17 Summary'!$C$9:$K$9,0)),"")</f>
        <v/>
      </c>
      <c r="J165" s="6" t="str">
        <f>IFERROR(INDEX('R5. ETP17 Summary'!$C$125:$K$141,MATCH($E165,'R5. ETP17 Summary'!$B$125:$B$141,0),MATCH(J$93,'R5. ETP17 Summary'!$C$9:$K$9,0)),"")</f>
        <v/>
      </c>
      <c r="K165" s="8">
        <f t="shared" si="15"/>
        <v>450.04639640646951</v>
      </c>
      <c r="L165" s="6">
        <f>IFERROR(INDEX('R5. ETP17 Summary'!$C$125:$K$141,MATCH($E165,'R5. ETP17 Summary'!$B$125:$B$141,0),MATCH(L$93,'R5. ETP17 Summary'!$C$9:$K$9,0)),"")</f>
        <v>493.18839341189312</v>
      </c>
      <c r="M165" s="6">
        <f>IFERROR(INDEX('R5. ETP17 Summary'!$C$125:$K$141,MATCH($E165,'R5. ETP17 Summary'!$B$125:$B$141,0),MATCH(M$93,'R5. ETP17 Summary'!$C$9:$K$9,0)),"")</f>
        <v>537.13989999735554</v>
      </c>
      <c r="N165" s="6">
        <f>IFERROR(INDEX('R5. ETP17 Summary'!$C$125:$K$141,MATCH($E165,'R5. ETP17 Summary'!$B$125:$B$141,0),MATCH(N$93,'R5. ETP17 Summary'!$C$9:$K$9,0)),"")</f>
        <v>571.26713050902765</v>
      </c>
      <c r="O165" s="6">
        <f>IFERROR(INDEX('R5. ETP17 Summary'!$C$125:$K$141,MATCH($E165,'R5. ETP17 Summary'!$B$125:$B$141,0),MATCH(O$93,'R5. ETP17 Summary'!$C$9:$K$9,0)),"")</f>
        <v>615.21302401816604</v>
      </c>
      <c r="P165" s="6">
        <f>IFERROR(INDEX('R5. ETP17 Summary'!$C$125:$K$141,MATCH($E165,'R5. ETP17 Summary'!$B$125:$B$141,0),MATCH(P$93,'R5. ETP17 Summary'!$C$9:$K$9,0)),"")</f>
        <v>647.61599980504639</v>
      </c>
      <c r="Q165" s="6">
        <f>IFERROR(INDEX('R5. ETP17 Summary'!$C$125:$K$141,MATCH($E165,'R5. ETP17 Summary'!$B$125:$B$141,0),MATCH(Q$93,'R5. ETP17 Summary'!$C$9:$K$9,0)),"")</f>
        <v>676.89057996139297</v>
      </c>
      <c r="R165" s="6">
        <f>IFERROR(INDEX('R5. ETP17 Summary'!$C$125:$K$141,MATCH($E165,'R5. ETP17 Summary'!$B$125:$B$141,0),MATCH(R$93,'R5. ETP17 Summary'!$C$9:$K$9,0)),"")</f>
        <v>700.37620810473697</v>
      </c>
      <c r="S165" s="6">
        <f>IFERROR(INDEX('R5. ETP17 Summary'!$C$125:$K$141,MATCH($E165,'R5. ETP17 Summary'!$B$125:$B$141,0),MATCH(S$93,'R5. ETP17 Summary'!$C$9:$K$9,0)),"")</f>
        <v>715.35099955085593</v>
      </c>
    </row>
    <row r="166" spans="1:19" x14ac:dyDescent="0.3">
      <c r="A166" s="4" t="s">
        <v>45</v>
      </c>
      <c r="B166" s="4" t="s">
        <v>31</v>
      </c>
      <c r="C166" s="4" t="str">
        <f>INDEX('R1. Scenario specifications'!$C$11:$C$59,MATCH($B166,'R1. Scenario specifications'!$A$11:$A$59,0))</f>
        <v>Reference Technologies Scenario, Energy Technology Perspectives 2017</v>
      </c>
      <c r="D166" s="4" t="s">
        <v>55</v>
      </c>
      <c r="E166" s="4" t="s">
        <v>69</v>
      </c>
      <c r="F166" s="4" t="s">
        <v>50</v>
      </c>
      <c r="G166" s="6">
        <f>IFERROR(INDEX('R5. ETP17 Summary'!$C$125:$K$141,MATCH($E166,'R5. ETP17 Summary'!$B$125:$B$141,0),MATCH(G$93,'R5. ETP17 Summary'!$C$9:$K$9,0)),"")</f>
        <v>130.90315065412221</v>
      </c>
      <c r="H166" s="6" t="str">
        <f>IFERROR(INDEX('R5. ETP17 Summary'!$C$125:$K$141,MATCH($E166,'R5. ETP17 Summary'!$B$125:$B$141,0),MATCH(H$93,'R5. ETP17 Summary'!$C$9:$K$9,0)),"")</f>
        <v/>
      </c>
      <c r="I166" s="6" t="str">
        <f>IFERROR(INDEX('R5. ETP17 Summary'!$C$125:$K$141,MATCH($E166,'R5. ETP17 Summary'!$B$125:$B$141,0),MATCH(I$93,'R5. ETP17 Summary'!$C$9:$K$9,0)),"")</f>
        <v/>
      </c>
      <c r="J166" s="6" t="str">
        <f>IFERROR(INDEX('R5. ETP17 Summary'!$C$125:$K$141,MATCH($E166,'R5. ETP17 Summary'!$B$125:$B$141,0),MATCH(J$93,'R5. ETP17 Summary'!$C$9:$K$9,0)),"")</f>
        <v/>
      </c>
      <c r="K166" s="8">
        <f t="shared" si="15"/>
        <v>196.14925882161049</v>
      </c>
      <c r="L166" s="6">
        <f>IFERROR(INDEX('R5. ETP17 Summary'!$C$125:$K$141,MATCH($E166,'R5. ETP17 Summary'!$B$125:$B$141,0),MATCH(L$93,'R5. ETP17 Summary'!$C$9:$K$9,0)),"")</f>
        <v>250.52101562785074</v>
      </c>
      <c r="M166" s="6">
        <f>IFERROR(INDEX('R5. ETP17 Summary'!$C$125:$K$141,MATCH($E166,'R5. ETP17 Summary'!$B$125:$B$141,0),MATCH(M$93,'R5. ETP17 Summary'!$C$9:$K$9,0)),"")</f>
        <v>291.47523823631684</v>
      </c>
      <c r="N166" s="6">
        <f>IFERROR(INDEX('R5. ETP17 Summary'!$C$125:$K$141,MATCH($E166,'R5. ETP17 Summary'!$B$125:$B$141,0),MATCH(N$93,'R5. ETP17 Summary'!$C$9:$K$9,0)),"")</f>
        <v>320.14315808978597</v>
      </c>
      <c r="O166" s="6">
        <f>IFERROR(INDEX('R5. ETP17 Summary'!$C$125:$K$141,MATCH($E166,'R5. ETP17 Summary'!$B$125:$B$141,0),MATCH(O$93,'R5. ETP17 Summary'!$C$9:$K$9,0)),"")</f>
        <v>358.83470256634291</v>
      </c>
      <c r="P166" s="6">
        <f>IFERROR(INDEX('R5. ETP17 Summary'!$C$125:$K$141,MATCH($E166,'R5. ETP17 Summary'!$B$125:$B$141,0),MATCH(P$93,'R5. ETP17 Summary'!$C$9:$K$9,0)),"")</f>
        <v>397.38753876336949</v>
      </c>
      <c r="Q166" s="6">
        <f>IFERROR(INDEX('R5. ETP17 Summary'!$C$125:$K$141,MATCH($E166,'R5. ETP17 Summary'!$B$125:$B$141,0),MATCH(Q$93,'R5. ETP17 Summary'!$C$9:$K$9,0)),"")</f>
        <v>454.8912974963431</v>
      </c>
      <c r="R166" s="6">
        <f>IFERROR(INDEX('R5. ETP17 Summary'!$C$125:$K$141,MATCH($E166,'R5. ETP17 Summary'!$B$125:$B$141,0),MATCH(R$93,'R5. ETP17 Summary'!$C$9:$K$9,0)),"")</f>
        <v>477.20202745251055</v>
      </c>
      <c r="S166" s="6">
        <f>IFERROR(INDEX('R5. ETP17 Summary'!$C$125:$K$141,MATCH($E166,'R5. ETP17 Summary'!$B$125:$B$141,0),MATCH(S$93,'R5. ETP17 Summary'!$C$9:$K$9,0)),"")</f>
        <v>489.22655193785994</v>
      </c>
    </row>
    <row r="167" spans="1:19" x14ac:dyDescent="0.3">
      <c r="A167" s="4" t="s">
        <v>45</v>
      </c>
      <c r="B167" s="4" t="s">
        <v>31</v>
      </c>
      <c r="C167" s="4" t="str">
        <f>INDEX('R1. Scenario specifications'!$C$11:$C$59,MATCH($B167,'R1. Scenario specifications'!$A$11:$A$59,0))</f>
        <v>Reference Technologies Scenario, Energy Technology Perspectives 2017</v>
      </c>
      <c r="D167" s="4" t="s">
        <v>55</v>
      </c>
      <c r="E167" s="4" t="s">
        <v>70</v>
      </c>
      <c r="F167" s="4" t="s">
        <v>50</v>
      </c>
      <c r="G167" s="6">
        <f>IFERROR(INDEX('R5. ETP17 Summary'!$C$125:$K$141,MATCH($E167,'R5. ETP17 Summary'!$B$125:$B$141,0),MATCH(G$93,'R5. ETP17 Summary'!$C$9:$K$9,0)),"")</f>
        <v>0</v>
      </c>
      <c r="H167" s="6" t="str">
        <f>IFERROR(INDEX('R5. ETP17 Summary'!$C$125:$K$141,MATCH($E167,'R5. ETP17 Summary'!$B$125:$B$141,0),MATCH(H$93,'R5. ETP17 Summary'!$C$9:$K$9,0)),"")</f>
        <v/>
      </c>
      <c r="I167" s="6" t="str">
        <f>IFERROR(INDEX('R5. ETP17 Summary'!$C$125:$K$141,MATCH($E167,'R5. ETP17 Summary'!$B$125:$B$141,0),MATCH(I$93,'R5. ETP17 Summary'!$C$9:$K$9,0)),"")</f>
        <v/>
      </c>
      <c r="J167" s="6" t="str">
        <f>IFERROR(INDEX('R5. ETP17 Summary'!$C$125:$K$141,MATCH($E167,'R5. ETP17 Summary'!$B$125:$B$141,0),MATCH(J$93,'R5. ETP17 Summary'!$C$9:$K$9,0)),"")</f>
        <v/>
      </c>
      <c r="K167" s="8">
        <f t="shared" si="15"/>
        <v>6.545453914004952E-2</v>
      </c>
      <c r="L167" s="6">
        <f>IFERROR(INDEX('R5. ETP17 Summary'!$C$125:$K$141,MATCH($E167,'R5. ETP17 Summary'!$B$125:$B$141,0),MATCH(L$93,'R5. ETP17 Summary'!$C$9:$K$9,0)),"")</f>
        <v>0.11999998842342412</v>
      </c>
      <c r="M167" s="6">
        <f>IFERROR(INDEX('R5. ETP17 Summary'!$C$125:$K$141,MATCH($E167,'R5. ETP17 Summary'!$B$125:$B$141,0),MATCH(M$93,'R5. ETP17 Summary'!$C$9:$K$9,0)),"")</f>
        <v>6.607201651076533E-8</v>
      </c>
      <c r="N167" s="6">
        <f>IFERROR(INDEX('R5. ETP17 Summary'!$C$125:$K$141,MATCH($E167,'R5. ETP17 Summary'!$B$125:$B$141,0),MATCH(N$93,'R5. ETP17 Summary'!$C$9:$K$9,0)),"")</f>
        <v>8.7923083955804282E-8</v>
      </c>
      <c r="O167" s="6">
        <f>IFERROR(INDEX('R5. ETP17 Summary'!$C$125:$K$141,MATCH($E167,'R5. ETP17 Summary'!$B$125:$B$141,0),MATCH(O$93,'R5. ETP17 Summary'!$C$9:$K$9,0)),"")</f>
        <v>0.3580707599813257</v>
      </c>
      <c r="P167" s="6">
        <f>IFERROR(INDEX('R5. ETP17 Summary'!$C$125:$K$141,MATCH($E167,'R5. ETP17 Summary'!$B$125:$B$141,0),MATCH(P$93,'R5. ETP17 Summary'!$C$9:$K$9,0)),"")</f>
        <v>0.94527398972813281</v>
      </c>
      <c r="Q167" s="6">
        <f>IFERROR(INDEX('R5. ETP17 Summary'!$C$125:$K$141,MATCH($E167,'R5. ETP17 Summary'!$B$125:$B$141,0),MATCH(Q$93,'R5. ETP17 Summary'!$C$9:$K$9,0)),"")</f>
        <v>1.6656127888392702</v>
      </c>
      <c r="R167" s="6">
        <f>IFERROR(INDEX('R5. ETP17 Summary'!$C$125:$K$141,MATCH($E167,'R5. ETP17 Summary'!$B$125:$B$141,0),MATCH(R$93,'R5. ETP17 Summary'!$C$9:$K$9,0)),"")</f>
        <v>3.000300132228876</v>
      </c>
      <c r="S167" s="6">
        <f>IFERROR(INDEX('R5. ETP17 Summary'!$C$125:$K$141,MATCH($E167,'R5. ETP17 Summary'!$B$125:$B$141,0),MATCH(S$93,'R5. ETP17 Summary'!$C$9:$K$9,0)),"")</f>
        <v>5.9456158464322026</v>
      </c>
    </row>
    <row r="168" spans="1:19" x14ac:dyDescent="0.3">
      <c r="A168" s="4" t="s">
        <v>45</v>
      </c>
      <c r="B168" s="4" t="s">
        <v>31</v>
      </c>
      <c r="C168" s="4" t="str">
        <f>INDEX('R1. Scenario specifications'!$C$11:$C$59,MATCH($B168,'R1. Scenario specifications'!$A$11:$A$59,0))</f>
        <v>Reference Technologies Scenario, Energy Technology Perspectives 2017</v>
      </c>
      <c r="D168" s="4" t="s">
        <v>54</v>
      </c>
      <c r="E168" s="4" t="s">
        <v>71</v>
      </c>
      <c r="F168" s="4" t="s">
        <v>50</v>
      </c>
      <c r="G168" s="6">
        <f>IFERROR(INDEX('R5. ETP17 Summary'!$C$125:$K$141,MATCH($E168,'R5. ETP17 Summary'!$B$125:$B$141,0),MATCH(G$93,'R5. ETP17 Summary'!$C$9:$K$9,0)),"")</f>
        <v>1044.0240328563759</v>
      </c>
      <c r="H168" s="6" t="str">
        <f>IFERROR(INDEX('R5. ETP17 Summary'!$C$125:$K$141,MATCH($E168,'R5. ETP17 Summary'!$B$125:$B$141,0),MATCH(H$93,'R5. ETP17 Summary'!$C$9:$K$9,0)),"")</f>
        <v/>
      </c>
      <c r="I168" s="6" t="str">
        <f>IFERROR(INDEX('R5. ETP17 Summary'!$C$125:$K$141,MATCH($E168,'R5. ETP17 Summary'!$B$125:$B$141,0),MATCH(I$93,'R5. ETP17 Summary'!$C$9:$K$9,0)),"")</f>
        <v/>
      </c>
      <c r="J168" s="6" t="str">
        <f>IFERROR(INDEX('R5. ETP17 Summary'!$C$125:$K$141,MATCH($E168,'R5. ETP17 Summary'!$B$125:$B$141,0),MATCH(J$93,'R5. ETP17 Summary'!$C$9:$K$9,0)),"")</f>
        <v/>
      </c>
      <c r="K168" s="8">
        <f t="shared" si="15"/>
        <v>1211.6660598754211</v>
      </c>
      <c r="L168" s="6">
        <f>IFERROR(INDEX('R5. ETP17 Summary'!$C$125:$K$141,MATCH($E168,'R5. ETP17 Summary'!$B$125:$B$141,0),MATCH(L$93,'R5. ETP17 Summary'!$C$9:$K$9,0)),"")</f>
        <v>1351.3677490579585</v>
      </c>
      <c r="M168" s="6">
        <f>IFERROR(INDEX('R5. ETP17 Summary'!$C$125:$K$141,MATCH($E168,'R5. ETP17 Summary'!$B$125:$B$141,0),MATCH(M$93,'R5. ETP17 Summary'!$C$9:$K$9,0)),"")</f>
        <v>1485.7671461018708</v>
      </c>
      <c r="N168" s="6">
        <f>IFERROR(INDEX('R5. ETP17 Summary'!$C$125:$K$141,MATCH($E168,'R5. ETP17 Summary'!$B$125:$B$141,0),MATCH(N$93,'R5. ETP17 Summary'!$C$9:$K$9,0)),"")</f>
        <v>1609.902128088891</v>
      </c>
      <c r="O168" s="6">
        <f>IFERROR(INDEX('R5. ETP17 Summary'!$C$125:$K$141,MATCH($E168,'R5. ETP17 Summary'!$B$125:$B$141,0),MATCH(O$93,'R5. ETP17 Summary'!$C$9:$K$9,0)),"")</f>
        <v>1717.5064283675074</v>
      </c>
      <c r="P168" s="6">
        <f>IFERROR(INDEX('R5. ETP17 Summary'!$C$125:$K$141,MATCH($E168,'R5. ETP17 Summary'!$B$125:$B$141,0),MATCH(P$93,'R5. ETP17 Summary'!$C$9:$K$9,0)),"")</f>
        <v>1824.5475013518226</v>
      </c>
      <c r="Q168" s="6">
        <f>IFERROR(INDEX('R5. ETP17 Summary'!$C$125:$K$141,MATCH($E168,'R5. ETP17 Summary'!$B$125:$B$141,0),MATCH(Q$93,'R5. ETP17 Summary'!$C$9:$K$9,0)),"")</f>
        <v>1933.0265377225926</v>
      </c>
      <c r="R168" s="6">
        <f>IFERROR(INDEX('R5. ETP17 Summary'!$C$125:$K$141,MATCH($E168,'R5. ETP17 Summary'!$B$125:$B$141,0),MATCH(R$93,'R5. ETP17 Summary'!$C$9:$K$9,0)),"")</f>
        <v>2043.0041582487054</v>
      </c>
      <c r="S168" s="6">
        <f>IFERROR(INDEX('R5. ETP17 Summary'!$C$125:$K$141,MATCH($E168,'R5. ETP17 Summary'!$B$125:$B$141,0),MATCH(S$93,'R5. ETP17 Summary'!$C$9:$K$9,0)),"")</f>
        <v>2156.0268394983718</v>
      </c>
    </row>
    <row r="169" spans="1:19" x14ac:dyDescent="0.3">
      <c r="A169" s="4" t="s">
        <v>45</v>
      </c>
      <c r="B169" s="4" t="s">
        <v>31</v>
      </c>
      <c r="C169" s="4" t="str">
        <f>INDEX('R1. Scenario specifications'!$C$11:$C$59,MATCH($B169,'R1. Scenario specifications'!$A$11:$A$59,0))</f>
        <v>Reference Technologies Scenario, Energy Technology Perspectives 2017</v>
      </c>
      <c r="D169" s="4" t="s">
        <v>58</v>
      </c>
      <c r="E169" s="4" t="s">
        <v>63</v>
      </c>
      <c r="F169" s="4" t="s">
        <v>50</v>
      </c>
      <c r="G169" s="6">
        <f>IFERROR(INDEX('R5. ETP17 Summary'!$C$125:$K$141,MATCH($E169,'R5. ETP17 Summary'!$B$125:$B$141,0),MATCH(G$93,'R5. ETP17 Summary'!$C$9:$K$9,0)),"")</f>
        <v>12.308314743538201</v>
      </c>
      <c r="H169" s="6" t="str">
        <f>IFERROR(INDEX('R5. ETP17 Summary'!$C$125:$K$141,MATCH($E169,'R5. ETP17 Summary'!$B$125:$B$141,0),MATCH(H$93,'R5. ETP17 Summary'!$C$9:$K$9,0)),"")</f>
        <v/>
      </c>
      <c r="I169" s="6" t="str">
        <f>IFERROR(INDEX('R5. ETP17 Summary'!$C$125:$K$141,MATCH($E169,'R5. ETP17 Summary'!$B$125:$B$141,0),MATCH(I$93,'R5. ETP17 Summary'!$C$9:$K$9,0)),"")</f>
        <v/>
      </c>
      <c r="J169" s="6" t="str">
        <f>IFERROR(INDEX('R5. ETP17 Summary'!$C$125:$K$141,MATCH($E169,'R5. ETP17 Summary'!$B$125:$B$141,0),MATCH(J$93,'R5. ETP17 Summary'!$C$9:$K$9,0)),"")</f>
        <v/>
      </c>
      <c r="K169" s="8">
        <f t="shared" si="15"/>
        <v>19.51290854186675</v>
      </c>
      <c r="L169" s="6">
        <f>IFERROR(INDEX('R5. ETP17 Summary'!$C$125:$K$141,MATCH($E169,'R5. ETP17 Summary'!$B$125:$B$141,0),MATCH(L$93,'R5. ETP17 Summary'!$C$9:$K$9,0)),"")</f>
        <v>25.516736707140542</v>
      </c>
      <c r="M169" s="6">
        <f>IFERROR(INDEX('R5. ETP17 Summary'!$C$125:$K$141,MATCH($E169,'R5. ETP17 Summary'!$B$125:$B$141,0),MATCH(M$93,'R5. ETP17 Summary'!$C$9:$K$9,0)),"")</f>
        <v>33.459372683647572</v>
      </c>
      <c r="N169" s="6">
        <f>IFERROR(INDEX('R5. ETP17 Summary'!$C$125:$K$141,MATCH($E169,'R5. ETP17 Summary'!$B$125:$B$141,0),MATCH(N$93,'R5. ETP17 Summary'!$C$9:$K$9,0)),"")</f>
        <v>44.108180667247318</v>
      </c>
      <c r="O169" s="6">
        <f>IFERROR(INDEX('R5. ETP17 Summary'!$C$125:$K$141,MATCH($E169,'R5. ETP17 Summary'!$B$125:$B$141,0),MATCH(O$93,'R5. ETP17 Summary'!$C$9:$K$9,0)),"")</f>
        <v>56.442199009267156</v>
      </c>
      <c r="P169" s="6">
        <f>IFERROR(INDEX('R5. ETP17 Summary'!$C$125:$K$141,MATCH($E169,'R5. ETP17 Summary'!$B$125:$B$141,0),MATCH(P$93,'R5. ETP17 Summary'!$C$9:$K$9,0)),"")</f>
        <v>70.427573097160163</v>
      </c>
      <c r="Q169" s="6">
        <f>IFERROR(INDEX('R5. ETP17 Summary'!$C$125:$K$141,MATCH($E169,'R5. ETP17 Summary'!$B$125:$B$141,0),MATCH(Q$93,'R5. ETP17 Summary'!$C$9:$K$9,0)),"")</f>
        <v>85.100363760294172</v>
      </c>
      <c r="R169" s="6">
        <f>IFERROR(INDEX('R5. ETP17 Summary'!$C$125:$K$141,MATCH($E169,'R5. ETP17 Summary'!$B$125:$B$141,0),MATCH(R$93,'R5. ETP17 Summary'!$C$9:$K$9,0)),"")</f>
        <v>99.580145336849796</v>
      </c>
      <c r="S169" s="6">
        <f>IFERROR(INDEX('R5. ETP17 Summary'!$C$125:$K$141,MATCH($E169,'R5. ETP17 Summary'!$B$125:$B$141,0),MATCH(S$93,'R5. ETP17 Summary'!$C$9:$K$9,0)),"")</f>
        <v>115.9286455433903</v>
      </c>
    </row>
    <row r="170" spans="1:19" x14ac:dyDescent="0.3">
      <c r="A170" s="4" t="s">
        <v>45</v>
      </c>
      <c r="B170" s="4" t="s">
        <v>31</v>
      </c>
      <c r="C170" s="4" t="str">
        <f>INDEX('R1. Scenario specifications'!$C$11:$C$59,MATCH($B170,'R1. Scenario specifications'!$A$11:$A$59,0))</f>
        <v>Reference Technologies Scenario, Energy Technology Perspectives 2017</v>
      </c>
      <c r="D170" s="4" t="s">
        <v>57</v>
      </c>
      <c r="E170" s="4" t="s">
        <v>72</v>
      </c>
      <c r="F170" s="4" t="s">
        <v>50</v>
      </c>
      <c r="G170" s="6">
        <f>IFERROR(INDEX('R5. ETP17 Summary'!$C$125:$K$141,MATCH($E170,'R5. ETP17 Summary'!$B$125:$B$141,0),MATCH(G$93,'R5. ETP17 Summary'!$C$9:$K$9,0)),"")</f>
        <v>340.80495537458751</v>
      </c>
      <c r="H170" s="6" t="str">
        <f>IFERROR(INDEX('R5. ETP17 Summary'!$C$125:$K$141,MATCH($E170,'R5. ETP17 Summary'!$B$125:$B$141,0),MATCH(H$93,'R5. ETP17 Summary'!$C$9:$K$9,0)),"")</f>
        <v/>
      </c>
      <c r="I170" s="6" t="str">
        <f>IFERROR(INDEX('R5. ETP17 Summary'!$C$125:$K$141,MATCH($E170,'R5. ETP17 Summary'!$B$125:$B$141,0),MATCH(I$93,'R5. ETP17 Summary'!$C$9:$K$9,0)),"")</f>
        <v/>
      </c>
      <c r="J170" s="6" t="str">
        <f>IFERROR(INDEX('R5. ETP17 Summary'!$C$125:$K$141,MATCH($E170,'R5. ETP17 Summary'!$B$125:$B$141,0),MATCH(J$93,'R5. ETP17 Summary'!$C$9:$K$9,0)),"")</f>
        <v/>
      </c>
      <c r="K170" s="8">
        <f t="shared" si="15"/>
        <v>674.51195145288557</v>
      </c>
      <c r="L170" s="6">
        <f>IFERROR(INDEX('R5. ETP17 Summary'!$C$125:$K$141,MATCH($E170,'R5. ETP17 Summary'!$B$125:$B$141,0),MATCH(L$93,'R5. ETP17 Summary'!$C$9:$K$9,0)),"")</f>
        <v>952.6011148514674</v>
      </c>
      <c r="M170" s="6">
        <f>IFERROR(INDEX('R5. ETP17 Summary'!$C$125:$K$141,MATCH($E170,'R5. ETP17 Summary'!$B$125:$B$141,0),MATCH(M$93,'R5. ETP17 Summary'!$C$9:$K$9,0)),"")</f>
        <v>1217.3069957065907</v>
      </c>
      <c r="N170" s="6">
        <f>IFERROR(INDEX('R5. ETP17 Summary'!$C$125:$K$141,MATCH($E170,'R5. ETP17 Summary'!$B$125:$B$141,0),MATCH(N$93,'R5. ETP17 Summary'!$C$9:$K$9,0)),"")</f>
        <v>1457.1559334885283</v>
      </c>
      <c r="O170" s="6">
        <f>IFERROR(INDEX('R5. ETP17 Summary'!$C$125:$K$141,MATCH($E170,'R5. ETP17 Summary'!$B$125:$B$141,0),MATCH(O$93,'R5. ETP17 Summary'!$C$9:$K$9,0)),"")</f>
        <v>1642.0210775729024</v>
      </c>
      <c r="P170" s="6">
        <f>IFERROR(INDEX('R5. ETP17 Summary'!$C$125:$K$141,MATCH($E170,'R5. ETP17 Summary'!$B$125:$B$141,0),MATCH(P$93,'R5. ETP17 Summary'!$C$9:$K$9,0)),"")</f>
        <v>1812.2936354303483</v>
      </c>
      <c r="Q170" s="6">
        <f>IFERROR(INDEX('R5. ETP17 Summary'!$C$125:$K$141,MATCH($E170,'R5. ETP17 Summary'!$B$125:$B$141,0),MATCH(Q$93,'R5. ETP17 Summary'!$C$9:$K$9,0)),"")</f>
        <v>2072.8400198583167</v>
      </c>
      <c r="R170" s="6">
        <f>IFERROR(INDEX('R5. ETP17 Summary'!$C$125:$K$141,MATCH($E170,'R5. ETP17 Summary'!$B$125:$B$141,0),MATCH(R$93,'R5. ETP17 Summary'!$C$9:$K$9,0)),"")</f>
        <v>2260.9858303645119</v>
      </c>
      <c r="S170" s="6">
        <f>IFERROR(INDEX('R5. ETP17 Summary'!$C$125:$K$141,MATCH($E170,'R5. ETP17 Summary'!$B$125:$B$141,0),MATCH(S$93,'R5. ETP17 Summary'!$C$9:$K$9,0)),"")</f>
        <v>2410.5694081532329</v>
      </c>
    </row>
    <row r="171" spans="1:19" x14ac:dyDescent="0.3">
      <c r="A171" s="4" t="s">
        <v>45</v>
      </c>
      <c r="B171" s="4" t="s">
        <v>31</v>
      </c>
      <c r="C171" s="4" t="str">
        <f>INDEX('R1. Scenario specifications'!$C$11:$C$59,MATCH($B171,'R1. Scenario specifications'!$A$11:$A$59,0))</f>
        <v>Reference Technologies Scenario, Energy Technology Perspectives 2017</v>
      </c>
      <c r="D171" s="4" t="s">
        <v>57</v>
      </c>
      <c r="E171" s="4" t="s">
        <v>73</v>
      </c>
      <c r="F171" s="4" t="s">
        <v>50</v>
      </c>
      <c r="G171" s="6">
        <f>IFERROR(INDEX('R5. ETP17 Summary'!$C$125:$K$141,MATCH($E171,'R5. ETP17 Summary'!$B$125:$B$141,0),MATCH(G$93,'R5. ETP17 Summary'!$C$9:$K$9,0)),"")</f>
        <v>8.7631800000000002</v>
      </c>
      <c r="H171" s="6" t="str">
        <f>IFERROR(INDEX('R5. ETP17 Summary'!$C$125:$K$141,MATCH($E171,'R5. ETP17 Summary'!$B$125:$B$141,0),MATCH(H$93,'R5. ETP17 Summary'!$C$9:$K$9,0)),"")</f>
        <v/>
      </c>
      <c r="I171" s="6" t="str">
        <f>IFERROR(INDEX('R5. ETP17 Summary'!$C$125:$K$141,MATCH($E171,'R5. ETP17 Summary'!$B$125:$B$141,0),MATCH(I$93,'R5. ETP17 Summary'!$C$9:$K$9,0)),"")</f>
        <v/>
      </c>
      <c r="J171" s="6" t="str">
        <f>IFERROR(INDEX('R5. ETP17 Summary'!$C$125:$K$141,MATCH($E171,'R5. ETP17 Summary'!$B$125:$B$141,0),MATCH(J$93,'R5. ETP17 Summary'!$C$9:$K$9,0)),"")</f>
        <v/>
      </c>
      <c r="K171" s="8">
        <f t="shared" si="15"/>
        <v>17.523497985918318</v>
      </c>
      <c r="L171" s="6">
        <f>IFERROR(INDEX('R5. ETP17 Summary'!$C$125:$K$141,MATCH($E171,'R5. ETP17 Summary'!$B$125:$B$141,0),MATCH(L$93,'R5. ETP17 Summary'!$C$9:$K$9,0)),"")</f>
        <v>24.823762974183584</v>
      </c>
      <c r="M171" s="6">
        <f>IFERROR(INDEX('R5. ETP17 Summary'!$C$125:$K$141,MATCH($E171,'R5. ETP17 Summary'!$B$125:$B$141,0),MATCH(M$93,'R5. ETP17 Summary'!$C$9:$K$9,0)),"")</f>
        <v>38.499804181533804</v>
      </c>
      <c r="N171" s="6">
        <f>IFERROR(INDEX('R5. ETP17 Summary'!$C$125:$K$141,MATCH($E171,'R5. ETP17 Summary'!$B$125:$B$141,0),MATCH(N$93,'R5. ETP17 Summary'!$C$9:$K$9,0)),"")</f>
        <v>54.626882285005649</v>
      </c>
      <c r="O171" s="6">
        <f>IFERROR(INDEX('R5. ETP17 Summary'!$C$125:$K$141,MATCH($E171,'R5. ETP17 Summary'!$B$125:$B$141,0),MATCH(O$93,'R5. ETP17 Summary'!$C$9:$K$9,0)),"")</f>
        <v>74.141846691006918</v>
      </c>
      <c r="P171" s="6">
        <f>IFERROR(INDEX('R5. ETP17 Summary'!$C$125:$K$141,MATCH($E171,'R5. ETP17 Summary'!$B$125:$B$141,0),MATCH(P$93,'R5. ETP17 Summary'!$C$9:$K$9,0)),"")</f>
        <v>99.767413955926244</v>
      </c>
      <c r="Q171" s="6">
        <f>IFERROR(INDEX('R5. ETP17 Summary'!$C$125:$K$141,MATCH($E171,'R5. ETP17 Summary'!$B$125:$B$141,0),MATCH(Q$93,'R5. ETP17 Summary'!$C$9:$K$9,0)),"")</f>
        <v>135.57703324231764</v>
      </c>
      <c r="R171" s="6">
        <f>IFERROR(INDEX('R5. ETP17 Summary'!$C$125:$K$141,MATCH($E171,'R5. ETP17 Summary'!$B$125:$B$141,0),MATCH(R$93,'R5. ETP17 Summary'!$C$9:$K$9,0)),"")</f>
        <v>185.63974140382376</v>
      </c>
      <c r="S171" s="6">
        <f>IFERROR(INDEX('R5. ETP17 Summary'!$C$125:$K$141,MATCH($E171,'R5. ETP17 Summary'!$B$125:$B$141,0),MATCH(S$93,'R5. ETP17 Summary'!$C$9:$K$9,0)),"")</f>
        <v>251.02139255439084</v>
      </c>
    </row>
    <row r="172" spans="1:19" x14ac:dyDescent="0.3">
      <c r="A172" s="4" t="s">
        <v>45</v>
      </c>
      <c r="B172" s="4" t="s">
        <v>31</v>
      </c>
      <c r="C172" s="4" t="str">
        <f>INDEX('R1. Scenario specifications'!$C$11:$C$59,MATCH($B172,'R1. Scenario specifications'!$A$11:$A$59,0))</f>
        <v>Reference Technologies Scenario, Energy Technology Perspectives 2017</v>
      </c>
      <c r="D172" s="4" t="s">
        <v>56</v>
      </c>
      <c r="E172" s="4" t="s">
        <v>61</v>
      </c>
      <c r="F172" s="4" t="s">
        <v>50</v>
      </c>
      <c r="G172" s="6">
        <f>IFERROR(INDEX('R5. ETP17 Summary'!$C$125:$K$141,MATCH($E172,'R5. ETP17 Summary'!$B$125:$B$141,0),MATCH(G$93,'R5. ETP17 Summary'!$C$9:$K$9,0)),"")</f>
        <v>177.99678700200658</v>
      </c>
      <c r="H172" s="6" t="str">
        <f>IFERROR(INDEX('R5. ETP17 Summary'!$C$125:$K$141,MATCH($E172,'R5. ETP17 Summary'!$B$125:$B$141,0),MATCH(H$93,'R5. ETP17 Summary'!$C$9:$K$9,0)),"")</f>
        <v/>
      </c>
      <c r="I172" s="6" t="str">
        <f>IFERROR(INDEX('R5. ETP17 Summary'!$C$125:$K$141,MATCH($E172,'R5. ETP17 Summary'!$B$125:$B$141,0),MATCH(I$93,'R5. ETP17 Summary'!$C$9:$K$9,0)),"")</f>
        <v/>
      </c>
      <c r="J172" s="6" t="str">
        <f>IFERROR(INDEX('R5. ETP17 Summary'!$C$125:$K$141,MATCH($E172,'R5. ETP17 Summary'!$B$125:$B$141,0),MATCH(J$93,'R5. ETP17 Summary'!$C$9:$K$9,0)),"")</f>
        <v/>
      </c>
      <c r="K172" s="8">
        <f t="shared" si="15"/>
        <v>497.69619147891592</v>
      </c>
      <c r="L172" s="6">
        <f>IFERROR(INDEX('R5. ETP17 Summary'!$C$125:$K$141,MATCH($E172,'R5. ETP17 Summary'!$B$125:$B$141,0),MATCH(L$93,'R5. ETP17 Summary'!$C$9:$K$9,0)),"")</f>
        <v>764.11236187634029</v>
      </c>
      <c r="M172" s="6">
        <f>IFERROR(INDEX('R5. ETP17 Summary'!$C$125:$K$141,MATCH($E172,'R5. ETP17 Summary'!$B$125:$B$141,0),MATCH(M$93,'R5. ETP17 Summary'!$C$9:$K$9,0)),"")</f>
        <v>1065.4180950612515</v>
      </c>
      <c r="N172" s="6">
        <f>IFERROR(INDEX('R5. ETP17 Summary'!$C$125:$K$141,MATCH($E172,'R5. ETP17 Summary'!$B$125:$B$141,0),MATCH(N$93,'R5. ETP17 Summary'!$C$9:$K$9,0)),"")</f>
        <v>1348.226740614459</v>
      </c>
      <c r="O172" s="6">
        <f>IFERROR(INDEX('R5. ETP17 Summary'!$C$125:$K$141,MATCH($E172,'R5. ETP17 Summary'!$B$125:$B$141,0),MATCH(O$93,'R5. ETP17 Summary'!$C$9:$K$9,0)),"")</f>
        <v>1677.710602335309</v>
      </c>
      <c r="P172" s="6">
        <f>IFERROR(INDEX('R5. ETP17 Summary'!$C$125:$K$141,MATCH($E172,'R5. ETP17 Summary'!$B$125:$B$141,0),MATCH(P$93,'R5. ETP17 Summary'!$C$9:$K$9,0)),"")</f>
        <v>2024.9811644814256</v>
      </c>
      <c r="Q172" s="6">
        <f>IFERROR(INDEX('R5. ETP17 Summary'!$C$125:$K$141,MATCH($E172,'R5. ETP17 Summary'!$B$125:$B$141,0),MATCH(Q$93,'R5. ETP17 Summary'!$C$9:$K$9,0)),"")</f>
        <v>2396.4039058194176</v>
      </c>
      <c r="R172" s="6">
        <f>IFERROR(INDEX('R5. ETP17 Summary'!$C$125:$K$141,MATCH($E172,'R5. ETP17 Summary'!$B$125:$B$141,0),MATCH(R$93,'R5. ETP17 Summary'!$C$9:$K$9,0)),"")</f>
        <v>2698.1544284002816</v>
      </c>
      <c r="S172" s="6">
        <f>IFERROR(INDEX('R5. ETP17 Summary'!$C$125:$K$141,MATCH($E172,'R5. ETP17 Summary'!$B$125:$B$141,0),MATCH(S$93,'R5. ETP17 Summary'!$C$9:$K$9,0)),"")</f>
        <v>3000.6385254369993</v>
      </c>
    </row>
    <row r="173" spans="1:19" x14ac:dyDescent="0.3">
      <c r="A173" s="4" t="s">
        <v>45</v>
      </c>
      <c r="B173" s="4" t="s">
        <v>31</v>
      </c>
      <c r="C173" s="4" t="str">
        <f>INDEX('R1. Scenario specifications'!$C$11:$C$59,MATCH($B173,'R1. Scenario specifications'!$A$11:$A$59,0))</f>
        <v>Reference Technologies Scenario, Energy Technology Perspectives 2017</v>
      </c>
      <c r="D173" s="4" t="s">
        <v>56</v>
      </c>
      <c r="E173" s="4" t="s">
        <v>74</v>
      </c>
      <c r="F173" s="4" t="s">
        <v>50</v>
      </c>
      <c r="G173" s="6">
        <f>IFERROR(INDEX('R5. ETP17 Summary'!$C$125:$K$141,MATCH($E173,'R5. ETP17 Summary'!$B$125:$B$141,0),MATCH(G$93,'R5. ETP17 Summary'!$C$9:$K$9,0)),"")</f>
        <v>7.4322450585597988</v>
      </c>
      <c r="H173" s="6" t="str">
        <f>IFERROR(INDEX('R5. ETP17 Summary'!$C$125:$K$141,MATCH($E173,'R5. ETP17 Summary'!$B$125:$B$141,0),MATCH(H$93,'R5. ETP17 Summary'!$C$9:$K$9,0)),"")</f>
        <v/>
      </c>
      <c r="I173" s="6" t="str">
        <f>IFERROR(INDEX('R5. ETP17 Summary'!$C$125:$K$141,MATCH($E173,'R5. ETP17 Summary'!$B$125:$B$141,0),MATCH(I$93,'R5. ETP17 Summary'!$C$9:$K$9,0)),"")</f>
        <v/>
      </c>
      <c r="J173" s="6" t="str">
        <f>IFERROR(INDEX('R5. ETP17 Summary'!$C$125:$K$141,MATCH($E173,'R5. ETP17 Summary'!$B$125:$B$141,0),MATCH(J$93,'R5. ETP17 Summary'!$C$9:$K$9,0)),"")</f>
        <v/>
      </c>
      <c r="K173" s="8">
        <f t="shared" si="15"/>
        <v>14.61558479022381</v>
      </c>
      <c r="L173" s="6">
        <f>IFERROR(INDEX('R5. ETP17 Summary'!$C$125:$K$141,MATCH($E173,'R5. ETP17 Summary'!$B$125:$B$141,0),MATCH(L$93,'R5. ETP17 Summary'!$C$9:$K$9,0)),"")</f>
        <v>20.601701233277154</v>
      </c>
      <c r="M173" s="6">
        <f>IFERROR(INDEX('R5. ETP17 Summary'!$C$125:$K$141,MATCH($E173,'R5. ETP17 Summary'!$B$125:$B$141,0),MATCH(M$93,'R5. ETP17 Summary'!$C$9:$K$9,0)),"")</f>
        <v>46.666420685477419</v>
      </c>
      <c r="N173" s="6">
        <f>IFERROR(INDEX('R5. ETP17 Summary'!$C$125:$K$141,MATCH($E173,'R5. ETP17 Summary'!$B$125:$B$141,0),MATCH(N$93,'R5. ETP17 Summary'!$C$9:$K$9,0)),"")</f>
        <v>81.000930070684745</v>
      </c>
      <c r="O173" s="6">
        <f>IFERROR(INDEX('R5. ETP17 Summary'!$C$125:$K$141,MATCH($E173,'R5. ETP17 Summary'!$B$125:$B$141,0),MATCH(O$93,'R5. ETP17 Summary'!$C$9:$K$9,0)),"")</f>
        <v>119.84266601844459</v>
      </c>
      <c r="P173" s="6">
        <f>IFERROR(INDEX('R5. ETP17 Summary'!$C$125:$K$141,MATCH($E173,'R5. ETP17 Summary'!$B$125:$B$141,0),MATCH(P$93,'R5. ETP17 Summary'!$C$9:$K$9,0)),"")</f>
        <v>161.61149676151288</v>
      </c>
      <c r="Q173" s="6">
        <f>IFERROR(INDEX('R5. ETP17 Summary'!$C$125:$K$141,MATCH($E173,'R5. ETP17 Summary'!$B$125:$B$141,0),MATCH(Q$93,'R5. ETP17 Summary'!$C$9:$K$9,0)),"")</f>
        <v>217.01252172511622</v>
      </c>
      <c r="R173" s="6">
        <f>IFERROR(INDEX('R5. ETP17 Summary'!$C$125:$K$141,MATCH($E173,'R5. ETP17 Summary'!$B$125:$B$141,0),MATCH(R$93,'R5. ETP17 Summary'!$C$9:$K$9,0)),"")</f>
        <v>282.19216679895936</v>
      </c>
      <c r="S173" s="6">
        <f>IFERROR(INDEX('R5. ETP17 Summary'!$C$125:$K$141,MATCH($E173,'R5. ETP17 Summary'!$B$125:$B$141,0),MATCH(S$93,'R5. ETP17 Summary'!$C$9:$K$9,0)),"")</f>
        <v>349.61810176379964</v>
      </c>
    </row>
    <row r="174" spans="1:19" x14ac:dyDescent="0.3">
      <c r="A174" s="4" t="s">
        <v>45</v>
      </c>
      <c r="B174" s="4" t="s">
        <v>31</v>
      </c>
      <c r="C174" s="4" t="str">
        <f>INDEX('R1. Scenario specifications'!$C$11:$C$59,MATCH($B174,'R1. Scenario specifications'!$A$11:$A$59,0))</f>
        <v>Reference Technologies Scenario, Energy Technology Perspectives 2017</v>
      </c>
      <c r="D174" s="4" t="s">
        <v>58</v>
      </c>
      <c r="E174" s="4" t="s">
        <v>75</v>
      </c>
      <c r="F174" s="4" t="s">
        <v>50</v>
      </c>
      <c r="G174" s="6">
        <f>IFERROR(INDEX('R5. ETP17 Summary'!$C$125:$K$141,MATCH($E174,'R5. ETP17 Summary'!$B$125:$B$141,0),MATCH(G$93,'R5. ETP17 Summary'!$C$9:$K$9,0)),"")</f>
        <v>0.53652000000000011</v>
      </c>
      <c r="H174" s="6" t="str">
        <f>IFERROR(INDEX('R5. ETP17 Summary'!$C$125:$K$141,MATCH($E174,'R5. ETP17 Summary'!$B$125:$B$141,0),MATCH(H$93,'R5. ETP17 Summary'!$C$9:$K$9,0)),"")</f>
        <v/>
      </c>
      <c r="I174" s="6" t="str">
        <f>IFERROR(INDEX('R5. ETP17 Summary'!$C$125:$K$141,MATCH($E174,'R5. ETP17 Summary'!$B$125:$B$141,0),MATCH(I$93,'R5. ETP17 Summary'!$C$9:$K$9,0)),"")</f>
        <v/>
      </c>
      <c r="J174" s="6" t="str">
        <f>IFERROR(INDEX('R5. ETP17 Summary'!$C$125:$K$141,MATCH($E174,'R5. ETP17 Summary'!$B$125:$B$141,0),MATCH(J$93,'R5. ETP17 Summary'!$C$9:$K$9,0)),"")</f>
        <v/>
      </c>
      <c r="K174" s="8">
        <f t="shared" si="15"/>
        <v>1.4414165001267181</v>
      </c>
      <c r="L174" s="6">
        <f>IFERROR(INDEX('R5. ETP17 Summary'!$C$125:$K$141,MATCH($E174,'R5. ETP17 Summary'!$B$125:$B$141,0),MATCH(L$93,'R5. ETP17 Summary'!$C$9:$K$9,0)),"")</f>
        <v>2.1954969168989829</v>
      </c>
      <c r="M174" s="6">
        <f>IFERROR(INDEX('R5. ETP17 Summary'!$C$125:$K$141,MATCH($E174,'R5. ETP17 Summary'!$B$125:$B$141,0),MATCH(M$93,'R5. ETP17 Summary'!$C$9:$K$9,0)),"")</f>
        <v>5.3961692788700182</v>
      </c>
      <c r="N174" s="6">
        <f>IFERROR(INDEX('R5. ETP17 Summary'!$C$125:$K$141,MATCH($E174,'R5. ETP17 Summary'!$B$125:$B$141,0),MATCH(N$93,'R5. ETP17 Summary'!$C$9:$K$9,0)),"")</f>
        <v>10.161586857178587</v>
      </c>
      <c r="O174" s="6">
        <f>IFERROR(INDEX('R5. ETP17 Summary'!$C$125:$K$141,MATCH($E174,'R5. ETP17 Summary'!$B$125:$B$141,0),MATCH(O$93,'R5. ETP17 Summary'!$C$9:$K$9,0)),"")</f>
        <v>17.868969541698672</v>
      </c>
      <c r="P174" s="6">
        <f>IFERROR(INDEX('R5. ETP17 Summary'!$C$125:$K$141,MATCH($E174,'R5. ETP17 Summary'!$B$125:$B$141,0),MATCH(P$93,'R5. ETP17 Summary'!$C$9:$K$9,0)),"")</f>
        <v>24.567497382661223</v>
      </c>
      <c r="Q174" s="6">
        <f>IFERROR(INDEX('R5. ETP17 Summary'!$C$125:$K$141,MATCH($E174,'R5. ETP17 Summary'!$B$125:$B$141,0),MATCH(Q$93,'R5. ETP17 Summary'!$C$9:$K$9,0)),"")</f>
        <v>31.313658772075915</v>
      </c>
      <c r="R174" s="6">
        <f>IFERROR(INDEX('R5. ETP17 Summary'!$C$125:$K$141,MATCH($E174,'R5. ETP17 Summary'!$B$125:$B$141,0),MATCH(R$93,'R5. ETP17 Summary'!$C$9:$K$9,0)),"")</f>
        <v>38.826624846531516</v>
      </c>
      <c r="S174" s="6">
        <f>IFERROR(INDEX('R5. ETP17 Summary'!$C$125:$K$141,MATCH($E174,'R5. ETP17 Summary'!$B$125:$B$141,0),MATCH(S$93,'R5. ETP17 Summary'!$C$9:$K$9,0)),"")</f>
        <v>45.791184351087139</v>
      </c>
    </row>
    <row r="175" spans="1:19" x14ac:dyDescent="0.3">
      <c r="A175" s="4" t="s">
        <v>45</v>
      </c>
      <c r="B175" s="9" t="s">
        <v>31</v>
      </c>
      <c r="C175" s="9" t="str">
        <f>INDEX('R1. Scenario specifications'!$C$11:$C$59,MATCH($B175,'R1. Scenario specifications'!$A$11:$A$59,0))</f>
        <v>Reference Technologies Scenario, Energy Technology Perspectives 2017</v>
      </c>
      <c r="D175" s="9" t="s">
        <v>58</v>
      </c>
      <c r="E175" s="9" t="s">
        <v>58</v>
      </c>
      <c r="F175" s="9" t="s">
        <v>50</v>
      </c>
      <c r="G175" s="10">
        <f>IFERROR(INDEX('R5. ETP17 Summary'!$C$125:$K$141,MATCH($E175,'R5. ETP17 Summary'!$B$125:$B$141,0),MATCH(G$93,'R5. ETP17 Summary'!$C$9:$K$9,0)),"")</f>
        <v>0</v>
      </c>
      <c r="H175" s="10" t="str">
        <f>IFERROR(INDEX('R5. ETP17 Summary'!$C$125:$K$141,MATCH($E175,'R5. ETP17 Summary'!$B$125:$B$141,0),MATCH(H$93,'R5. ETP17 Summary'!$C$9:$K$9,0)),"")</f>
        <v/>
      </c>
      <c r="I175" s="10" t="str">
        <f>IFERROR(INDEX('R5. ETP17 Summary'!$C$125:$K$141,MATCH($E175,'R5. ETP17 Summary'!$B$125:$B$141,0),MATCH(I$93,'R5. ETP17 Summary'!$C$9:$K$9,0)),"")</f>
        <v/>
      </c>
      <c r="J175" s="10" t="str">
        <f>IFERROR(INDEX('R5. ETP17 Summary'!$C$125:$K$141,MATCH($E175,'R5. ETP17 Summary'!$B$125:$B$141,0),MATCH(J$93,'R5. ETP17 Summary'!$C$9:$K$9,0)),"")</f>
        <v/>
      </c>
      <c r="K175" s="11">
        <f t="shared" si="15"/>
        <v>0</v>
      </c>
      <c r="L175" s="10">
        <f>IFERROR(INDEX('R5. ETP17 Summary'!$C$125:$K$141,MATCH($E175,'R5. ETP17 Summary'!$B$125:$B$141,0),MATCH(L$93,'R5. ETP17 Summary'!$C$9:$K$9,0)),"")</f>
        <v>0</v>
      </c>
      <c r="M175" s="10">
        <f>IFERROR(INDEX('R5. ETP17 Summary'!$C$125:$K$141,MATCH($E175,'R5. ETP17 Summary'!$B$125:$B$141,0),MATCH(M$93,'R5. ETP17 Summary'!$C$9:$K$9,0)),"")</f>
        <v>0</v>
      </c>
      <c r="N175" s="10">
        <f>IFERROR(INDEX('R5. ETP17 Summary'!$C$125:$K$141,MATCH($E175,'R5. ETP17 Summary'!$B$125:$B$141,0),MATCH(N$93,'R5. ETP17 Summary'!$C$9:$K$9,0)),"")</f>
        <v>0</v>
      </c>
      <c r="O175" s="10">
        <f>IFERROR(INDEX('R5. ETP17 Summary'!$C$125:$K$141,MATCH($E175,'R5. ETP17 Summary'!$B$125:$B$141,0),MATCH(O$93,'R5. ETP17 Summary'!$C$9:$K$9,0)),"")</f>
        <v>0</v>
      </c>
      <c r="P175" s="10">
        <f>IFERROR(INDEX('R5. ETP17 Summary'!$C$125:$K$141,MATCH($E175,'R5. ETP17 Summary'!$B$125:$B$141,0),MATCH(P$93,'R5. ETP17 Summary'!$C$9:$K$9,0)),"")</f>
        <v>0</v>
      </c>
      <c r="Q175" s="10">
        <f>IFERROR(INDEX('R5. ETP17 Summary'!$C$125:$K$141,MATCH($E175,'R5. ETP17 Summary'!$B$125:$B$141,0),MATCH(Q$93,'R5. ETP17 Summary'!$C$9:$K$9,0)),"")</f>
        <v>0</v>
      </c>
      <c r="R175" s="10">
        <f>IFERROR(INDEX('R5. ETP17 Summary'!$C$125:$K$141,MATCH($E175,'R5. ETP17 Summary'!$B$125:$B$141,0),MATCH(R$93,'R5. ETP17 Summary'!$C$9:$K$9,0)),"")</f>
        <v>0</v>
      </c>
      <c r="S175" s="10">
        <f>IFERROR(INDEX('R5. ETP17 Summary'!$C$125:$K$141,MATCH($E175,'R5. ETP17 Summary'!$B$125:$B$141,0),MATCH(S$93,'R5. ETP17 Summary'!$C$9:$K$9,0)),"")</f>
        <v>0</v>
      </c>
    </row>
    <row r="176" spans="1:19" x14ac:dyDescent="0.3">
      <c r="A176" s="4" t="s">
        <v>45</v>
      </c>
      <c r="B176" s="4" t="s">
        <v>32</v>
      </c>
      <c r="C176" s="4" t="str">
        <f>INDEX('R1. Scenario specifications'!$C$11:$C$59,MATCH($B176,'R1. Scenario specifications'!$A$11:$A$59,0))</f>
        <v>2 Degrees Scenario, Energy Technology Perspectives 2017</v>
      </c>
      <c r="D176" s="4" t="s">
        <v>24</v>
      </c>
      <c r="E176" s="4" t="s">
        <v>24</v>
      </c>
      <c r="F176" s="4" t="s">
        <v>50</v>
      </c>
      <c r="G176" s="6">
        <f>IFERROR(INDEX('R5. ETP17 Summary'!$P$125:$X$141,MATCH($E176,'R5. ETP17 Summary'!$O$125:$O$141,0),MATCH(G$93,'R5. ETP17 Summary'!$P$9:$X$9,0)),"")</f>
        <v>442.34508278658268</v>
      </c>
      <c r="H176" s="6" t="str">
        <f>IFERROR(INDEX('R5. ETP17 Summary'!$P$125:$X$141,MATCH($E176,'R5. ETP17 Summary'!$O$125:$O$141,0),MATCH(H$93,'R5. ETP17 Summary'!$P$9:$X$9,0)),"")</f>
        <v/>
      </c>
      <c r="I176" s="6" t="str">
        <f>IFERROR(INDEX('R5. ETP17 Summary'!$P$125:$X$141,MATCH($E176,'R5. ETP17 Summary'!$O$125:$O$141,0),MATCH(I$93,'R5. ETP17 Summary'!$P$9:$X$9,0)),"")</f>
        <v/>
      </c>
      <c r="J176" s="6" t="str">
        <f>IFERROR(INDEX('R5. ETP17 Summary'!$P$125:$X$141,MATCH($E176,'R5. ETP17 Summary'!$O$125:$O$141,0),MATCH(J$93,'R5. ETP17 Summary'!$P$9:$X$9,0)),"")</f>
        <v/>
      </c>
      <c r="K176" s="8">
        <f t="shared" si="15"/>
        <v>417.77118774908416</v>
      </c>
      <c r="L176" s="6">
        <f>IFERROR(INDEX('R5. ETP17 Summary'!$P$125:$X$141,MATCH($E176,'R5. ETP17 Summary'!$O$125:$O$141,0),MATCH(L$93,'R5. ETP17 Summary'!$P$9:$X$9,0)),"")</f>
        <v>397.29294188450211</v>
      </c>
      <c r="M176" s="6">
        <f>IFERROR(INDEX('R5. ETP17 Summary'!$P$125:$X$141,MATCH($E176,'R5. ETP17 Summary'!$O$125:$O$141,0),MATCH(M$93,'R5. ETP17 Summary'!$P$9:$X$9,0)),"")</f>
        <v>319.75212159696525</v>
      </c>
      <c r="N176" s="6">
        <f>IFERROR(INDEX('R5. ETP17 Summary'!$P$125:$X$141,MATCH($E176,'R5. ETP17 Summary'!$O$125:$O$141,0),MATCH(N$93,'R5. ETP17 Summary'!$P$9:$X$9,0)),"")</f>
        <v>259.71906079217376</v>
      </c>
      <c r="O176" s="6">
        <f>IFERROR(INDEX('R5. ETP17 Summary'!$P$125:$X$141,MATCH($E176,'R5. ETP17 Summary'!$O$125:$O$141,0),MATCH(O$93,'R5. ETP17 Summary'!$P$9:$X$9,0)),"")</f>
        <v>204.38194939348523</v>
      </c>
      <c r="P176" s="6">
        <f>IFERROR(INDEX('R5. ETP17 Summary'!$P$125:$X$141,MATCH($E176,'R5. ETP17 Summary'!$O$125:$O$141,0),MATCH(P$93,'R5. ETP17 Summary'!$P$9:$X$9,0)),"")</f>
        <v>189.51573756941318</v>
      </c>
      <c r="Q176" s="6">
        <f>IFERROR(INDEX('R5. ETP17 Summary'!$P$125:$X$141,MATCH($E176,'R5. ETP17 Summary'!$O$125:$O$141,0),MATCH(Q$93,'R5. ETP17 Summary'!$P$9:$X$9,0)),"")</f>
        <v>168.75145611529788</v>
      </c>
      <c r="R176" s="6">
        <f>IFERROR(INDEX('R5. ETP17 Summary'!$P$125:$X$141,MATCH($E176,'R5. ETP17 Summary'!$O$125:$O$141,0),MATCH(R$93,'R5. ETP17 Summary'!$P$9:$X$9,0)),"")</f>
        <v>142.51877255371971</v>
      </c>
      <c r="S176" s="6">
        <f>IFERROR(INDEX('R5. ETP17 Summary'!$P$125:$X$141,MATCH($E176,'R5. ETP17 Summary'!$O$125:$O$141,0),MATCH(S$93,'R5. ETP17 Summary'!$P$9:$X$9,0)),"")</f>
        <v>391.49199618837611</v>
      </c>
    </row>
    <row r="177" spans="1:19" x14ac:dyDescent="0.3">
      <c r="A177" s="4" t="s">
        <v>45</v>
      </c>
      <c r="B177" s="4" t="s">
        <v>32</v>
      </c>
      <c r="C177" s="4" t="str">
        <f>INDEX('R1. Scenario specifications'!$C$11:$C$59,MATCH($B177,'R1. Scenario specifications'!$A$11:$A$59,0))</f>
        <v>2 Degrees Scenario, Energy Technology Perspectives 2017</v>
      </c>
      <c r="D177" s="4" t="s">
        <v>23</v>
      </c>
      <c r="E177" s="4" t="s">
        <v>23</v>
      </c>
      <c r="F177" s="4" t="s">
        <v>50</v>
      </c>
      <c r="G177" s="6">
        <f>IFERROR(INDEX('R5. ETP17 Summary'!$P$125:$X$141,MATCH($E177,'R5. ETP17 Summary'!$O$125:$O$141,0),MATCH(G$93,'R5. ETP17 Summary'!$P$9:$X$9,0)),"")</f>
        <v>1760.3680667874487</v>
      </c>
      <c r="H177" s="6" t="str">
        <f>IFERROR(INDEX('R5. ETP17 Summary'!$P$125:$X$141,MATCH($E177,'R5. ETP17 Summary'!$O$125:$O$141,0),MATCH(H$93,'R5. ETP17 Summary'!$P$9:$X$9,0)),"")</f>
        <v/>
      </c>
      <c r="I177" s="6" t="str">
        <f>IFERROR(INDEX('R5. ETP17 Summary'!$P$125:$X$141,MATCH($E177,'R5. ETP17 Summary'!$O$125:$O$141,0),MATCH(I$93,'R5. ETP17 Summary'!$P$9:$X$9,0)),"")</f>
        <v/>
      </c>
      <c r="J177" s="6" t="str">
        <f>IFERROR(INDEX('R5. ETP17 Summary'!$P$125:$X$141,MATCH($E177,'R5. ETP17 Summary'!$O$125:$O$141,0),MATCH(J$93,'R5. ETP17 Summary'!$P$9:$X$9,0)),"")</f>
        <v/>
      </c>
      <c r="K177" s="8">
        <f t="shared" si="15"/>
        <v>1780.0720694333877</v>
      </c>
      <c r="L177" s="6">
        <f>IFERROR(INDEX('R5. ETP17 Summary'!$P$125:$X$141,MATCH($E177,'R5. ETP17 Summary'!$O$125:$O$141,0),MATCH(L$93,'R5. ETP17 Summary'!$P$9:$X$9,0)),"")</f>
        <v>1796.4920716383367</v>
      </c>
      <c r="M177" s="6">
        <f>IFERROR(INDEX('R5. ETP17 Summary'!$P$125:$X$141,MATCH($E177,'R5. ETP17 Summary'!$O$125:$O$141,0),MATCH(M$93,'R5. ETP17 Summary'!$P$9:$X$9,0)),"")</f>
        <v>1626.0324352822868</v>
      </c>
      <c r="N177" s="6">
        <f>IFERROR(INDEX('R5. ETP17 Summary'!$P$125:$X$141,MATCH($E177,'R5. ETP17 Summary'!$O$125:$O$141,0),MATCH(N$93,'R5. ETP17 Summary'!$P$9:$X$9,0)),"")</f>
        <v>975.92734550235321</v>
      </c>
      <c r="O177" s="6">
        <f>IFERROR(INDEX('R5. ETP17 Summary'!$P$125:$X$141,MATCH($E177,'R5. ETP17 Summary'!$O$125:$O$141,0),MATCH(O$93,'R5. ETP17 Summary'!$P$9:$X$9,0)),"")</f>
        <v>522.98542205199635</v>
      </c>
      <c r="P177" s="6">
        <f>IFERROR(INDEX('R5. ETP17 Summary'!$P$125:$X$141,MATCH($E177,'R5. ETP17 Summary'!$O$125:$O$141,0),MATCH(P$93,'R5. ETP17 Summary'!$P$9:$X$9,0)),"")</f>
        <v>154.35352552394446</v>
      </c>
      <c r="Q177" s="6">
        <f>IFERROR(INDEX('R5. ETP17 Summary'!$P$125:$X$141,MATCH($E177,'R5. ETP17 Summary'!$O$125:$O$141,0),MATCH(Q$93,'R5. ETP17 Summary'!$P$9:$X$9,0)),"")</f>
        <v>122.98954629073832</v>
      </c>
      <c r="R177" s="6">
        <f>IFERROR(INDEX('R5. ETP17 Summary'!$P$125:$X$141,MATCH($E177,'R5. ETP17 Summary'!$O$125:$O$141,0),MATCH(R$93,'R5. ETP17 Summary'!$P$9:$X$9,0)),"")</f>
        <v>97.933119673013124</v>
      </c>
      <c r="S177" s="6">
        <f>IFERROR(INDEX('R5. ETP17 Summary'!$P$125:$X$141,MATCH($E177,'R5. ETP17 Summary'!$O$125:$O$141,0),MATCH(S$93,'R5. ETP17 Summary'!$P$9:$X$9,0)),"")</f>
        <v>25.070594897012338</v>
      </c>
    </row>
    <row r="178" spans="1:19" x14ac:dyDescent="0.3">
      <c r="A178" s="4" t="s">
        <v>45</v>
      </c>
      <c r="B178" s="4" t="s">
        <v>32</v>
      </c>
      <c r="C178" s="4" t="str">
        <f>INDEX('R1. Scenario specifications'!$C$11:$C$59,MATCH($B178,'R1. Scenario specifications'!$A$11:$A$59,0))</f>
        <v>2 Degrees Scenario, Energy Technology Perspectives 2017</v>
      </c>
      <c r="D178" s="4" t="s">
        <v>23</v>
      </c>
      <c r="E178" s="4" t="s">
        <v>66</v>
      </c>
      <c r="F178" s="4" t="s">
        <v>50</v>
      </c>
      <c r="G178" s="6">
        <f>IFERROR(INDEX('R5. ETP17 Summary'!$P$125:$X$141,MATCH($E178,'R5. ETP17 Summary'!$O$125:$O$141,0),MATCH(G$93,'R5. ETP17 Summary'!$P$9:$X$9,0)),"")</f>
        <v>0</v>
      </c>
      <c r="H178" s="6" t="str">
        <f>IFERROR(INDEX('R5. ETP17 Summary'!$P$125:$X$141,MATCH($E178,'R5. ETP17 Summary'!$O$125:$O$141,0),MATCH(H$93,'R5. ETP17 Summary'!$P$9:$X$9,0)),"")</f>
        <v/>
      </c>
      <c r="I178" s="6" t="str">
        <f>IFERROR(INDEX('R5. ETP17 Summary'!$P$125:$X$141,MATCH($E178,'R5. ETP17 Summary'!$O$125:$O$141,0),MATCH(I$93,'R5. ETP17 Summary'!$P$9:$X$9,0)),"")</f>
        <v/>
      </c>
      <c r="J178" s="6" t="str">
        <f>IFERROR(INDEX('R5. ETP17 Summary'!$P$125:$X$141,MATCH($E178,'R5. ETP17 Summary'!$O$125:$O$141,0),MATCH(J$93,'R5. ETP17 Summary'!$P$9:$X$9,0)),"")</f>
        <v/>
      </c>
      <c r="K178" s="8">
        <f t="shared" si="15"/>
        <v>3.842187949608014</v>
      </c>
      <c r="L178" s="6">
        <f>IFERROR(INDEX('R5. ETP17 Summary'!$P$125:$X$141,MATCH($E178,'R5. ETP17 Summary'!$O$125:$O$141,0),MATCH(L$93,'R5. ETP17 Summary'!$P$9:$X$9,0)),"")</f>
        <v>7.0440112409480253</v>
      </c>
      <c r="M178" s="6">
        <f>IFERROR(INDEX('R5. ETP17 Summary'!$P$125:$X$141,MATCH($E178,'R5. ETP17 Summary'!$O$125:$O$141,0),MATCH(M$93,'R5. ETP17 Summary'!$P$9:$X$9,0)),"")</f>
        <v>55.976613249511949</v>
      </c>
      <c r="N178" s="6">
        <f>IFERROR(INDEX('R5. ETP17 Summary'!$P$125:$X$141,MATCH($E178,'R5. ETP17 Summary'!$O$125:$O$141,0),MATCH(N$93,'R5. ETP17 Summary'!$P$9:$X$9,0)),"")</f>
        <v>163.5409151169404</v>
      </c>
      <c r="O178" s="6">
        <f>IFERROR(INDEX('R5. ETP17 Summary'!$P$125:$X$141,MATCH($E178,'R5. ETP17 Summary'!$O$125:$O$141,0),MATCH(O$93,'R5. ETP17 Summary'!$P$9:$X$9,0)),"")</f>
        <v>278.14886136277369</v>
      </c>
      <c r="P178" s="6">
        <f>IFERROR(INDEX('R5. ETP17 Summary'!$P$125:$X$141,MATCH($E178,'R5. ETP17 Summary'!$O$125:$O$141,0),MATCH(P$93,'R5. ETP17 Summary'!$P$9:$X$9,0)),"")</f>
        <v>348.46479113832004</v>
      </c>
      <c r="Q178" s="6">
        <f>IFERROR(INDEX('R5. ETP17 Summary'!$P$125:$X$141,MATCH($E178,'R5. ETP17 Summary'!$O$125:$O$141,0),MATCH(Q$93,'R5. ETP17 Summary'!$P$9:$X$9,0)),"")</f>
        <v>350.13302464874249</v>
      </c>
      <c r="R178" s="6">
        <f>IFERROR(INDEX('R5. ETP17 Summary'!$P$125:$X$141,MATCH($E178,'R5. ETP17 Summary'!$O$125:$O$141,0),MATCH(R$93,'R5. ETP17 Summary'!$P$9:$X$9,0)),"")</f>
        <v>315.92104422180819</v>
      </c>
      <c r="S178" s="6">
        <f>IFERROR(INDEX('R5. ETP17 Summary'!$P$125:$X$141,MATCH($E178,'R5. ETP17 Summary'!$O$125:$O$141,0),MATCH(S$93,'R5. ETP17 Summary'!$P$9:$X$9,0)),"")</f>
        <v>314.0123837827785</v>
      </c>
    </row>
    <row r="179" spans="1:19" x14ac:dyDescent="0.3">
      <c r="A179" s="4" t="s">
        <v>45</v>
      </c>
      <c r="B179" s="4" t="s">
        <v>32</v>
      </c>
      <c r="C179" s="4" t="str">
        <f>INDEX('R1. Scenario specifications'!$C$11:$C$59,MATCH($B179,'R1. Scenario specifications'!$A$11:$A$59,0))</f>
        <v>2 Degrees Scenario, Energy Technology Perspectives 2017</v>
      </c>
      <c r="D179" s="4" t="s">
        <v>25</v>
      </c>
      <c r="E179" s="4" t="s">
        <v>67</v>
      </c>
      <c r="F179" s="4" t="s">
        <v>50</v>
      </c>
      <c r="G179" s="6">
        <f>IFERROR(INDEX('R5. ETP17 Summary'!$P$125:$X$141,MATCH($E179,'R5. ETP17 Summary'!$O$125:$O$141,0),MATCH(G$93,'R5. ETP17 Summary'!$P$9:$X$9,0)),"")</f>
        <v>1638.6833129472773</v>
      </c>
      <c r="H179" s="6" t="str">
        <f>IFERROR(INDEX('R5. ETP17 Summary'!$P$125:$X$141,MATCH($E179,'R5. ETP17 Summary'!$O$125:$O$141,0),MATCH(H$93,'R5. ETP17 Summary'!$P$9:$X$9,0)),"")</f>
        <v/>
      </c>
      <c r="I179" s="6" t="str">
        <f>IFERROR(INDEX('R5. ETP17 Summary'!$P$125:$X$141,MATCH($E179,'R5. ETP17 Summary'!$O$125:$O$141,0),MATCH(I$93,'R5. ETP17 Summary'!$P$9:$X$9,0)),"")</f>
        <v/>
      </c>
      <c r="J179" s="6" t="str">
        <f>IFERROR(INDEX('R5. ETP17 Summary'!$P$125:$X$141,MATCH($E179,'R5. ETP17 Summary'!$O$125:$O$141,0),MATCH(J$93,'R5. ETP17 Summary'!$P$9:$X$9,0)),"")</f>
        <v/>
      </c>
      <c r="K179" s="8">
        <f t="shared" si="15"/>
        <v>1804.7525548913925</v>
      </c>
      <c r="L179" s="6">
        <f>IFERROR(INDEX('R5. ETP17 Summary'!$P$125:$X$141,MATCH($E179,'R5. ETP17 Summary'!$O$125:$O$141,0),MATCH(L$93,'R5. ETP17 Summary'!$P$9:$X$9,0)),"")</f>
        <v>1943.1435898448219</v>
      </c>
      <c r="M179" s="6">
        <f>IFERROR(INDEX('R5. ETP17 Summary'!$P$125:$X$141,MATCH($E179,'R5. ETP17 Summary'!$O$125:$O$141,0),MATCH(M$93,'R5. ETP17 Summary'!$P$9:$X$9,0)),"")</f>
        <v>1972.9730620222667</v>
      </c>
      <c r="N179" s="6">
        <f>IFERROR(INDEX('R5. ETP17 Summary'!$P$125:$X$141,MATCH($E179,'R5. ETP17 Summary'!$O$125:$O$141,0),MATCH(N$93,'R5. ETP17 Summary'!$P$9:$X$9,0)),"")</f>
        <v>1947.1174037301369</v>
      </c>
      <c r="O179" s="6">
        <f>IFERROR(INDEX('R5. ETP17 Summary'!$P$125:$X$141,MATCH($E179,'R5. ETP17 Summary'!$O$125:$O$141,0),MATCH(O$93,'R5. ETP17 Summary'!$P$9:$X$9,0)),"")</f>
        <v>1974.8002000885078</v>
      </c>
      <c r="P179" s="6">
        <f>IFERROR(INDEX('R5. ETP17 Summary'!$P$125:$X$141,MATCH($E179,'R5. ETP17 Summary'!$O$125:$O$141,0),MATCH(P$93,'R5. ETP17 Summary'!$P$9:$X$9,0)),"")</f>
        <v>2175.9754826987551</v>
      </c>
      <c r="Q179" s="6">
        <f>IFERROR(INDEX('R5. ETP17 Summary'!$P$125:$X$141,MATCH($E179,'R5. ETP17 Summary'!$O$125:$O$141,0),MATCH(Q$93,'R5. ETP17 Summary'!$P$9:$X$9,0)),"")</f>
        <v>2110.7678719439305</v>
      </c>
      <c r="R179" s="6">
        <f>IFERROR(INDEX('R5. ETP17 Summary'!$P$125:$X$141,MATCH($E179,'R5. ETP17 Summary'!$O$125:$O$141,0),MATCH(R$93,'R5. ETP17 Summary'!$P$9:$X$9,0)),"")</f>
        <v>2108.0592219257819</v>
      </c>
      <c r="S179" s="6">
        <f>IFERROR(INDEX('R5. ETP17 Summary'!$P$125:$X$141,MATCH($E179,'R5. ETP17 Summary'!$O$125:$O$141,0),MATCH(S$93,'R5. ETP17 Summary'!$P$9:$X$9,0)),"")</f>
        <v>1899.2885804880354</v>
      </c>
    </row>
    <row r="180" spans="1:19" x14ac:dyDescent="0.3">
      <c r="A180" s="4" t="s">
        <v>45</v>
      </c>
      <c r="B180" s="4" t="s">
        <v>32</v>
      </c>
      <c r="C180" s="4" t="str">
        <f>INDEX('R1. Scenario specifications'!$C$11:$C$59,MATCH($B180,'R1. Scenario specifications'!$A$11:$A$59,0))</f>
        <v>2 Degrees Scenario, Energy Technology Perspectives 2017</v>
      </c>
      <c r="D180" s="4" t="s">
        <v>25</v>
      </c>
      <c r="E180" s="4" t="s">
        <v>68</v>
      </c>
      <c r="F180" s="4" t="s">
        <v>50</v>
      </c>
      <c r="G180" s="6">
        <f>IFERROR(INDEX('R5. ETP17 Summary'!$P$125:$X$141,MATCH($E180,'R5. ETP17 Summary'!$O$125:$O$141,0),MATCH(G$93,'R5. ETP17 Summary'!$P$9:$X$9,0)),"")</f>
        <v>0</v>
      </c>
      <c r="H180" s="6" t="str">
        <f>IFERROR(INDEX('R5. ETP17 Summary'!$P$125:$X$141,MATCH($E180,'R5. ETP17 Summary'!$O$125:$O$141,0),MATCH(H$93,'R5. ETP17 Summary'!$P$9:$X$9,0)),"")</f>
        <v/>
      </c>
      <c r="I180" s="6" t="str">
        <f>IFERROR(INDEX('R5. ETP17 Summary'!$P$125:$X$141,MATCH($E180,'R5. ETP17 Summary'!$O$125:$O$141,0),MATCH(I$93,'R5. ETP17 Summary'!$P$9:$X$9,0)),"")</f>
        <v/>
      </c>
      <c r="J180" s="6" t="str">
        <f>IFERROR(INDEX('R5. ETP17 Summary'!$P$125:$X$141,MATCH($E180,'R5. ETP17 Summary'!$O$125:$O$141,0),MATCH(J$93,'R5. ETP17 Summary'!$P$9:$X$9,0)),"")</f>
        <v/>
      </c>
      <c r="K180" s="8">
        <f t="shared" si="15"/>
        <v>0.35285101108957678</v>
      </c>
      <c r="L180" s="6">
        <f>IFERROR(INDEX('R5. ETP17 Summary'!$P$125:$X$141,MATCH($E180,'R5. ETP17 Summary'!$O$125:$O$141,0),MATCH(L$93,'R5. ETP17 Summary'!$P$9:$X$9,0)),"")</f>
        <v>0.64689352033089076</v>
      </c>
      <c r="M180" s="6">
        <f>IFERROR(INDEX('R5. ETP17 Summary'!$P$125:$X$141,MATCH($E180,'R5. ETP17 Summary'!$O$125:$O$141,0),MATCH(M$93,'R5. ETP17 Summary'!$P$9:$X$9,0)),"")</f>
        <v>16.270766008719541</v>
      </c>
      <c r="N180" s="6">
        <f>IFERROR(INDEX('R5. ETP17 Summary'!$P$125:$X$141,MATCH($E180,'R5. ETP17 Summary'!$O$125:$O$141,0),MATCH(N$93,'R5. ETP17 Summary'!$P$9:$X$9,0)),"")</f>
        <v>67.361580150247207</v>
      </c>
      <c r="O180" s="6">
        <f>IFERROR(INDEX('R5. ETP17 Summary'!$P$125:$X$141,MATCH($E180,'R5. ETP17 Summary'!$O$125:$O$141,0),MATCH(O$93,'R5. ETP17 Summary'!$P$9:$X$9,0)),"")</f>
        <v>110.85095769209101</v>
      </c>
      <c r="P180" s="6">
        <f>IFERROR(INDEX('R5. ETP17 Summary'!$P$125:$X$141,MATCH($E180,'R5. ETP17 Summary'!$O$125:$O$141,0),MATCH(P$93,'R5. ETP17 Summary'!$P$9:$X$9,0)),"")</f>
        <v>188.77559255709278</v>
      </c>
      <c r="Q180" s="6">
        <f>IFERROR(INDEX('R5. ETP17 Summary'!$P$125:$X$141,MATCH($E180,'R5. ETP17 Summary'!$O$125:$O$141,0),MATCH(Q$93,'R5. ETP17 Summary'!$P$9:$X$9,0)),"")</f>
        <v>235.26360672693929</v>
      </c>
      <c r="R180" s="6">
        <f>IFERROR(INDEX('R5. ETP17 Summary'!$P$125:$X$141,MATCH($E180,'R5. ETP17 Summary'!$O$125:$O$141,0),MATCH(R$93,'R5. ETP17 Summary'!$P$9:$X$9,0)),"")</f>
        <v>299.18270189964113</v>
      </c>
      <c r="S180" s="6">
        <f>IFERROR(INDEX('R5. ETP17 Summary'!$P$125:$X$141,MATCH($E180,'R5. ETP17 Summary'!$O$125:$O$141,0),MATCH(S$93,'R5. ETP17 Summary'!$P$9:$X$9,0)),"")</f>
        <v>322.13177718477283</v>
      </c>
    </row>
    <row r="181" spans="1:19" x14ac:dyDescent="0.3">
      <c r="A181" s="4" t="s">
        <v>45</v>
      </c>
      <c r="B181" s="4" t="s">
        <v>32</v>
      </c>
      <c r="C181" s="4" t="str">
        <f>INDEX('R1. Scenario specifications'!$C$11:$C$59,MATCH($B181,'R1. Scenario specifications'!$A$11:$A$59,0))</f>
        <v>2 Degrees Scenario, Energy Technology Perspectives 2017</v>
      </c>
      <c r="D181" s="4" t="s">
        <v>53</v>
      </c>
      <c r="E181" s="4" t="s">
        <v>53</v>
      </c>
      <c r="F181" s="4" t="s">
        <v>50</v>
      </c>
      <c r="G181" s="6">
        <f>IFERROR(INDEX('R5. ETP17 Summary'!$P$125:$X$141,MATCH($E181,'R5. ETP17 Summary'!$O$125:$O$141,0),MATCH(G$93,'R5. ETP17 Summary'!$P$9:$X$9,0)),"")</f>
        <v>398.27599999996119</v>
      </c>
      <c r="H181" s="6" t="str">
        <f>IFERROR(INDEX('R5. ETP17 Summary'!$P$125:$X$141,MATCH($E181,'R5. ETP17 Summary'!$O$125:$O$141,0),MATCH(H$93,'R5. ETP17 Summary'!$P$9:$X$9,0)),"")</f>
        <v/>
      </c>
      <c r="I181" s="6" t="str">
        <f>IFERROR(INDEX('R5. ETP17 Summary'!$P$125:$X$141,MATCH($E181,'R5. ETP17 Summary'!$O$125:$O$141,0),MATCH(I$93,'R5. ETP17 Summary'!$P$9:$X$9,0)),"")</f>
        <v/>
      </c>
      <c r="J181" s="6" t="str">
        <f>IFERROR(INDEX('R5. ETP17 Summary'!$P$125:$X$141,MATCH($E181,'R5. ETP17 Summary'!$O$125:$O$141,0),MATCH(J$93,'R5. ETP17 Summary'!$P$9:$X$9,0)),"")</f>
        <v/>
      </c>
      <c r="K181" s="8">
        <f t="shared" si="15"/>
        <v>469.77176947019353</v>
      </c>
      <c r="L181" s="6">
        <f>IFERROR(INDEX('R5. ETP17 Summary'!$P$125:$X$141,MATCH($E181,'R5. ETP17 Summary'!$O$125:$O$141,0),MATCH(L$93,'R5. ETP17 Summary'!$P$9:$X$9,0)),"")</f>
        <v>529.35157736205383</v>
      </c>
      <c r="M181" s="6">
        <f>IFERROR(INDEX('R5. ETP17 Summary'!$P$125:$X$141,MATCH($E181,'R5. ETP17 Summary'!$O$125:$O$141,0),MATCH(M$93,'R5. ETP17 Summary'!$P$9:$X$9,0)),"")</f>
        <v>651.24257981095093</v>
      </c>
      <c r="N181" s="6">
        <f>IFERROR(INDEX('R5. ETP17 Summary'!$P$125:$X$141,MATCH($E181,'R5. ETP17 Summary'!$O$125:$O$141,0),MATCH(N$93,'R5. ETP17 Summary'!$P$9:$X$9,0)),"")</f>
        <v>743.45346476687553</v>
      </c>
      <c r="O181" s="6">
        <f>IFERROR(INDEX('R5. ETP17 Summary'!$P$125:$X$141,MATCH($E181,'R5. ETP17 Summary'!$O$125:$O$141,0),MATCH(O$93,'R5. ETP17 Summary'!$P$9:$X$9,0)),"")</f>
        <v>834.85458446385337</v>
      </c>
      <c r="P181" s="6">
        <f>IFERROR(INDEX('R5. ETP17 Summary'!$P$125:$X$141,MATCH($E181,'R5. ETP17 Summary'!$O$125:$O$141,0),MATCH(P$93,'R5. ETP17 Summary'!$P$9:$X$9,0)),"")</f>
        <v>904.44428755557931</v>
      </c>
      <c r="Q181" s="6">
        <f>IFERROR(INDEX('R5. ETP17 Summary'!$P$125:$X$141,MATCH($E181,'R5. ETP17 Summary'!$O$125:$O$141,0),MATCH(Q$93,'R5. ETP17 Summary'!$P$9:$X$9,0)),"")</f>
        <v>948.04174812275699</v>
      </c>
      <c r="R181" s="6">
        <f>IFERROR(INDEX('R5. ETP17 Summary'!$P$125:$X$141,MATCH($E181,'R5. ETP17 Summary'!$O$125:$O$141,0),MATCH(R$93,'R5. ETP17 Summary'!$P$9:$X$9,0)),"")</f>
        <v>991.89918827717543</v>
      </c>
      <c r="S181" s="6">
        <f>IFERROR(INDEX('R5. ETP17 Summary'!$P$125:$X$141,MATCH($E181,'R5. ETP17 Summary'!$O$125:$O$141,0),MATCH(S$93,'R5. ETP17 Summary'!$P$9:$X$9,0)),"")</f>
        <v>1022.0356553110953</v>
      </c>
    </row>
    <row r="182" spans="1:19" x14ac:dyDescent="0.3">
      <c r="A182" s="4" t="s">
        <v>45</v>
      </c>
      <c r="B182" s="4" t="s">
        <v>32</v>
      </c>
      <c r="C182" s="4" t="str">
        <f>INDEX('R1. Scenario specifications'!$C$11:$C$59,MATCH($B182,'R1. Scenario specifications'!$A$11:$A$59,0))</f>
        <v>2 Degrees Scenario, Energy Technology Perspectives 2017</v>
      </c>
      <c r="D182" s="4" t="s">
        <v>55</v>
      </c>
      <c r="E182" s="4" t="s">
        <v>69</v>
      </c>
      <c r="F182" s="4" t="s">
        <v>50</v>
      </c>
      <c r="G182" s="6">
        <f>IFERROR(INDEX('R5. ETP17 Summary'!$P$125:$X$141,MATCH($E182,'R5. ETP17 Summary'!$O$125:$O$141,0),MATCH(G$93,'R5. ETP17 Summary'!$P$9:$X$9,0)),"")</f>
        <v>130.90315065412221</v>
      </c>
      <c r="H182" s="6" t="str">
        <f>IFERROR(INDEX('R5. ETP17 Summary'!$P$125:$X$141,MATCH($E182,'R5. ETP17 Summary'!$O$125:$O$141,0),MATCH(H$93,'R5. ETP17 Summary'!$P$9:$X$9,0)),"")</f>
        <v/>
      </c>
      <c r="I182" s="6" t="str">
        <f>IFERROR(INDEX('R5. ETP17 Summary'!$P$125:$X$141,MATCH($E182,'R5. ETP17 Summary'!$O$125:$O$141,0),MATCH(I$93,'R5. ETP17 Summary'!$P$9:$X$9,0)),"")</f>
        <v/>
      </c>
      <c r="J182" s="6" t="str">
        <f>IFERROR(INDEX('R5. ETP17 Summary'!$P$125:$X$141,MATCH($E182,'R5. ETP17 Summary'!$O$125:$O$141,0),MATCH(J$93,'R5. ETP17 Summary'!$P$9:$X$9,0)),"")</f>
        <v/>
      </c>
      <c r="K182" s="8">
        <f t="shared" si="15"/>
        <v>218.24431983018152</v>
      </c>
      <c r="L182" s="6">
        <f>IFERROR(INDEX('R5. ETP17 Summary'!$P$125:$X$141,MATCH($E182,'R5. ETP17 Summary'!$O$125:$O$141,0),MATCH(L$93,'R5. ETP17 Summary'!$P$9:$X$9,0)),"")</f>
        <v>291.02862747689761</v>
      </c>
      <c r="M182" s="6">
        <f>IFERROR(INDEX('R5. ETP17 Summary'!$P$125:$X$141,MATCH($E182,'R5. ETP17 Summary'!$O$125:$O$141,0),MATCH(M$93,'R5. ETP17 Summary'!$P$9:$X$9,0)),"")</f>
        <v>372.93919740679678</v>
      </c>
      <c r="N182" s="6">
        <f>IFERROR(INDEX('R5. ETP17 Summary'!$P$125:$X$141,MATCH($E182,'R5. ETP17 Summary'!$O$125:$O$141,0),MATCH(N$93,'R5. ETP17 Summary'!$P$9:$X$9,0)),"")</f>
        <v>463.45110944066749</v>
      </c>
      <c r="O182" s="6">
        <f>IFERROR(INDEX('R5. ETP17 Summary'!$P$125:$X$141,MATCH($E182,'R5. ETP17 Summary'!$O$125:$O$141,0),MATCH(O$93,'R5. ETP17 Summary'!$P$9:$X$9,0)),"")</f>
        <v>524.56333277256385</v>
      </c>
      <c r="P182" s="6">
        <f>IFERROR(INDEX('R5. ETP17 Summary'!$P$125:$X$141,MATCH($E182,'R5. ETP17 Summary'!$O$125:$O$141,0),MATCH(P$93,'R5. ETP17 Summary'!$P$9:$X$9,0)),"")</f>
        <v>623.03315504757234</v>
      </c>
      <c r="Q182" s="6">
        <f>IFERROR(INDEX('R5. ETP17 Summary'!$P$125:$X$141,MATCH($E182,'R5. ETP17 Summary'!$O$125:$O$141,0),MATCH(Q$93,'R5. ETP17 Summary'!$P$9:$X$9,0)),"")</f>
        <v>708.40099506490708</v>
      </c>
      <c r="R182" s="6">
        <f>IFERROR(INDEX('R5. ETP17 Summary'!$P$125:$X$141,MATCH($E182,'R5. ETP17 Summary'!$O$125:$O$141,0),MATCH(R$93,'R5. ETP17 Summary'!$P$9:$X$9,0)),"")</f>
        <v>779.02219916530578</v>
      </c>
      <c r="S182" s="6">
        <f>IFERROR(INDEX('R5. ETP17 Summary'!$P$125:$X$141,MATCH($E182,'R5. ETP17 Summary'!$O$125:$O$141,0),MATCH(S$93,'R5. ETP17 Summary'!$P$9:$X$9,0)),"")</f>
        <v>857.92090651217359</v>
      </c>
    </row>
    <row r="183" spans="1:19" x14ac:dyDescent="0.3">
      <c r="A183" s="4" t="s">
        <v>45</v>
      </c>
      <c r="B183" s="4" t="s">
        <v>32</v>
      </c>
      <c r="C183" s="4" t="str">
        <f>INDEX('R1. Scenario specifications'!$C$11:$C$59,MATCH($B183,'R1. Scenario specifications'!$A$11:$A$59,0))</f>
        <v>2 Degrees Scenario, Energy Technology Perspectives 2017</v>
      </c>
      <c r="D183" s="4" t="s">
        <v>55</v>
      </c>
      <c r="E183" s="4" t="s">
        <v>70</v>
      </c>
      <c r="F183" s="4" t="s">
        <v>50</v>
      </c>
      <c r="G183" s="6">
        <f>IFERROR(INDEX('R5. ETP17 Summary'!$P$125:$X$141,MATCH($E183,'R5. ETP17 Summary'!$O$125:$O$141,0),MATCH(G$93,'R5. ETP17 Summary'!$P$9:$X$9,0)),"")</f>
        <v>0</v>
      </c>
      <c r="H183" s="6" t="str">
        <f>IFERROR(INDEX('R5. ETP17 Summary'!$P$125:$X$141,MATCH($E183,'R5. ETP17 Summary'!$O$125:$O$141,0),MATCH(H$93,'R5. ETP17 Summary'!$P$9:$X$9,0)),"")</f>
        <v/>
      </c>
      <c r="I183" s="6" t="str">
        <f>IFERROR(INDEX('R5. ETP17 Summary'!$P$125:$X$141,MATCH($E183,'R5. ETP17 Summary'!$O$125:$O$141,0),MATCH(I$93,'R5. ETP17 Summary'!$P$9:$X$9,0)),"")</f>
        <v/>
      </c>
      <c r="J183" s="6" t="str">
        <f>IFERROR(INDEX('R5. ETP17 Summary'!$P$125:$X$141,MATCH($E183,'R5. ETP17 Summary'!$O$125:$O$141,0),MATCH(J$93,'R5. ETP17 Summary'!$P$9:$X$9,0)),"")</f>
        <v/>
      </c>
      <c r="K183" s="8">
        <f t="shared" si="15"/>
        <v>0.27578102998075149</v>
      </c>
      <c r="L183" s="6">
        <f>IFERROR(INDEX('R5. ETP17 Summary'!$P$125:$X$141,MATCH($E183,'R5. ETP17 Summary'!$O$125:$O$141,0),MATCH(L$93,'R5. ETP17 Summary'!$P$9:$X$9,0)),"")</f>
        <v>0.50559855496471107</v>
      </c>
      <c r="M183" s="6">
        <f>IFERROR(INDEX('R5. ETP17 Summary'!$P$125:$X$141,MATCH($E183,'R5. ETP17 Summary'!$O$125:$O$141,0),MATCH(M$93,'R5. ETP17 Summary'!$P$9:$X$9,0)),"")</f>
        <v>2.7012709859458433</v>
      </c>
      <c r="N183" s="6">
        <f>IFERROR(INDEX('R5. ETP17 Summary'!$P$125:$X$141,MATCH($E183,'R5. ETP17 Summary'!$O$125:$O$141,0),MATCH(N$93,'R5. ETP17 Summary'!$P$9:$X$9,0)),"")</f>
        <v>10.692899663882876</v>
      </c>
      <c r="O183" s="6">
        <f>IFERROR(INDEX('R5. ETP17 Summary'!$P$125:$X$141,MATCH($E183,'R5. ETP17 Summary'!$O$125:$O$141,0),MATCH(O$93,'R5. ETP17 Summary'!$P$9:$X$9,0)),"")</f>
        <v>24.287679860897988</v>
      </c>
      <c r="P183" s="6">
        <f>IFERROR(INDEX('R5. ETP17 Summary'!$P$125:$X$141,MATCH($E183,'R5. ETP17 Summary'!$O$125:$O$141,0),MATCH(P$93,'R5. ETP17 Summary'!$P$9:$X$9,0)),"")</f>
        <v>42.70063187125001</v>
      </c>
      <c r="Q183" s="6">
        <f>IFERROR(INDEX('R5. ETP17 Summary'!$P$125:$X$141,MATCH($E183,'R5. ETP17 Summary'!$O$125:$O$141,0),MATCH(Q$93,'R5. ETP17 Summary'!$P$9:$X$9,0)),"")</f>
        <v>62.861040522934303</v>
      </c>
      <c r="R183" s="6">
        <f>IFERROR(INDEX('R5. ETP17 Summary'!$P$125:$X$141,MATCH($E183,'R5. ETP17 Summary'!$O$125:$O$141,0),MATCH(R$93,'R5. ETP17 Summary'!$P$9:$X$9,0)),"")</f>
        <v>94.392029467788333</v>
      </c>
      <c r="S183" s="6">
        <f>IFERROR(INDEX('R5. ETP17 Summary'!$P$125:$X$141,MATCH($E183,'R5. ETP17 Summary'!$O$125:$O$141,0),MATCH(S$93,'R5. ETP17 Summary'!$P$9:$X$9,0)),"")</f>
        <v>141.7085594579618</v>
      </c>
    </row>
    <row r="184" spans="1:19" x14ac:dyDescent="0.3">
      <c r="A184" s="4" t="s">
        <v>45</v>
      </c>
      <c r="B184" s="4" t="s">
        <v>32</v>
      </c>
      <c r="C184" s="4" t="str">
        <f>INDEX('R1. Scenario specifications'!$C$11:$C$59,MATCH($B184,'R1. Scenario specifications'!$A$11:$A$59,0))</f>
        <v>2 Degrees Scenario, Energy Technology Perspectives 2017</v>
      </c>
      <c r="D184" s="4" t="s">
        <v>54</v>
      </c>
      <c r="E184" s="4" t="s">
        <v>71</v>
      </c>
      <c r="F184" s="4" t="s">
        <v>50</v>
      </c>
      <c r="G184" s="6">
        <f>IFERROR(INDEX('R5. ETP17 Summary'!$P$125:$X$141,MATCH($E184,'R5. ETP17 Summary'!$O$125:$O$141,0),MATCH(G$93,'R5. ETP17 Summary'!$P$9:$X$9,0)),"")</f>
        <v>1044.0240328563759</v>
      </c>
      <c r="H184" s="6" t="str">
        <f>IFERROR(INDEX('R5. ETP17 Summary'!$P$125:$X$141,MATCH($E184,'R5. ETP17 Summary'!$O$125:$O$141,0),MATCH(H$93,'R5. ETP17 Summary'!$P$9:$X$9,0)),"")</f>
        <v/>
      </c>
      <c r="I184" s="6" t="str">
        <f>IFERROR(INDEX('R5. ETP17 Summary'!$P$125:$X$141,MATCH($E184,'R5. ETP17 Summary'!$O$125:$O$141,0),MATCH(I$93,'R5. ETP17 Summary'!$P$9:$X$9,0)),"")</f>
        <v/>
      </c>
      <c r="J184" s="6" t="str">
        <f>IFERROR(INDEX('R5. ETP17 Summary'!$P$125:$X$141,MATCH($E184,'R5. ETP17 Summary'!$O$125:$O$141,0),MATCH(J$93,'R5. ETP17 Summary'!$P$9:$X$9,0)),"")</f>
        <v/>
      </c>
      <c r="K184" s="8">
        <f t="shared" si="15"/>
        <v>1245.0191081520225</v>
      </c>
      <c r="L184" s="6">
        <f>IFERROR(INDEX('R5. ETP17 Summary'!$P$125:$X$141,MATCH($E184,'R5. ETP17 Summary'!$O$125:$O$141,0),MATCH(L$93,'R5. ETP17 Summary'!$P$9:$X$9,0)),"")</f>
        <v>1412.515004231728</v>
      </c>
      <c r="M184" s="6">
        <f>IFERROR(INDEX('R5. ETP17 Summary'!$P$125:$X$141,MATCH($E184,'R5. ETP17 Summary'!$O$125:$O$141,0),MATCH(M$93,'R5. ETP17 Summary'!$P$9:$X$9,0)),"")</f>
        <v>1570.3106890607328</v>
      </c>
      <c r="N184" s="6">
        <f>IFERROR(INDEX('R5. ETP17 Summary'!$P$125:$X$141,MATCH($E184,'R5. ETP17 Summary'!$O$125:$O$141,0),MATCH(N$93,'R5. ETP17 Summary'!$P$9:$X$9,0)),"")</f>
        <v>1675.2095666888988</v>
      </c>
      <c r="O184" s="6">
        <f>IFERROR(INDEX('R5. ETP17 Summary'!$P$125:$X$141,MATCH($E184,'R5. ETP17 Summary'!$O$125:$O$141,0),MATCH(O$93,'R5. ETP17 Summary'!$P$9:$X$9,0)),"")</f>
        <v>1830.7076654768266</v>
      </c>
      <c r="P184" s="6">
        <f>IFERROR(INDEX('R5. ETP17 Summary'!$P$125:$X$141,MATCH($E184,'R5. ETP17 Summary'!$O$125:$O$141,0),MATCH(P$93,'R5. ETP17 Summary'!$P$9:$X$9,0)),"")</f>
        <v>1991.4642025665044</v>
      </c>
      <c r="Q184" s="6">
        <f>IFERROR(INDEX('R5. ETP17 Summary'!$P$125:$X$141,MATCH($E184,'R5. ETP17 Summary'!$O$125:$O$141,0),MATCH(Q$93,'R5. ETP17 Summary'!$P$9:$X$9,0)),"")</f>
        <v>2102.6546178695376</v>
      </c>
      <c r="R184" s="6">
        <f>IFERROR(INDEX('R5. ETP17 Summary'!$P$125:$X$141,MATCH($E184,'R5. ETP17 Summary'!$O$125:$O$141,0),MATCH(R$93,'R5. ETP17 Summary'!$P$9:$X$9,0)),"")</f>
        <v>2224.8985736499644</v>
      </c>
      <c r="S184" s="6">
        <f>IFERROR(INDEX('R5. ETP17 Summary'!$P$125:$X$141,MATCH($E184,'R5. ETP17 Summary'!$O$125:$O$141,0),MATCH(S$93,'R5. ETP17 Summary'!$P$9:$X$9,0)),"")</f>
        <v>2386.2204374902353</v>
      </c>
    </row>
    <row r="185" spans="1:19" x14ac:dyDescent="0.3">
      <c r="A185" s="4" t="s">
        <v>45</v>
      </c>
      <c r="B185" s="4" t="s">
        <v>32</v>
      </c>
      <c r="C185" s="4" t="str">
        <f>INDEX('R1. Scenario specifications'!$C$11:$C$59,MATCH($B185,'R1. Scenario specifications'!$A$11:$A$59,0))</f>
        <v>2 Degrees Scenario, Energy Technology Perspectives 2017</v>
      </c>
      <c r="D185" s="4" t="s">
        <v>58</v>
      </c>
      <c r="E185" s="4" t="s">
        <v>63</v>
      </c>
      <c r="F185" s="4" t="s">
        <v>50</v>
      </c>
      <c r="G185" s="6">
        <f>IFERROR(INDEX('R5. ETP17 Summary'!$P$125:$X$141,MATCH($E185,'R5. ETP17 Summary'!$O$125:$O$141,0),MATCH(G$93,'R5. ETP17 Summary'!$P$9:$X$9,0)),"")</f>
        <v>12.308314743538201</v>
      </c>
      <c r="H185" s="6" t="str">
        <f>IFERROR(INDEX('R5. ETP17 Summary'!$P$125:$X$141,MATCH($E185,'R5. ETP17 Summary'!$O$125:$O$141,0),MATCH(H$93,'R5. ETP17 Summary'!$P$9:$X$9,0)),"")</f>
        <v/>
      </c>
      <c r="I185" s="6" t="str">
        <f>IFERROR(INDEX('R5. ETP17 Summary'!$P$125:$X$141,MATCH($E185,'R5. ETP17 Summary'!$O$125:$O$141,0),MATCH(I$93,'R5. ETP17 Summary'!$P$9:$X$9,0)),"")</f>
        <v/>
      </c>
      <c r="J185" s="6" t="str">
        <f>IFERROR(INDEX('R5. ETP17 Summary'!$P$125:$X$141,MATCH($E185,'R5. ETP17 Summary'!$O$125:$O$141,0),MATCH(J$93,'R5. ETP17 Summary'!$P$9:$X$9,0)),"")</f>
        <v/>
      </c>
      <c r="K185" s="8">
        <f t="shared" si="15"/>
        <v>23.011350301565557</v>
      </c>
      <c r="L185" s="6">
        <f>IFERROR(INDEX('R5. ETP17 Summary'!$P$125:$X$141,MATCH($E185,'R5. ETP17 Summary'!$O$125:$O$141,0),MATCH(L$93,'R5. ETP17 Summary'!$P$9:$X$9,0)),"")</f>
        <v>31.930546599921684</v>
      </c>
      <c r="M185" s="6">
        <f>IFERROR(INDEX('R5. ETP17 Summary'!$P$125:$X$141,MATCH($E185,'R5. ETP17 Summary'!$O$125:$O$141,0),MATCH(M$93,'R5. ETP17 Summary'!$P$9:$X$9,0)),"")</f>
        <v>47.289961257793742</v>
      </c>
      <c r="N185" s="6">
        <f>IFERROR(INDEX('R5. ETP17 Summary'!$P$125:$X$141,MATCH($E185,'R5. ETP17 Summary'!$O$125:$O$141,0),MATCH(N$93,'R5. ETP17 Summary'!$P$9:$X$9,0)),"")</f>
        <v>66.35190437292087</v>
      </c>
      <c r="O185" s="6">
        <f>IFERROR(INDEX('R5. ETP17 Summary'!$P$125:$X$141,MATCH($E185,'R5. ETP17 Summary'!$O$125:$O$141,0),MATCH(O$93,'R5. ETP17 Summary'!$P$9:$X$9,0)),"")</f>
        <v>85.752055062190493</v>
      </c>
      <c r="P185" s="6">
        <f>IFERROR(INDEX('R5. ETP17 Summary'!$P$125:$X$141,MATCH($E185,'R5. ETP17 Summary'!$O$125:$O$141,0),MATCH(P$93,'R5. ETP17 Summary'!$P$9:$X$9,0)),"")</f>
        <v>109.26982882676188</v>
      </c>
      <c r="Q185" s="6">
        <f>IFERROR(INDEX('R5. ETP17 Summary'!$P$125:$X$141,MATCH($E185,'R5. ETP17 Summary'!$O$125:$O$141,0),MATCH(Q$93,'R5. ETP17 Summary'!$P$9:$X$9,0)),"")</f>
        <v>131.13118165755546</v>
      </c>
      <c r="R185" s="6">
        <f>IFERROR(INDEX('R5. ETP17 Summary'!$P$125:$X$141,MATCH($E185,'R5. ETP17 Summary'!$O$125:$O$141,0),MATCH(R$93,'R5. ETP17 Summary'!$P$9:$X$9,0)),"")</f>
        <v>153.95923375988997</v>
      </c>
      <c r="S185" s="6">
        <f>IFERROR(INDEX('R5. ETP17 Summary'!$P$125:$X$141,MATCH($E185,'R5. ETP17 Summary'!$O$125:$O$141,0),MATCH(S$93,'R5. ETP17 Summary'!$P$9:$X$9,0)),"")</f>
        <v>212.16688443261779</v>
      </c>
    </row>
    <row r="186" spans="1:19" x14ac:dyDescent="0.3">
      <c r="A186" s="4" t="s">
        <v>45</v>
      </c>
      <c r="B186" s="4" t="s">
        <v>32</v>
      </c>
      <c r="C186" s="4" t="str">
        <f>INDEX('R1. Scenario specifications'!$C$11:$C$59,MATCH($B186,'R1. Scenario specifications'!$A$11:$A$59,0))</f>
        <v>2 Degrees Scenario, Energy Technology Perspectives 2017</v>
      </c>
      <c r="D186" s="4" t="s">
        <v>57</v>
      </c>
      <c r="E186" s="4" t="s">
        <v>72</v>
      </c>
      <c r="F186" s="4" t="s">
        <v>50</v>
      </c>
      <c r="G186" s="6">
        <f>IFERROR(INDEX('R5. ETP17 Summary'!$P$125:$X$141,MATCH($E186,'R5. ETP17 Summary'!$O$125:$O$141,0),MATCH(G$93,'R5. ETP17 Summary'!$P$9:$X$9,0)),"")</f>
        <v>340.80495537458751</v>
      </c>
      <c r="H186" s="6" t="str">
        <f>IFERROR(INDEX('R5. ETP17 Summary'!$P$125:$X$141,MATCH($E186,'R5. ETP17 Summary'!$O$125:$O$141,0),MATCH(H$93,'R5. ETP17 Summary'!$P$9:$X$9,0)),"")</f>
        <v/>
      </c>
      <c r="I186" s="6" t="str">
        <f>IFERROR(INDEX('R5. ETP17 Summary'!$P$125:$X$141,MATCH($E186,'R5. ETP17 Summary'!$O$125:$O$141,0),MATCH(I$93,'R5. ETP17 Summary'!$P$9:$X$9,0)),"")</f>
        <v/>
      </c>
      <c r="J186" s="6" t="str">
        <f>IFERROR(INDEX('R5. ETP17 Summary'!$P$125:$X$141,MATCH($E186,'R5. ETP17 Summary'!$O$125:$O$141,0),MATCH(J$93,'R5. ETP17 Summary'!$P$9:$X$9,0)),"")</f>
        <v/>
      </c>
      <c r="K186" s="8">
        <f t="shared" si="15"/>
        <v>762.57986031024916</v>
      </c>
      <c r="L186" s="6">
        <f>IFERROR(INDEX('R5. ETP17 Summary'!$P$125:$X$141,MATCH($E186,'R5. ETP17 Summary'!$O$125:$O$141,0),MATCH(L$93,'R5. ETP17 Summary'!$P$9:$X$9,0)),"")</f>
        <v>1114.0589477566341</v>
      </c>
      <c r="M186" s="6">
        <f>IFERROR(INDEX('R5. ETP17 Summary'!$P$125:$X$141,MATCH($E186,'R5. ETP17 Summary'!$O$125:$O$141,0),MATCH(M$93,'R5. ETP17 Summary'!$P$9:$X$9,0)),"")</f>
        <v>1713.5819584642406</v>
      </c>
      <c r="N186" s="6">
        <f>IFERROR(INDEX('R5. ETP17 Summary'!$P$125:$X$141,MATCH($E186,'R5. ETP17 Summary'!$O$125:$O$141,0),MATCH(N$93,'R5. ETP17 Summary'!$P$9:$X$9,0)),"")</f>
        <v>2141.9950801844279</v>
      </c>
      <c r="O186" s="6">
        <f>IFERROR(INDEX('R5. ETP17 Summary'!$P$125:$X$141,MATCH($E186,'R5. ETP17 Summary'!$O$125:$O$141,0),MATCH(O$93,'R5. ETP17 Summary'!$P$9:$X$9,0)),"")</f>
        <v>2405.6840095755579</v>
      </c>
      <c r="P186" s="6">
        <f>IFERROR(INDEX('R5. ETP17 Summary'!$P$125:$X$141,MATCH($E186,'R5. ETP17 Summary'!$O$125:$O$141,0),MATCH(P$93,'R5. ETP17 Summary'!$P$9:$X$9,0)),"")</f>
        <v>2590.4785439468246</v>
      </c>
      <c r="Q186" s="6">
        <f>IFERROR(INDEX('R5. ETP17 Summary'!$P$125:$X$141,MATCH($E186,'R5. ETP17 Summary'!$O$125:$O$141,0),MATCH(Q$93,'R5. ETP17 Summary'!$P$9:$X$9,0)),"")</f>
        <v>2869.6680710289061</v>
      </c>
      <c r="R186" s="6">
        <f>IFERROR(INDEX('R5. ETP17 Summary'!$P$125:$X$141,MATCH($E186,'R5. ETP17 Summary'!$O$125:$O$141,0),MATCH(R$93,'R5. ETP17 Summary'!$P$9:$X$9,0)),"")</f>
        <v>3101.3497369897</v>
      </c>
      <c r="S186" s="6">
        <f>IFERROR(INDEX('R5. ETP17 Summary'!$P$125:$X$141,MATCH($E186,'R5. ETP17 Summary'!$O$125:$O$141,0),MATCH(S$93,'R5. ETP17 Summary'!$P$9:$X$9,0)),"")</f>
        <v>3376.1890953475131</v>
      </c>
    </row>
    <row r="187" spans="1:19" x14ac:dyDescent="0.3">
      <c r="A187" s="4" t="s">
        <v>45</v>
      </c>
      <c r="B187" s="4" t="s">
        <v>32</v>
      </c>
      <c r="C187" s="4" t="str">
        <f>INDEX('R1. Scenario specifications'!$C$11:$C$59,MATCH($B187,'R1. Scenario specifications'!$A$11:$A$59,0))</f>
        <v>2 Degrees Scenario, Energy Technology Perspectives 2017</v>
      </c>
      <c r="D187" s="4" t="s">
        <v>57</v>
      </c>
      <c r="E187" s="4" t="s">
        <v>73</v>
      </c>
      <c r="F187" s="4" t="s">
        <v>50</v>
      </c>
      <c r="G187" s="6">
        <f>IFERROR(INDEX('R5. ETP17 Summary'!$P$125:$X$141,MATCH($E187,'R5. ETP17 Summary'!$O$125:$O$141,0),MATCH(G$93,'R5. ETP17 Summary'!$P$9:$X$9,0)),"")</f>
        <v>8.7631800000000002</v>
      </c>
      <c r="H187" s="6" t="str">
        <f>IFERROR(INDEX('R5. ETP17 Summary'!$P$125:$X$141,MATCH($E187,'R5. ETP17 Summary'!$O$125:$O$141,0),MATCH(H$93,'R5. ETP17 Summary'!$P$9:$X$9,0)),"")</f>
        <v/>
      </c>
      <c r="I187" s="6" t="str">
        <f>IFERROR(INDEX('R5. ETP17 Summary'!$P$125:$X$141,MATCH($E187,'R5. ETP17 Summary'!$O$125:$O$141,0),MATCH(I$93,'R5. ETP17 Summary'!$P$9:$X$9,0)),"")</f>
        <v/>
      </c>
      <c r="J187" s="6" t="str">
        <f>IFERROR(INDEX('R5. ETP17 Summary'!$P$125:$X$141,MATCH($E187,'R5. ETP17 Summary'!$O$125:$O$141,0),MATCH(J$93,'R5. ETP17 Summary'!$P$9:$X$9,0)),"")</f>
        <v/>
      </c>
      <c r="K187" s="8">
        <f t="shared" si="15"/>
        <v>38.070748056868219</v>
      </c>
      <c r="L187" s="6">
        <f>IFERROR(INDEX('R5. ETP17 Summary'!$P$125:$X$141,MATCH($E187,'R5. ETP17 Summary'!$O$125:$O$141,0),MATCH(L$93,'R5. ETP17 Summary'!$P$9:$X$9,0)),"")</f>
        <v>62.493721437591738</v>
      </c>
      <c r="M187" s="6">
        <f>IFERROR(INDEX('R5. ETP17 Summary'!$P$125:$X$141,MATCH($E187,'R5. ETP17 Summary'!$O$125:$O$141,0),MATCH(M$93,'R5. ETP17 Summary'!$P$9:$X$9,0)),"")</f>
        <v>125.93542769846947</v>
      </c>
      <c r="N187" s="6">
        <f>IFERROR(INDEX('R5. ETP17 Summary'!$P$125:$X$141,MATCH($E187,'R5. ETP17 Summary'!$O$125:$O$141,0),MATCH(N$93,'R5. ETP17 Summary'!$P$9:$X$9,0)),"")</f>
        <v>196.96275857885988</v>
      </c>
      <c r="O187" s="6">
        <f>IFERROR(INDEX('R5. ETP17 Summary'!$P$125:$X$141,MATCH($E187,'R5. ETP17 Summary'!$O$125:$O$141,0),MATCH(O$93,'R5. ETP17 Summary'!$P$9:$X$9,0)),"")</f>
        <v>265.74704141077598</v>
      </c>
      <c r="P187" s="6">
        <f>IFERROR(INDEX('R5. ETP17 Summary'!$P$125:$X$141,MATCH($E187,'R5. ETP17 Summary'!$O$125:$O$141,0),MATCH(P$93,'R5. ETP17 Summary'!$P$9:$X$9,0)),"")</f>
        <v>334.73413660879203</v>
      </c>
      <c r="Q187" s="6">
        <f>IFERROR(INDEX('R5. ETP17 Summary'!$P$125:$X$141,MATCH($E187,'R5. ETP17 Summary'!$O$125:$O$141,0),MATCH(Q$93,'R5. ETP17 Summary'!$P$9:$X$9,0)),"")</f>
        <v>410.26374743210852</v>
      </c>
      <c r="R187" s="6">
        <f>IFERROR(INDEX('R5. ETP17 Summary'!$P$125:$X$141,MATCH($E187,'R5. ETP17 Summary'!$O$125:$O$141,0),MATCH(R$93,'R5. ETP17 Summary'!$P$9:$X$9,0)),"")</f>
        <v>516.22055342635178</v>
      </c>
      <c r="S187" s="6">
        <f>IFERROR(INDEX('R5. ETP17 Summary'!$P$125:$X$141,MATCH($E187,'R5. ETP17 Summary'!$O$125:$O$141,0),MATCH(S$93,'R5. ETP17 Summary'!$P$9:$X$9,0)),"")</f>
        <v>655.51645740461538</v>
      </c>
    </row>
    <row r="188" spans="1:19" x14ac:dyDescent="0.3">
      <c r="A188" s="4" t="s">
        <v>45</v>
      </c>
      <c r="B188" s="4" t="s">
        <v>32</v>
      </c>
      <c r="C188" s="4" t="str">
        <f>INDEX('R1. Scenario specifications'!$C$11:$C$59,MATCH($B188,'R1. Scenario specifications'!$A$11:$A$59,0))</f>
        <v>2 Degrees Scenario, Energy Technology Perspectives 2017</v>
      </c>
      <c r="D188" s="4" t="s">
        <v>56</v>
      </c>
      <c r="E188" s="4" t="s">
        <v>61</v>
      </c>
      <c r="F188" s="4" t="s">
        <v>50</v>
      </c>
      <c r="G188" s="6">
        <f>IFERROR(INDEX('R5. ETP17 Summary'!$P$125:$X$141,MATCH($E188,'R5. ETP17 Summary'!$O$125:$O$141,0),MATCH(G$93,'R5. ETP17 Summary'!$P$9:$X$9,0)),"")</f>
        <v>177.99678700200658</v>
      </c>
      <c r="H188" s="6" t="str">
        <f>IFERROR(INDEX('R5. ETP17 Summary'!$P$125:$X$141,MATCH($E188,'R5. ETP17 Summary'!$O$125:$O$141,0),MATCH(H$93,'R5. ETP17 Summary'!$P$9:$X$9,0)),"")</f>
        <v/>
      </c>
      <c r="I188" s="6" t="str">
        <f>IFERROR(INDEX('R5. ETP17 Summary'!$P$125:$X$141,MATCH($E188,'R5. ETP17 Summary'!$O$125:$O$141,0),MATCH(I$93,'R5. ETP17 Summary'!$P$9:$X$9,0)),"")</f>
        <v/>
      </c>
      <c r="J188" s="6" t="str">
        <f>IFERROR(INDEX('R5. ETP17 Summary'!$P$125:$X$141,MATCH($E188,'R5. ETP17 Summary'!$O$125:$O$141,0),MATCH(J$93,'R5. ETP17 Summary'!$P$9:$X$9,0)),"")</f>
        <v/>
      </c>
      <c r="K188" s="8">
        <f t="shared" si="15"/>
        <v>563.68365504239853</v>
      </c>
      <c r="L188" s="6">
        <f>IFERROR(INDEX('R5. ETP17 Summary'!$P$125:$X$141,MATCH($E188,'R5. ETP17 Summary'!$O$125:$O$141,0),MATCH(L$93,'R5. ETP17 Summary'!$P$9:$X$9,0)),"")</f>
        <v>885.08937840939177</v>
      </c>
      <c r="M188" s="6">
        <f>IFERROR(INDEX('R5. ETP17 Summary'!$P$125:$X$141,MATCH($E188,'R5. ETP17 Summary'!$O$125:$O$141,0),MATCH(M$93,'R5. ETP17 Summary'!$P$9:$X$9,0)),"")</f>
        <v>1321.2585623252153</v>
      </c>
      <c r="N188" s="6">
        <f>IFERROR(INDEX('R5. ETP17 Summary'!$P$125:$X$141,MATCH($E188,'R5. ETP17 Summary'!$O$125:$O$141,0),MATCH(N$93,'R5. ETP17 Summary'!$P$9:$X$9,0)),"")</f>
        <v>1845.9939906377581</v>
      </c>
      <c r="O188" s="6">
        <f>IFERROR(INDEX('R5. ETP17 Summary'!$P$125:$X$141,MATCH($E188,'R5. ETP17 Summary'!$O$125:$O$141,0),MATCH(O$93,'R5. ETP17 Summary'!$P$9:$X$9,0)),"")</f>
        <v>2354.1603103872458</v>
      </c>
      <c r="P188" s="6">
        <f>IFERROR(INDEX('R5. ETP17 Summary'!$P$125:$X$141,MATCH($E188,'R5. ETP17 Summary'!$O$125:$O$141,0),MATCH(P$93,'R5. ETP17 Summary'!$P$9:$X$9,0)),"")</f>
        <v>3177.3833007482149</v>
      </c>
      <c r="Q188" s="6">
        <f>IFERROR(INDEX('R5. ETP17 Summary'!$P$125:$X$141,MATCH($E188,'R5. ETP17 Summary'!$O$125:$O$141,0),MATCH(Q$93,'R5. ETP17 Summary'!$P$9:$X$9,0)),"")</f>
        <v>4018.6728437742222</v>
      </c>
      <c r="R188" s="6">
        <f>IFERROR(INDEX('R5. ETP17 Summary'!$P$125:$X$141,MATCH($E188,'R5. ETP17 Summary'!$O$125:$O$141,0),MATCH(R$93,'R5. ETP17 Summary'!$P$9:$X$9,0)),"")</f>
        <v>5039.5520367419322</v>
      </c>
      <c r="S188" s="6">
        <f>IFERROR(INDEX('R5. ETP17 Summary'!$P$125:$X$141,MATCH($E188,'R5. ETP17 Summary'!$O$125:$O$141,0),MATCH(S$93,'R5. ETP17 Summary'!$P$9:$X$9,0)),"")</f>
        <v>6394.4322457247272</v>
      </c>
    </row>
    <row r="189" spans="1:19" x14ac:dyDescent="0.3">
      <c r="A189" s="4" t="s">
        <v>45</v>
      </c>
      <c r="B189" s="4" t="s">
        <v>32</v>
      </c>
      <c r="C189" s="4" t="str">
        <f>INDEX('R1. Scenario specifications'!$C$11:$C$59,MATCH($B189,'R1. Scenario specifications'!$A$11:$A$59,0))</f>
        <v>2 Degrees Scenario, Energy Technology Perspectives 2017</v>
      </c>
      <c r="D189" s="4" t="s">
        <v>56</v>
      </c>
      <c r="E189" s="4" t="s">
        <v>74</v>
      </c>
      <c r="F189" s="4" t="s">
        <v>50</v>
      </c>
      <c r="G189" s="6">
        <f>IFERROR(INDEX('R5. ETP17 Summary'!$P$125:$X$141,MATCH($E189,'R5. ETP17 Summary'!$O$125:$O$141,0),MATCH(G$93,'R5. ETP17 Summary'!$P$9:$X$9,0)),"")</f>
        <v>7.4322450585597988</v>
      </c>
      <c r="H189" s="6" t="str">
        <f>IFERROR(INDEX('R5. ETP17 Summary'!$P$125:$X$141,MATCH($E189,'R5. ETP17 Summary'!$O$125:$O$141,0),MATCH(H$93,'R5. ETP17 Summary'!$P$9:$X$9,0)),"")</f>
        <v/>
      </c>
      <c r="I189" s="6" t="str">
        <f>IFERROR(INDEX('R5. ETP17 Summary'!$P$125:$X$141,MATCH($E189,'R5. ETP17 Summary'!$O$125:$O$141,0),MATCH(I$93,'R5. ETP17 Summary'!$P$9:$X$9,0)),"")</f>
        <v/>
      </c>
      <c r="J189" s="6" t="str">
        <f>IFERROR(INDEX('R5. ETP17 Summary'!$P$125:$X$141,MATCH($E189,'R5. ETP17 Summary'!$O$125:$O$141,0),MATCH(J$93,'R5. ETP17 Summary'!$P$9:$X$9,0)),"")</f>
        <v/>
      </c>
      <c r="K189" s="8">
        <f t="shared" si="15"/>
        <v>36.126573812495728</v>
      </c>
      <c r="L189" s="6">
        <f>IFERROR(INDEX('R5. ETP17 Summary'!$P$125:$X$141,MATCH($E189,'R5. ETP17 Summary'!$O$125:$O$141,0),MATCH(L$93,'R5. ETP17 Summary'!$P$9:$X$9,0)),"")</f>
        <v>60.038514440775664</v>
      </c>
      <c r="M189" s="6">
        <f>IFERROR(INDEX('R5. ETP17 Summary'!$P$125:$X$141,MATCH($E189,'R5. ETP17 Summary'!$O$125:$O$141,0),MATCH(M$93,'R5. ETP17 Summary'!$P$9:$X$9,0)),"")</f>
        <v>157.61173148913522</v>
      </c>
      <c r="N189" s="6">
        <f>IFERROR(INDEX('R5. ETP17 Summary'!$P$125:$X$141,MATCH($E189,'R5. ETP17 Summary'!$O$125:$O$141,0),MATCH(N$93,'R5. ETP17 Summary'!$P$9:$X$9,0)),"")</f>
        <v>277.45202178445021</v>
      </c>
      <c r="O189" s="6">
        <f>IFERROR(INDEX('R5. ETP17 Summary'!$P$125:$X$141,MATCH($E189,'R5. ETP17 Summary'!$O$125:$O$141,0),MATCH(O$93,'R5. ETP17 Summary'!$P$9:$X$9,0)),"")</f>
        <v>407.33850652985348</v>
      </c>
      <c r="P189" s="6">
        <f>IFERROR(INDEX('R5. ETP17 Summary'!$P$125:$X$141,MATCH($E189,'R5. ETP17 Summary'!$O$125:$O$141,0),MATCH(P$93,'R5. ETP17 Summary'!$P$9:$X$9,0)),"")</f>
        <v>549.51731843357322</v>
      </c>
      <c r="Q189" s="6">
        <f>IFERROR(INDEX('R5. ETP17 Summary'!$P$125:$X$141,MATCH($E189,'R5. ETP17 Summary'!$O$125:$O$141,0),MATCH(Q$93,'R5. ETP17 Summary'!$P$9:$X$9,0)),"")</f>
        <v>719.9765731112625</v>
      </c>
      <c r="R189" s="6">
        <f>IFERROR(INDEX('R5. ETP17 Summary'!$P$125:$X$141,MATCH($E189,'R5. ETP17 Summary'!$O$125:$O$141,0),MATCH(R$93,'R5. ETP17 Summary'!$P$9:$X$9,0)),"")</f>
        <v>882.90628698381204</v>
      </c>
      <c r="S189" s="6">
        <f>IFERROR(INDEX('R5. ETP17 Summary'!$P$125:$X$141,MATCH($E189,'R5. ETP17 Summary'!$O$125:$O$141,0),MATCH(S$93,'R5. ETP17 Summary'!$P$9:$X$9,0)),"")</f>
        <v>1032.7541912832307</v>
      </c>
    </row>
    <row r="190" spans="1:19" x14ac:dyDescent="0.3">
      <c r="A190" s="4" t="s">
        <v>45</v>
      </c>
      <c r="B190" s="4" t="s">
        <v>32</v>
      </c>
      <c r="C190" s="4" t="str">
        <f>INDEX('R1. Scenario specifications'!$C$11:$C$59,MATCH($B190,'R1. Scenario specifications'!$A$11:$A$59,0))</f>
        <v>2 Degrees Scenario, Energy Technology Perspectives 2017</v>
      </c>
      <c r="D190" s="4" t="s">
        <v>58</v>
      </c>
      <c r="E190" s="4" t="s">
        <v>75</v>
      </c>
      <c r="F190" s="4" t="s">
        <v>50</v>
      </c>
      <c r="G190" s="6">
        <f>IFERROR(INDEX('R5. ETP17 Summary'!$P$125:$X$141,MATCH($E190,'R5. ETP17 Summary'!$O$125:$O$141,0),MATCH(G$93,'R5. ETP17 Summary'!$P$9:$X$9,0)),"")</f>
        <v>0.53652000000000011</v>
      </c>
      <c r="H190" s="6" t="str">
        <f>IFERROR(INDEX('R5. ETP17 Summary'!$P$125:$X$141,MATCH($E190,'R5. ETP17 Summary'!$O$125:$O$141,0),MATCH(H$93,'R5. ETP17 Summary'!$P$9:$X$9,0)),"")</f>
        <v/>
      </c>
      <c r="I190" s="6" t="str">
        <f>IFERROR(INDEX('R5. ETP17 Summary'!$P$125:$X$141,MATCH($E190,'R5. ETP17 Summary'!$O$125:$O$141,0),MATCH(I$93,'R5. ETP17 Summary'!$P$9:$X$9,0)),"")</f>
        <v/>
      </c>
      <c r="J190" s="6" t="str">
        <f>IFERROR(INDEX('R5. ETP17 Summary'!$P$125:$X$141,MATCH($E190,'R5. ETP17 Summary'!$O$125:$O$141,0),MATCH(J$93,'R5. ETP17 Summary'!$P$9:$X$9,0)),"")</f>
        <v/>
      </c>
      <c r="K190" s="8">
        <f t="shared" si="15"/>
        <v>1.6166899033918884</v>
      </c>
      <c r="L190" s="6">
        <f>IFERROR(INDEX('R5. ETP17 Summary'!$P$125:$X$141,MATCH($E190,'R5. ETP17 Summary'!$O$125:$O$141,0),MATCH(L$93,'R5. ETP17 Summary'!$P$9:$X$9,0)),"")</f>
        <v>2.5168314895517954</v>
      </c>
      <c r="M190" s="6">
        <f>IFERROR(INDEX('R5. ETP17 Summary'!$P$125:$X$141,MATCH($E190,'R5. ETP17 Summary'!$O$125:$O$141,0),MATCH(M$93,'R5. ETP17 Summary'!$P$9:$X$9,0)),"")</f>
        <v>6.9099856947123603</v>
      </c>
      <c r="N190" s="6">
        <f>IFERROR(INDEX('R5. ETP17 Summary'!$P$125:$X$141,MATCH($E190,'R5. ETP17 Summary'!$O$125:$O$141,0),MATCH(N$93,'R5. ETP17 Summary'!$P$9:$X$9,0)),"")</f>
        <v>19.102644056325495</v>
      </c>
      <c r="O190" s="6">
        <f>IFERROR(INDEX('R5. ETP17 Summary'!$P$125:$X$141,MATCH($E190,'R5. ETP17 Summary'!$O$125:$O$141,0),MATCH(O$93,'R5. ETP17 Summary'!$P$9:$X$9,0)),"")</f>
        <v>39.031940215447946</v>
      </c>
      <c r="P190" s="6">
        <f>IFERROR(INDEX('R5. ETP17 Summary'!$P$125:$X$141,MATCH($E190,'R5. ETP17 Summary'!$O$125:$O$141,0),MATCH(P$93,'R5. ETP17 Summary'!$P$9:$X$9,0)),"")</f>
        <v>83.064584452115383</v>
      </c>
      <c r="Q190" s="6">
        <f>IFERROR(INDEX('R5. ETP17 Summary'!$P$125:$X$141,MATCH($E190,'R5. ETP17 Summary'!$O$125:$O$141,0),MATCH(Q$93,'R5. ETP17 Summary'!$P$9:$X$9,0)),"")</f>
        <v>153.02631885290677</v>
      </c>
      <c r="R190" s="6">
        <f>IFERROR(INDEX('R5. ETP17 Summary'!$P$125:$X$141,MATCH($E190,'R5. ETP17 Summary'!$O$125:$O$141,0),MATCH(R$93,'R5. ETP17 Summary'!$P$9:$X$9,0)),"")</f>
        <v>225.8324827049853</v>
      </c>
      <c r="S190" s="6">
        <f>IFERROR(INDEX('R5. ETP17 Summary'!$P$125:$X$141,MATCH($E190,'R5. ETP17 Summary'!$O$125:$O$141,0),MATCH(S$93,'R5. ETP17 Summary'!$P$9:$X$9,0)),"")</f>
        <v>279.29028640535631</v>
      </c>
    </row>
    <row r="191" spans="1:19" x14ac:dyDescent="0.3">
      <c r="A191" s="4" t="s">
        <v>45</v>
      </c>
      <c r="B191" s="9" t="s">
        <v>32</v>
      </c>
      <c r="C191" s="9" t="str">
        <f>INDEX('R1. Scenario specifications'!$C$11:$C$59,MATCH($B191,'R1. Scenario specifications'!$A$11:$A$59,0))</f>
        <v>2 Degrees Scenario, Energy Technology Perspectives 2017</v>
      </c>
      <c r="D191" s="9" t="s">
        <v>58</v>
      </c>
      <c r="E191" s="9" t="s">
        <v>58</v>
      </c>
      <c r="F191" s="9" t="s">
        <v>50</v>
      </c>
      <c r="G191" s="10">
        <f>IFERROR(INDEX('R5. ETP17 Summary'!$P$125:$X$141,MATCH($E191,'R5. ETP17 Summary'!$O$125:$O$141,0),MATCH(G$93,'R5. ETP17 Summary'!$P$9:$X$9,0)),"")</f>
        <v>0</v>
      </c>
      <c r="H191" s="10" t="str">
        <f>IFERROR(INDEX('R5. ETP17 Summary'!$P$125:$X$141,MATCH($E191,'R5. ETP17 Summary'!$O$125:$O$141,0),MATCH(H$93,'R5. ETP17 Summary'!$P$9:$X$9,0)),"")</f>
        <v/>
      </c>
      <c r="I191" s="10" t="str">
        <f>IFERROR(INDEX('R5. ETP17 Summary'!$P$125:$X$141,MATCH($E191,'R5. ETP17 Summary'!$O$125:$O$141,0),MATCH(I$93,'R5. ETP17 Summary'!$P$9:$X$9,0)),"")</f>
        <v/>
      </c>
      <c r="J191" s="10" t="str">
        <f>IFERROR(INDEX('R5. ETP17 Summary'!$P$125:$X$141,MATCH($E191,'R5. ETP17 Summary'!$O$125:$O$141,0),MATCH(J$93,'R5. ETP17 Summary'!$P$9:$X$9,0)),"")</f>
        <v/>
      </c>
      <c r="K191" s="11">
        <f t="shared" si="15"/>
        <v>0</v>
      </c>
      <c r="L191" s="10">
        <f>IFERROR(INDEX('R5. ETP17 Summary'!$P$125:$X$141,MATCH($E191,'R5. ETP17 Summary'!$O$125:$O$141,0),MATCH(L$93,'R5. ETP17 Summary'!$P$9:$X$9,0)),"")</f>
        <v>0</v>
      </c>
      <c r="M191" s="10">
        <f>IFERROR(INDEX('R5. ETP17 Summary'!$P$125:$X$141,MATCH($E191,'R5. ETP17 Summary'!$O$125:$O$141,0),MATCH(M$93,'R5. ETP17 Summary'!$P$9:$X$9,0)),"")</f>
        <v>0</v>
      </c>
      <c r="N191" s="10">
        <f>IFERROR(INDEX('R5. ETP17 Summary'!$P$125:$X$141,MATCH($E191,'R5. ETP17 Summary'!$O$125:$O$141,0),MATCH(N$93,'R5. ETP17 Summary'!$P$9:$X$9,0)),"")</f>
        <v>0</v>
      </c>
      <c r="O191" s="10">
        <f>IFERROR(INDEX('R5. ETP17 Summary'!$P$125:$X$141,MATCH($E191,'R5. ETP17 Summary'!$O$125:$O$141,0),MATCH(O$93,'R5. ETP17 Summary'!$P$9:$X$9,0)),"")</f>
        <v>0</v>
      </c>
      <c r="P191" s="10">
        <f>IFERROR(INDEX('R5. ETP17 Summary'!$P$125:$X$141,MATCH($E191,'R5. ETP17 Summary'!$O$125:$O$141,0),MATCH(P$93,'R5. ETP17 Summary'!$P$9:$X$9,0)),"")</f>
        <v>0</v>
      </c>
      <c r="Q191" s="10">
        <f>IFERROR(INDEX('R5. ETP17 Summary'!$P$125:$X$141,MATCH($E191,'R5. ETP17 Summary'!$O$125:$O$141,0),MATCH(Q$93,'R5. ETP17 Summary'!$P$9:$X$9,0)),"")</f>
        <v>0</v>
      </c>
      <c r="R191" s="10">
        <f>IFERROR(INDEX('R5. ETP17 Summary'!$P$125:$X$141,MATCH($E191,'R5. ETP17 Summary'!$O$125:$O$141,0),MATCH(R$93,'R5. ETP17 Summary'!$P$9:$X$9,0)),"")</f>
        <v>0</v>
      </c>
      <c r="S191" s="10">
        <f>IFERROR(INDEX('R5. ETP17 Summary'!$P$125:$X$141,MATCH($E191,'R5. ETP17 Summary'!$O$125:$O$141,0),MATCH(S$93,'R5. ETP17 Summary'!$P$9:$X$9,0)),"")</f>
        <v>0</v>
      </c>
    </row>
    <row r="192" spans="1:19" x14ac:dyDescent="0.3">
      <c r="A192" s="4" t="s">
        <v>45</v>
      </c>
      <c r="B192" s="4" t="s">
        <v>33</v>
      </c>
      <c r="C192" s="4" t="str">
        <f>INDEX('R1. Scenario specifications'!$C$11:$C$59,MATCH($B192,'R1. Scenario specifications'!$A$11:$A$59,0))</f>
        <v>Below 2 Degrees Scenario (1.75DS), Energy Technology Perspectives 2017</v>
      </c>
      <c r="D192" s="4" t="s">
        <v>24</v>
      </c>
      <c r="E192" s="4" t="s">
        <v>24</v>
      </c>
      <c r="F192" s="4" t="s">
        <v>50</v>
      </c>
      <c r="G192" s="6">
        <f>IFERROR(INDEX('R5. ETP17 Summary'!$AC$125:$AK$141,MATCH($E192,'R5. ETP17 Summary'!$AB$125:$AB$141,0),MATCH(G$93,'R5. ETP17 Summary'!$AC$9:$AK$9,0)),"")</f>
        <v>442.34508278658268</v>
      </c>
      <c r="H192" s="6" t="str">
        <f>IFERROR(INDEX('R5. ETP17 Summary'!$AC$125:$AK$141,MATCH($E192,'R5. ETP17 Summary'!$AB$125:$AB$141,0),MATCH(H$93,'R5. ETP17 Summary'!$AC$9:$AK$9,0)),"")</f>
        <v/>
      </c>
      <c r="I192" s="6" t="str">
        <f>IFERROR(INDEX('R5. ETP17 Summary'!$AC$125:$AK$141,MATCH($E192,'R5. ETP17 Summary'!$AB$125:$AB$141,0),MATCH(I$93,'R5. ETP17 Summary'!$AC$9:$AK$9,0)),"")</f>
        <v/>
      </c>
      <c r="J192" s="6" t="str">
        <f>IFERROR(INDEX('R5. ETP17 Summary'!$AC$125:$AK$141,MATCH($E192,'R5. ETP17 Summary'!$AB$125:$AB$141,0),MATCH(J$93,'R5. ETP17 Summary'!$AC$9:$AK$9,0)),"")</f>
        <v/>
      </c>
      <c r="K192" s="8">
        <f t="shared" si="15"/>
        <v>425.32697016132232</v>
      </c>
      <c r="L192" s="6">
        <f>IFERROR(INDEX('R5. ETP17 Summary'!$AC$125:$AK$141,MATCH($E192,'R5. ETP17 Summary'!$AB$125:$AB$141,0),MATCH(L$93,'R5. ETP17 Summary'!$AC$9:$AK$9,0)),"")</f>
        <v>411.14520964027207</v>
      </c>
      <c r="M192" s="6">
        <f>IFERROR(INDEX('R5. ETP17 Summary'!$AC$125:$AK$141,MATCH($E192,'R5. ETP17 Summary'!$AB$125:$AB$141,0),MATCH(M$93,'R5. ETP17 Summary'!$AC$9:$AK$9,0)),"")</f>
        <v>331.02827878410483</v>
      </c>
      <c r="N192" s="6">
        <f>IFERROR(INDEX('R5. ETP17 Summary'!$AC$125:$AK$141,MATCH($E192,'R5. ETP17 Summary'!$AB$125:$AB$141,0),MATCH(N$93,'R5. ETP17 Summary'!$AC$9:$AK$9,0)),"")</f>
        <v>268.96965329296444</v>
      </c>
      <c r="O192" s="6">
        <f>IFERROR(INDEX('R5. ETP17 Summary'!$AC$125:$AK$141,MATCH($E192,'R5. ETP17 Summary'!$AB$125:$AB$141,0),MATCH(O$93,'R5. ETP17 Summary'!$AC$9:$AK$9,0)),"")</f>
        <v>213.56470202353984</v>
      </c>
      <c r="P192" s="6">
        <f>IFERROR(INDEX('R5. ETP17 Summary'!$AC$125:$AK$141,MATCH($E192,'R5. ETP17 Summary'!$AB$125:$AB$141,0),MATCH(P$93,'R5. ETP17 Summary'!$AC$9:$AK$9,0)),"")</f>
        <v>190.03840641082587</v>
      </c>
      <c r="Q192" s="6">
        <f>IFERROR(INDEX('R5. ETP17 Summary'!$AC$125:$AK$141,MATCH($E192,'R5. ETP17 Summary'!$AB$125:$AB$141,0),MATCH(Q$93,'R5. ETP17 Summary'!$AC$9:$AK$9,0)),"")</f>
        <v>182.1913170976384</v>
      </c>
      <c r="R192" s="6">
        <f>IFERROR(INDEX('R5. ETP17 Summary'!$AC$125:$AK$141,MATCH($E192,'R5. ETP17 Summary'!$AB$125:$AB$141,0),MATCH(R$93,'R5. ETP17 Summary'!$AC$9:$AK$9,0)),"")</f>
        <v>152.63290019485376</v>
      </c>
      <c r="S192" s="6">
        <f>IFERROR(INDEX('R5. ETP17 Summary'!$AC$125:$AK$141,MATCH($E192,'R5. ETP17 Summary'!$AB$125:$AB$141,0),MATCH(S$93,'R5. ETP17 Summary'!$AC$9:$AK$9,0)),"")</f>
        <v>160.94156421877361</v>
      </c>
    </row>
    <row r="193" spans="1:19" x14ac:dyDescent="0.3">
      <c r="A193" s="4" t="s">
        <v>45</v>
      </c>
      <c r="B193" s="4" t="s">
        <v>33</v>
      </c>
      <c r="C193" s="4" t="str">
        <f>INDEX('R1. Scenario specifications'!$C$11:$C$59,MATCH($B193,'R1. Scenario specifications'!$A$11:$A$59,0))</f>
        <v>Below 2 Degrees Scenario (1.75DS), Energy Technology Perspectives 2017</v>
      </c>
      <c r="D193" s="4" t="s">
        <v>23</v>
      </c>
      <c r="E193" s="4" t="s">
        <v>23</v>
      </c>
      <c r="F193" s="4" t="s">
        <v>50</v>
      </c>
      <c r="G193" s="6">
        <f>IFERROR(INDEX('R5. ETP17 Summary'!$AC$125:$AK$141,MATCH($E193,'R5. ETP17 Summary'!$AB$125:$AB$141,0),MATCH(G$93,'R5. ETP17 Summary'!$AC$9:$AK$9,0)),"")</f>
        <v>1760.3680667874487</v>
      </c>
      <c r="H193" s="6" t="str">
        <f>IFERROR(INDEX('R5. ETP17 Summary'!$AC$125:$AK$141,MATCH($E193,'R5. ETP17 Summary'!$AB$125:$AB$141,0),MATCH(H$93,'R5. ETP17 Summary'!$AC$9:$AK$9,0)),"")</f>
        <v/>
      </c>
      <c r="I193" s="6" t="str">
        <f>IFERROR(INDEX('R5. ETP17 Summary'!$AC$125:$AK$141,MATCH($E193,'R5. ETP17 Summary'!$AB$125:$AB$141,0),MATCH(I$93,'R5. ETP17 Summary'!$AC$9:$AK$9,0)),"")</f>
        <v/>
      </c>
      <c r="J193" s="6" t="str">
        <f>IFERROR(INDEX('R5. ETP17 Summary'!$AC$125:$AK$141,MATCH($E193,'R5. ETP17 Summary'!$AB$125:$AB$141,0),MATCH(J$93,'R5. ETP17 Summary'!$AC$9:$AK$9,0)),"")</f>
        <v/>
      </c>
      <c r="K193" s="8">
        <f t="shared" si="15"/>
        <v>1745.3767502049125</v>
      </c>
      <c r="L193" s="6">
        <f>IFERROR(INDEX('R5. ETP17 Summary'!$AC$125:$AK$141,MATCH($E193,'R5. ETP17 Summary'!$AB$125:$AB$141,0),MATCH(L$93,'R5. ETP17 Summary'!$AC$9:$AK$9,0)),"")</f>
        <v>1732.8839863861322</v>
      </c>
      <c r="M193" s="6">
        <f>IFERROR(INDEX('R5. ETP17 Summary'!$AC$125:$AK$141,MATCH($E193,'R5. ETP17 Summary'!$AB$125:$AB$141,0),MATCH(M$93,'R5. ETP17 Summary'!$AC$9:$AK$9,0)),"")</f>
        <v>1391.7185375682607</v>
      </c>
      <c r="N193" s="6">
        <f>IFERROR(INDEX('R5. ETP17 Summary'!$AC$125:$AK$141,MATCH($E193,'R5. ETP17 Summary'!$AB$125:$AB$141,0),MATCH(N$93,'R5. ETP17 Summary'!$AC$9:$AK$9,0)),"")</f>
        <v>792.67047797498844</v>
      </c>
      <c r="O193" s="6">
        <f>IFERROR(INDEX('R5. ETP17 Summary'!$AC$125:$AK$141,MATCH($E193,'R5. ETP17 Summary'!$AB$125:$AB$141,0),MATCH(O$93,'R5. ETP17 Summary'!$AC$9:$AK$9,0)),"")</f>
        <v>393.32514395902331</v>
      </c>
      <c r="P193" s="6">
        <f>IFERROR(INDEX('R5. ETP17 Summary'!$AC$125:$AK$141,MATCH($E193,'R5. ETP17 Summary'!$AB$125:$AB$141,0),MATCH(P$93,'R5. ETP17 Summary'!$AC$9:$AK$9,0)),"")</f>
        <v>136.36691304310267</v>
      </c>
      <c r="Q193" s="6">
        <f>IFERROR(INDEX('R5. ETP17 Summary'!$AC$125:$AK$141,MATCH($E193,'R5. ETP17 Summary'!$AB$125:$AB$141,0),MATCH(Q$93,'R5. ETP17 Summary'!$AC$9:$AK$9,0)),"")</f>
        <v>111.88398436425018</v>
      </c>
      <c r="R193" s="6">
        <f>IFERROR(INDEX('R5. ETP17 Summary'!$AC$125:$AK$141,MATCH($E193,'R5. ETP17 Summary'!$AB$125:$AB$141,0),MATCH(R$93,'R5. ETP17 Summary'!$AC$9:$AK$9,0)),"")</f>
        <v>89.969241210995634</v>
      </c>
      <c r="S193" s="6">
        <f>IFERROR(INDEX('R5. ETP17 Summary'!$AC$125:$AK$141,MATCH($E193,'R5. ETP17 Summary'!$AB$125:$AB$141,0),MATCH(S$93,'R5. ETP17 Summary'!$AC$9:$AK$9,0)),"")</f>
        <v>21.716469080241009</v>
      </c>
    </row>
    <row r="194" spans="1:19" x14ac:dyDescent="0.3">
      <c r="A194" s="4" t="s">
        <v>45</v>
      </c>
      <c r="B194" s="4" t="s">
        <v>33</v>
      </c>
      <c r="C194" s="4" t="str">
        <f>INDEX('R1. Scenario specifications'!$C$11:$C$59,MATCH($B194,'R1. Scenario specifications'!$A$11:$A$59,0))</f>
        <v>Below 2 Degrees Scenario (1.75DS), Energy Technology Perspectives 2017</v>
      </c>
      <c r="D194" s="4" t="s">
        <v>23</v>
      </c>
      <c r="E194" s="4" t="s">
        <v>66</v>
      </c>
      <c r="F194" s="4" t="s">
        <v>50</v>
      </c>
      <c r="G194" s="6">
        <f>IFERROR(INDEX('R5. ETP17 Summary'!$AC$125:$AK$141,MATCH($E194,'R5. ETP17 Summary'!$AB$125:$AB$141,0),MATCH(G$93,'R5. ETP17 Summary'!$AC$9:$AK$9,0)),"")</f>
        <v>0</v>
      </c>
      <c r="H194" s="6" t="str">
        <f>IFERROR(INDEX('R5. ETP17 Summary'!$AC$125:$AK$141,MATCH($E194,'R5. ETP17 Summary'!$AB$125:$AB$141,0),MATCH(H$93,'R5. ETP17 Summary'!$AC$9:$AK$9,0)),"")</f>
        <v/>
      </c>
      <c r="I194" s="6" t="str">
        <f>IFERROR(INDEX('R5. ETP17 Summary'!$AC$125:$AK$141,MATCH($E194,'R5. ETP17 Summary'!$AB$125:$AB$141,0),MATCH(I$93,'R5. ETP17 Summary'!$AC$9:$AK$9,0)),"")</f>
        <v/>
      </c>
      <c r="J194" s="6" t="str">
        <f>IFERROR(INDEX('R5. ETP17 Summary'!$AC$125:$AK$141,MATCH($E194,'R5. ETP17 Summary'!$AB$125:$AB$141,0),MATCH(J$93,'R5. ETP17 Summary'!$AC$9:$AK$9,0)),"")</f>
        <v/>
      </c>
      <c r="K194" s="8">
        <f t="shared" si="15"/>
        <v>3.1656931228160046</v>
      </c>
      <c r="L194" s="6">
        <f>IFERROR(INDEX('R5. ETP17 Summary'!$AC$125:$AK$141,MATCH($E194,'R5. ETP17 Summary'!$AB$125:$AB$141,0),MATCH(L$93,'R5. ETP17 Summary'!$AC$9:$AK$9,0)),"")</f>
        <v>5.8037707251626749</v>
      </c>
      <c r="M194" s="6">
        <f>IFERROR(INDEX('R5. ETP17 Summary'!$AC$125:$AK$141,MATCH($E194,'R5. ETP17 Summary'!$AB$125:$AB$141,0),MATCH(M$93,'R5. ETP17 Summary'!$AC$9:$AK$9,0)),"")</f>
        <v>42.307733443615199</v>
      </c>
      <c r="N194" s="6">
        <f>IFERROR(INDEX('R5. ETP17 Summary'!$AC$125:$AK$141,MATCH($E194,'R5. ETP17 Summary'!$AB$125:$AB$141,0),MATCH(N$93,'R5. ETP17 Summary'!$AC$9:$AK$9,0)),"")</f>
        <v>137.12237673639899</v>
      </c>
      <c r="O194" s="6">
        <f>IFERROR(INDEX('R5. ETP17 Summary'!$AC$125:$AK$141,MATCH($E194,'R5. ETP17 Summary'!$AB$125:$AB$141,0),MATCH(O$93,'R5. ETP17 Summary'!$AC$9:$AK$9,0)),"")</f>
        <v>266.66270406879693</v>
      </c>
      <c r="P194" s="6">
        <f>IFERROR(INDEX('R5. ETP17 Summary'!$AC$125:$AK$141,MATCH($E194,'R5. ETP17 Summary'!$AB$125:$AB$141,0),MATCH(P$93,'R5. ETP17 Summary'!$AC$9:$AK$9,0)),"")</f>
        <v>345.99520366438639</v>
      </c>
      <c r="Q194" s="6">
        <f>IFERROR(INDEX('R5. ETP17 Summary'!$AC$125:$AK$141,MATCH($E194,'R5. ETP17 Summary'!$AB$125:$AB$141,0),MATCH(Q$93,'R5. ETP17 Summary'!$AC$9:$AK$9,0)),"")</f>
        <v>283.90468885114706</v>
      </c>
      <c r="R194" s="6">
        <f>IFERROR(INDEX('R5. ETP17 Summary'!$AC$125:$AK$141,MATCH($E194,'R5. ETP17 Summary'!$AB$125:$AB$141,0),MATCH(R$93,'R5. ETP17 Summary'!$AC$9:$AK$9,0)),"")</f>
        <v>241.0643582102245</v>
      </c>
      <c r="S194" s="6">
        <f>IFERROR(INDEX('R5. ETP17 Summary'!$AC$125:$AK$141,MATCH($E194,'R5. ETP17 Summary'!$AB$125:$AB$141,0),MATCH(S$93,'R5. ETP17 Summary'!$AC$9:$AK$9,0)),"")</f>
        <v>263.79436387210882</v>
      </c>
    </row>
    <row r="195" spans="1:19" x14ac:dyDescent="0.3">
      <c r="A195" s="4" t="s">
        <v>45</v>
      </c>
      <c r="B195" s="4" t="s">
        <v>33</v>
      </c>
      <c r="C195" s="4" t="str">
        <f>INDEX('R1. Scenario specifications'!$C$11:$C$59,MATCH($B195,'R1. Scenario specifications'!$A$11:$A$59,0))</f>
        <v>Below 2 Degrees Scenario (1.75DS), Energy Technology Perspectives 2017</v>
      </c>
      <c r="D195" s="4" t="s">
        <v>25</v>
      </c>
      <c r="E195" s="4" t="s">
        <v>67</v>
      </c>
      <c r="F195" s="4" t="s">
        <v>50</v>
      </c>
      <c r="G195" s="6">
        <f>IFERROR(INDEX('R5. ETP17 Summary'!$AC$125:$AK$141,MATCH($E195,'R5. ETP17 Summary'!$AB$125:$AB$141,0),MATCH(G$93,'R5. ETP17 Summary'!$AC$9:$AK$9,0)),"")</f>
        <v>1638.6833129472773</v>
      </c>
      <c r="H195" s="6" t="str">
        <f>IFERROR(INDEX('R5. ETP17 Summary'!$AC$125:$AK$141,MATCH($E195,'R5. ETP17 Summary'!$AB$125:$AB$141,0),MATCH(H$93,'R5. ETP17 Summary'!$AC$9:$AK$9,0)),"")</f>
        <v/>
      </c>
      <c r="I195" s="6" t="str">
        <f>IFERROR(INDEX('R5. ETP17 Summary'!$AC$125:$AK$141,MATCH($E195,'R5. ETP17 Summary'!$AB$125:$AB$141,0),MATCH(I$93,'R5. ETP17 Summary'!$AC$9:$AK$9,0)),"")</f>
        <v/>
      </c>
      <c r="J195" s="6" t="str">
        <f>IFERROR(INDEX('R5. ETP17 Summary'!$AC$125:$AK$141,MATCH($E195,'R5. ETP17 Summary'!$AB$125:$AB$141,0),MATCH(J$93,'R5. ETP17 Summary'!$AC$9:$AK$9,0)),"")</f>
        <v/>
      </c>
      <c r="K195" s="8">
        <f t="shared" si="15"/>
        <v>1828.6187537568098</v>
      </c>
      <c r="L195" s="6">
        <f>IFERROR(INDEX('R5. ETP17 Summary'!$AC$125:$AK$141,MATCH($E195,'R5. ETP17 Summary'!$AB$125:$AB$141,0),MATCH(L$93,'R5. ETP17 Summary'!$AC$9:$AK$9,0)),"")</f>
        <v>1986.8982877647538</v>
      </c>
      <c r="M195" s="6">
        <f>IFERROR(INDEX('R5. ETP17 Summary'!$AC$125:$AK$141,MATCH($E195,'R5. ETP17 Summary'!$AB$125:$AB$141,0),MATCH(M$93,'R5. ETP17 Summary'!$AC$9:$AK$9,0)),"")</f>
        <v>2004.0463369479228</v>
      </c>
      <c r="N195" s="6">
        <f>IFERROR(INDEX('R5. ETP17 Summary'!$AC$125:$AK$141,MATCH($E195,'R5. ETP17 Summary'!$AB$125:$AB$141,0),MATCH(N$93,'R5. ETP17 Summary'!$AC$9:$AK$9,0)),"")</f>
        <v>1929.1321870077982</v>
      </c>
      <c r="O195" s="6">
        <f>IFERROR(INDEX('R5. ETP17 Summary'!$AC$125:$AK$141,MATCH($E195,'R5. ETP17 Summary'!$AB$125:$AB$141,0),MATCH(O$93,'R5. ETP17 Summary'!$AC$9:$AK$9,0)),"")</f>
        <v>1784.9965311941819</v>
      </c>
      <c r="P195" s="6">
        <f>IFERROR(INDEX('R5. ETP17 Summary'!$AC$125:$AK$141,MATCH($E195,'R5. ETP17 Summary'!$AB$125:$AB$141,0),MATCH(P$93,'R5. ETP17 Summary'!$AC$9:$AK$9,0)),"")</f>
        <v>1817.7308914488913</v>
      </c>
      <c r="Q195" s="6">
        <f>IFERROR(INDEX('R5. ETP17 Summary'!$AC$125:$AK$141,MATCH($E195,'R5. ETP17 Summary'!$AB$125:$AB$141,0),MATCH(Q$93,'R5. ETP17 Summary'!$AC$9:$AK$9,0)),"")</f>
        <v>1632.518596584137</v>
      </c>
      <c r="R195" s="6">
        <f>IFERROR(INDEX('R5. ETP17 Summary'!$AC$125:$AK$141,MATCH($E195,'R5. ETP17 Summary'!$AB$125:$AB$141,0),MATCH(R$93,'R5. ETP17 Summary'!$AC$9:$AK$9,0)),"")</f>
        <v>1199.109387832076</v>
      </c>
      <c r="S195" s="6">
        <f>IFERROR(INDEX('R5. ETP17 Summary'!$AC$125:$AK$141,MATCH($E195,'R5. ETP17 Summary'!$AB$125:$AB$141,0),MATCH(S$93,'R5. ETP17 Summary'!$AC$9:$AK$9,0)),"")</f>
        <v>1250.7570811058636</v>
      </c>
    </row>
    <row r="196" spans="1:19" x14ac:dyDescent="0.3">
      <c r="A196" s="4" t="s">
        <v>45</v>
      </c>
      <c r="B196" s="4" t="s">
        <v>33</v>
      </c>
      <c r="C196" s="4" t="str">
        <f>INDEX('R1. Scenario specifications'!$C$11:$C$59,MATCH($B196,'R1. Scenario specifications'!$A$11:$A$59,0))</f>
        <v>Below 2 Degrees Scenario (1.75DS), Energy Technology Perspectives 2017</v>
      </c>
      <c r="D196" s="4" t="s">
        <v>25</v>
      </c>
      <c r="E196" s="4" t="s">
        <v>68</v>
      </c>
      <c r="F196" s="4" t="s">
        <v>50</v>
      </c>
      <c r="G196" s="6">
        <f>IFERROR(INDEX('R5. ETP17 Summary'!$AC$125:$AK$141,MATCH($E196,'R5. ETP17 Summary'!$AB$125:$AB$141,0),MATCH(G$93,'R5. ETP17 Summary'!$AC$9:$AK$9,0)),"")</f>
        <v>0</v>
      </c>
      <c r="H196" s="6" t="str">
        <f>IFERROR(INDEX('R5. ETP17 Summary'!$AC$125:$AK$141,MATCH($E196,'R5. ETP17 Summary'!$AB$125:$AB$141,0),MATCH(H$93,'R5. ETP17 Summary'!$AC$9:$AK$9,0)),"")</f>
        <v/>
      </c>
      <c r="I196" s="6" t="str">
        <f>IFERROR(INDEX('R5. ETP17 Summary'!$AC$125:$AK$141,MATCH($E196,'R5. ETP17 Summary'!$AB$125:$AB$141,0),MATCH(I$93,'R5. ETP17 Summary'!$AC$9:$AK$9,0)),"")</f>
        <v/>
      </c>
      <c r="J196" s="6" t="str">
        <f>IFERROR(INDEX('R5. ETP17 Summary'!$AC$125:$AK$141,MATCH($E196,'R5. ETP17 Summary'!$AB$125:$AB$141,0),MATCH(J$93,'R5. ETP17 Summary'!$AC$9:$AK$9,0)),"")</f>
        <v/>
      </c>
      <c r="K196" s="8">
        <f t="shared" si="15"/>
        <v>0.96552250105759907</v>
      </c>
      <c r="L196" s="6">
        <f>IFERROR(INDEX('R5. ETP17 Summary'!$AC$125:$AK$141,MATCH($E196,'R5. ETP17 Summary'!$AB$125:$AB$141,0),MATCH(L$93,'R5. ETP17 Summary'!$AC$9:$AK$9,0)),"")</f>
        <v>1.7701245852722651</v>
      </c>
      <c r="M196" s="6">
        <f>IFERROR(INDEX('R5. ETP17 Summary'!$AC$125:$AK$141,MATCH($E196,'R5. ETP17 Summary'!$AB$125:$AB$141,0),MATCH(M$93,'R5. ETP17 Summary'!$AC$9:$AK$9,0)),"")</f>
        <v>21.700085846574652</v>
      </c>
      <c r="N196" s="6">
        <f>IFERROR(INDEX('R5. ETP17 Summary'!$AC$125:$AK$141,MATCH($E196,'R5. ETP17 Summary'!$AB$125:$AB$141,0),MATCH(N$93,'R5. ETP17 Summary'!$AC$9:$AK$9,0)),"")</f>
        <v>72.486296742580237</v>
      </c>
      <c r="O196" s="6">
        <f>IFERROR(INDEX('R5. ETP17 Summary'!$AC$125:$AK$141,MATCH($E196,'R5. ETP17 Summary'!$AB$125:$AB$141,0),MATCH(O$93,'R5. ETP17 Summary'!$AC$9:$AK$9,0)),"")</f>
        <v>145.73235723367094</v>
      </c>
      <c r="P196" s="6">
        <f>IFERROR(INDEX('R5. ETP17 Summary'!$AC$125:$AK$141,MATCH($E196,'R5. ETP17 Summary'!$AB$125:$AB$141,0),MATCH(P$93,'R5. ETP17 Summary'!$AC$9:$AK$9,0)),"")</f>
        <v>224.63400497370054</v>
      </c>
      <c r="Q196" s="6">
        <f>IFERROR(INDEX('R5. ETP17 Summary'!$AC$125:$AK$141,MATCH($E196,'R5. ETP17 Summary'!$AB$125:$AB$141,0),MATCH(Q$93,'R5. ETP17 Summary'!$AC$9:$AK$9,0)),"")</f>
        <v>285.93236709488298</v>
      </c>
      <c r="R196" s="6">
        <f>IFERROR(INDEX('R5. ETP17 Summary'!$AC$125:$AK$141,MATCH($E196,'R5. ETP17 Summary'!$AB$125:$AB$141,0),MATCH(R$93,'R5. ETP17 Summary'!$AC$9:$AK$9,0)),"")</f>
        <v>334.32082812928832</v>
      </c>
      <c r="S196" s="6">
        <f>IFERROR(INDEX('R5. ETP17 Summary'!$AC$125:$AK$141,MATCH($E196,'R5. ETP17 Summary'!$AB$125:$AB$141,0),MATCH(S$93,'R5. ETP17 Summary'!$AC$9:$AK$9,0)),"")</f>
        <v>383.0136954130399</v>
      </c>
    </row>
    <row r="197" spans="1:19" x14ac:dyDescent="0.3">
      <c r="A197" s="4" t="s">
        <v>45</v>
      </c>
      <c r="B197" s="4" t="s">
        <v>33</v>
      </c>
      <c r="C197" s="4" t="str">
        <f>INDEX('R1. Scenario specifications'!$C$11:$C$59,MATCH($B197,'R1. Scenario specifications'!$A$11:$A$59,0))</f>
        <v>Below 2 Degrees Scenario (1.75DS), Energy Technology Perspectives 2017</v>
      </c>
      <c r="D197" s="4" t="s">
        <v>53</v>
      </c>
      <c r="E197" s="4" t="s">
        <v>53</v>
      </c>
      <c r="F197" s="4" t="s">
        <v>50</v>
      </c>
      <c r="G197" s="6">
        <f>IFERROR(INDEX('R5. ETP17 Summary'!$AC$125:$AK$141,MATCH($E197,'R5. ETP17 Summary'!$AB$125:$AB$141,0),MATCH(G$93,'R5. ETP17 Summary'!$AC$9:$AK$9,0)),"")</f>
        <v>398.27599999996119</v>
      </c>
      <c r="H197" s="6" t="str">
        <f>IFERROR(INDEX('R5. ETP17 Summary'!$AC$125:$AK$141,MATCH($E197,'R5. ETP17 Summary'!$AB$125:$AB$141,0),MATCH(H$93,'R5. ETP17 Summary'!$AC$9:$AK$9,0)),"")</f>
        <v/>
      </c>
      <c r="I197" s="6" t="str">
        <f>IFERROR(INDEX('R5. ETP17 Summary'!$AC$125:$AK$141,MATCH($E197,'R5. ETP17 Summary'!$AB$125:$AB$141,0),MATCH(I$93,'R5. ETP17 Summary'!$AC$9:$AK$9,0)),"")</f>
        <v/>
      </c>
      <c r="J197" s="6" t="str">
        <f>IFERROR(INDEX('R5. ETP17 Summary'!$AC$125:$AK$141,MATCH($E197,'R5. ETP17 Summary'!$AB$125:$AB$141,0),MATCH(J$93,'R5. ETP17 Summary'!$AC$9:$AK$9,0)),"")</f>
        <v/>
      </c>
      <c r="K197" s="8">
        <f t="shared" si="15"/>
        <v>473.25719434316431</v>
      </c>
      <c r="L197" s="6">
        <f>IFERROR(INDEX('R5. ETP17 Summary'!$AC$125:$AK$141,MATCH($E197,'R5. ETP17 Summary'!$AB$125:$AB$141,0),MATCH(L$93,'R5. ETP17 Summary'!$AC$9:$AK$9,0)),"")</f>
        <v>535.7415229625002</v>
      </c>
      <c r="M197" s="6">
        <f>IFERROR(INDEX('R5. ETP17 Summary'!$AC$125:$AK$141,MATCH($E197,'R5. ETP17 Summary'!$AB$125:$AB$141,0),MATCH(M$93,'R5. ETP17 Summary'!$AC$9:$AK$9,0)),"")</f>
        <v>655.77058377660831</v>
      </c>
      <c r="N197" s="6">
        <f>IFERROR(INDEX('R5. ETP17 Summary'!$AC$125:$AK$141,MATCH($E197,'R5. ETP17 Summary'!$AB$125:$AB$141,0),MATCH(N$93,'R5. ETP17 Summary'!$AC$9:$AK$9,0)),"")</f>
        <v>750.25765723057623</v>
      </c>
      <c r="O197" s="6">
        <f>IFERROR(INDEX('R5. ETP17 Summary'!$AC$125:$AK$141,MATCH($E197,'R5. ETP17 Summary'!$AB$125:$AB$141,0),MATCH(O$93,'R5. ETP17 Summary'!$AC$9:$AK$9,0)),"")</f>
        <v>841.27880379851717</v>
      </c>
      <c r="P197" s="6">
        <f>IFERROR(INDEX('R5. ETP17 Summary'!$AC$125:$AK$141,MATCH($E197,'R5. ETP17 Summary'!$AB$125:$AB$141,0),MATCH(P$93,'R5. ETP17 Summary'!$AC$9:$AK$9,0)),"")</f>
        <v>912.12714804933876</v>
      </c>
      <c r="Q197" s="6">
        <f>IFERROR(INDEX('R5. ETP17 Summary'!$AC$125:$AK$141,MATCH($E197,'R5. ETP17 Summary'!$AB$125:$AB$141,0),MATCH(Q$93,'R5. ETP17 Summary'!$AC$9:$AK$9,0)),"")</f>
        <v>965.18721530781954</v>
      </c>
      <c r="R197" s="6">
        <f>IFERROR(INDEX('R5. ETP17 Summary'!$AC$125:$AK$141,MATCH($E197,'R5. ETP17 Summary'!$AB$125:$AB$141,0),MATCH(R$93,'R5. ETP17 Summary'!$AC$9:$AK$9,0)),"")</f>
        <v>1018.8308866427565</v>
      </c>
      <c r="S197" s="6">
        <f>IFERROR(INDEX('R5. ETP17 Summary'!$AC$125:$AK$141,MATCH($E197,'R5. ETP17 Summary'!$AB$125:$AB$141,0),MATCH(S$93,'R5. ETP17 Summary'!$AC$9:$AK$9,0)),"")</f>
        <v>1062.3414195615587</v>
      </c>
    </row>
    <row r="198" spans="1:19" x14ac:dyDescent="0.3">
      <c r="A198" s="4" t="s">
        <v>45</v>
      </c>
      <c r="B198" s="4" t="s">
        <v>33</v>
      </c>
      <c r="C198" s="4" t="str">
        <f>INDEX('R1. Scenario specifications'!$C$11:$C$59,MATCH($B198,'R1. Scenario specifications'!$A$11:$A$59,0))</f>
        <v>Below 2 Degrees Scenario (1.75DS), Energy Technology Perspectives 2017</v>
      </c>
      <c r="D198" s="4" t="s">
        <v>55</v>
      </c>
      <c r="E198" s="4" t="s">
        <v>69</v>
      </c>
      <c r="F198" s="4" t="s">
        <v>50</v>
      </c>
      <c r="G198" s="6">
        <f>IFERROR(INDEX('R5. ETP17 Summary'!$AC$125:$AK$141,MATCH($E198,'R5. ETP17 Summary'!$AB$125:$AB$141,0),MATCH(G$93,'R5. ETP17 Summary'!$AC$9:$AK$9,0)),"")</f>
        <v>130.90315065412221</v>
      </c>
      <c r="H198" s="6" t="str">
        <f>IFERROR(INDEX('R5. ETP17 Summary'!$AC$125:$AK$141,MATCH($E198,'R5. ETP17 Summary'!$AB$125:$AB$141,0),MATCH(H$93,'R5. ETP17 Summary'!$AC$9:$AK$9,0)),"")</f>
        <v/>
      </c>
      <c r="I198" s="6" t="str">
        <f>IFERROR(INDEX('R5. ETP17 Summary'!$AC$125:$AK$141,MATCH($E198,'R5. ETP17 Summary'!$AB$125:$AB$141,0),MATCH(I$93,'R5. ETP17 Summary'!$AC$9:$AK$9,0)),"")</f>
        <v/>
      </c>
      <c r="J198" s="6" t="str">
        <f>IFERROR(INDEX('R5. ETP17 Summary'!$AC$125:$AK$141,MATCH($E198,'R5. ETP17 Summary'!$AB$125:$AB$141,0),MATCH(J$93,'R5. ETP17 Summary'!$AC$9:$AK$9,0)),"")</f>
        <v/>
      </c>
      <c r="K198" s="8">
        <f t="shared" si="15"/>
        <v>244.89290547011797</v>
      </c>
      <c r="L198" s="6">
        <f>IFERROR(INDEX('R5. ETP17 Summary'!$AC$125:$AK$141,MATCH($E198,'R5. ETP17 Summary'!$AB$125:$AB$141,0),MATCH(L$93,'R5. ETP17 Summary'!$AC$9:$AK$9,0)),"")</f>
        <v>339.88436781678109</v>
      </c>
      <c r="M198" s="6">
        <f>IFERROR(INDEX('R5. ETP17 Summary'!$AC$125:$AK$141,MATCH($E198,'R5. ETP17 Summary'!$AB$125:$AB$141,0),MATCH(M$93,'R5. ETP17 Summary'!$AC$9:$AK$9,0)),"")</f>
        <v>407.94020208538598</v>
      </c>
      <c r="N198" s="6">
        <f>IFERROR(INDEX('R5. ETP17 Summary'!$AC$125:$AK$141,MATCH($E198,'R5. ETP17 Summary'!$AB$125:$AB$141,0),MATCH(N$93,'R5. ETP17 Summary'!$AC$9:$AK$9,0)),"")</f>
        <v>534.18832695305287</v>
      </c>
      <c r="O198" s="6">
        <f>IFERROR(INDEX('R5. ETP17 Summary'!$AC$125:$AK$141,MATCH($E198,'R5. ETP17 Summary'!$AB$125:$AB$141,0),MATCH(O$93,'R5. ETP17 Summary'!$AC$9:$AK$9,0)),"")</f>
        <v>707.31303378636301</v>
      </c>
      <c r="P198" s="6">
        <f>IFERROR(INDEX('R5. ETP17 Summary'!$AC$125:$AK$141,MATCH($E198,'R5. ETP17 Summary'!$AB$125:$AB$141,0),MATCH(P$93,'R5. ETP17 Summary'!$AC$9:$AK$9,0)),"")</f>
        <v>940.52164430883943</v>
      </c>
      <c r="Q198" s="6">
        <f>IFERROR(INDEX('R5. ETP17 Summary'!$AC$125:$AK$141,MATCH($E198,'R5. ETP17 Summary'!$AB$125:$AB$141,0),MATCH(Q$93,'R5. ETP17 Summary'!$AC$9:$AK$9,0)),"")</f>
        <v>1126.4947325418148</v>
      </c>
      <c r="R198" s="6">
        <f>IFERROR(INDEX('R5. ETP17 Summary'!$AC$125:$AK$141,MATCH($E198,'R5. ETP17 Summary'!$AB$125:$AB$141,0),MATCH(R$93,'R5. ETP17 Summary'!$AC$9:$AK$9,0)),"")</f>
        <v>1329.9973718599138</v>
      </c>
      <c r="S198" s="6">
        <f>IFERROR(INDEX('R5. ETP17 Summary'!$AC$125:$AK$141,MATCH($E198,'R5. ETP17 Summary'!$AB$125:$AB$141,0),MATCH(S$93,'R5. ETP17 Summary'!$AC$9:$AK$9,0)),"")</f>
        <v>1512.0323248176342</v>
      </c>
    </row>
    <row r="199" spans="1:19" x14ac:dyDescent="0.3">
      <c r="A199" s="4" t="s">
        <v>45</v>
      </c>
      <c r="B199" s="4" t="s">
        <v>33</v>
      </c>
      <c r="C199" s="4" t="str">
        <f>INDEX('R1. Scenario specifications'!$C$11:$C$59,MATCH($B199,'R1. Scenario specifications'!$A$11:$A$59,0))</f>
        <v>Below 2 Degrees Scenario (1.75DS), Energy Technology Perspectives 2017</v>
      </c>
      <c r="D199" s="4" t="s">
        <v>55</v>
      </c>
      <c r="E199" s="4" t="s">
        <v>70</v>
      </c>
      <c r="F199" s="4" t="s">
        <v>50</v>
      </c>
      <c r="G199" s="6">
        <f>IFERROR(INDEX('R5. ETP17 Summary'!$AC$125:$AK$141,MATCH($E199,'R5. ETP17 Summary'!$AB$125:$AB$141,0),MATCH(G$93,'R5. ETP17 Summary'!$AC$9:$AK$9,0)),"")</f>
        <v>0</v>
      </c>
      <c r="H199" s="6" t="str">
        <f>IFERROR(INDEX('R5. ETP17 Summary'!$AC$125:$AK$141,MATCH($E199,'R5. ETP17 Summary'!$AB$125:$AB$141,0),MATCH(H$93,'R5. ETP17 Summary'!$AC$9:$AK$9,0)),"")</f>
        <v/>
      </c>
      <c r="I199" s="6" t="str">
        <f>IFERROR(INDEX('R5. ETP17 Summary'!$AC$125:$AK$141,MATCH($E199,'R5. ETP17 Summary'!$AB$125:$AB$141,0),MATCH(I$93,'R5. ETP17 Summary'!$AC$9:$AK$9,0)),"")</f>
        <v/>
      </c>
      <c r="J199" s="6" t="str">
        <f>IFERROR(INDEX('R5. ETP17 Summary'!$AC$125:$AK$141,MATCH($E199,'R5. ETP17 Summary'!$AB$125:$AB$141,0),MATCH(J$93,'R5. ETP17 Summary'!$AC$9:$AK$9,0)),"")</f>
        <v/>
      </c>
      <c r="K199" s="8">
        <f t="shared" si="15"/>
        <v>0.33962321822432284</v>
      </c>
      <c r="L199" s="6">
        <f>IFERROR(INDEX('R5. ETP17 Summary'!$AC$125:$AK$141,MATCH($E199,'R5. ETP17 Summary'!$AB$125:$AB$141,0),MATCH(L$93,'R5. ETP17 Summary'!$AC$9:$AK$9,0)),"")</f>
        <v>0.62264256674459195</v>
      </c>
      <c r="M199" s="6">
        <f>IFERROR(INDEX('R5. ETP17 Summary'!$AC$125:$AK$141,MATCH($E199,'R5. ETP17 Summary'!$AB$125:$AB$141,0),MATCH(M$93,'R5. ETP17 Summary'!$AC$9:$AK$9,0)),"")</f>
        <v>1.7351723192051325</v>
      </c>
      <c r="N199" s="6">
        <f>IFERROR(INDEX('R5. ETP17 Summary'!$AC$125:$AK$141,MATCH($E199,'R5. ETP17 Summary'!$AB$125:$AB$141,0),MATCH(N$93,'R5. ETP17 Summary'!$AC$9:$AK$9,0)),"")</f>
        <v>9.3802299787015944</v>
      </c>
      <c r="O199" s="6">
        <f>IFERROR(INDEX('R5. ETP17 Summary'!$AC$125:$AK$141,MATCH($E199,'R5. ETP17 Summary'!$AB$125:$AB$141,0),MATCH(O$93,'R5. ETP17 Summary'!$AC$9:$AK$9,0)),"")</f>
        <v>33.990951744409692</v>
      </c>
      <c r="P199" s="6">
        <f>IFERROR(INDEX('R5. ETP17 Summary'!$AC$125:$AK$141,MATCH($E199,'R5. ETP17 Summary'!$AB$125:$AB$141,0),MATCH(P$93,'R5. ETP17 Summary'!$AC$9:$AK$9,0)),"")</f>
        <v>99.675024209872902</v>
      </c>
      <c r="Q199" s="6">
        <f>IFERROR(INDEX('R5. ETP17 Summary'!$AC$125:$AK$141,MATCH($E199,'R5. ETP17 Summary'!$AB$125:$AB$141,0),MATCH(Q$93,'R5. ETP17 Summary'!$AC$9:$AK$9,0)),"")</f>
        <v>162.22484843324102</v>
      </c>
      <c r="R199" s="6">
        <f>IFERROR(INDEX('R5. ETP17 Summary'!$AC$125:$AK$141,MATCH($E199,'R5. ETP17 Summary'!$AB$125:$AB$141,0),MATCH(R$93,'R5. ETP17 Summary'!$AC$9:$AK$9,0)),"")</f>
        <v>227.88012931173137</v>
      </c>
      <c r="S199" s="6">
        <f>IFERROR(INDEX('R5. ETP17 Summary'!$AC$125:$AK$141,MATCH($E199,'R5. ETP17 Summary'!$AB$125:$AB$141,0),MATCH(S$93,'R5. ETP17 Summary'!$AC$9:$AK$9,0)),"")</f>
        <v>306.93643643130338</v>
      </c>
    </row>
    <row r="200" spans="1:19" x14ac:dyDescent="0.3">
      <c r="A200" s="4" t="s">
        <v>45</v>
      </c>
      <c r="B200" s="4" t="s">
        <v>33</v>
      </c>
      <c r="C200" s="4" t="str">
        <f>INDEX('R1. Scenario specifications'!$C$11:$C$59,MATCH($B200,'R1. Scenario specifications'!$A$11:$A$59,0))</f>
        <v>Below 2 Degrees Scenario (1.75DS), Energy Technology Perspectives 2017</v>
      </c>
      <c r="D200" s="4" t="s">
        <v>54</v>
      </c>
      <c r="E200" s="4" t="s">
        <v>71</v>
      </c>
      <c r="F200" s="4" t="s">
        <v>50</v>
      </c>
      <c r="G200" s="6">
        <f>IFERROR(INDEX('R5. ETP17 Summary'!$AC$125:$AK$141,MATCH($E200,'R5. ETP17 Summary'!$AB$125:$AB$141,0),MATCH(G$93,'R5. ETP17 Summary'!$AC$9:$AK$9,0)),"")</f>
        <v>1044.0240328563759</v>
      </c>
      <c r="H200" s="6" t="str">
        <f>IFERROR(INDEX('R5. ETP17 Summary'!$AC$125:$AK$141,MATCH($E200,'R5. ETP17 Summary'!$AB$125:$AB$141,0),MATCH(H$93,'R5. ETP17 Summary'!$AC$9:$AK$9,0)),"")</f>
        <v/>
      </c>
      <c r="I200" s="6" t="str">
        <f>IFERROR(INDEX('R5. ETP17 Summary'!$AC$125:$AK$141,MATCH($E200,'R5. ETP17 Summary'!$AB$125:$AB$141,0),MATCH(I$93,'R5. ETP17 Summary'!$AC$9:$AK$9,0)),"")</f>
        <v/>
      </c>
      <c r="J200" s="6" t="str">
        <f>IFERROR(INDEX('R5. ETP17 Summary'!$AC$125:$AK$141,MATCH($E200,'R5. ETP17 Summary'!$AB$125:$AB$141,0),MATCH(J$93,'R5. ETP17 Summary'!$AC$9:$AK$9,0)),"")</f>
        <v/>
      </c>
      <c r="K200" s="8">
        <f t="shared" si="15"/>
        <v>1246.0854523716457</v>
      </c>
      <c r="L200" s="6">
        <f>IFERROR(INDEX('R5. ETP17 Summary'!$AC$125:$AK$141,MATCH($E200,'R5. ETP17 Summary'!$AB$125:$AB$141,0),MATCH(L$93,'R5. ETP17 Summary'!$AC$9:$AK$9,0)),"")</f>
        <v>1414.4699686343704</v>
      </c>
      <c r="M200" s="6">
        <f>IFERROR(INDEX('R5. ETP17 Summary'!$AC$125:$AK$141,MATCH($E200,'R5. ETP17 Summary'!$AB$125:$AB$141,0),MATCH(M$93,'R5. ETP17 Summary'!$AC$9:$AK$9,0)),"")</f>
        <v>1576.5783991066323</v>
      </c>
      <c r="N200" s="6">
        <f>IFERROR(INDEX('R5. ETP17 Summary'!$AC$125:$AK$141,MATCH($E200,'R5. ETP17 Summary'!$AB$125:$AB$141,0),MATCH(N$93,'R5. ETP17 Summary'!$AC$9:$AK$9,0)),"")</f>
        <v>1690.2813099302648</v>
      </c>
      <c r="O200" s="6">
        <f>IFERROR(INDEX('R5. ETP17 Summary'!$AC$125:$AK$141,MATCH($E200,'R5. ETP17 Summary'!$AB$125:$AB$141,0),MATCH(O$93,'R5. ETP17 Summary'!$AC$9:$AK$9,0)),"")</f>
        <v>1863.3158178265594</v>
      </c>
      <c r="P200" s="6">
        <f>IFERROR(INDEX('R5. ETP17 Summary'!$AC$125:$AK$141,MATCH($E200,'R5. ETP17 Summary'!$AB$125:$AB$141,0),MATCH(P$93,'R5. ETP17 Summary'!$AC$9:$AK$9,0)),"")</f>
        <v>2030.9344822948644</v>
      </c>
      <c r="Q200" s="6">
        <f>IFERROR(INDEX('R5. ETP17 Summary'!$AC$125:$AK$141,MATCH($E200,'R5. ETP17 Summary'!$AB$125:$AB$141,0),MATCH(Q$93,'R5. ETP17 Summary'!$AC$9:$AK$9,0)),"")</f>
        <v>2193.1921598591589</v>
      </c>
      <c r="R200" s="6">
        <f>IFERROR(INDEX('R5. ETP17 Summary'!$AC$125:$AK$141,MATCH($E200,'R5. ETP17 Summary'!$AB$125:$AB$141,0),MATCH(R$93,'R5. ETP17 Summary'!$AC$9:$AK$9,0)),"")</f>
        <v>2372.0858944870211</v>
      </c>
      <c r="S200" s="6">
        <f>IFERROR(INDEX('R5. ETP17 Summary'!$AC$125:$AK$141,MATCH($E200,'R5. ETP17 Summary'!$AB$125:$AB$141,0),MATCH(S$93,'R5. ETP17 Summary'!$AC$9:$AK$9,0)),"")</f>
        <v>2607.3858274329127</v>
      </c>
    </row>
    <row r="201" spans="1:19" x14ac:dyDescent="0.3">
      <c r="A201" s="4" t="s">
        <v>45</v>
      </c>
      <c r="B201" s="4" t="s">
        <v>33</v>
      </c>
      <c r="C201" s="4" t="str">
        <f>INDEX('R1. Scenario specifications'!$C$11:$C$59,MATCH($B201,'R1. Scenario specifications'!$A$11:$A$59,0))</f>
        <v>Below 2 Degrees Scenario (1.75DS), Energy Technology Perspectives 2017</v>
      </c>
      <c r="D201" s="4" t="s">
        <v>58</v>
      </c>
      <c r="E201" s="4" t="s">
        <v>63</v>
      </c>
      <c r="F201" s="4" t="s">
        <v>50</v>
      </c>
      <c r="G201" s="6">
        <f>IFERROR(INDEX('R5. ETP17 Summary'!$AC$125:$AK$141,MATCH($E201,'R5. ETP17 Summary'!$AB$125:$AB$141,0),MATCH(G$93,'R5. ETP17 Summary'!$AC$9:$AK$9,0)),"")</f>
        <v>12.308314743538201</v>
      </c>
      <c r="H201" s="6" t="str">
        <f>IFERROR(INDEX('R5. ETP17 Summary'!$AC$125:$AK$141,MATCH($E201,'R5. ETP17 Summary'!$AB$125:$AB$141,0),MATCH(H$93,'R5. ETP17 Summary'!$AC$9:$AK$9,0)),"")</f>
        <v/>
      </c>
      <c r="I201" s="6" t="str">
        <f>IFERROR(INDEX('R5. ETP17 Summary'!$AC$125:$AK$141,MATCH($E201,'R5. ETP17 Summary'!$AB$125:$AB$141,0),MATCH(I$93,'R5. ETP17 Summary'!$AC$9:$AK$9,0)),"")</f>
        <v/>
      </c>
      <c r="J201" s="6" t="str">
        <f>IFERROR(INDEX('R5. ETP17 Summary'!$AC$125:$AK$141,MATCH($E201,'R5. ETP17 Summary'!$AB$125:$AB$141,0),MATCH(J$93,'R5. ETP17 Summary'!$AC$9:$AK$9,0)),"")</f>
        <v/>
      </c>
      <c r="K201" s="8">
        <f t="shared" si="15"/>
        <v>24.510958889868956</v>
      </c>
      <c r="L201" s="6">
        <f>IFERROR(INDEX('R5. ETP17 Summary'!$AC$125:$AK$141,MATCH($E201,'R5. ETP17 Summary'!$AB$125:$AB$141,0),MATCH(L$93,'R5. ETP17 Summary'!$AC$9:$AK$9,0)),"")</f>
        <v>34.67982901181125</v>
      </c>
      <c r="M201" s="6">
        <f>IFERROR(INDEX('R5. ETP17 Summary'!$AC$125:$AK$141,MATCH($E201,'R5. ETP17 Summary'!$AB$125:$AB$141,0),MATCH(M$93,'R5. ETP17 Summary'!$AC$9:$AK$9,0)),"")</f>
        <v>50.32522711431087</v>
      </c>
      <c r="N201" s="6">
        <f>IFERROR(INDEX('R5. ETP17 Summary'!$AC$125:$AK$141,MATCH($E201,'R5. ETP17 Summary'!$AB$125:$AB$141,0),MATCH(N$93,'R5. ETP17 Summary'!$AC$9:$AK$9,0)),"")</f>
        <v>69.704243160839894</v>
      </c>
      <c r="O201" s="6">
        <f>IFERROR(INDEX('R5. ETP17 Summary'!$AC$125:$AK$141,MATCH($E201,'R5. ETP17 Summary'!$AB$125:$AB$141,0),MATCH(O$93,'R5. ETP17 Summary'!$AC$9:$AK$9,0)),"")</f>
        <v>90.944845927328146</v>
      </c>
      <c r="P201" s="6">
        <f>IFERROR(INDEX('R5. ETP17 Summary'!$AC$125:$AK$141,MATCH($E201,'R5. ETP17 Summary'!$AB$125:$AB$141,0),MATCH(P$93,'R5. ETP17 Summary'!$AC$9:$AK$9,0)),"")</f>
        <v>121.30262588940374</v>
      </c>
      <c r="Q201" s="6">
        <f>IFERROR(INDEX('R5. ETP17 Summary'!$AC$125:$AK$141,MATCH($E201,'R5. ETP17 Summary'!$AB$125:$AB$141,0),MATCH(Q$93,'R5. ETP17 Summary'!$AC$9:$AK$9,0)),"")</f>
        <v>145.1760884609233</v>
      </c>
      <c r="R201" s="6">
        <f>IFERROR(INDEX('R5. ETP17 Summary'!$AC$125:$AK$141,MATCH($E201,'R5. ETP17 Summary'!$AB$125:$AB$141,0),MATCH(R$93,'R5. ETP17 Summary'!$AC$9:$AK$9,0)),"")</f>
        <v>170.25314778850594</v>
      </c>
      <c r="S201" s="6">
        <f>IFERROR(INDEX('R5. ETP17 Summary'!$AC$125:$AK$141,MATCH($E201,'R5. ETP17 Summary'!$AB$125:$AB$141,0),MATCH(S$93,'R5. ETP17 Summary'!$AC$9:$AK$9,0)),"")</f>
        <v>212.8844884413989</v>
      </c>
    </row>
    <row r="202" spans="1:19" x14ac:dyDescent="0.3">
      <c r="A202" s="4" t="s">
        <v>45</v>
      </c>
      <c r="B202" s="4" t="s">
        <v>33</v>
      </c>
      <c r="C202" s="4" t="str">
        <f>INDEX('R1. Scenario specifications'!$C$11:$C$59,MATCH($B202,'R1. Scenario specifications'!$A$11:$A$59,0))</f>
        <v>Below 2 Degrees Scenario (1.75DS), Energy Technology Perspectives 2017</v>
      </c>
      <c r="D202" s="4" t="s">
        <v>57</v>
      </c>
      <c r="E202" s="4" t="s">
        <v>72</v>
      </c>
      <c r="F202" s="4" t="s">
        <v>50</v>
      </c>
      <c r="G202" s="6">
        <f>IFERROR(INDEX('R5. ETP17 Summary'!$AC$125:$AK$141,MATCH($E202,'R5. ETP17 Summary'!$AB$125:$AB$141,0),MATCH(G$93,'R5. ETP17 Summary'!$AC$9:$AK$9,0)),"")</f>
        <v>340.80495537458751</v>
      </c>
      <c r="H202" s="6" t="str">
        <f>IFERROR(INDEX('R5. ETP17 Summary'!$AC$125:$AK$141,MATCH($E202,'R5. ETP17 Summary'!$AB$125:$AB$141,0),MATCH(H$93,'R5. ETP17 Summary'!$AC$9:$AK$9,0)),"")</f>
        <v/>
      </c>
      <c r="I202" s="6" t="str">
        <f>IFERROR(INDEX('R5. ETP17 Summary'!$AC$125:$AK$141,MATCH($E202,'R5. ETP17 Summary'!$AB$125:$AB$141,0),MATCH(I$93,'R5. ETP17 Summary'!$AC$9:$AK$9,0)),"")</f>
        <v/>
      </c>
      <c r="J202" s="6" t="str">
        <f>IFERROR(INDEX('R5. ETP17 Summary'!$AC$125:$AK$141,MATCH($E202,'R5. ETP17 Summary'!$AB$125:$AB$141,0),MATCH(J$93,'R5. ETP17 Summary'!$AC$9:$AK$9,0)),"")</f>
        <v/>
      </c>
      <c r="K202" s="8">
        <f t="shared" si="15"/>
        <v>784.97213576098989</v>
      </c>
      <c r="L202" s="6">
        <f>IFERROR(INDEX('R5. ETP17 Summary'!$AC$125:$AK$141,MATCH($E202,'R5. ETP17 Summary'!$AB$125:$AB$141,0),MATCH(L$93,'R5. ETP17 Summary'!$AC$9:$AK$9,0)),"")</f>
        <v>1155.1114527496584</v>
      </c>
      <c r="M202" s="6">
        <f>IFERROR(INDEX('R5. ETP17 Summary'!$AC$125:$AK$141,MATCH($E202,'R5. ETP17 Summary'!$AB$125:$AB$141,0),MATCH(M$93,'R5. ETP17 Summary'!$AC$9:$AK$9,0)),"")</f>
        <v>1659.7192613891732</v>
      </c>
      <c r="N202" s="6">
        <f>IFERROR(INDEX('R5. ETP17 Summary'!$AC$125:$AK$141,MATCH($E202,'R5. ETP17 Summary'!$AB$125:$AB$141,0),MATCH(N$93,'R5. ETP17 Summary'!$AC$9:$AK$9,0)),"")</f>
        <v>2073.0673310436641</v>
      </c>
      <c r="O202" s="6">
        <f>IFERROR(INDEX('R5. ETP17 Summary'!$AC$125:$AK$141,MATCH($E202,'R5. ETP17 Summary'!$AB$125:$AB$141,0),MATCH(O$93,'R5. ETP17 Summary'!$AC$9:$AK$9,0)),"")</f>
        <v>2426.3844278391516</v>
      </c>
      <c r="P202" s="6">
        <f>IFERROR(INDEX('R5. ETP17 Summary'!$AC$125:$AK$141,MATCH($E202,'R5. ETP17 Summary'!$AB$125:$AB$141,0),MATCH(P$93,'R5. ETP17 Summary'!$AC$9:$AK$9,0)),"")</f>
        <v>2687.9427020035037</v>
      </c>
      <c r="Q202" s="6">
        <f>IFERROR(INDEX('R5. ETP17 Summary'!$AC$125:$AK$141,MATCH($E202,'R5. ETP17 Summary'!$AB$125:$AB$141,0),MATCH(Q$93,'R5. ETP17 Summary'!$AC$9:$AK$9,0)),"")</f>
        <v>3036.8571260878175</v>
      </c>
      <c r="R202" s="6">
        <f>IFERROR(INDEX('R5. ETP17 Summary'!$AC$125:$AK$141,MATCH($E202,'R5. ETP17 Summary'!$AB$125:$AB$141,0),MATCH(R$93,'R5. ETP17 Summary'!$AC$9:$AK$9,0)),"")</f>
        <v>3275.2988181691894</v>
      </c>
      <c r="S202" s="6">
        <f>IFERROR(INDEX('R5. ETP17 Summary'!$AC$125:$AK$141,MATCH($E202,'R5. ETP17 Summary'!$AB$125:$AB$141,0),MATCH(S$93,'R5. ETP17 Summary'!$AC$9:$AK$9,0)),"")</f>
        <v>3477.0564194873409</v>
      </c>
    </row>
    <row r="203" spans="1:19" x14ac:dyDescent="0.3">
      <c r="A203" s="4" t="s">
        <v>45</v>
      </c>
      <c r="B203" s="4" t="s">
        <v>33</v>
      </c>
      <c r="C203" s="4" t="str">
        <f>INDEX('R1. Scenario specifications'!$C$11:$C$59,MATCH($B203,'R1. Scenario specifications'!$A$11:$A$59,0))</f>
        <v>Below 2 Degrees Scenario (1.75DS), Energy Technology Perspectives 2017</v>
      </c>
      <c r="D203" s="4" t="s">
        <v>57</v>
      </c>
      <c r="E203" s="4" t="s">
        <v>73</v>
      </c>
      <c r="F203" s="4" t="s">
        <v>50</v>
      </c>
      <c r="G203" s="6">
        <f>IFERROR(INDEX('R5. ETP17 Summary'!$AC$125:$AK$141,MATCH($E203,'R5. ETP17 Summary'!$AB$125:$AB$141,0),MATCH(G$93,'R5. ETP17 Summary'!$AC$9:$AK$9,0)),"")</f>
        <v>8.7631800000000002</v>
      </c>
      <c r="H203" s="6" t="str">
        <f>IFERROR(INDEX('R5. ETP17 Summary'!$AC$125:$AK$141,MATCH($E203,'R5. ETP17 Summary'!$AB$125:$AB$141,0),MATCH(H$93,'R5. ETP17 Summary'!$AC$9:$AK$9,0)),"")</f>
        <v/>
      </c>
      <c r="I203" s="6" t="str">
        <f>IFERROR(INDEX('R5. ETP17 Summary'!$AC$125:$AK$141,MATCH($E203,'R5. ETP17 Summary'!$AB$125:$AB$141,0),MATCH(I$93,'R5. ETP17 Summary'!$AC$9:$AK$9,0)),"")</f>
        <v/>
      </c>
      <c r="J203" s="6" t="str">
        <f>IFERROR(INDEX('R5. ETP17 Summary'!$AC$125:$AK$141,MATCH($E203,'R5. ETP17 Summary'!$AB$125:$AB$141,0),MATCH(J$93,'R5. ETP17 Summary'!$AC$9:$AK$9,0)),"")</f>
        <v/>
      </c>
      <c r="K203" s="8">
        <f t="shared" si="15"/>
        <v>38.014825189145689</v>
      </c>
      <c r="L203" s="6">
        <f>IFERROR(INDEX('R5. ETP17 Summary'!$AC$125:$AK$141,MATCH($E203,'R5. ETP17 Summary'!$AB$125:$AB$141,0),MATCH(L$93,'R5. ETP17 Summary'!$AC$9:$AK$9,0)),"")</f>
        <v>62.39119618010043</v>
      </c>
      <c r="M203" s="6">
        <f>IFERROR(INDEX('R5. ETP17 Summary'!$AC$125:$AK$141,MATCH($E203,'R5. ETP17 Summary'!$AB$125:$AB$141,0),MATCH(M$93,'R5. ETP17 Summary'!$AC$9:$AK$9,0)),"")</f>
        <v>121.52503904078114</v>
      </c>
      <c r="N203" s="6">
        <f>IFERROR(INDEX('R5. ETP17 Summary'!$AC$125:$AK$141,MATCH($E203,'R5. ETP17 Summary'!$AB$125:$AB$141,0),MATCH(N$93,'R5. ETP17 Summary'!$AC$9:$AK$9,0)),"")</f>
        <v>193.44893121370706</v>
      </c>
      <c r="O203" s="6">
        <f>IFERROR(INDEX('R5. ETP17 Summary'!$AC$125:$AK$141,MATCH($E203,'R5. ETP17 Summary'!$AB$125:$AB$141,0),MATCH(O$93,'R5. ETP17 Summary'!$AC$9:$AK$9,0)),"")</f>
        <v>267.30382937040144</v>
      </c>
      <c r="P203" s="6">
        <f>IFERROR(INDEX('R5. ETP17 Summary'!$AC$125:$AK$141,MATCH($E203,'R5. ETP17 Summary'!$AB$125:$AB$141,0),MATCH(P$93,'R5. ETP17 Summary'!$AC$9:$AK$9,0)),"")</f>
        <v>341.99749719722951</v>
      </c>
      <c r="Q203" s="6">
        <f>IFERROR(INDEX('R5. ETP17 Summary'!$AC$125:$AK$141,MATCH($E203,'R5. ETP17 Summary'!$AB$125:$AB$141,0),MATCH(Q$93,'R5. ETP17 Summary'!$AC$9:$AK$9,0)),"")</f>
        <v>436.82448975406021</v>
      </c>
      <c r="R203" s="6">
        <f>IFERROR(INDEX('R5. ETP17 Summary'!$AC$125:$AK$141,MATCH($E203,'R5. ETP17 Summary'!$AB$125:$AB$141,0),MATCH(R$93,'R5. ETP17 Summary'!$AC$9:$AK$9,0)),"")</f>
        <v>555.86988063487161</v>
      </c>
      <c r="S203" s="6">
        <f>IFERROR(INDEX('R5. ETP17 Summary'!$AC$125:$AK$141,MATCH($E203,'R5. ETP17 Summary'!$AB$125:$AB$141,0),MATCH(S$93,'R5. ETP17 Summary'!$AC$9:$AK$9,0)),"")</f>
        <v>690.1809148467122</v>
      </c>
    </row>
    <row r="204" spans="1:19" x14ac:dyDescent="0.3">
      <c r="A204" s="4" t="s">
        <v>45</v>
      </c>
      <c r="B204" s="4" t="s">
        <v>33</v>
      </c>
      <c r="C204" s="4" t="str">
        <f>INDEX('R1. Scenario specifications'!$C$11:$C$59,MATCH($B204,'R1. Scenario specifications'!$A$11:$A$59,0))</f>
        <v>Below 2 Degrees Scenario (1.75DS), Energy Technology Perspectives 2017</v>
      </c>
      <c r="D204" s="4" t="s">
        <v>56</v>
      </c>
      <c r="E204" s="4" t="s">
        <v>61</v>
      </c>
      <c r="F204" s="4" t="s">
        <v>50</v>
      </c>
      <c r="G204" s="6">
        <f>IFERROR(INDEX('R5. ETP17 Summary'!$AC$125:$AK$141,MATCH($E204,'R5. ETP17 Summary'!$AB$125:$AB$141,0),MATCH(G$93,'R5. ETP17 Summary'!$AC$9:$AK$9,0)),"")</f>
        <v>177.99678700200658</v>
      </c>
      <c r="H204" s="6" t="str">
        <f>IFERROR(INDEX('R5. ETP17 Summary'!$AC$125:$AK$141,MATCH($E204,'R5. ETP17 Summary'!$AB$125:$AB$141,0),MATCH(H$93,'R5. ETP17 Summary'!$AC$9:$AK$9,0)),"")</f>
        <v/>
      </c>
      <c r="I204" s="6" t="str">
        <f>IFERROR(INDEX('R5. ETP17 Summary'!$AC$125:$AK$141,MATCH($E204,'R5. ETP17 Summary'!$AB$125:$AB$141,0),MATCH(I$93,'R5. ETP17 Summary'!$AC$9:$AK$9,0)),"")</f>
        <v/>
      </c>
      <c r="J204" s="6" t="str">
        <f>IFERROR(INDEX('R5. ETP17 Summary'!$AC$125:$AK$141,MATCH($E204,'R5. ETP17 Summary'!$AB$125:$AB$141,0),MATCH(J$93,'R5. ETP17 Summary'!$AC$9:$AK$9,0)),"")</f>
        <v/>
      </c>
      <c r="K204" s="8">
        <f t="shared" si="15"/>
        <v>491.60814211977743</v>
      </c>
      <c r="L204" s="6">
        <f>IFERROR(INDEX('R5. ETP17 Summary'!$AC$125:$AK$141,MATCH($E204,'R5. ETP17 Summary'!$AB$125:$AB$141,0),MATCH(L$93,'R5. ETP17 Summary'!$AC$9:$AK$9,0)),"")</f>
        <v>752.95093805125327</v>
      </c>
      <c r="M204" s="6">
        <f>IFERROR(INDEX('R5. ETP17 Summary'!$AC$125:$AK$141,MATCH($E204,'R5. ETP17 Summary'!$AB$125:$AB$141,0),MATCH(M$93,'R5. ETP17 Summary'!$AC$9:$AK$9,0)),"")</f>
        <v>1162.33799605746</v>
      </c>
      <c r="N204" s="6">
        <f>IFERROR(INDEX('R5. ETP17 Summary'!$AC$125:$AK$141,MATCH($E204,'R5. ETP17 Summary'!$AB$125:$AB$141,0),MATCH(N$93,'R5. ETP17 Summary'!$AC$9:$AK$9,0)),"")</f>
        <v>1771.2562459937669</v>
      </c>
      <c r="O204" s="6">
        <f>IFERROR(INDEX('R5. ETP17 Summary'!$AC$125:$AK$141,MATCH($E204,'R5. ETP17 Summary'!$AB$125:$AB$141,0),MATCH(O$93,'R5. ETP17 Summary'!$AC$9:$AK$9,0)),"")</f>
        <v>2540.3906783841362</v>
      </c>
      <c r="P204" s="6">
        <f>IFERROR(INDEX('R5. ETP17 Summary'!$AC$125:$AK$141,MATCH($E204,'R5. ETP17 Summary'!$AB$125:$AB$141,0),MATCH(P$93,'R5. ETP17 Summary'!$AC$9:$AK$9,0)),"")</f>
        <v>3480.7180174474261</v>
      </c>
      <c r="Q204" s="6">
        <f>IFERROR(INDEX('R5. ETP17 Summary'!$AC$125:$AK$141,MATCH($E204,'R5. ETP17 Summary'!$AB$125:$AB$141,0),MATCH(Q$93,'R5. ETP17 Summary'!$AC$9:$AK$9,0)),"")</f>
        <v>4424.1306688407958</v>
      </c>
      <c r="R204" s="6">
        <f>IFERROR(INDEX('R5. ETP17 Summary'!$AC$125:$AK$141,MATCH($E204,'R5. ETP17 Summary'!$AB$125:$AB$141,0),MATCH(R$93,'R5. ETP17 Summary'!$AC$9:$AK$9,0)),"")</f>
        <v>5550.1550504998295</v>
      </c>
      <c r="S204" s="6">
        <f>IFERROR(INDEX('R5. ETP17 Summary'!$AC$125:$AK$141,MATCH($E204,'R5. ETP17 Summary'!$AB$125:$AB$141,0),MATCH(S$93,'R5. ETP17 Summary'!$AC$9:$AK$9,0)),"")</f>
        <v>6697.0570240831321</v>
      </c>
    </row>
    <row r="205" spans="1:19" x14ac:dyDescent="0.3">
      <c r="A205" s="4" t="s">
        <v>45</v>
      </c>
      <c r="B205" s="4" t="s">
        <v>33</v>
      </c>
      <c r="C205" s="4" t="str">
        <f>INDEX('R1. Scenario specifications'!$C$11:$C$59,MATCH($B205,'R1. Scenario specifications'!$A$11:$A$59,0))</f>
        <v>Below 2 Degrees Scenario (1.75DS), Energy Technology Perspectives 2017</v>
      </c>
      <c r="D205" s="4" t="s">
        <v>56</v>
      </c>
      <c r="E205" s="4" t="s">
        <v>74</v>
      </c>
      <c r="F205" s="4" t="s">
        <v>50</v>
      </c>
      <c r="G205" s="6">
        <f>IFERROR(INDEX('R5. ETP17 Summary'!$AC$125:$AK$141,MATCH($E205,'R5. ETP17 Summary'!$AB$125:$AB$141,0),MATCH(G$93,'R5. ETP17 Summary'!$AC$9:$AK$9,0)),"")</f>
        <v>7.4322450585597988</v>
      </c>
      <c r="H205" s="6" t="str">
        <f>IFERROR(INDEX('R5. ETP17 Summary'!$AC$125:$AK$141,MATCH($E205,'R5. ETP17 Summary'!$AB$125:$AB$141,0),MATCH(H$93,'R5. ETP17 Summary'!$AC$9:$AK$9,0)),"")</f>
        <v/>
      </c>
      <c r="I205" s="6" t="str">
        <f>IFERROR(INDEX('R5. ETP17 Summary'!$AC$125:$AK$141,MATCH($E205,'R5. ETP17 Summary'!$AB$125:$AB$141,0),MATCH(I$93,'R5. ETP17 Summary'!$AC$9:$AK$9,0)),"")</f>
        <v/>
      </c>
      <c r="J205" s="6" t="str">
        <f>IFERROR(INDEX('R5. ETP17 Summary'!$AC$125:$AK$141,MATCH($E205,'R5. ETP17 Summary'!$AB$125:$AB$141,0),MATCH(J$93,'R5. ETP17 Summary'!$AC$9:$AK$9,0)),"")</f>
        <v/>
      </c>
      <c r="K205" s="8">
        <f t="shared" si="15"/>
        <v>55.97438070661223</v>
      </c>
      <c r="L205" s="6">
        <f>IFERROR(INDEX('R5. ETP17 Summary'!$AC$125:$AK$141,MATCH($E205,'R5. ETP17 Summary'!$AB$125:$AB$141,0),MATCH(L$93,'R5. ETP17 Summary'!$AC$9:$AK$9,0)),"")</f>
        <v>96.426160413322577</v>
      </c>
      <c r="M205" s="6">
        <f>IFERROR(INDEX('R5. ETP17 Summary'!$AC$125:$AK$141,MATCH($E205,'R5. ETP17 Summary'!$AB$125:$AB$141,0),MATCH(M$93,'R5. ETP17 Summary'!$AC$9:$AK$9,0)),"")</f>
        <v>203.11129953948691</v>
      </c>
      <c r="N205" s="6">
        <f>IFERROR(INDEX('R5. ETP17 Summary'!$AC$125:$AK$141,MATCH($E205,'R5. ETP17 Summary'!$AB$125:$AB$141,0),MATCH(N$93,'R5. ETP17 Summary'!$AC$9:$AK$9,0)),"")</f>
        <v>373.04736991259136</v>
      </c>
      <c r="O205" s="6">
        <f>IFERROR(INDEX('R5. ETP17 Summary'!$AC$125:$AK$141,MATCH($E205,'R5. ETP17 Summary'!$AB$125:$AB$141,0),MATCH(O$93,'R5. ETP17 Summary'!$AC$9:$AK$9,0)),"")</f>
        <v>565.14171815073132</v>
      </c>
      <c r="P205" s="6">
        <f>IFERROR(INDEX('R5. ETP17 Summary'!$AC$125:$AK$141,MATCH($E205,'R5. ETP17 Summary'!$AB$125:$AB$141,0),MATCH(P$93,'R5. ETP17 Summary'!$AC$9:$AK$9,0)),"")</f>
        <v>745.80572226564232</v>
      </c>
      <c r="Q205" s="6">
        <f>IFERROR(INDEX('R5. ETP17 Summary'!$AC$125:$AK$141,MATCH($E205,'R5. ETP17 Summary'!$AB$125:$AB$141,0),MATCH(Q$93,'R5. ETP17 Summary'!$AC$9:$AK$9,0)),"")</f>
        <v>939.15719961818252</v>
      </c>
      <c r="R205" s="6">
        <f>IFERROR(INDEX('R5. ETP17 Summary'!$AC$125:$AK$141,MATCH($E205,'R5. ETP17 Summary'!$AB$125:$AB$141,0),MATCH(R$93,'R5. ETP17 Summary'!$AC$9:$AK$9,0)),"")</f>
        <v>1128.4563333754509</v>
      </c>
      <c r="S205" s="6">
        <f>IFERROR(INDEX('R5. ETP17 Summary'!$AC$125:$AK$141,MATCH($E205,'R5. ETP17 Summary'!$AB$125:$AB$141,0),MATCH(S$93,'R5. ETP17 Summary'!$AC$9:$AK$9,0)),"")</f>
        <v>1276.7891871589641</v>
      </c>
    </row>
    <row r="206" spans="1:19" x14ac:dyDescent="0.3">
      <c r="A206" s="4" t="s">
        <v>45</v>
      </c>
      <c r="B206" s="4" t="s">
        <v>33</v>
      </c>
      <c r="C206" s="4" t="str">
        <f>INDEX('R1. Scenario specifications'!$C$11:$C$59,MATCH($B206,'R1. Scenario specifications'!$A$11:$A$59,0))</f>
        <v>Below 2 Degrees Scenario (1.75DS), Energy Technology Perspectives 2017</v>
      </c>
      <c r="D206" s="4" t="s">
        <v>58</v>
      </c>
      <c r="E206" s="4" t="s">
        <v>75</v>
      </c>
      <c r="F206" s="4" t="s">
        <v>50</v>
      </c>
      <c r="G206" s="6">
        <f>IFERROR(INDEX('R5. ETP17 Summary'!$AC$125:$AK$141,MATCH($E206,'R5. ETP17 Summary'!$AB$125:$AB$141,0),MATCH(G$93,'R5. ETP17 Summary'!$AC$9:$AK$9,0)),"")</f>
        <v>0.53652000000000011</v>
      </c>
      <c r="H206" s="6" t="str">
        <f>IFERROR(INDEX('R5. ETP17 Summary'!$AC$125:$AK$141,MATCH($E206,'R5. ETP17 Summary'!$AB$125:$AB$141,0),MATCH(H$93,'R5. ETP17 Summary'!$AC$9:$AK$9,0)),"")</f>
        <v/>
      </c>
      <c r="I206" s="6" t="str">
        <f>IFERROR(INDEX('R5. ETP17 Summary'!$AC$125:$AK$141,MATCH($E206,'R5. ETP17 Summary'!$AB$125:$AB$141,0),MATCH(I$93,'R5. ETP17 Summary'!$AC$9:$AK$9,0)),"")</f>
        <v/>
      </c>
      <c r="J206" s="6" t="str">
        <f>IFERROR(INDEX('R5. ETP17 Summary'!$AC$125:$AK$141,MATCH($E206,'R5. ETP17 Summary'!$AB$125:$AB$141,0),MATCH(J$93,'R5. ETP17 Summary'!$AC$9:$AK$9,0)),"")</f>
        <v/>
      </c>
      <c r="K206" s="8">
        <f t="shared" si="15"/>
        <v>1.616689904037778</v>
      </c>
      <c r="L206" s="6">
        <f>IFERROR(INDEX('R5. ETP17 Summary'!$AC$125:$AK$141,MATCH($E206,'R5. ETP17 Summary'!$AB$125:$AB$141,0),MATCH(L$93,'R5. ETP17 Summary'!$AC$9:$AK$9,0)),"")</f>
        <v>2.5168314907359264</v>
      </c>
      <c r="M206" s="6">
        <f>IFERROR(INDEX('R5. ETP17 Summary'!$AC$125:$AK$141,MATCH($E206,'R5. ETP17 Summary'!$AB$125:$AB$141,0),MATCH(M$93,'R5. ETP17 Summary'!$AC$9:$AK$9,0)),"")</f>
        <v>6.9099857107981491</v>
      </c>
      <c r="N206" s="6">
        <f>IFERROR(INDEX('R5. ETP17 Summary'!$AC$125:$AK$141,MATCH($E206,'R5. ETP17 Summary'!$AB$125:$AB$141,0),MATCH(N$93,'R5. ETP17 Summary'!$AC$9:$AK$9,0)),"")</f>
        <v>19.381115844225388</v>
      </c>
      <c r="O206" s="6">
        <f>IFERROR(INDEX('R5. ETP17 Summary'!$AC$125:$AK$141,MATCH($E206,'R5. ETP17 Summary'!$AB$125:$AB$141,0),MATCH(O$93,'R5. ETP17 Summary'!$AC$9:$AK$9,0)),"")</f>
        <v>42.391867599642559</v>
      </c>
      <c r="P206" s="6">
        <f>IFERROR(INDEX('R5. ETP17 Summary'!$AC$125:$AK$141,MATCH($E206,'R5. ETP17 Summary'!$AB$125:$AB$141,0),MATCH(P$93,'R5. ETP17 Summary'!$AC$9:$AK$9,0)),"")</f>
        <v>92.237369937229573</v>
      </c>
      <c r="Q206" s="6">
        <f>IFERROR(INDEX('R5. ETP17 Summary'!$AC$125:$AK$141,MATCH($E206,'R5. ETP17 Summary'!$AB$125:$AB$141,0),MATCH(Q$93,'R5. ETP17 Summary'!$AC$9:$AK$9,0)),"")</f>
        <v>181.58086918544387</v>
      </c>
      <c r="R206" s="6">
        <f>IFERROR(INDEX('R5. ETP17 Summary'!$AC$125:$AK$141,MATCH($E206,'R5. ETP17 Summary'!$AB$125:$AB$141,0),MATCH(R$93,'R5. ETP17 Summary'!$AC$9:$AK$9,0)),"")</f>
        <v>269.89954753962672</v>
      </c>
      <c r="S206" s="6">
        <f>IFERROR(INDEX('R5. ETP17 Summary'!$AC$125:$AK$141,MATCH($E206,'R5. ETP17 Summary'!$AB$125:$AB$141,0),MATCH(S$93,'R5. ETP17 Summary'!$AC$9:$AK$9,0)),"")</f>
        <v>335.29781962298489</v>
      </c>
    </row>
    <row r="207" spans="1:19" x14ac:dyDescent="0.3">
      <c r="A207" s="9" t="s">
        <v>45</v>
      </c>
      <c r="B207" s="9" t="s">
        <v>33</v>
      </c>
      <c r="C207" s="9" t="str">
        <f>INDEX('R1. Scenario specifications'!$C$11:$C$59,MATCH($B207,'R1. Scenario specifications'!$A$11:$A$59,0))</f>
        <v>Below 2 Degrees Scenario (1.75DS), Energy Technology Perspectives 2017</v>
      </c>
      <c r="D207" s="9" t="s">
        <v>58</v>
      </c>
      <c r="E207" s="9" t="s">
        <v>58</v>
      </c>
      <c r="F207" s="9" t="s">
        <v>50</v>
      </c>
      <c r="G207" s="10">
        <f>IFERROR(INDEX('R5. ETP17 Summary'!$AC$125:$AK$141,MATCH($E207,'R5. ETP17 Summary'!$AB$125:$AB$141,0),MATCH(G$93,'R5. ETP17 Summary'!$AC$9:$AK$9,0)),"")</f>
        <v>0</v>
      </c>
      <c r="H207" s="10" t="str">
        <f>IFERROR(INDEX('R5. ETP17 Summary'!$AC$125:$AK$141,MATCH($E207,'R5. ETP17 Summary'!$AB$125:$AB$141,0),MATCH(H$93,'R5. ETP17 Summary'!$AC$9:$AK$9,0)),"")</f>
        <v/>
      </c>
      <c r="I207" s="10" t="str">
        <f>IFERROR(INDEX('R5. ETP17 Summary'!$AC$125:$AK$141,MATCH($E207,'R5. ETP17 Summary'!$AB$125:$AB$141,0),MATCH(I$93,'R5. ETP17 Summary'!$AC$9:$AK$9,0)),"")</f>
        <v/>
      </c>
      <c r="J207" s="10" t="str">
        <f>IFERROR(INDEX('R5. ETP17 Summary'!$AC$125:$AK$141,MATCH($E207,'R5. ETP17 Summary'!$AB$125:$AB$141,0),MATCH(J$93,'R5. ETP17 Summary'!$AC$9:$AK$9,0)),"")</f>
        <v/>
      </c>
      <c r="K207" s="11">
        <f t="shared" si="15"/>
        <v>0</v>
      </c>
      <c r="L207" s="10">
        <f>IFERROR(INDEX('R5. ETP17 Summary'!$AC$125:$AK$141,MATCH($E207,'R5. ETP17 Summary'!$AB$125:$AB$141,0),MATCH(L$93,'R5. ETP17 Summary'!$AC$9:$AK$9,0)),"")</f>
        <v>0</v>
      </c>
      <c r="M207" s="10">
        <f>IFERROR(INDEX('R5. ETP17 Summary'!$AC$125:$AK$141,MATCH($E207,'R5. ETP17 Summary'!$AB$125:$AB$141,0),MATCH(M$93,'R5. ETP17 Summary'!$AC$9:$AK$9,0)),"")</f>
        <v>0</v>
      </c>
      <c r="N207" s="10">
        <f>IFERROR(INDEX('R5. ETP17 Summary'!$AC$125:$AK$141,MATCH($E207,'R5. ETP17 Summary'!$AB$125:$AB$141,0),MATCH(N$93,'R5. ETP17 Summary'!$AC$9:$AK$9,0)),"")</f>
        <v>0</v>
      </c>
      <c r="O207" s="10">
        <f>IFERROR(INDEX('R5. ETP17 Summary'!$AC$125:$AK$141,MATCH($E207,'R5. ETP17 Summary'!$AB$125:$AB$141,0),MATCH(O$93,'R5. ETP17 Summary'!$AC$9:$AK$9,0)),"")</f>
        <v>0</v>
      </c>
      <c r="P207" s="10">
        <f>IFERROR(INDEX('R5. ETP17 Summary'!$AC$125:$AK$141,MATCH($E207,'R5. ETP17 Summary'!$AB$125:$AB$141,0),MATCH(P$93,'R5. ETP17 Summary'!$AC$9:$AK$9,0)),"")</f>
        <v>0</v>
      </c>
      <c r="Q207" s="10">
        <f>IFERROR(INDEX('R5. ETP17 Summary'!$AC$125:$AK$141,MATCH($E207,'R5. ETP17 Summary'!$AB$125:$AB$141,0),MATCH(Q$93,'R5. ETP17 Summary'!$AC$9:$AK$9,0)),"")</f>
        <v>0</v>
      </c>
      <c r="R207" s="10">
        <f>IFERROR(INDEX('R5. ETP17 Summary'!$AC$125:$AK$141,MATCH($E207,'R5. ETP17 Summary'!$AB$125:$AB$141,0),MATCH(R$93,'R5. ETP17 Summary'!$AC$9:$AK$9,0)),"")</f>
        <v>0</v>
      </c>
      <c r="S207" s="10">
        <f>IFERROR(INDEX('R5. ETP17 Summary'!$AC$125:$AK$141,MATCH($E207,'R5. ETP17 Summary'!$AB$125:$AB$141,0),MATCH(S$93,'R5. ETP17 Summary'!$AC$9:$AK$9,0)),"")</f>
        <v>0</v>
      </c>
    </row>
  </sheetData>
  <conditionalFormatting sqref="V93:XFD108 A93:A104 C95:E104 F95:F126 G105:H126 T109:XFD126 C93:S93 P94:S126 G95:J104 D94:O94 K95:O126 D105:E137 F127:XFD159 A208:XFD218 A127:B175 D161:XFD175 F176:XFD207 D160:J160 L160:XFD160 A324:XFD1048576 A219:C323 E219:XFD323 A1:XFD9 A91:XFD92 A10:A90 C10:XFD90">
    <cfRule type="expression" dxfId="83" priority="16">
      <formula>_xlfn.ISFORMULA(A1)</formula>
    </cfRule>
  </conditionalFormatting>
  <conditionalFormatting sqref="A105:A115 C105:C115">
    <cfRule type="expression" dxfId="82" priority="15">
      <formula>_xlfn.ISFORMULA(A105)</formula>
    </cfRule>
  </conditionalFormatting>
  <conditionalFormatting sqref="A116:A126 C116:C126">
    <cfRule type="expression" dxfId="81" priority="14">
      <formula>_xlfn.ISFORMULA(A116)</formula>
    </cfRule>
  </conditionalFormatting>
  <conditionalFormatting sqref="I105:J115">
    <cfRule type="expression" dxfId="80" priority="13">
      <formula>_xlfn.ISFORMULA(I105)</formula>
    </cfRule>
  </conditionalFormatting>
  <conditionalFormatting sqref="I116:J126">
    <cfRule type="expression" dxfId="79" priority="12">
      <formula>_xlfn.ISFORMULA(I116)</formula>
    </cfRule>
  </conditionalFormatting>
  <conditionalFormatting sqref="C127:C159">
    <cfRule type="expression" dxfId="78" priority="11">
      <formula>_xlfn.ISFORMULA(C127)</formula>
    </cfRule>
  </conditionalFormatting>
  <conditionalFormatting sqref="D138:E148">
    <cfRule type="expression" dxfId="77" priority="10">
      <formula>_xlfn.ISFORMULA(D138)</formula>
    </cfRule>
  </conditionalFormatting>
  <conditionalFormatting sqref="D149:E159">
    <cfRule type="expression" dxfId="76" priority="9">
      <formula>_xlfn.ISFORMULA(D149)</formula>
    </cfRule>
  </conditionalFormatting>
  <conditionalFormatting sqref="C160:C175">
    <cfRule type="expression" dxfId="75" priority="8">
      <formula>_xlfn.ISFORMULA(C160)</formula>
    </cfRule>
  </conditionalFormatting>
  <conditionalFormatting sqref="D176:E191 A176:B191">
    <cfRule type="expression" dxfId="74" priority="7">
      <formula>_xlfn.ISFORMULA(A176)</formula>
    </cfRule>
  </conditionalFormatting>
  <conditionalFormatting sqref="C176:C191">
    <cfRule type="expression" dxfId="73" priority="6">
      <formula>_xlfn.ISFORMULA(C176)</formula>
    </cfRule>
  </conditionalFormatting>
  <conditionalFormatting sqref="D192:E207 A192:B207">
    <cfRule type="expression" dxfId="72" priority="5">
      <formula>_xlfn.ISFORMULA(A192)</formula>
    </cfRule>
  </conditionalFormatting>
  <conditionalFormatting sqref="C192:C207">
    <cfRule type="expression" dxfId="71" priority="4">
      <formula>_xlfn.ISFORMULA(C192)</formula>
    </cfRule>
  </conditionalFormatting>
  <conditionalFormatting sqref="K160">
    <cfRule type="expression" dxfId="70" priority="3">
      <formula>_xlfn.ISFORMULA(K160)</formula>
    </cfRule>
  </conditionalFormatting>
  <conditionalFormatting sqref="B10:B90">
    <cfRule type="expression" dxfId="69" priority="2">
      <formula>_xlfn.ISFORMULA(B10)</formula>
    </cfRule>
  </conditionalFormatting>
  <conditionalFormatting sqref="C94">
    <cfRule type="expression" dxfId="68" priority="1">
      <formula>_xlfn.ISFORMULA(C94)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9A3CE-1F30-4D07-AC60-02432D558826}">
  <sheetPr>
    <tabColor theme="5" tint="0.39997558519241921"/>
  </sheetPr>
  <dimension ref="A1:N29"/>
  <sheetViews>
    <sheetView workbookViewId="0"/>
  </sheetViews>
  <sheetFormatPr defaultColWidth="15.77734375" defaultRowHeight="14.4" x14ac:dyDescent="0.3"/>
  <cols>
    <col min="1" max="2" width="15.77734375" style="4" customWidth="1"/>
    <col min="3" max="5" width="12.77734375" style="4" customWidth="1"/>
    <col min="6" max="16384" width="15.77734375" style="4"/>
  </cols>
  <sheetData>
    <row r="1" spans="1:14" s="1" customFormat="1" ht="36.6" x14ac:dyDescent="0.7">
      <c r="A1" s="1" t="s">
        <v>76</v>
      </c>
    </row>
    <row r="2" spans="1:14" s="2" customFormat="1" x14ac:dyDescent="0.3">
      <c r="A2" s="2" t="s">
        <v>1</v>
      </c>
      <c r="B2" s="2" t="s">
        <v>77</v>
      </c>
    </row>
    <row r="3" spans="1:14" s="2" customFormat="1" x14ac:dyDescent="0.3">
      <c r="A3" s="2" t="s">
        <v>3</v>
      </c>
      <c r="B3" s="2" t="s">
        <v>78</v>
      </c>
    </row>
    <row r="4" spans="1:14" s="2" customFormat="1" x14ac:dyDescent="0.3">
      <c r="A4" s="2" t="s">
        <v>5</v>
      </c>
      <c r="B4" s="2" t="s">
        <v>6</v>
      </c>
    </row>
    <row r="5" spans="1:14" s="2" customFormat="1" x14ac:dyDescent="0.3">
      <c r="A5" s="2" t="s">
        <v>7</v>
      </c>
      <c r="B5" s="2" t="s">
        <v>79</v>
      </c>
    </row>
    <row r="6" spans="1:14" s="2" customFormat="1" x14ac:dyDescent="0.3">
      <c r="A6" s="2" t="s">
        <v>9</v>
      </c>
      <c r="B6" s="2" t="s">
        <v>10</v>
      </c>
      <c r="C6" s="2" t="s">
        <v>11</v>
      </c>
      <c r="D6" s="2" t="s">
        <v>12</v>
      </c>
    </row>
    <row r="7" spans="1:14" s="2" customFormat="1" x14ac:dyDescent="0.3">
      <c r="B7" s="3">
        <f>'R2. Unit conversion factors'!$E$15</f>
        <v>1.0127580003920797</v>
      </c>
      <c r="C7" s="2" t="s">
        <v>80</v>
      </c>
      <c r="D7" s="2" t="s">
        <v>81</v>
      </c>
    </row>
    <row r="8" spans="1:14" ht="15" thickBot="1" x14ac:dyDescent="0.35"/>
    <row r="9" spans="1:14" s="5" customFormat="1" ht="15" thickBot="1" x14ac:dyDescent="0.35">
      <c r="A9" s="5" t="s">
        <v>18</v>
      </c>
    </row>
    <row r="10" spans="1:14" x14ac:dyDescent="0.3">
      <c r="A10" s="4" t="s">
        <v>19</v>
      </c>
      <c r="B10" s="4" t="s">
        <v>20</v>
      </c>
      <c r="C10" s="4" t="s">
        <v>11</v>
      </c>
      <c r="D10" s="4" t="s">
        <v>12</v>
      </c>
      <c r="E10" s="4">
        <v>2020</v>
      </c>
      <c r="F10" s="4">
        <v>2030</v>
      </c>
      <c r="G10" s="4">
        <v>2040</v>
      </c>
      <c r="H10" s="4">
        <v>2050</v>
      </c>
    </row>
    <row r="11" spans="1:14" x14ac:dyDescent="0.3">
      <c r="A11" s="4" t="s">
        <v>28</v>
      </c>
      <c r="B11" s="4" t="str">
        <f>INDEX('R1. Scenario specifications'!$C$11:$C$59,MATCH($A11,'R1. Scenario specifications'!$A$11:$A$59,0))</f>
        <v>Current Policies Scenario, World Energy Outlook 2016</v>
      </c>
      <c r="C11" s="4" t="s">
        <v>80</v>
      </c>
      <c r="D11" s="4" t="s">
        <v>81</v>
      </c>
      <c r="E11" s="12">
        <f t="shared" ref="E11:H13" si="0">AVERAGEIFS(F$17:F$29,$B$17:$B$29,$A11)*$B$7</f>
        <v>7.291857602822974</v>
      </c>
      <c r="F11" s="12">
        <f t="shared" si="0"/>
        <v>12.153096004704956</v>
      </c>
      <c r="G11" s="12">
        <f t="shared" si="0"/>
        <v>16.204128006273276</v>
      </c>
      <c r="H11" s="12">
        <f t="shared" si="0"/>
        <v>20.255160007841596</v>
      </c>
    </row>
    <row r="12" spans="1:14" x14ac:dyDescent="0.3">
      <c r="A12" s="4" t="s">
        <v>29</v>
      </c>
      <c r="B12" s="4" t="str">
        <f>INDEX('R1. Scenario specifications'!$C$11:$C$59,MATCH($A12,'R1. Scenario specifications'!$A$11:$A$59,0))</f>
        <v>New Policies Scenario, World Energy Outlook 2016</v>
      </c>
      <c r="C12" s="4" t="s">
        <v>80</v>
      </c>
      <c r="D12" s="4" t="s">
        <v>81</v>
      </c>
      <c r="E12" s="12">
        <f t="shared" si="0"/>
        <v>12.760750804940205</v>
      </c>
      <c r="F12" s="12">
        <f t="shared" si="0"/>
        <v>25.11639840972358</v>
      </c>
      <c r="G12" s="12">
        <f t="shared" si="0"/>
        <v>36.256736414036453</v>
      </c>
      <c r="H12" s="12">
        <f t="shared" si="0"/>
        <v>47.397074418349327</v>
      </c>
    </row>
    <row r="13" spans="1:14" x14ac:dyDescent="0.3">
      <c r="A13" s="4" t="s">
        <v>30</v>
      </c>
      <c r="B13" s="4" t="str">
        <f>INDEX('R1. Scenario specifications'!$C$11:$C$59,MATCH($A13,'R1. Scenario specifications'!$A$11:$A$59,0))</f>
        <v>450 Scenario, World Energy Outlook 2016</v>
      </c>
      <c r="C13" s="4" t="s">
        <v>80</v>
      </c>
      <c r="D13" s="4" t="s">
        <v>81</v>
      </c>
      <c r="E13" s="12">
        <f t="shared" si="0"/>
        <v>16.879300006534663</v>
      </c>
      <c r="F13" s="12">
        <f t="shared" si="0"/>
        <v>92.836150035940648</v>
      </c>
      <c r="G13" s="12">
        <f t="shared" si="0"/>
        <v>136.72233005293077</v>
      </c>
      <c r="H13" s="12">
        <f t="shared" si="0"/>
        <v>180.6085100699209</v>
      </c>
    </row>
    <row r="14" spans="1:14" ht="15" thickBot="1" x14ac:dyDescent="0.35"/>
    <row r="15" spans="1:14" s="5" customFormat="1" ht="15" thickBot="1" x14ac:dyDescent="0.35">
      <c r="A15" s="5" t="s">
        <v>35</v>
      </c>
    </row>
    <row r="16" spans="1:14" x14ac:dyDescent="0.3">
      <c r="A16" s="4" t="s">
        <v>36</v>
      </c>
      <c r="B16" s="4" t="s">
        <v>19</v>
      </c>
      <c r="C16" s="4" t="s">
        <v>20</v>
      </c>
      <c r="D16" s="4" t="s">
        <v>82</v>
      </c>
      <c r="E16" s="4" t="s">
        <v>83</v>
      </c>
      <c r="F16" s="4">
        <v>2020</v>
      </c>
      <c r="G16" s="4">
        <v>2030</v>
      </c>
      <c r="H16" s="4">
        <v>2040</v>
      </c>
      <c r="I16" s="4">
        <v>2050</v>
      </c>
      <c r="N16" s="7"/>
    </row>
    <row r="17" spans="1:9" x14ac:dyDescent="0.3">
      <c r="A17" s="4" t="s">
        <v>84</v>
      </c>
      <c r="B17" s="4" t="s">
        <v>28</v>
      </c>
      <c r="C17" s="4" t="str">
        <f>INDEX('R1. Scenario specifications'!$C$11:$C$59,MATCH($B17,'R1. Scenario specifications'!$A$11:$A$59,0))</f>
        <v>Current Policies Scenario, World Energy Outlook 2016</v>
      </c>
      <c r="D17" s="4" t="str">
        <f>'R11. WEO16 CO2 prices'!C10</f>
        <v>European Union</v>
      </c>
      <c r="E17" s="4" t="str">
        <f>'R11. WEO16 CO2 prices'!D10</f>
        <v>Power, industry, aviation</v>
      </c>
      <c r="F17" s="4">
        <f>'R11. WEO16 CO2 prices'!E10</f>
        <v>18</v>
      </c>
      <c r="G17" s="4">
        <f>'R11. WEO16 CO2 prices'!F10</f>
        <v>30</v>
      </c>
      <c r="H17" s="4">
        <f>'R11. WEO16 CO2 prices'!G10</f>
        <v>40</v>
      </c>
      <c r="I17" s="13">
        <f>TREND($G17:$H17,$G$16:$H$16,I$16)</f>
        <v>50</v>
      </c>
    </row>
    <row r="18" spans="1:9" x14ac:dyDescent="0.3">
      <c r="A18" s="4" t="s">
        <v>84</v>
      </c>
      <c r="B18" s="4" t="s">
        <v>28</v>
      </c>
      <c r="C18" s="4" t="str">
        <f>INDEX('R1. Scenario specifications'!$C$11:$C$59,MATCH($B18,'R1. Scenario specifications'!$A$11:$A$59,0))</f>
        <v>Current Policies Scenario, World Energy Outlook 2016</v>
      </c>
      <c r="D18" s="4" t="str">
        <f>'R11. WEO16 CO2 prices'!C11</f>
        <v>Korea</v>
      </c>
      <c r="E18" s="4" t="str">
        <f>'R11. WEO16 CO2 prices'!D11</f>
        <v>Power, industry</v>
      </c>
      <c r="F18" s="4">
        <f>'R11. WEO16 CO2 prices'!E11</f>
        <v>18</v>
      </c>
      <c r="G18" s="4">
        <f>'R11. WEO16 CO2 prices'!F11</f>
        <v>30</v>
      </c>
      <c r="H18" s="4">
        <f>'R11. WEO16 CO2 prices'!G11</f>
        <v>40</v>
      </c>
      <c r="I18" s="13">
        <f t="shared" ref="I18:I29" si="1">TREND($G18:$H18,$G$16:$H$16,I$16)</f>
        <v>50</v>
      </c>
    </row>
    <row r="19" spans="1:9" x14ac:dyDescent="0.3">
      <c r="A19" s="4" t="s">
        <v>84</v>
      </c>
      <c r="B19" s="4" t="s">
        <v>28</v>
      </c>
      <c r="C19" s="4" t="str">
        <f>INDEX('R1. Scenario specifications'!$C$11:$C$59,MATCH($B19,'R1. Scenario specifications'!$A$11:$A$59,0))</f>
        <v>Current Policies Scenario, World Energy Outlook 2016</v>
      </c>
      <c r="D19" s="4" t="str">
        <f>'R11. WEO16 CO2 prices'!C12</f>
        <v>Chile</v>
      </c>
      <c r="E19" s="4" t="str">
        <f>'R11. WEO16 CO2 prices'!D12</f>
        <v>Power</v>
      </c>
      <c r="F19" s="4">
        <f>'R11. WEO16 CO2 prices'!E12</f>
        <v>0</v>
      </c>
      <c r="G19" s="4">
        <f>'R11. WEO16 CO2 prices'!F12</f>
        <v>0</v>
      </c>
      <c r="H19" s="4">
        <f>'R11. WEO16 CO2 prices'!G12</f>
        <v>0</v>
      </c>
      <c r="I19" s="13">
        <f t="shared" si="1"/>
        <v>0</v>
      </c>
    </row>
    <row r="20" spans="1:9" x14ac:dyDescent="0.3">
      <c r="A20" s="4" t="s">
        <v>84</v>
      </c>
      <c r="B20" s="4" t="s">
        <v>28</v>
      </c>
      <c r="C20" s="4" t="str">
        <f>INDEX('R1. Scenario specifications'!$C$11:$C$59,MATCH($B20,'R1. Scenario specifications'!$A$11:$A$59,0))</f>
        <v>Current Policies Scenario, World Energy Outlook 2016</v>
      </c>
      <c r="D20" s="4" t="str">
        <f>'R11. WEO16 CO2 prices'!C13</f>
        <v>China</v>
      </c>
      <c r="E20" s="4" t="str">
        <f>'R11. WEO16 CO2 prices'!D13</f>
        <v>Power, industry</v>
      </c>
      <c r="F20" s="4">
        <f>'R11. WEO16 CO2 prices'!E13</f>
        <v>0</v>
      </c>
      <c r="G20" s="4">
        <f>'R11. WEO16 CO2 prices'!F13</f>
        <v>0</v>
      </c>
      <c r="H20" s="4">
        <f>'R11. WEO16 CO2 prices'!G13</f>
        <v>0</v>
      </c>
      <c r="I20" s="13">
        <f t="shared" si="1"/>
        <v>0</v>
      </c>
    </row>
    <row r="21" spans="1:9" x14ac:dyDescent="0.3">
      <c r="A21" s="4" t="s">
        <v>84</v>
      </c>
      <c r="B21" s="4" t="s">
        <v>28</v>
      </c>
      <c r="C21" s="4" t="str">
        <f>INDEX('R1. Scenario specifications'!$C$11:$C$59,MATCH($B21,'R1. Scenario specifications'!$A$11:$A$59,0))</f>
        <v>Current Policies Scenario, World Energy Outlook 2016</v>
      </c>
      <c r="D21" s="4" t="str">
        <f>'R11. WEO16 CO2 prices'!C14</f>
        <v>South Africa</v>
      </c>
      <c r="E21" s="4" t="str">
        <f>'R11. WEO16 CO2 prices'!D14</f>
        <v>Power, industry</v>
      </c>
      <c r="F21" s="4">
        <f>'R11. WEO16 CO2 prices'!E14</f>
        <v>0</v>
      </c>
      <c r="G21" s="4">
        <f>'R11. WEO16 CO2 prices'!F14</f>
        <v>0</v>
      </c>
      <c r="H21" s="4">
        <f>'R11. WEO16 CO2 prices'!G14</f>
        <v>0</v>
      </c>
      <c r="I21" s="13">
        <f t="shared" si="1"/>
        <v>0</v>
      </c>
    </row>
    <row r="22" spans="1:9" x14ac:dyDescent="0.3">
      <c r="A22" s="4" t="s">
        <v>84</v>
      </c>
      <c r="B22" s="4" t="s">
        <v>29</v>
      </c>
      <c r="C22" s="4" t="str">
        <f>INDEX('R1. Scenario specifications'!$C$11:$C$59,MATCH($B22,'R1. Scenario specifications'!$A$11:$A$59,0))</f>
        <v>New Policies Scenario, World Energy Outlook 2016</v>
      </c>
      <c r="D22" s="4" t="str">
        <f>'R11. WEO16 CO2 prices'!C15</f>
        <v>European Union</v>
      </c>
      <c r="E22" s="4" t="str">
        <f>'R11. WEO16 CO2 prices'!D15</f>
        <v>Power, industry, aviation</v>
      </c>
      <c r="F22" s="4">
        <f>'R11. WEO16 CO2 prices'!E15</f>
        <v>20</v>
      </c>
      <c r="G22" s="4">
        <f>'R11. WEO16 CO2 prices'!F15</f>
        <v>37</v>
      </c>
      <c r="H22" s="4">
        <f>'R11. WEO16 CO2 prices'!G15</f>
        <v>50</v>
      </c>
      <c r="I22" s="13">
        <f t="shared" si="1"/>
        <v>63</v>
      </c>
    </row>
    <row r="23" spans="1:9" x14ac:dyDescent="0.3">
      <c r="A23" s="4" t="s">
        <v>84</v>
      </c>
      <c r="B23" s="4" t="s">
        <v>29</v>
      </c>
      <c r="C23" s="4" t="str">
        <f>INDEX('R1. Scenario specifications'!$C$11:$C$59,MATCH($B23,'R1. Scenario specifications'!$A$11:$A$59,0))</f>
        <v>New Policies Scenario, World Energy Outlook 2016</v>
      </c>
      <c r="D23" s="4" t="str">
        <f>'R11. WEO16 CO2 prices'!C16</f>
        <v>Chile</v>
      </c>
      <c r="E23" s="4" t="str">
        <f>'R11. WEO16 CO2 prices'!D16</f>
        <v>Power</v>
      </c>
      <c r="F23" s="4">
        <f>'R11. WEO16 CO2 prices'!E16</f>
        <v>6</v>
      </c>
      <c r="G23" s="4">
        <f>'R11. WEO16 CO2 prices'!F16</f>
        <v>12</v>
      </c>
      <c r="H23" s="4">
        <f>'R11. WEO16 CO2 prices'!G16</f>
        <v>20</v>
      </c>
      <c r="I23" s="13">
        <f t="shared" si="1"/>
        <v>28</v>
      </c>
    </row>
    <row r="24" spans="1:9" x14ac:dyDescent="0.3">
      <c r="A24" s="4" t="s">
        <v>84</v>
      </c>
      <c r="B24" s="4" t="s">
        <v>29</v>
      </c>
      <c r="C24" s="4" t="str">
        <f>INDEX('R1. Scenario specifications'!$C$11:$C$59,MATCH($B24,'R1. Scenario specifications'!$A$11:$A$59,0))</f>
        <v>New Policies Scenario, World Energy Outlook 2016</v>
      </c>
      <c r="D24" s="4" t="str">
        <f>'R11. WEO16 CO2 prices'!C17</f>
        <v>Korea</v>
      </c>
      <c r="E24" s="4" t="str">
        <f>'R11. WEO16 CO2 prices'!D17</f>
        <v>Power, industry</v>
      </c>
      <c r="F24" s="4">
        <f>'R11. WEO16 CO2 prices'!E17</f>
        <v>20</v>
      </c>
      <c r="G24" s="4">
        <f>'R11. WEO16 CO2 prices'!F17</f>
        <v>37</v>
      </c>
      <c r="H24" s="4">
        <f>'R11. WEO16 CO2 prices'!G17</f>
        <v>50</v>
      </c>
      <c r="I24" s="13">
        <f t="shared" si="1"/>
        <v>63</v>
      </c>
    </row>
    <row r="25" spans="1:9" x14ac:dyDescent="0.3">
      <c r="A25" s="4" t="s">
        <v>84</v>
      </c>
      <c r="B25" s="4" t="s">
        <v>29</v>
      </c>
      <c r="C25" s="4" t="str">
        <f>INDEX('R1. Scenario specifications'!$C$11:$C$59,MATCH($B25,'R1. Scenario specifications'!$A$11:$A$59,0))</f>
        <v>New Policies Scenario, World Energy Outlook 2016</v>
      </c>
      <c r="D25" s="4" t="str">
        <f>'R11. WEO16 CO2 prices'!C18</f>
        <v>China</v>
      </c>
      <c r="E25" s="4" t="str">
        <f>'R11. WEO16 CO2 prices'!D18</f>
        <v>Power, industry</v>
      </c>
      <c r="F25" s="4">
        <f>'R11. WEO16 CO2 prices'!E18</f>
        <v>10</v>
      </c>
      <c r="G25" s="4">
        <f>'R11. WEO16 CO2 prices'!F18</f>
        <v>23</v>
      </c>
      <c r="H25" s="4">
        <f>'R11. WEO16 CO2 prices'!G18</f>
        <v>35</v>
      </c>
      <c r="I25" s="13">
        <f t="shared" si="1"/>
        <v>47</v>
      </c>
    </row>
    <row r="26" spans="1:9" x14ac:dyDescent="0.3">
      <c r="A26" s="4" t="s">
        <v>84</v>
      </c>
      <c r="B26" s="4" t="s">
        <v>29</v>
      </c>
      <c r="C26" s="4" t="str">
        <f>INDEX('R1. Scenario specifications'!$C$11:$C$59,MATCH($B26,'R1. Scenario specifications'!$A$11:$A$59,0))</f>
        <v>New Policies Scenario, World Energy Outlook 2016</v>
      </c>
      <c r="D26" s="4" t="str">
        <f>'R11. WEO16 CO2 prices'!C19</f>
        <v>South Africa</v>
      </c>
      <c r="E26" s="4" t="str">
        <f>'R11. WEO16 CO2 prices'!D19</f>
        <v>Power, industry</v>
      </c>
      <c r="F26" s="4">
        <f>'R11. WEO16 CO2 prices'!E19</f>
        <v>7</v>
      </c>
      <c r="G26" s="4">
        <f>'R11. WEO16 CO2 prices'!F19</f>
        <v>15</v>
      </c>
      <c r="H26" s="4">
        <f>'R11. WEO16 CO2 prices'!G19</f>
        <v>24</v>
      </c>
      <c r="I26" s="13">
        <f t="shared" si="1"/>
        <v>33</v>
      </c>
    </row>
    <row r="27" spans="1:9" x14ac:dyDescent="0.3">
      <c r="A27" s="4" t="s">
        <v>84</v>
      </c>
      <c r="B27" s="4" t="s">
        <v>30</v>
      </c>
      <c r="C27" s="4" t="str">
        <f>INDEX('R1. Scenario specifications'!$C$11:$C$59,MATCH($B27,'R1. Scenario specifications'!$A$11:$A$59,0))</f>
        <v>450 Scenario, World Energy Outlook 2016</v>
      </c>
      <c r="D27" s="4" t="str">
        <f>'R11. WEO16 CO2 prices'!C20</f>
        <v>United States, Canada, Japan, Korea, Australia, New Zealand</v>
      </c>
      <c r="E27" s="4" t="str">
        <f>'R11. WEO16 CO2 prices'!D20</f>
        <v>Power, industry</v>
      </c>
      <c r="F27" s="4">
        <f>'R11. WEO16 CO2 prices'!E20</f>
        <v>20</v>
      </c>
      <c r="G27" s="4">
        <f>'R11. WEO16 CO2 prices'!F20</f>
        <v>100</v>
      </c>
      <c r="H27" s="4">
        <f>'R11. WEO16 CO2 prices'!G20</f>
        <v>140</v>
      </c>
      <c r="I27" s="13">
        <f t="shared" si="1"/>
        <v>180</v>
      </c>
    </row>
    <row r="28" spans="1:9" x14ac:dyDescent="0.3">
      <c r="A28" s="4" t="s">
        <v>84</v>
      </c>
      <c r="B28" s="4" t="s">
        <v>30</v>
      </c>
      <c r="C28" s="4" t="str">
        <f>INDEX('R1. Scenario specifications'!$C$11:$C$59,MATCH($B28,'R1. Scenario specifications'!$A$11:$A$59,0))</f>
        <v>450 Scenario, World Energy Outlook 2016</v>
      </c>
      <c r="D28" s="4" t="str">
        <f>'R11. WEO16 CO2 prices'!C21</f>
        <v>European Union</v>
      </c>
      <c r="E28" s="4" t="str">
        <f>'R11. WEO16 CO2 prices'!D21</f>
        <v>Power, industry, aviation</v>
      </c>
      <c r="F28" s="4">
        <f>'R11. WEO16 CO2 prices'!E21</f>
        <v>20</v>
      </c>
      <c r="G28" s="4">
        <f>'R11. WEO16 CO2 prices'!F21</f>
        <v>100</v>
      </c>
      <c r="H28" s="4">
        <f>'R11. WEO16 CO2 prices'!G21</f>
        <v>140</v>
      </c>
      <c r="I28" s="13">
        <f t="shared" si="1"/>
        <v>180</v>
      </c>
    </row>
    <row r="29" spans="1:9" x14ac:dyDescent="0.3">
      <c r="A29" s="4" t="s">
        <v>84</v>
      </c>
      <c r="B29" s="4" t="s">
        <v>30</v>
      </c>
      <c r="C29" s="4" t="str">
        <f>INDEX('R1. Scenario specifications'!$C$11:$C$59,MATCH($B29,'R1. Scenario specifications'!$A$11:$A$59,0))</f>
        <v>450 Scenario, World Energy Outlook 2016</v>
      </c>
      <c r="D29" s="4" t="str">
        <f>'R11. WEO16 CO2 prices'!C22</f>
        <v>China, Russia, Brazil, South Africa</v>
      </c>
      <c r="E29" s="4" t="str">
        <f>'R11. WEO16 CO2 prices'!D22</f>
        <v>Power, industry</v>
      </c>
      <c r="F29" s="4">
        <f>'R11. WEO16 CO2 prices'!E22</f>
        <v>10</v>
      </c>
      <c r="G29" s="4">
        <f>'R11. WEO16 CO2 prices'!F22</f>
        <v>75</v>
      </c>
      <c r="H29" s="4">
        <f>'R11. WEO16 CO2 prices'!G22</f>
        <v>125</v>
      </c>
      <c r="I29" s="13">
        <f t="shared" si="1"/>
        <v>175</v>
      </c>
    </row>
  </sheetData>
  <conditionalFormatting sqref="H16:XFD16 A30:XFD30 C16:E16 A38:XFD1048576 A31:A37 C31:XFD37 A1:XFD10 A16:A29 B27:B29 A14:XFD15 A11:A13 C11:XFD13 D17:XFD29">
    <cfRule type="expression" dxfId="67" priority="3">
      <formula>_xlfn.ISFORMULA(A1)</formula>
    </cfRule>
  </conditionalFormatting>
  <conditionalFormatting sqref="B11:B13">
    <cfRule type="expression" dxfId="66" priority="2">
      <formula>_xlfn.ISFORMULA(B11)</formula>
    </cfRule>
  </conditionalFormatting>
  <conditionalFormatting sqref="C17:C29">
    <cfRule type="expression" dxfId="65" priority="1">
      <formula>_xlfn.ISFORMULA(C17)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2370B-5E6E-4933-8763-9AD620BC0C7E}">
  <sheetPr>
    <tabColor theme="5" tint="0.39997558519241921"/>
    <pageSetUpPr autoPageBreaks="0"/>
  </sheetPr>
  <dimension ref="A1:AB161"/>
  <sheetViews>
    <sheetView topLeftCell="A125" workbookViewId="0">
      <selection activeCell="A125" sqref="A125"/>
    </sheetView>
  </sheetViews>
  <sheetFormatPr defaultColWidth="15.77734375" defaultRowHeight="14.4" x14ac:dyDescent="0.3"/>
  <cols>
    <col min="1" max="2" width="15.77734375" style="4" customWidth="1"/>
    <col min="3" max="15" width="12.77734375" style="4" customWidth="1"/>
    <col min="16" max="16" width="15.77734375" style="4" customWidth="1"/>
    <col min="17" max="16384" width="15.77734375" style="4"/>
  </cols>
  <sheetData>
    <row r="1" spans="1:18" s="1" customFormat="1" ht="36.6" x14ac:dyDescent="0.7">
      <c r="A1" s="1" t="s">
        <v>85</v>
      </c>
    </row>
    <row r="2" spans="1:18" s="2" customFormat="1" x14ac:dyDescent="0.3">
      <c r="A2" s="2" t="s">
        <v>1</v>
      </c>
      <c r="B2" s="2" t="s">
        <v>86</v>
      </c>
    </row>
    <row r="3" spans="1:18" s="2" customFormat="1" x14ac:dyDescent="0.3">
      <c r="A3" s="2" t="s">
        <v>3</v>
      </c>
      <c r="B3" s="2" t="s">
        <v>87</v>
      </c>
    </row>
    <row r="4" spans="1:18" s="2" customFormat="1" x14ac:dyDescent="0.3">
      <c r="A4" s="2" t="s">
        <v>5</v>
      </c>
      <c r="B4" s="2" t="s">
        <v>6</v>
      </c>
    </row>
    <row r="5" spans="1:18" s="2" customFormat="1" x14ac:dyDescent="0.3">
      <c r="A5" s="2" t="s">
        <v>7</v>
      </c>
      <c r="B5" s="2" t="s">
        <v>88</v>
      </c>
    </row>
    <row r="6" spans="1:18" s="2" customFormat="1" x14ac:dyDescent="0.3">
      <c r="A6" s="2" t="s">
        <v>9</v>
      </c>
      <c r="B6" s="2" t="s">
        <v>10</v>
      </c>
      <c r="C6" s="2" t="s">
        <v>89</v>
      </c>
      <c r="D6" s="2" t="s">
        <v>90</v>
      </c>
    </row>
    <row r="7" spans="1:18" s="2" customFormat="1" x14ac:dyDescent="0.3">
      <c r="B7" s="3">
        <f>10^3</f>
        <v>1000</v>
      </c>
      <c r="C7" s="2" t="s">
        <v>17</v>
      </c>
      <c r="D7" s="2" t="s">
        <v>13</v>
      </c>
    </row>
    <row r="8" spans="1:18" s="2" customFormat="1" x14ac:dyDescent="0.3">
      <c r="B8" s="3">
        <v>1</v>
      </c>
      <c r="C8" s="2" t="s">
        <v>13</v>
      </c>
      <c r="D8" s="2" t="s">
        <v>13</v>
      </c>
    </row>
    <row r="9" spans="1:18" s="2" customFormat="1" x14ac:dyDescent="0.3">
      <c r="B9" s="3">
        <f>1/'R2. Unit conversion factors'!$E$9</f>
        <v>41.867999934702667</v>
      </c>
      <c r="C9" s="2" t="s">
        <v>91</v>
      </c>
      <c r="D9" s="2" t="s">
        <v>13</v>
      </c>
    </row>
    <row r="10" spans="1:18" ht="15" thickBot="1" x14ac:dyDescent="0.35"/>
    <row r="11" spans="1:18" s="5" customFormat="1" ht="15" thickBot="1" x14ac:dyDescent="0.35">
      <c r="A11" s="5" t="s">
        <v>18</v>
      </c>
    </row>
    <row r="12" spans="1:18" x14ac:dyDescent="0.3">
      <c r="A12" s="4" t="s">
        <v>19</v>
      </c>
      <c r="B12" s="4" t="s">
        <v>20</v>
      </c>
      <c r="C12" s="4" t="s">
        <v>21</v>
      </c>
      <c r="D12" s="4" t="s">
        <v>11</v>
      </c>
      <c r="E12" s="4" t="s">
        <v>12</v>
      </c>
      <c r="F12" s="4">
        <v>2014</v>
      </c>
      <c r="G12" s="4">
        <v>2015</v>
      </c>
      <c r="H12" s="4">
        <v>2016</v>
      </c>
      <c r="I12" s="4">
        <v>2017</v>
      </c>
      <c r="J12" s="4">
        <v>2020</v>
      </c>
      <c r="K12" s="4">
        <v>2025</v>
      </c>
      <c r="L12" s="4">
        <v>2030</v>
      </c>
      <c r="M12" s="4">
        <v>2035</v>
      </c>
      <c r="N12" s="4">
        <v>2040</v>
      </c>
      <c r="O12" s="4">
        <v>2045</v>
      </c>
      <c r="P12" s="4">
        <v>2050</v>
      </c>
      <c r="Q12" s="4">
        <v>2055</v>
      </c>
      <c r="R12" s="4">
        <v>2060</v>
      </c>
    </row>
    <row r="13" spans="1:18" x14ac:dyDescent="0.3">
      <c r="A13" s="4" t="s">
        <v>22</v>
      </c>
      <c r="B13" s="4" t="str">
        <f>INDEX('R1. Scenario specifications'!$C$11:$C$59,MATCH($A13,'R1. Scenario specifications'!$A$11:$A$59,0))</f>
        <v>Current Policies Scenario, World Energy Outlook 2018</v>
      </c>
      <c r="C13" s="4" t="s">
        <v>23</v>
      </c>
      <c r="D13" s="4" t="str">
        <f t="array" ref="D13">INDEX($F$86:$F$161,MATCH($A13&amp;$C13,$B$86:$B$161&amp;$D$86:$D$161,0))</f>
        <v>Mtoe</v>
      </c>
      <c r="E13" s="4" t="s">
        <v>13</v>
      </c>
      <c r="F13" s="6" t="str">
        <f t="array" ref="F13">IF(SUMIFS(G$86:G$161,$B$86:$B$161,$A13)=0,"",SUMIFS(G$86:G$161,$B$86:$B$161,$A13,$D$86:$D$161,$C13)*INDEX($B$7:$B$9,MATCH($D13&amp;$E13,$C$7:$C$9&amp;$D$7:$D$9,0)))</f>
        <v/>
      </c>
      <c r="G13" s="6" t="str">
        <f t="array" ref="G13">IF(SUMIFS(H$86:H$161,$B$86:$B$161,$A13)=0,"",SUMIFS(H$86:H$161,$B$86:$B$161,$A13,$D$86:$D$161,$C13)*INDEX($B$7:$B$9,MATCH($D13&amp;$E13,$C$7:$C$9&amp;$D$7:$D$9,0)))</f>
        <v/>
      </c>
      <c r="H13" s="6">
        <f t="array" ref="H13">IF(SUMIFS(I$86:I$161,$B$86:$B$161,$A13)=0,"",SUMIFS(I$86:I$161,$B$86:$B$161,$A13,$D$86:$D$161,$C13)*INDEX($B$7:$B$9,MATCH($D13&amp;$E13,$C$7:$C$9&amp;$D$7:$D$9,0)))</f>
        <v>155748.95975709392</v>
      </c>
      <c r="I13" s="6">
        <f t="array" ref="I13">IF(SUMIFS(J$86:J$161,$B$86:$B$161,$A13)=0,"",SUMIFS(J$86:J$161,$B$86:$B$161,$A13,$D$86:$D$161,$C13)*INDEX($B$7:$B$9,MATCH($D13&amp;$E13,$C$7:$C$9&amp;$D$7:$D$9,0)))</f>
        <v>157004.99975513501</v>
      </c>
      <c r="J13" s="6">
        <f t="array" ref="J13">IF(SUMIFS(K$86:K$161,$B$86:$B$161,$A13)=0,"",SUMIFS(K$86:K$161,$B$86:$B$161,$A13,$D$86:$D$161,$C13)*INDEX($B$7:$B$9,MATCH($D13&amp;$E13,$C$7:$C$9&amp;$D$7:$D$9,0)))</f>
        <v>160898.72374906234</v>
      </c>
      <c r="K13" s="6">
        <f t="array" ref="K13">IF(SUMIFS(L$86:L$161,$B$86:$B$161,$A13)=0,"",SUMIFS(L$86:L$161,$B$86:$B$161,$A13,$D$86:$D$161,$C13)*INDEX($B$7:$B$9,MATCH($D13&amp;$E13,$C$7:$C$9&amp;$D$7:$D$9,0)))</f>
        <v>167388.26373894126</v>
      </c>
      <c r="L13" s="6">
        <f t="array" ref="L13">IF(SUMIFS(M$86:M$161,$B$86:$B$161,$A13)=0,"",SUMIFS(M$86:M$161,$B$86:$B$161,$A13,$D$86:$D$161,$C13)*INDEX($B$7:$B$9,MATCH($D13&amp;$E13,$C$7:$C$9&amp;$D$7:$D$9,0)))</f>
        <v>178022.73572235575</v>
      </c>
      <c r="M13" s="6">
        <f t="array" ref="M13">IF(SUMIFS(N$86:N$161,$B$86:$B$161,$A13)=0,"",SUMIFS(N$86:N$161,$B$86:$B$161,$A13,$D$86:$D$161,$C13)*INDEX($B$7:$B$9,MATCH($D13&amp;$E13,$C$7:$C$9&amp;$D$7:$D$9,0)))</f>
        <v>189243.35970485606</v>
      </c>
      <c r="N13" s="6">
        <f t="array" ref="N13">IF(SUMIFS(O$86:O$161,$B$86:$B$161,$A13)=0,"",SUMIFS(O$86:O$161,$B$86:$B$161,$A13,$D$86:$D$161,$C13)*INDEX($B$7:$B$9,MATCH($D13&amp;$E13,$C$7:$C$9&amp;$D$7:$D$9,0)))</f>
        <v>199668.49168859702</v>
      </c>
      <c r="O13" s="6">
        <f t="array" ref="O13">IF(SUMIFS(P$86:P$161,$B$86:$B$161,$A13)=0,"",SUMIFS(P$86:P$161,$B$86:$B$161,$A13,$D$86:$D$161,$C13)*INDEX($B$7:$B$9,MATCH($D13&amp;$E13,$C$7:$C$9&amp;$D$7:$D$9,0)))</f>
        <v>210093.62367233797</v>
      </c>
      <c r="P13" s="6">
        <f t="array" ref="P13">IF(SUMIFS(Q$86:Q$161,$B$86:$B$161,$A13)=0,"",SUMIFS(Q$86:Q$161,$B$86:$B$161,$A13,$D$86:$D$161,$C13)*INDEX($B$7:$B$9,MATCH($D13&amp;$E13,$C$7:$C$9&amp;$D$7:$D$9,0)))</f>
        <v>220518.75565607895</v>
      </c>
      <c r="Q13" s="6">
        <f t="array" ref="Q13">IF(SUMIFS(R$86:R$161,$B$86:$B$161,$A13)=0,"",SUMIFS(R$86:R$161,$B$86:$B$161,$A13,$D$86:$D$161,$C13)*INDEX($B$7:$B$9,MATCH($D13&amp;$E13,$C$7:$C$9&amp;$D$7:$D$9,0)))</f>
        <v>230943.88763981991</v>
      </c>
      <c r="R13" s="6">
        <f t="array" ref="R13">IF(SUMIFS(S$86:S$161,$B$86:$B$161,$A13)=0,"",SUMIFS(S$86:S$161,$B$86:$B$161,$A13,$D$86:$D$161,$C13)*INDEX($B$7:$B$9,MATCH($D13&amp;$E13,$C$7:$C$9&amp;$D$7:$D$9,0)))</f>
        <v>241369.01962356086</v>
      </c>
    </row>
    <row r="14" spans="1:18" x14ac:dyDescent="0.3">
      <c r="A14" s="4" t="s">
        <v>22</v>
      </c>
      <c r="B14" s="4" t="str">
        <f>INDEX('R1. Scenario specifications'!$C$11:$C$59,MATCH($A14,'R1. Scenario specifications'!$A$11:$A$59,0))</f>
        <v>Current Policies Scenario, World Energy Outlook 2018</v>
      </c>
      <c r="C14" s="4" t="s">
        <v>24</v>
      </c>
      <c r="D14" s="4" t="str">
        <f t="array" ref="D14">INDEX($F$86:$F$161,MATCH($A14&amp;$C14,$B$86:$B$161&amp;$D$86:$D$161,0))</f>
        <v>Mtoe</v>
      </c>
      <c r="E14" s="4" t="s">
        <v>13</v>
      </c>
      <c r="F14" s="6" t="str">
        <f t="array" ref="F14">IF(SUMIFS(G$86:G$161,$B$86:$B$161,$A14)=0,"",SUMIFS(G$86:G$161,$B$86:$B$161,$A14,$D$86:$D$161,$C14)*INDEX($B$7:$B$9,MATCH($D14&amp;$E14,$C$7:$C$9&amp;$D$7:$D$9,0)))</f>
        <v/>
      </c>
      <c r="G14" s="6" t="str">
        <f t="array" ref="G14">IF(SUMIFS(H$86:H$161,$B$86:$B$161,$A14)=0,"",SUMIFS(H$86:H$161,$B$86:$B$161,$A14,$D$86:$D$161,$C14)*INDEX($B$7:$B$9,MATCH($D14&amp;$E14,$C$7:$C$9&amp;$D$7:$D$9,0)))</f>
        <v/>
      </c>
      <c r="H14" s="6">
        <f t="array" ref="H14">IF(SUMIFS(I$86:I$161,$B$86:$B$161,$A14)=0,"",SUMIFS(I$86:I$161,$B$86:$B$161,$A14,$D$86:$D$161,$C14)*INDEX($B$7:$B$9,MATCH($D14&amp;$E14,$C$7:$C$9&amp;$D$7:$D$9,0)))</f>
        <v>182711.95171504244</v>
      </c>
      <c r="I14" s="6">
        <f t="array" ref="I14">IF(SUMIFS(J$86:J$161,$B$86:$B$161,$A14)=0,"",SUMIFS(J$86:J$161,$B$86:$B$161,$A14,$D$86:$D$161,$C14)*INDEX($B$7:$B$9,MATCH($D14&amp;$E14,$C$7:$C$9&amp;$D$7:$D$9,0)))</f>
        <v>185684.57971040634</v>
      </c>
      <c r="J14" s="6">
        <f t="array" ref="J14">IF(SUMIFS(K$86:K$161,$B$86:$B$161,$A14)=0,"",SUMIFS(K$86:K$161,$B$86:$B$161,$A14,$D$86:$D$161,$C14)*INDEX($B$7:$B$9,MATCH($D14&amp;$E14,$C$7:$C$9&amp;$D$7:$D$9,0)))</f>
        <v>193016.71319897112</v>
      </c>
      <c r="K14" s="6">
        <f t="array" ref="K14">IF(SUMIFS(L$86:L$161,$B$86:$B$161,$A14)=0,"",SUMIFS(L$86:L$161,$B$86:$B$161,$A14,$D$86:$D$161,$C14)*INDEX($B$7:$B$9,MATCH($D14&amp;$E14,$C$7:$C$9&amp;$D$7:$D$9,0)))</f>
        <v>205236.93567991248</v>
      </c>
      <c r="L14" s="6">
        <f t="array" ref="L14">IF(SUMIFS(M$86:M$161,$B$86:$B$161,$A14)=0,"",SUMIFS(M$86:M$161,$B$86:$B$161,$A14,$D$86:$D$161,$C14)*INDEX($B$7:$B$9,MATCH($D14&amp;$E14,$C$7:$C$9&amp;$D$7:$D$9,0)))</f>
        <v>214699.10366515527</v>
      </c>
      <c r="M14" s="6">
        <f t="array" ref="M14">IF(SUMIFS(N$86:N$161,$B$86:$B$161,$A14)=0,"",SUMIFS(N$86:N$161,$B$86:$B$161,$A14,$D$86:$D$161,$C14)*INDEX($B$7:$B$9,MATCH($D14&amp;$E14,$C$7:$C$9&amp;$D$7:$D$9,0)))</f>
        <v>223114.57165203051</v>
      </c>
      <c r="N14" s="6">
        <f t="array" ref="N14">IF(SUMIFS(O$86:O$161,$B$86:$B$161,$A14)=0,"",SUMIFS(O$86:O$161,$B$86:$B$161,$A14,$D$86:$D$161,$C14)*INDEX($B$7:$B$9,MATCH($D14&amp;$E14,$C$7:$C$9&amp;$D$7:$D$9,0)))</f>
        <v>233204.75963629386</v>
      </c>
      <c r="O14" s="6">
        <f t="array" ref="O14">IF(SUMIFS(P$86:P$161,$B$86:$B$161,$A14)=0,"",SUMIFS(P$86:P$161,$B$86:$B$161,$A14,$D$86:$D$161,$C14)*INDEX($B$7:$B$9,MATCH($D14&amp;$E14,$C$7:$C$9&amp;$D$7:$D$9,0)))</f>
        <v>243294.94762055718</v>
      </c>
      <c r="P14" s="6">
        <f t="array" ref="P14">IF(SUMIFS(Q$86:Q$161,$B$86:$B$161,$A14)=0,"",SUMIFS(Q$86:Q$161,$B$86:$B$161,$A14,$D$86:$D$161,$C14)*INDEX($B$7:$B$9,MATCH($D14&amp;$E14,$C$7:$C$9&amp;$D$7:$D$9,0)))</f>
        <v>253385.13560482053</v>
      </c>
      <c r="Q14" s="6">
        <f t="array" ref="Q14">IF(SUMIFS(R$86:R$161,$B$86:$B$161,$A14)=0,"",SUMIFS(R$86:R$161,$B$86:$B$161,$A14,$D$86:$D$161,$C14)*INDEX($B$7:$B$9,MATCH($D14&amp;$E14,$C$7:$C$9&amp;$D$7:$D$9,0)))</f>
        <v>263475.32358908386</v>
      </c>
      <c r="R14" s="6">
        <f t="array" ref="R14">IF(SUMIFS(S$86:S$161,$B$86:$B$161,$A14)=0,"",SUMIFS(S$86:S$161,$B$86:$B$161,$A14,$D$86:$D$161,$C14)*INDEX($B$7:$B$9,MATCH($D14&amp;$E14,$C$7:$C$9&amp;$D$7:$D$9,0)))</f>
        <v>273565.5115733472</v>
      </c>
    </row>
    <row r="15" spans="1:18" x14ac:dyDescent="0.3">
      <c r="A15" s="4" t="s">
        <v>22</v>
      </c>
      <c r="B15" s="4" t="str">
        <f>INDEX('R1. Scenario specifications'!$C$11:$C$59,MATCH($A15,'R1. Scenario specifications'!$A$11:$A$59,0))</f>
        <v>Current Policies Scenario, World Energy Outlook 2018</v>
      </c>
      <c r="C15" s="4" t="s">
        <v>25</v>
      </c>
      <c r="D15" s="4" t="str">
        <f t="array" ref="D15">INDEX($F$86:$F$161,MATCH($A15&amp;$C15,$B$86:$B$161&amp;$D$86:$D$161,0))</f>
        <v>Mtoe</v>
      </c>
      <c r="E15" s="4" t="s">
        <v>13</v>
      </c>
      <c r="F15" s="6" t="str">
        <f t="array" ref="F15">IF(SUMIFS(G$86:G$161,$B$86:$B$161,$A15)=0,"",SUMIFS(G$86:G$161,$B$86:$B$161,$A15,$D$86:$D$161,$C15)*INDEX($B$7:$B$9,MATCH($D15&amp;$E15,$C$7:$C$9&amp;$D$7:$D$9,0)))</f>
        <v/>
      </c>
      <c r="G15" s="6" t="str">
        <f t="array" ref="G15">IF(SUMIFS(H$86:H$161,$B$86:$B$161,$A15)=0,"",SUMIFS(H$86:H$161,$B$86:$B$161,$A15,$D$86:$D$161,$C15)*INDEX($B$7:$B$9,MATCH($D15&amp;$E15,$C$7:$C$9&amp;$D$7:$D$9,0)))</f>
        <v/>
      </c>
      <c r="H15" s="6">
        <f t="array" ref="H15">IF(SUMIFS(I$86:I$161,$B$86:$B$161,$A15)=0,"",SUMIFS(I$86:I$161,$B$86:$B$161,$A15,$D$86:$D$161,$C15)*INDEX($B$7:$B$9,MATCH($D15&amp;$E15,$C$7:$C$9&amp;$D$7:$D$9,0)))</f>
        <v>126525.09580267147</v>
      </c>
      <c r="I15" s="6">
        <f t="array" ref="I15">IF(SUMIFS(J$86:J$161,$B$86:$B$161,$A15)=0,"",SUMIFS(J$86:J$161,$B$86:$B$161,$A15,$D$86:$D$161,$C15)*INDEX($B$7:$B$9,MATCH($D15&amp;$E15,$C$7:$C$9&amp;$D$7:$D$9,0)))</f>
        <v>130083.87579712119</v>
      </c>
      <c r="J15" s="6">
        <f t="array" ref="J15">IF(SUMIFS(K$86:K$161,$B$86:$B$161,$A15)=0,"",SUMIFS(K$86:K$161,$B$86:$B$161,$A15,$D$86:$D$161,$C15)*INDEX($B$7:$B$9,MATCH($D15&amp;$E15,$C$7:$C$9&amp;$D$7:$D$9,0)))</f>
        <v>138075.43028465754</v>
      </c>
      <c r="K15" s="6">
        <f t="array" ref="K15">IF(SUMIFS(L$86:L$161,$B$86:$B$161,$A15)=0,"",SUMIFS(L$86:L$161,$B$86:$B$161,$A15,$D$86:$D$161,$C15)*INDEX($B$7:$B$9,MATCH($D15&amp;$E15,$C$7:$C$9&amp;$D$7:$D$9,0)))</f>
        <v>151394.68776388484</v>
      </c>
      <c r="L15" s="6">
        <f t="array" ref="L15">IF(SUMIFS(M$86:M$161,$B$86:$B$161,$A15)=0,"",SUMIFS(M$86:M$161,$B$86:$B$161,$A15,$D$86:$D$161,$C15)*INDEX($B$7:$B$9,MATCH($D15&amp;$E15,$C$7:$C$9&amp;$D$7:$D$9,0)))</f>
        <v>167471.99973881067</v>
      </c>
      <c r="M15" s="6">
        <f t="array" ref="M15">IF(SUMIFS(N$86:N$161,$B$86:$B$161,$A15)=0,"",SUMIFS(N$86:N$161,$B$86:$B$161,$A15,$D$86:$D$161,$C15)*INDEX($B$7:$B$9,MATCH($D15&amp;$E15,$C$7:$C$9&amp;$D$7:$D$9,0)))</f>
        <v>184721.61571190818</v>
      </c>
      <c r="N15" s="6">
        <f t="array" ref="N15">IF(SUMIFS(O$86:O$161,$B$86:$B$161,$A15)=0,"",SUMIFS(O$86:O$161,$B$86:$B$161,$A15,$D$86:$D$161,$C15)*INDEX($B$7:$B$9,MATCH($D15&amp;$E15,$C$7:$C$9&amp;$D$7:$D$9,0)))</f>
        <v>201133.87168631161</v>
      </c>
      <c r="O15" s="6">
        <f t="array" ref="O15">IF(SUMIFS(P$86:P$161,$B$86:$B$161,$A15)=0,"",SUMIFS(P$86:P$161,$B$86:$B$161,$A15,$D$86:$D$161,$C15)*INDEX($B$7:$B$9,MATCH($D15&amp;$E15,$C$7:$C$9&amp;$D$7:$D$9,0)))</f>
        <v>217546.12766071505</v>
      </c>
      <c r="P15" s="6">
        <f t="array" ref="P15">IF(SUMIFS(Q$86:Q$161,$B$86:$B$161,$A15)=0,"",SUMIFS(Q$86:Q$161,$B$86:$B$161,$A15,$D$86:$D$161,$C15)*INDEX($B$7:$B$9,MATCH($D15&amp;$E15,$C$7:$C$9&amp;$D$7:$D$9,0)))</f>
        <v>233958.38363511849</v>
      </c>
      <c r="Q15" s="6">
        <f t="array" ref="Q15">IF(SUMIFS(R$86:R$161,$B$86:$B$161,$A15)=0,"",SUMIFS(R$86:R$161,$B$86:$B$161,$A15,$D$86:$D$161,$C15)*INDEX($B$7:$B$9,MATCH($D15&amp;$E15,$C$7:$C$9&amp;$D$7:$D$9,0)))</f>
        <v>250370.63960952195</v>
      </c>
      <c r="R15" s="6">
        <f t="array" ref="R15">IF(SUMIFS(S$86:S$161,$B$86:$B$161,$A15)=0,"",SUMIFS(S$86:S$161,$B$86:$B$161,$A15,$D$86:$D$161,$C15)*INDEX($B$7:$B$9,MATCH($D15&amp;$E15,$C$7:$C$9&amp;$D$7:$D$9,0)))</f>
        <v>266782.89558392542</v>
      </c>
    </row>
    <row r="16" spans="1:18" x14ac:dyDescent="0.3">
      <c r="A16" s="4" t="s">
        <v>22</v>
      </c>
      <c r="B16" s="4" t="str">
        <f>INDEX('R1. Scenario specifications'!$C$11:$C$59,MATCH($A16,'R1. Scenario specifications'!$A$11:$A$59,0))</f>
        <v>Current Policies Scenario, World Energy Outlook 2018</v>
      </c>
      <c r="C16" s="4" t="s">
        <v>53</v>
      </c>
      <c r="D16" s="4" t="str">
        <f t="array" ref="D16">INDEX($F$86:$F$161,MATCH($A16&amp;$C16,$B$86:$B$161&amp;$D$86:$D$161,0))</f>
        <v>Mtoe</v>
      </c>
      <c r="E16" s="4" t="s">
        <v>13</v>
      </c>
      <c r="F16" s="6" t="str">
        <f t="array" ref="F16">IF(SUMIFS(G$86:G$161,$B$86:$B$161,$A16)=0,"",SUMIFS(G$86:G$161,$B$86:$B$161,$A16,$D$86:$D$161,$C16)*INDEX($B$7:$B$9,MATCH($D16&amp;$E16,$C$7:$C$9&amp;$D$7:$D$9,0)))</f>
        <v/>
      </c>
      <c r="G16" s="6" t="str">
        <f t="array" ref="G16">IF(SUMIFS(H$86:H$161,$B$86:$B$161,$A16)=0,"",SUMIFS(H$86:H$161,$B$86:$B$161,$A16,$D$86:$D$161,$C16)*INDEX($B$7:$B$9,MATCH($D16&amp;$E16,$C$7:$C$9&amp;$D$7:$D$9,0)))</f>
        <v/>
      </c>
      <c r="H16" s="6">
        <f t="array" ref="H16">IF(SUMIFS(I$86:I$161,$B$86:$B$161,$A16)=0,"",SUMIFS(I$86:I$161,$B$86:$B$161,$A16,$D$86:$D$161,$C16)*INDEX($B$7:$B$9,MATCH($D16&amp;$E16,$C$7:$C$9&amp;$D$7:$D$9,0)))</f>
        <v>28428.371955663111</v>
      </c>
      <c r="I16" s="6">
        <f t="array" ref="I16">IF(SUMIFS(J$86:J$161,$B$86:$B$161,$A16)=0,"",SUMIFS(J$86:J$161,$B$86:$B$161,$A16,$D$86:$D$161,$C16)*INDEX($B$7:$B$9,MATCH($D16&amp;$E16,$C$7:$C$9&amp;$D$7:$D$9,0)))</f>
        <v>28805.183955075434</v>
      </c>
      <c r="J16" s="6">
        <f t="array" ref="J16">IF(SUMIFS(K$86:K$161,$B$86:$B$161,$A16)=0,"",SUMIFS(K$86:K$161,$B$86:$B$161,$A16,$D$86:$D$161,$C16)*INDEX($B$7:$B$9,MATCH($D16&amp;$E16,$C$7:$C$9&amp;$D$7:$D$9,0)))</f>
        <v>30610.741452259488</v>
      </c>
      <c r="K16" s="6">
        <f t="array" ref="K16">IF(SUMIFS(L$86:L$161,$B$86:$B$161,$A16)=0,"",SUMIFS(L$86:L$161,$B$86:$B$161,$A16,$D$86:$D$161,$C16)*INDEX($B$7:$B$9,MATCH($D16&amp;$E16,$C$7:$C$9&amp;$D$7:$D$9,0)))</f>
        <v>33620.003947566242</v>
      </c>
      <c r="L16" s="6">
        <f t="array" ref="L16">IF(SUMIFS(M$86:M$161,$B$86:$B$161,$A16)=0,"",SUMIFS(M$86:M$161,$B$86:$B$161,$A16,$D$86:$D$161,$C16)*INDEX($B$7:$B$9,MATCH($D16&amp;$E16,$C$7:$C$9&amp;$D$7:$D$9,0)))</f>
        <v>35336.591944889049</v>
      </c>
      <c r="M16" s="6">
        <f t="array" ref="M16">IF(SUMIFS(N$86:N$161,$B$86:$B$161,$A16)=0,"",SUMIFS(N$86:N$161,$B$86:$B$161,$A16,$D$86:$D$161,$C16)*INDEX($B$7:$B$9,MATCH($D16&amp;$E16,$C$7:$C$9&amp;$D$7:$D$9,0)))</f>
        <v>37220.651941950673</v>
      </c>
      <c r="N16" s="6">
        <f t="array" ref="N16">IF(SUMIFS(O$86:O$161,$B$86:$B$161,$A16)=0,"",SUMIFS(O$86:O$161,$B$86:$B$161,$A16,$D$86:$D$161,$C16)*INDEX($B$7:$B$9,MATCH($D16&amp;$E16,$C$7:$C$9&amp;$D$7:$D$9,0)))</f>
        <v>39816.467937902235</v>
      </c>
      <c r="O16" s="6">
        <f t="array" ref="O16">IF(SUMIFS(P$86:P$161,$B$86:$B$161,$A16)=0,"",SUMIFS(P$86:P$161,$B$86:$B$161,$A16,$D$86:$D$161,$C16)*INDEX($B$7:$B$9,MATCH($D16&amp;$E16,$C$7:$C$9&amp;$D$7:$D$9,0)))</f>
        <v>42412.283933853803</v>
      </c>
      <c r="P16" s="6">
        <f t="array" ref="P16">IF(SUMIFS(Q$86:Q$161,$B$86:$B$161,$A16)=0,"",SUMIFS(Q$86:Q$161,$B$86:$B$161,$A16,$D$86:$D$161,$C16)*INDEX($B$7:$B$9,MATCH($D16&amp;$E16,$C$7:$C$9&amp;$D$7:$D$9,0)))</f>
        <v>45008.099929805365</v>
      </c>
      <c r="Q16" s="6">
        <f t="array" ref="Q16">IF(SUMIFS(R$86:R$161,$B$86:$B$161,$A16)=0,"",SUMIFS(R$86:R$161,$B$86:$B$161,$A16,$D$86:$D$161,$C16)*INDEX($B$7:$B$9,MATCH($D16&amp;$E16,$C$7:$C$9&amp;$D$7:$D$9,0)))</f>
        <v>47603.915925756934</v>
      </c>
      <c r="R16" s="6">
        <f t="array" ref="R16">IF(SUMIFS(S$86:S$161,$B$86:$B$161,$A16)=0,"",SUMIFS(S$86:S$161,$B$86:$B$161,$A16,$D$86:$D$161,$C16)*INDEX($B$7:$B$9,MATCH($D16&amp;$E16,$C$7:$C$9&amp;$D$7:$D$9,0)))</f>
        <v>50199.731921708495</v>
      </c>
    </row>
    <row r="17" spans="1:18" x14ac:dyDescent="0.3">
      <c r="A17" s="4" t="s">
        <v>22</v>
      </c>
      <c r="B17" s="4" t="str">
        <f>INDEX('R1. Scenario specifications'!$C$11:$C$59,MATCH($A17,'R1. Scenario specifications'!$A$11:$A$59,0))</f>
        <v>Current Policies Scenario, World Energy Outlook 2018</v>
      </c>
      <c r="C17" s="4" t="s">
        <v>54</v>
      </c>
      <c r="D17" s="4" t="str">
        <f t="array" ref="D17">INDEX($F$86:$F$161,MATCH($A17&amp;$C17,$B$86:$B$161&amp;$D$86:$D$161,0))</f>
        <v>Mtoe</v>
      </c>
      <c r="E17" s="4" t="s">
        <v>13</v>
      </c>
      <c r="F17" s="6" t="str">
        <f t="array" ref="F17">IF(SUMIFS(G$86:G$161,$B$86:$B$161,$A17)=0,"",SUMIFS(G$86:G$161,$B$86:$B$161,$A17,$D$86:$D$161,$C17)*INDEX($B$7:$B$9,MATCH($D17&amp;$E17,$C$7:$C$9&amp;$D$7:$D$9,0)))</f>
        <v/>
      </c>
      <c r="G17" s="6" t="str">
        <f t="array" ref="G17">IF(SUMIFS(H$86:H$161,$B$86:$B$161,$A17)=0,"",SUMIFS(H$86:H$161,$B$86:$B$161,$A17,$D$86:$D$161,$C17)*INDEX($B$7:$B$9,MATCH($D17&amp;$E17,$C$7:$C$9&amp;$D$7:$D$9,0)))</f>
        <v/>
      </c>
      <c r="H17" s="6">
        <f t="array" ref="H17">IF(SUMIFS(I$86:I$161,$B$86:$B$161,$A17)=0,"",SUMIFS(I$86:I$161,$B$86:$B$161,$A17,$D$86:$D$161,$C17)*INDEX($B$7:$B$9,MATCH($D17&amp;$E17,$C$7:$C$9&amp;$D$7:$D$9,0)))</f>
        <v>14570.063977276528</v>
      </c>
      <c r="I17" s="6">
        <f t="array" ref="I17">IF(SUMIFS(J$86:J$161,$B$86:$B$161,$A17)=0,"",SUMIFS(J$86:J$161,$B$86:$B$161,$A17,$D$86:$D$161,$C17)*INDEX($B$7:$B$9,MATCH($D17&amp;$E17,$C$7:$C$9&amp;$D$7:$D$9,0)))</f>
        <v>14779.403976950041</v>
      </c>
      <c r="J17" s="6">
        <f t="array" ref="J17">IF(SUMIFS(K$86:K$161,$B$86:$B$161,$A17)=0,"",SUMIFS(K$86:K$161,$B$86:$B$161,$A17,$D$86:$D$161,$C17)*INDEX($B$7:$B$9,MATCH($D17&amp;$E17,$C$7:$C$9&amp;$D$7:$D$9,0)))</f>
        <v>15721.433975480852</v>
      </c>
      <c r="K17" s="6">
        <f t="array" ref="K17">IF(SUMIFS(L$86:L$161,$B$86:$B$161,$A17)=0,"",SUMIFS(L$86:L$161,$B$86:$B$161,$A17,$D$86:$D$161,$C17)*INDEX($B$7:$B$9,MATCH($D17&amp;$E17,$C$7:$C$9&amp;$D$7:$D$9,0)))</f>
        <v>17291.483973032202</v>
      </c>
      <c r="L17" s="6">
        <f t="array" ref="L17">IF(SUMIFS(M$86:M$161,$B$86:$B$161,$A17)=0,"",SUMIFS(M$86:M$161,$B$86:$B$161,$A17,$D$86:$D$161,$C17)*INDEX($B$7:$B$9,MATCH($D17&amp;$E17,$C$7:$C$9&amp;$D$7:$D$9,0)))</f>
        <v>18798.731970681496</v>
      </c>
      <c r="M17" s="6">
        <f t="array" ref="M17">IF(SUMIFS(N$86:N$161,$B$86:$B$161,$A17)=0,"",SUMIFS(N$86:N$161,$B$86:$B$161,$A17,$D$86:$D$161,$C17)*INDEX($B$7:$B$9,MATCH($D17&amp;$E17,$C$7:$C$9&amp;$D$7:$D$9,0)))</f>
        <v>20180.375968526685</v>
      </c>
      <c r="N17" s="6">
        <f t="array" ref="N17">IF(SUMIFS(O$86:O$161,$B$86:$B$161,$A17)=0,"",SUMIFS(O$86:O$161,$B$86:$B$161,$A17,$D$86:$D$161,$C17)*INDEX($B$7:$B$9,MATCH($D17&amp;$E17,$C$7:$C$9&amp;$D$7:$D$9,0)))</f>
        <v>21520.15196643717</v>
      </c>
      <c r="O17" s="6">
        <f t="array" ref="O17">IF(SUMIFS(P$86:P$161,$B$86:$B$161,$A17)=0,"",SUMIFS(P$86:P$161,$B$86:$B$161,$A17,$D$86:$D$161,$C17)*INDEX($B$7:$B$9,MATCH($D17&amp;$E17,$C$7:$C$9&amp;$D$7:$D$9,0)))</f>
        <v>22859.927964347655</v>
      </c>
      <c r="P17" s="6">
        <f t="array" ref="P17">IF(SUMIFS(Q$86:Q$161,$B$86:$B$161,$A17)=0,"",SUMIFS(Q$86:Q$161,$B$86:$B$161,$A17,$D$86:$D$161,$C17)*INDEX($B$7:$B$9,MATCH($D17&amp;$E17,$C$7:$C$9&amp;$D$7:$D$9,0)))</f>
        <v>24199.70396225814</v>
      </c>
      <c r="Q17" s="6">
        <f t="array" ref="Q17">IF(SUMIFS(R$86:R$161,$B$86:$B$161,$A17)=0,"",SUMIFS(R$86:R$161,$B$86:$B$161,$A17,$D$86:$D$161,$C17)*INDEX($B$7:$B$9,MATCH($D17&amp;$E17,$C$7:$C$9&amp;$D$7:$D$9,0)))</f>
        <v>25539.479960168628</v>
      </c>
      <c r="R17" s="6">
        <f t="array" ref="R17">IF(SUMIFS(S$86:S$161,$B$86:$B$161,$A17)=0,"",SUMIFS(S$86:S$161,$B$86:$B$161,$A17,$D$86:$D$161,$C17)*INDEX($B$7:$B$9,MATCH($D17&amp;$E17,$C$7:$C$9&amp;$D$7:$D$9,0)))</f>
        <v>26879.255958079113</v>
      </c>
    </row>
    <row r="18" spans="1:18" x14ac:dyDescent="0.3">
      <c r="A18" s="4" t="s">
        <v>22</v>
      </c>
      <c r="B18" s="4" t="str">
        <f>INDEX('R1. Scenario specifications'!$C$11:$C$59,MATCH($A18,'R1. Scenario specifications'!$A$11:$A$59,0))</f>
        <v>Current Policies Scenario, World Energy Outlook 2018</v>
      </c>
      <c r="C18" s="4" t="s">
        <v>55</v>
      </c>
      <c r="D18" s="4" t="str">
        <f t="array" ref="D18">INDEX($F$86:$F$161,MATCH($A18&amp;$C18,$B$86:$B$161&amp;$D$86:$D$161,0))</f>
        <v>Mtoe</v>
      </c>
      <c r="E18" s="4" t="s">
        <v>13</v>
      </c>
      <c r="F18" s="6" t="str">
        <f t="array" ref="F18">IF(SUMIFS(G$86:G$161,$B$86:$B$161,$A18)=0,"",SUMIFS(G$86:G$161,$B$86:$B$161,$A18,$D$86:$D$161,$C18)*INDEX($B$7:$B$9,MATCH($D18&amp;$E18,$C$7:$C$9&amp;$D$7:$D$9,0)))</f>
        <v/>
      </c>
      <c r="G18" s="6" t="str">
        <f t="array" ref="G18">IF(SUMIFS(H$86:H$161,$B$86:$B$161,$A18)=0,"",SUMIFS(H$86:H$161,$B$86:$B$161,$A18,$D$86:$D$161,$C18)*INDEX($B$7:$B$9,MATCH($D18&amp;$E18,$C$7:$C$9&amp;$D$7:$D$9,0)))</f>
        <v/>
      </c>
      <c r="H18" s="6">
        <f t="array" ref="H18">IF(SUMIFS(I$86:I$161,$B$86:$B$161,$A18)=0,"",SUMIFS(I$86:I$161,$B$86:$B$161,$A18,$D$86:$D$161,$C18)*INDEX($B$7:$B$9,MATCH($D18&amp;$E18,$C$7:$C$9&amp;$D$7:$D$9,0)))</f>
        <v>56521.799911848597</v>
      </c>
      <c r="I18" s="6">
        <f t="array" ref="I18">IF(SUMIFS(J$86:J$161,$B$86:$B$161,$A18)=0,"",SUMIFS(J$86:J$161,$B$86:$B$161,$A18,$D$86:$D$161,$C18)*INDEX($B$7:$B$9,MATCH($D18&amp;$E18,$C$7:$C$9&amp;$D$7:$D$9,0)))</f>
        <v>57945.311909628494</v>
      </c>
      <c r="J18" s="6">
        <f t="array" ref="J18">IF(SUMIFS(K$86:K$161,$B$86:$B$161,$A18)=0,"",SUMIFS(K$86:K$161,$B$86:$B$161,$A18,$D$86:$D$161,$C18)*INDEX($B$7:$B$9,MATCH($D18&amp;$E18,$C$7:$C$9&amp;$D$7:$D$9,0)))</f>
        <v>60897.005905025027</v>
      </c>
      <c r="K18" s="6">
        <f t="array" ref="K18">IF(SUMIFS(L$86:L$161,$B$86:$B$161,$A18)=0,"",SUMIFS(L$86:L$161,$B$86:$B$161,$A18,$D$86:$D$161,$C18)*INDEX($B$7:$B$9,MATCH($D18&amp;$E18,$C$7:$C$9&amp;$D$7:$D$9,0)))</f>
        <v>65816.495897352594</v>
      </c>
      <c r="L18" s="6">
        <f t="array" ref="L18">IF(SUMIFS(M$86:M$161,$B$86:$B$161,$A18)=0,"",SUMIFS(M$86:M$161,$B$86:$B$161,$A18,$D$86:$D$161,$C18)*INDEX($B$7:$B$9,MATCH($D18&amp;$E18,$C$7:$C$9&amp;$D$7:$D$9,0)))</f>
        <v>69040.331892324699</v>
      </c>
      <c r="M18" s="6">
        <f t="array" ref="M18">IF(SUMIFS(N$86:N$161,$B$86:$B$161,$A18)=0,"",SUMIFS(N$86:N$161,$B$86:$B$161,$A18,$D$86:$D$161,$C18)*INDEX($B$7:$B$9,MATCH($D18&amp;$E18,$C$7:$C$9&amp;$D$7:$D$9,0)))</f>
        <v>71929.223887819186</v>
      </c>
      <c r="N18" s="6">
        <f t="array" ref="N18">IF(SUMIFS(O$86:O$161,$B$86:$B$161,$A18)=0,"",SUMIFS(O$86:O$161,$B$86:$B$161,$A18,$D$86:$D$161,$C18)*INDEX($B$7:$B$9,MATCH($D18&amp;$E18,$C$7:$C$9&amp;$D$7:$D$9,0)))</f>
        <v>74148.227884358421</v>
      </c>
      <c r="O18" s="6">
        <f t="array" ref="O18">IF(SUMIFS(P$86:P$161,$B$86:$B$161,$A18)=0,"",SUMIFS(P$86:P$161,$B$86:$B$161,$A18,$D$86:$D$161,$C18)*INDEX($B$7:$B$9,MATCH($D18&amp;$E18,$C$7:$C$9&amp;$D$7:$D$9,0)))</f>
        <v>76367.231880897671</v>
      </c>
      <c r="P18" s="6">
        <f t="array" ref="P18">IF(SUMIFS(Q$86:Q$161,$B$86:$B$161,$A18)=0,"",SUMIFS(Q$86:Q$161,$B$86:$B$161,$A18,$D$86:$D$161,$C18)*INDEX($B$7:$B$9,MATCH($D18&amp;$E18,$C$7:$C$9&amp;$D$7:$D$9,0)))</f>
        <v>78586.235877436906</v>
      </c>
      <c r="Q18" s="6">
        <f t="array" ref="Q18">IF(SUMIFS(R$86:R$161,$B$86:$B$161,$A18)=0,"",SUMIFS(R$86:R$161,$B$86:$B$161,$A18,$D$86:$D$161,$C18)*INDEX($B$7:$B$9,MATCH($D18&amp;$E18,$C$7:$C$9&amp;$D$7:$D$9,0)))</f>
        <v>80805.239873976141</v>
      </c>
      <c r="R18" s="6">
        <f t="array" ref="R18">IF(SUMIFS(S$86:S$161,$B$86:$B$161,$A18)=0,"",SUMIFS(S$86:S$161,$B$86:$B$161,$A18,$D$86:$D$161,$C18)*INDEX($B$7:$B$9,MATCH($D18&amp;$E18,$C$7:$C$9&amp;$D$7:$D$9,0)))</f>
        <v>83024.243870515391</v>
      </c>
    </row>
    <row r="19" spans="1:18" x14ac:dyDescent="0.3">
      <c r="A19" s="4" t="s">
        <v>22</v>
      </c>
      <c r="B19" s="4" t="str">
        <f>INDEX('R1. Scenario specifications'!$C$11:$C$59,MATCH($A19,'R1. Scenario specifications'!$A$11:$A$59,0))</f>
        <v>Current Policies Scenario, World Energy Outlook 2018</v>
      </c>
      <c r="C19" s="4" t="s">
        <v>92</v>
      </c>
      <c r="D19" s="4" t="str">
        <f t="array" ref="D19">INDEX($F$86:$F$161,MATCH($A19&amp;$C19,$B$86:$B$161&amp;$D$86:$D$161,0))</f>
        <v>Mtoe</v>
      </c>
      <c r="E19" s="4" t="s">
        <v>13</v>
      </c>
      <c r="F19" s="6" t="str">
        <f t="array" ref="F19">IF(SUMIFS(G$86:G$161,$B$86:$B$161,$A19)=0,"",SUMIFS(G$86:G$161,$B$86:$B$161,$A19,$D$86:$D$161,$C19)*INDEX($B$7:$B$9,MATCH($D19&amp;$E19,$C$7:$C$9&amp;$D$7:$D$9,0)))</f>
        <v/>
      </c>
      <c r="G19" s="6" t="str">
        <f t="array" ref="G19">IF(SUMIFS(H$86:H$161,$B$86:$B$161,$A19)=0,"",SUMIFS(H$86:H$161,$B$86:$B$161,$A19,$D$86:$D$161,$C19)*INDEX($B$7:$B$9,MATCH($D19&amp;$E19,$C$7:$C$9&amp;$D$7:$D$9,0)))</f>
        <v/>
      </c>
      <c r="H19" s="6">
        <f t="array" ref="H19">IF(SUMIFS(I$86:I$161,$B$86:$B$161,$A19)=0,"",SUMIFS(I$86:I$161,$B$86:$B$161,$A19,$D$86:$D$161,$C19)*INDEX($B$7:$B$9,MATCH($D19&amp;$E19,$C$7:$C$9&amp;$D$7:$D$9,0)))</f>
        <v>9378.4319853733978</v>
      </c>
      <c r="I19" s="6">
        <f t="array" ref="I19">IF(SUMIFS(J$86:J$161,$B$86:$B$161,$A19)=0,"",SUMIFS(J$86:J$161,$B$86:$B$161,$A19,$D$86:$D$161,$C19)*INDEX($B$7:$B$9,MATCH($D19&amp;$E19,$C$7:$C$9&amp;$D$7:$D$9,0)))</f>
        <v>10634.471983414478</v>
      </c>
      <c r="J19" s="6">
        <f t="array" ref="J19">IF(SUMIFS(K$86:K$161,$B$86:$B$161,$A19)=0,"",SUMIFS(K$86:K$161,$B$86:$B$161,$A19,$D$86:$D$161,$C19)*INDEX($B$7:$B$9,MATCH($D19&amp;$E19,$C$7:$C$9&amp;$D$7:$D$9,0)))</f>
        <v>14167.084477905015</v>
      </c>
      <c r="K19" s="6">
        <f t="array" ref="K19">IF(SUMIFS(L$86:L$161,$B$86:$B$161,$A19)=0,"",SUMIFS(L$86:L$161,$B$86:$B$161,$A19,$D$86:$D$161,$C19)*INDEX($B$7:$B$9,MATCH($D19&amp;$E19,$C$7:$C$9&amp;$D$7:$D$9,0)))</f>
        <v>20054.771968722576</v>
      </c>
      <c r="L19" s="6">
        <f t="array" ref="L19">IF(SUMIFS(M$86:M$161,$B$86:$B$161,$A19)=0,"",SUMIFS(M$86:M$161,$B$86:$B$161,$A19,$D$86:$D$161,$C19)*INDEX($B$7:$B$9,MATCH($D19&amp;$E19,$C$7:$C$9&amp;$D$7:$D$9,0)))</f>
        <v>25958.159959515655</v>
      </c>
      <c r="M19" s="6">
        <f t="array" ref="M19">IF(SUMIFS(N$86:N$161,$B$86:$B$161,$A19)=0,"",SUMIFS(N$86:N$161,$B$86:$B$161,$A19,$D$86:$D$161,$C19)*INDEX($B$7:$B$9,MATCH($D19&amp;$E19,$C$7:$C$9&amp;$D$7:$D$9,0)))</f>
        <v>32405.831949459865</v>
      </c>
      <c r="N19" s="6">
        <f t="array" ref="N19">IF(SUMIFS(O$86:O$161,$B$86:$B$161,$A19)=0,"",SUMIFS(O$86:O$161,$B$86:$B$161,$A19,$D$86:$D$161,$C19)*INDEX($B$7:$B$9,MATCH($D19&amp;$E19,$C$7:$C$9&amp;$D$7:$D$9,0)))</f>
        <v>39690.863938098126</v>
      </c>
      <c r="O19" s="6">
        <f t="array" ref="O19">IF(SUMIFS(P$86:P$161,$B$86:$B$161,$A19)=0,"",SUMIFS(P$86:P$161,$B$86:$B$161,$A19,$D$86:$D$161,$C19)*INDEX($B$7:$B$9,MATCH($D19&amp;$E19,$C$7:$C$9&amp;$D$7:$D$9,0)))</f>
        <v>46975.89592673639</v>
      </c>
      <c r="P19" s="6">
        <f t="array" ref="P19">IF(SUMIFS(Q$86:Q$161,$B$86:$B$161,$A19)=0,"",SUMIFS(Q$86:Q$161,$B$86:$B$161,$A19,$D$86:$D$161,$C19)*INDEX($B$7:$B$9,MATCH($D19&amp;$E19,$C$7:$C$9&amp;$D$7:$D$9,0)))</f>
        <v>54260.927915374654</v>
      </c>
      <c r="Q19" s="6">
        <f t="array" ref="Q19">IF(SUMIFS(R$86:R$161,$B$86:$B$161,$A19)=0,"",SUMIFS(R$86:R$161,$B$86:$B$161,$A19,$D$86:$D$161,$C19)*INDEX($B$7:$B$9,MATCH($D19&amp;$E19,$C$7:$C$9&amp;$D$7:$D$9,0)))</f>
        <v>61545.959904012918</v>
      </c>
      <c r="R19" s="6">
        <f t="array" ref="R19">IF(SUMIFS(S$86:S$161,$B$86:$B$161,$A19)=0,"",SUMIFS(S$86:S$161,$B$86:$B$161,$A19,$D$86:$D$161,$C19)*INDEX($B$7:$B$9,MATCH($D19&amp;$E19,$C$7:$C$9&amp;$D$7:$D$9,0)))</f>
        <v>68830.991892651189</v>
      </c>
    </row>
    <row r="20" spans="1:18" x14ac:dyDescent="0.3">
      <c r="A20" s="4" t="s">
        <v>26</v>
      </c>
      <c r="B20" s="4" t="str">
        <f>INDEX('R1. Scenario specifications'!$C$11:$C$59,MATCH($A20,'R1. Scenario specifications'!$A$11:$A$59,0))</f>
        <v>New Policies Scenario, World Energy Outlook 2018</v>
      </c>
      <c r="C20" s="4" t="s">
        <v>23</v>
      </c>
      <c r="D20" s="4" t="str">
        <f t="array" ref="D20">INDEX($F$86:$F$161,MATCH($A20&amp;$C20,$B$86:$B$161&amp;$D$86:$D$161,0))</f>
        <v>Mtoe</v>
      </c>
      <c r="E20" s="4" t="s">
        <v>13</v>
      </c>
      <c r="F20" s="6" t="str">
        <f t="array" ref="F20">IF(SUMIFS(G$86:G$161,$B$86:$B$161,$A20)=0,"",SUMIFS(G$86:G$161,$B$86:$B$161,$A20,$D$86:$D$161,$C20)*INDEX($B$7:$B$9,MATCH($D20&amp;$E20,$C$7:$C$9&amp;$D$7:$D$9,0)))</f>
        <v/>
      </c>
      <c r="G20" s="6" t="str">
        <f t="array" ref="G20">IF(SUMIFS(H$86:H$161,$B$86:$B$161,$A20)=0,"",SUMIFS(H$86:H$161,$B$86:$B$161,$A20,$D$86:$D$161,$C20)*INDEX($B$7:$B$9,MATCH($D20&amp;$E20,$C$7:$C$9&amp;$D$7:$D$9,0)))</f>
        <v/>
      </c>
      <c r="H20" s="6">
        <f t="array" ref="H20">IF(SUMIFS(I$86:I$161,$B$86:$B$161,$A20)=0,"",SUMIFS(I$86:I$161,$B$86:$B$161,$A20,$D$86:$D$161,$C20)*INDEX($B$7:$B$9,MATCH($D20&amp;$E20,$C$7:$C$9&amp;$D$7:$D$9,0)))</f>
        <v>155748.95975709392</v>
      </c>
      <c r="I20" s="6">
        <f t="array" ref="I20">IF(SUMIFS(J$86:J$161,$B$86:$B$161,$A20)=0,"",SUMIFS(J$86:J$161,$B$86:$B$161,$A20,$D$86:$D$161,$C20)*INDEX($B$7:$B$9,MATCH($D20&amp;$E20,$C$7:$C$9&amp;$D$7:$D$9,0)))</f>
        <v>157004.99975513501</v>
      </c>
      <c r="J20" s="6">
        <f t="array" ref="J20">IF(SUMIFS(K$86:K$161,$B$86:$B$161,$A20)=0,"",SUMIFS(K$86:K$161,$B$86:$B$161,$A20,$D$86:$D$161,$C20)*INDEX($B$7:$B$9,MATCH($D20&amp;$E20,$C$7:$C$9&amp;$D$7:$D$9,0)))</f>
        <v>157287.60875469423</v>
      </c>
      <c r="K20" s="6">
        <f t="array" ref="K20">IF(SUMIFS(L$86:L$161,$B$86:$B$161,$A20)=0,"",SUMIFS(L$86:L$161,$B$86:$B$161,$A20,$D$86:$D$161,$C20)*INDEX($B$7:$B$9,MATCH($D20&amp;$E20,$C$7:$C$9&amp;$D$7:$D$9,0)))</f>
        <v>157758.62375395963</v>
      </c>
      <c r="L20" s="6">
        <f t="array" ref="L20">IF(SUMIFS(M$86:M$161,$B$86:$B$161,$A20)=0,"",SUMIFS(M$86:M$161,$B$86:$B$161,$A20,$D$86:$D$161,$C20)*INDEX($B$7:$B$9,MATCH($D20&amp;$E20,$C$7:$C$9&amp;$D$7:$D$9,0)))</f>
        <v>158386.64375298019</v>
      </c>
      <c r="M20" s="6">
        <f t="array" ref="M20">IF(SUMIFS(N$86:N$161,$B$86:$B$161,$A20)=0,"",SUMIFS(N$86:N$161,$B$86:$B$161,$A20,$D$86:$D$161,$C20)*INDEX($B$7:$B$9,MATCH($D20&amp;$E20,$C$7:$C$9&amp;$D$7:$D$9,0)))</f>
        <v>158805.32375232721</v>
      </c>
      <c r="N20" s="6">
        <f t="array" ref="N20">IF(SUMIFS(O$86:O$161,$B$86:$B$161,$A20)=0,"",SUMIFS(O$86:O$161,$B$86:$B$161,$A20,$D$86:$D$161,$C20)*INDEX($B$7:$B$9,MATCH($D20&amp;$E20,$C$7:$C$9&amp;$D$7:$D$9,0)))</f>
        <v>159475.21175128245</v>
      </c>
      <c r="O20" s="6">
        <f t="array" ref="O20">IF(SUMIFS(P$86:P$161,$B$86:$B$161,$A20)=0,"",SUMIFS(P$86:P$161,$B$86:$B$161,$A20,$D$86:$D$161,$C20)*INDEX($B$7:$B$9,MATCH($D20&amp;$E20,$C$7:$C$9&amp;$D$7:$D$9,0)))</f>
        <v>160145.09975023771</v>
      </c>
      <c r="P20" s="6">
        <f t="array" ref="P20">IF(SUMIFS(Q$86:Q$161,$B$86:$B$161,$A20)=0,"",SUMIFS(Q$86:Q$161,$B$86:$B$161,$A20,$D$86:$D$161,$C20)*INDEX($B$7:$B$9,MATCH($D20&amp;$E20,$C$7:$C$9&amp;$D$7:$D$9,0)))</f>
        <v>160814.98774919295</v>
      </c>
      <c r="Q20" s="6">
        <f t="array" ref="Q20">IF(SUMIFS(R$86:R$161,$B$86:$B$161,$A20)=0,"",SUMIFS(R$86:R$161,$B$86:$B$161,$A20,$D$86:$D$161,$C20)*INDEX($B$7:$B$9,MATCH($D20&amp;$E20,$C$7:$C$9&amp;$D$7:$D$9,0)))</f>
        <v>161484.87574814819</v>
      </c>
      <c r="R20" s="6">
        <f t="array" ref="R20">IF(SUMIFS(S$86:S$161,$B$86:$B$161,$A20)=0,"",SUMIFS(S$86:S$161,$B$86:$B$161,$A20,$D$86:$D$161,$C20)*INDEX($B$7:$B$9,MATCH($D20&amp;$E20,$C$7:$C$9&amp;$D$7:$D$9,0)))</f>
        <v>162154.76374710342</v>
      </c>
    </row>
    <row r="21" spans="1:18" x14ac:dyDescent="0.3">
      <c r="A21" s="4" t="s">
        <v>26</v>
      </c>
      <c r="B21" s="4" t="str">
        <f>INDEX('R1. Scenario specifications'!$C$11:$C$59,MATCH($A21,'R1. Scenario specifications'!$A$11:$A$59,0))</f>
        <v>New Policies Scenario, World Energy Outlook 2018</v>
      </c>
      <c r="C21" s="4" t="s">
        <v>24</v>
      </c>
      <c r="D21" s="4" t="str">
        <f t="array" ref="D21">INDEX($F$86:$F$161,MATCH($A21&amp;$C21,$B$86:$B$161&amp;$D$86:$D$161,0))</f>
        <v>Mtoe</v>
      </c>
      <c r="E21" s="4" t="s">
        <v>13</v>
      </c>
      <c r="F21" s="6" t="str">
        <f t="array" ref="F21">IF(SUMIFS(G$86:G$161,$B$86:$B$161,$A21)=0,"",SUMIFS(G$86:G$161,$B$86:$B$161,$A21,$D$86:$D$161,$C21)*INDEX($B$7:$B$9,MATCH($D21&amp;$E21,$C$7:$C$9&amp;$D$7:$D$9,0)))</f>
        <v/>
      </c>
      <c r="G21" s="6" t="str">
        <f t="array" ref="G21">IF(SUMIFS(H$86:H$161,$B$86:$B$161,$A21)=0,"",SUMIFS(H$86:H$161,$B$86:$B$161,$A21,$D$86:$D$161,$C21)*INDEX($B$7:$B$9,MATCH($D21&amp;$E21,$C$7:$C$9&amp;$D$7:$D$9,0)))</f>
        <v/>
      </c>
      <c r="H21" s="6">
        <f t="array" ref="H21">IF(SUMIFS(I$86:I$161,$B$86:$B$161,$A21)=0,"",SUMIFS(I$86:I$161,$B$86:$B$161,$A21,$D$86:$D$161,$C21)*INDEX($B$7:$B$9,MATCH($D21&amp;$E21,$C$7:$C$9&amp;$D$7:$D$9,0)))</f>
        <v>182711.95171504244</v>
      </c>
      <c r="I21" s="6">
        <f t="array" ref="I21">IF(SUMIFS(J$86:J$161,$B$86:$B$161,$A21)=0,"",SUMIFS(J$86:J$161,$B$86:$B$161,$A21,$D$86:$D$161,$C21)*INDEX($B$7:$B$9,MATCH($D21&amp;$E21,$C$7:$C$9&amp;$D$7:$D$9,0)))</f>
        <v>185684.57971040634</v>
      </c>
      <c r="J21" s="6">
        <f t="array" ref="J21">IF(SUMIFS(K$86:K$161,$B$86:$B$161,$A21)=0,"",SUMIFS(K$86:K$161,$B$86:$B$161,$A21,$D$86:$D$161,$C21)*INDEX($B$7:$B$9,MATCH($D21&amp;$E21,$C$7:$C$9&amp;$D$7:$D$9,0)))</f>
        <v>190693.03920259513</v>
      </c>
      <c r="K21" s="6">
        <f t="array" ref="K21">IF(SUMIFS(L$86:L$161,$B$86:$B$161,$A21)=0,"",SUMIFS(L$86:L$161,$B$86:$B$161,$A21,$D$86:$D$161,$C21)*INDEX($B$7:$B$9,MATCH($D21&amp;$E21,$C$7:$C$9&amp;$D$7:$D$9,0)))</f>
        <v>199040.47168957649</v>
      </c>
      <c r="L21" s="6">
        <f t="array" ref="L21">IF(SUMIFS(M$86:M$161,$B$86:$B$161,$A21)=0,"",SUMIFS(M$86:M$161,$B$86:$B$161,$A21,$D$86:$D$161,$C21)*INDEX($B$7:$B$9,MATCH($D21&amp;$E21,$C$7:$C$9&amp;$D$7:$D$9,0)))</f>
        <v>202222.43968461387</v>
      </c>
      <c r="M21" s="6">
        <f t="array" ref="M21">IF(SUMIFS(N$86:N$161,$B$86:$B$161,$A21)=0,"",SUMIFS(N$86:N$161,$B$86:$B$161,$A21,$D$86:$D$161,$C21)*INDEX($B$7:$B$9,MATCH($D21&amp;$E21,$C$7:$C$9&amp;$D$7:$D$9,0)))</f>
        <v>202724.8556838303</v>
      </c>
      <c r="N21" s="6">
        <f t="array" ref="N21">IF(SUMIFS(O$86:O$161,$B$86:$B$161,$A21)=0,"",SUMIFS(O$86:O$161,$B$86:$B$161,$A21,$D$86:$D$161,$C21)*INDEX($B$7:$B$9,MATCH($D21&amp;$E21,$C$7:$C$9&amp;$D$7:$D$9,0)))</f>
        <v>204901.99168043485</v>
      </c>
      <c r="O21" s="6">
        <f t="array" ref="O21">IF(SUMIFS(P$86:P$161,$B$86:$B$161,$A21)=0,"",SUMIFS(P$86:P$161,$B$86:$B$161,$A21,$D$86:$D$161,$C21)*INDEX($B$7:$B$9,MATCH($D21&amp;$E21,$C$7:$C$9&amp;$D$7:$D$9,0)))</f>
        <v>207079.12767703939</v>
      </c>
      <c r="P21" s="6">
        <f t="array" ref="P21">IF(SUMIFS(Q$86:Q$161,$B$86:$B$161,$A21)=0,"",SUMIFS(Q$86:Q$161,$B$86:$B$161,$A21,$D$86:$D$161,$C21)*INDEX($B$7:$B$9,MATCH($D21&amp;$E21,$C$7:$C$9&amp;$D$7:$D$9,0)))</f>
        <v>209256.26367364393</v>
      </c>
      <c r="Q21" s="6">
        <f t="array" ref="Q21">IF(SUMIFS(R$86:R$161,$B$86:$B$161,$A21)=0,"",SUMIFS(R$86:R$161,$B$86:$B$161,$A21,$D$86:$D$161,$C21)*INDEX($B$7:$B$9,MATCH($D21&amp;$E21,$C$7:$C$9&amp;$D$7:$D$9,0)))</f>
        <v>211433.39967024847</v>
      </c>
      <c r="R21" s="6">
        <f t="array" ref="R21">IF(SUMIFS(S$86:S$161,$B$86:$B$161,$A21)=0,"",SUMIFS(S$86:S$161,$B$86:$B$161,$A21,$D$86:$D$161,$C21)*INDEX($B$7:$B$9,MATCH($D21&amp;$E21,$C$7:$C$9&amp;$D$7:$D$9,0)))</f>
        <v>213610.53566685301</v>
      </c>
    </row>
    <row r="22" spans="1:18" x14ac:dyDescent="0.3">
      <c r="A22" s="4" t="s">
        <v>26</v>
      </c>
      <c r="B22" s="4" t="str">
        <f>INDEX('R1. Scenario specifications'!$C$11:$C$59,MATCH($A22,'R1. Scenario specifications'!$A$11:$A$59,0))</f>
        <v>New Policies Scenario, World Energy Outlook 2018</v>
      </c>
      <c r="C22" s="4" t="s">
        <v>25</v>
      </c>
      <c r="D22" s="4" t="str">
        <f t="array" ref="D22">INDEX($F$86:$F$161,MATCH($A22&amp;$C22,$B$86:$B$161&amp;$D$86:$D$161,0))</f>
        <v>Mtoe</v>
      </c>
      <c r="E22" s="4" t="s">
        <v>13</v>
      </c>
      <c r="F22" s="6" t="str">
        <f t="array" ref="F22">IF(SUMIFS(G$86:G$161,$B$86:$B$161,$A22)=0,"",SUMIFS(G$86:G$161,$B$86:$B$161,$A22,$D$86:$D$161,$C22)*INDEX($B$7:$B$9,MATCH($D22&amp;$E22,$C$7:$C$9&amp;$D$7:$D$9,0)))</f>
        <v/>
      </c>
      <c r="G22" s="6" t="str">
        <f t="array" ref="G22">IF(SUMIFS(H$86:H$161,$B$86:$B$161,$A22)=0,"",SUMIFS(H$86:H$161,$B$86:$B$161,$A22,$D$86:$D$161,$C22)*INDEX($B$7:$B$9,MATCH($D22&amp;$E22,$C$7:$C$9&amp;$D$7:$D$9,0)))</f>
        <v/>
      </c>
      <c r="H22" s="6">
        <f t="array" ref="H22">IF(SUMIFS(I$86:I$161,$B$86:$B$161,$A22)=0,"",SUMIFS(I$86:I$161,$B$86:$B$161,$A22,$D$86:$D$161,$C22)*INDEX($B$7:$B$9,MATCH($D22&amp;$E22,$C$7:$C$9&amp;$D$7:$D$9,0)))</f>
        <v>126525.09580267147</v>
      </c>
      <c r="I22" s="6">
        <f t="array" ref="I22">IF(SUMIFS(J$86:J$161,$B$86:$B$161,$A22)=0,"",SUMIFS(J$86:J$161,$B$86:$B$161,$A22,$D$86:$D$161,$C22)*INDEX($B$7:$B$9,MATCH($D22&amp;$E22,$C$7:$C$9&amp;$D$7:$D$9,0)))</f>
        <v>130083.87579712119</v>
      </c>
      <c r="J22" s="6">
        <f t="array" ref="J22">IF(SUMIFS(K$86:K$161,$B$86:$B$161,$A22)=0,"",SUMIFS(K$86:K$161,$B$86:$B$161,$A22,$D$86:$D$161,$C22)*INDEX($B$7:$B$9,MATCH($D22&amp;$E22,$C$7:$C$9&amp;$D$7:$D$9,0)))</f>
        <v>136866.49178654302</v>
      </c>
      <c r="K22" s="6">
        <f t="array" ref="K22">IF(SUMIFS(L$86:L$161,$B$86:$B$161,$A22)=0,"",SUMIFS(L$86:L$161,$B$86:$B$161,$A22,$D$86:$D$161,$C22)*INDEX($B$7:$B$9,MATCH($D22&amp;$E22,$C$7:$C$9&amp;$D$7:$D$9,0)))</f>
        <v>148170.85176891275</v>
      </c>
      <c r="L22" s="6">
        <f t="array" ref="L22">IF(SUMIFS(M$86:M$161,$B$86:$B$161,$A22)=0,"",SUMIFS(M$86:M$161,$B$86:$B$161,$A22,$D$86:$D$161,$C22)*INDEX($B$7:$B$9,MATCH($D22&amp;$E22,$C$7:$C$9&amp;$D$7:$D$9,0)))</f>
        <v>159935.75975056418</v>
      </c>
      <c r="M22" s="6">
        <f t="array" ref="M22">IF(SUMIFS(N$86:N$161,$B$86:$B$161,$A22)=0,"",SUMIFS(N$86:N$161,$B$86:$B$161,$A22,$D$86:$D$161,$C22)*INDEX($B$7:$B$9,MATCH($D22&amp;$E22,$C$7:$C$9&amp;$D$7:$D$9,0)))</f>
        <v>172998.57573019143</v>
      </c>
      <c r="N22" s="6">
        <f t="array" ref="N22">IF(SUMIFS(O$86:O$161,$B$86:$B$161,$A22)=0,"",SUMIFS(O$86:O$161,$B$86:$B$161,$A22,$D$86:$D$161,$C22)*INDEX($B$7:$B$9,MATCH($D22&amp;$E22,$C$7:$C$9&amp;$D$7:$D$9,0)))</f>
        <v>185726.44771034102</v>
      </c>
      <c r="O22" s="6">
        <f t="array" ref="O22">IF(SUMIFS(P$86:P$161,$B$86:$B$161,$A22)=0,"",SUMIFS(P$86:P$161,$B$86:$B$161,$A22,$D$86:$D$161,$C22)*INDEX($B$7:$B$9,MATCH($D22&amp;$E22,$C$7:$C$9&amp;$D$7:$D$9,0)))</f>
        <v>198454.31969049064</v>
      </c>
      <c r="P22" s="6">
        <f t="array" ref="P22">IF(SUMIFS(Q$86:Q$161,$B$86:$B$161,$A22)=0,"",SUMIFS(Q$86:Q$161,$B$86:$B$161,$A22,$D$86:$D$161,$C22)*INDEX($B$7:$B$9,MATCH($D22&amp;$E22,$C$7:$C$9&amp;$D$7:$D$9,0)))</f>
        <v>211182.19167064026</v>
      </c>
      <c r="Q22" s="6">
        <f t="array" ref="Q22">IF(SUMIFS(R$86:R$161,$B$86:$B$161,$A22)=0,"",SUMIFS(R$86:R$161,$B$86:$B$161,$A22,$D$86:$D$161,$C22)*INDEX($B$7:$B$9,MATCH($D22&amp;$E22,$C$7:$C$9&amp;$D$7:$D$9,0)))</f>
        <v>223910.06365078987</v>
      </c>
      <c r="R22" s="6">
        <f t="array" ref="R22">IF(SUMIFS(S$86:S$161,$B$86:$B$161,$A22)=0,"",SUMIFS(S$86:S$161,$B$86:$B$161,$A22,$D$86:$D$161,$C22)*INDEX($B$7:$B$9,MATCH($D22&amp;$E22,$C$7:$C$9&amp;$D$7:$D$9,0)))</f>
        <v>236637.93563093946</v>
      </c>
    </row>
    <row r="23" spans="1:18" x14ac:dyDescent="0.3">
      <c r="A23" s="4" t="s">
        <v>26</v>
      </c>
      <c r="B23" s="4" t="str">
        <f>INDEX('R1. Scenario specifications'!$C$11:$C$59,MATCH($A23,'R1. Scenario specifications'!$A$11:$A$59,0))</f>
        <v>New Policies Scenario, World Energy Outlook 2018</v>
      </c>
      <c r="C23" s="4" t="s">
        <v>53</v>
      </c>
      <c r="D23" s="4" t="str">
        <f t="array" ref="D23">INDEX($F$86:$F$161,MATCH($A23&amp;$C23,$B$86:$B$161&amp;$D$86:$D$161,0))</f>
        <v>Mtoe</v>
      </c>
      <c r="E23" s="4" t="s">
        <v>13</v>
      </c>
      <c r="F23" s="6" t="str">
        <f t="array" ref="F23">IF(SUMIFS(G$86:G$161,$B$86:$B$161,$A23)=0,"",SUMIFS(G$86:G$161,$B$86:$B$161,$A23,$D$86:$D$161,$C23)*INDEX($B$7:$B$9,MATCH($D23&amp;$E23,$C$7:$C$9&amp;$D$7:$D$9,0)))</f>
        <v/>
      </c>
      <c r="G23" s="6" t="str">
        <f t="array" ref="G23">IF(SUMIFS(H$86:H$161,$B$86:$B$161,$A23)=0,"",SUMIFS(H$86:H$161,$B$86:$B$161,$A23,$D$86:$D$161,$C23)*INDEX($B$7:$B$9,MATCH($D23&amp;$E23,$C$7:$C$9&amp;$D$7:$D$9,0)))</f>
        <v/>
      </c>
      <c r="H23" s="6">
        <f t="array" ref="H23">IF(SUMIFS(I$86:I$161,$B$86:$B$161,$A23)=0,"",SUMIFS(I$86:I$161,$B$86:$B$161,$A23,$D$86:$D$161,$C23)*INDEX($B$7:$B$9,MATCH($D23&amp;$E23,$C$7:$C$9&amp;$D$7:$D$9,0)))</f>
        <v>28428.371955663111</v>
      </c>
      <c r="I23" s="6">
        <f t="array" ref="I23">IF(SUMIFS(J$86:J$161,$B$86:$B$161,$A23)=0,"",SUMIFS(J$86:J$161,$B$86:$B$161,$A23,$D$86:$D$161,$C23)*INDEX($B$7:$B$9,MATCH($D23&amp;$E23,$C$7:$C$9&amp;$D$7:$D$9,0)))</f>
        <v>28805.183955075434</v>
      </c>
      <c r="J23" s="6">
        <f t="array" ref="J23">IF(SUMIFS(K$86:K$161,$B$86:$B$161,$A23)=0,"",SUMIFS(K$86:K$161,$B$86:$B$161,$A23,$D$86:$D$161,$C23)*INDEX($B$7:$B$9,MATCH($D23&amp;$E23,$C$7:$C$9&amp;$D$7:$D$9,0)))</f>
        <v>30642.142452210515</v>
      </c>
      <c r="K23" s="6">
        <f t="array" ref="K23">IF(SUMIFS(L$86:L$161,$B$86:$B$161,$A23)=0,"",SUMIFS(L$86:L$161,$B$86:$B$161,$A23,$D$86:$D$161,$C23)*INDEX($B$7:$B$9,MATCH($D23&amp;$E23,$C$7:$C$9&amp;$D$7:$D$9,0)))</f>
        <v>33703.73994743565</v>
      </c>
      <c r="L23" s="6">
        <f t="array" ref="L23">IF(SUMIFS(M$86:M$161,$B$86:$B$161,$A23)=0,"",SUMIFS(M$86:M$161,$B$86:$B$161,$A23,$D$86:$D$161,$C23)*INDEX($B$7:$B$9,MATCH($D23&amp;$E23,$C$7:$C$9&amp;$D$7:$D$9,0)))</f>
        <v>35504.063944627858</v>
      </c>
      <c r="M23" s="6">
        <f t="array" ref="M23">IF(SUMIFS(N$86:N$161,$B$86:$B$161,$A23)=0,"",SUMIFS(N$86:N$161,$B$86:$B$161,$A23,$D$86:$D$161,$C23)*INDEX($B$7:$B$9,MATCH($D23&amp;$E23,$C$7:$C$9&amp;$D$7:$D$9,0)))</f>
        <v>38434.823940057046</v>
      </c>
      <c r="N23" s="6">
        <f t="array" ref="N23">IF(SUMIFS(O$86:O$161,$B$86:$B$161,$A23)=0,"",SUMIFS(O$86:O$161,$B$86:$B$161,$A23,$D$86:$D$161,$C23)*INDEX($B$7:$B$9,MATCH($D23&amp;$E23,$C$7:$C$9&amp;$D$7:$D$9,0)))</f>
        <v>40653.827936596288</v>
      </c>
      <c r="O23" s="6">
        <f t="array" ref="O23">IF(SUMIFS(P$86:P$161,$B$86:$B$161,$A23)=0,"",SUMIFS(P$86:P$161,$B$86:$B$161,$A23,$D$86:$D$161,$C23)*INDEX($B$7:$B$9,MATCH($D23&amp;$E23,$C$7:$C$9&amp;$D$7:$D$9,0)))</f>
        <v>42872.831933135531</v>
      </c>
      <c r="P23" s="6">
        <f t="array" ref="P23">IF(SUMIFS(Q$86:Q$161,$B$86:$B$161,$A23)=0,"",SUMIFS(Q$86:Q$161,$B$86:$B$161,$A23,$D$86:$D$161,$C23)*INDEX($B$7:$B$9,MATCH($D23&amp;$E23,$C$7:$C$9&amp;$D$7:$D$9,0)))</f>
        <v>45091.835929674773</v>
      </c>
      <c r="Q23" s="6">
        <f t="array" ref="Q23">IF(SUMIFS(R$86:R$161,$B$86:$B$161,$A23)=0,"",SUMIFS(R$86:R$161,$B$86:$B$161,$A23,$D$86:$D$161,$C23)*INDEX($B$7:$B$9,MATCH($D23&amp;$E23,$C$7:$C$9&amp;$D$7:$D$9,0)))</f>
        <v>47310.839926214016</v>
      </c>
      <c r="R23" s="6">
        <f t="array" ref="R23">IF(SUMIFS(S$86:S$161,$B$86:$B$161,$A23)=0,"",SUMIFS(S$86:S$161,$B$86:$B$161,$A23,$D$86:$D$161,$C23)*INDEX($B$7:$B$9,MATCH($D23&amp;$E23,$C$7:$C$9&amp;$D$7:$D$9,0)))</f>
        <v>49529.843922753258</v>
      </c>
    </row>
    <row r="24" spans="1:18" x14ac:dyDescent="0.3">
      <c r="A24" s="4" t="s">
        <v>26</v>
      </c>
      <c r="B24" s="4" t="str">
        <f>INDEX('R1. Scenario specifications'!$C$11:$C$59,MATCH($A24,'R1. Scenario specifications'!$A$11:$A$59,0))</f>
        <v>New Policies Scenario, World Energy Outlook 2018</v>
      </c>
      <c r="C24" s="4" t="s">
        <v>54</v>
      </c>
      <c r="D24" s="4" t="str">
        <f t="array" ref="D24">INDEX($F$86:$F$161,MATCH($A24&amp;$C24,$B$86:$B$161&amp;$D$86:$D$161,0))</f>
        <v>Mtoe</v>
      </c>
      <c r="E24" s="4" t="s">
        <v>13</v>
      </c>
      <c r="F24" s="6" t="str">
        <f t="array" ref="F24">IF(SUMIFS(G$86:G$161,$B$86:$B$161,$A24)=0,"",SUMIFS(G$86:G$161,$B$86:$B$161,$A24,$D$86:$D$161,$C24)*INDEX($B$7:$B$9,MATCH($D24&amp;$E24,$C$7:$C$9&amp;$D$7:$D$9,0)))</f>
        <v/>
      </c>
      <c r="G24" s="6" t="str">
        <f t="array" ref="G24">IF(SUMIFS(H$86:H$161,$B$86:$B$161,$A24)=0,"",SUMIFS(H$86:H$161,$B$86:$B$161,$A24,$D$86:$D$161,$C24)*INDEX($B$7:$B$9,MATCH($D24&amp;$E24,$C$7:$C$9&amp;$D$7:$D$9,0)))</f>
        <v/>
      </c>
      <c r="H24" s="6">
        <f t="array" ref="H24">IF(SUMIFS(I$86:I$161,$B$86:$B$161,$A24)=0,"",SUMIFS(I$86:I$161,$B$86:$B$161,$A24,$D$86:$D$161,$C24)*INDEX($B$7:$B$9,MATCH($D24&amp;$E24,$C$7:$C$9&amp;$D$7:$D$9,0)))</f>
        <v>14570.063977276528</v>
      </c>
      <c r="I24" s="6">
        <f t="array" ref="I24">IF(SUMIFS(J$86:J$161,$B$86:$B$161,$A24)=0,"",SUMIFS(J$86:J$161,$B$86:$B$161,$A24,$D$86:$D$161,$C24)*INDEX($B$7:$B$9,MATCH($D24&amp;$E24,$C$7:$C$9&amp;$D$7:$D$9,0)))</f>
        <v>14779.403976950041</v>
      </c>
      <c r="J24" s="6">
        <f t="array" ref="J24">IF(SUMIFS(K$86:K$161,$B$86:$B$161,$A24)=0,"",SUMIFS(K$86:K$161,$B$86:$B$161,$A24,$D$86:$D$161,$C24)*INDEX($B$7:$B$9,MATCH($D24&amp;$E24,$C$7:$C$9&amp;$D$7:$D$9,0)))</f>
        <v>15752.834975431879</v>
      </c>
      <c r="K24" s="6">
        <f t="array" ref="K24">IF(SUMIFS(L$86:L$161,$B$86:$B$161,$A24)=0,"",SUMIFS(L$86:L$161,$B$86:$B$161,$A24,$D$86:$D$161,$C24)*INDEX($B$7:$B$9,MATCH($D24&amp;$E24,$C$7:$C$9&amp;$D$7:$D$9,0)))</f>
        <v>17375.219972901607</v>
      </c>
      <c r="L24" s="6">
        <f t="array" ref="L24">IF(SUMIFS(M$86:M$161,$B$86:$B$161,$A24)=0,"",SUMIFS(M$86:M$161,$B$86:$B$161,$A24,$D$86:$D$161,$C24)*INDEX($B$7:$B$9,MATCH($D24&amp;$E24,$C$7:$C$9&amp;$D$7:$D$9,0)))</f>
        <v>19175.543970093822</v>
      </c>
      <c r="M24" s="6">
        <f t="array" ref="M24">IF(SUMIFS(N$86:N$161,$B$86:$B$161,$A24)=0,"",SUMIFS(N$86:N$161,$B$86:$B$161,$A24,$D$86:$D$161,$C24)*INDEX($B$7:$B$9,MATCH($D24&amp;$E24,$C$7:$C$9&amp;$D$7:$D$9,0)))</f>
        <v>20766.527967612521</v>
      </c>
      <c r="N24" s="6">
        <f t="array" ref="N24">IF(SUMIFS(O$86:O$161,$B$86:$B$161,$A24)=0,"",SUMIFS(O$86:O$161,$B$86:$B$161,$A24,$D$86:$D$161,$C24)*INDEX($B$7:$B$9,MATCH($D24&amp;$E24,$C$7:$C$9&amp;$D$7:$D$9,0)))</f>
        <v>22231.907965327115</v>
      </c>
      <c r="O24" s="6">
        <f t="array" ref="O24">IF(SUMIFS(P$86:P$161,$B$86:$B$161,$A24)=0,"",SUMIFS(P$86:P$161,$B$86:$B$161,$A24,$D$86:$D$161,$C24)*INDEX($B$7:$B$9,MATCH($D24&amp;$E24,$C$7:$C$9&amp;$D$7:$D$9,0)))</f>
        <v>23697.287963041708</v>
      </c>
      <c r="P24" s="6">
        <f t="array" ref="P24">IF(SUMIFS(Q$86:Q$161,$B$86:$B$161,$A24)=0,"",SUMIFS(Q$86:Q$161,$B$86:$B$161,$A24,$D$86:$D$161,$C24)*INDEX($B$7:$B$9,MATCH($D24&amp;$E24,$C$7:$C$9&amp;$D$7:$D$9,0)))</f>
        <v>25162.667960756302</v>
      </c>
      <c r="Q24" s="6">
        <f t="array" ref="Q24">IF(SUMIFS(R$86:R$161,$B$86:$B$161,$A24)=0,"",SUMIFS(R$86:R$161,$B$86:$B$161,$A24,$D$86:$D$161,$C24)*INDEX($B$7:$B$9,MATCH($D24&amp;$E24,$C$7:$C$9&amp;$D$7:$D$9,0)))</f>
        <v>26628.047958470896</v>
      </c>
      <c r="R24" s="6">
        <f t="array" ref="R24">IF(SUMIFS(S$86:S$161,$B$86:$B$161,$A24)=0,"",SUMIFS(S$86:S$161,$B$86:$B$161,$A24,$D$86:$D$161,$C24)*INDEX($B$7:$B$9,MATCH($D24&amp;$E24,$C$7:$C$9&amp;$D$7:$D$9,0)))</f>
        <v>28093.427956185489</v>
      </c>
    </row>
    <row r="25" spans="1:18" x14ac:dyDescent="0.3">
      <c r="A25" s="4" t="s">
        <v>26</v>
      </c>
      <c r="B25" s="4" t="str">
        <f>INDEX('R1. Scenario specifications'!$C$11:$C$59,MATCH($A25,'R1. Scenario specifications'!$A$11:$A$59,0))</f>
        <v>New Policies Scenario, World Energy Outlook 2018</v>
      </c>
      <c r="C25" s="4" t="s">
        <v>55</v>
      </c>
      <c r="D25" s="4" t="str">
        <f t="array" ref="D25">INDEX($F$86:$F$161,MATCH($A25&amp;$C25,$B$86:$B$161&amp;$D$86:$D$161,0))</f>
        <v>Mtoe</v>
      </c>
      <c r="E25" s="4" t="s">
        <v>13</v>
      </c>
      <c r="F25" s="6" t="str">
        <f t="array" ref="F25">IF(SUMIFS(G$86:G$161,$B$86:$B$161,$A25)=0,"",SUMIFS(G$86:G$161,$B$86:$B$161,$A25,$D$86:$D$161,$C25)*INDEX($B$7:$B$9,MATCH($D25&amp;$E25,$C$7:$C$9&amp;$D$7:$D$9,0)))</f>
        <v/>
      </c>
      <c r="G25" s="6" t="str">
        <f t="array" ref="G25">IF(SUMIFS(H$86:H$161,$B$86:$B$161,$A25)=0,"",SUMIFS(H$86:H$161,$B$86:$B$161,$A25,$D$86:$D$161,$C25)*INDEX($B$7:$B$9,MATCH($D25&amp;$E25,$C$7:$C$9&amp;$D$7:$D$9,0)))</f>
        <v/>
      </c>
      <c r="H25" s="6">
        <f t="array" ref="H25">IF(SUMIFS(I$86:I$161,$B$86:$B$161,$A25)=0,"",SUMIFS(I$86:I$161,$B$86:$B$161,$A25,$D$86:$D$161,$C25)*INDEX($B$7:$B$9,MATCH($D25&amp;$E25,$C$7:$C$9&amp;$D$7:$D$9,0)))</f>
        <v>56521.799911848597</v>
      </c>
      <c r="I25" s="6">
        <f t="array" ref="I25">IF(SUMIFS(J$86:J$161,$B$86:$B$161,$A25)=0,"",SUMIFS(J$86:J$161,$B$86:$B$161,$A25,$D$86:$D$161,$C25)*INDEX($B$7:$B$9,MATCH($D25&amp;$E25,$C$7:$C$9&amp;$D$7:$D$9,0)))</f>
        <v>57945.311909628494</v>
      </c>
      <c r="J25" s="6">
        <f t="array" ref="J25">IF(SUMIFS(K$86:K$161,$B$86:$B$161,$A25)=0,"",SUMIFS(K$86:K$161,$B$86:$B$161,$A25,$D$86:$D$161,$C25)*INDEX($B$7:$B$9,MATCH($D25&amp;$E25,$C$7:$C$9&amp;$D$7:$D$9,0)))</f>
        <v>61179.614904584269</v>
      </c>
      <c r="K25" s="6">
        <f t="array" ref="K25">IF(SUMIFS(L$86:L$161,$B$86:$B$161,$A25)=0,"",SUMIFS(L$86:L$161,$B$86:$B$161,$A25,$D$86:$D$161,$C25)*INDEX($B$7:$B$9,MATCH($D25&amp;$E25,$C$7:$C$9&amp;$D$7:$D$9,0)))</f>
        <v>66570.119896177246</v>
      </c>
      <c r="L25" s="6">
        <f t="array" ref="L25">IF(SUMIFS(M$86:M$161,$B$86:$B$161,$A25)=0,"",SUMIFS(M$86:M$161,$B$86:$B$161,$A25,$D$86:$D$161,$C25)*INDEX($B$7:$B$9,MATCH($D25&amp;$E25,$C$7:$C$9&amp;$D$7:$D$9,0)))</f>
        <v>70798.787889582207</v>
      </c>
      <c r="M25" s="6">
        <f t="array" ref="M25">IF(SUMIFS(N$86:N$161,$B$86:$B$161,$A25)=0,"",SUMIFS(N$86:N$161,$B$86:$B$161,$A25,$D$86:$D$161,$C25)*INDEX($B$7:$B$9,MATCH($D25&amp;$E25,$C$7:$C$9&amp;$D$7:$D$9,0)))</f>
        <v>74357.567884031931</v>
      </c>
      <c r="N25" s="6">
        <f t="array" ref="N25">IF(SUMIFS(O$86:O$161,$B$86:$B$161,$A25)=0,"",SUMIFS(O$86:O$161,$B$86:$B$161,$A25,$D$86:$D$161,$C25)*INDEX($B$7:$B$9,MATCH($D25&amp;$E25,$C$7:$C$9&amp;$D$7:$D$9,0)))</f>
        <v>77497.667879134635</v>
      </c>
      <c r="O25" s="6">
        <f t="array" ref="O25">IF(SUMIFS(P$86:P$161,$B$86:$B$161,$A25)=0,"",SUMIFS(P$86:P$161,$B$86:$B$161,$A25,$D$86:$D$161,$C25)*INDEX($B$7:$B$9,MATCH($D25&amp;$E25,$C$7:$C$9&amp;$D$7:$D$9,0)))</f>
        <v>80637.767874237339</v>
      </c>
      <c r="P25" s="6">
        <f t="array" ref="P25">IF(SUMIFS(Q$86:Q$161,$B$86:$B$161,$A25)=0,"",SUMIFS(Q$86:Q$161,$B$86:$B$161,$A25,$D$86:$D$161,$C25)*INDEX($B$7:$B$9,MATCH($D25&amp;$E25,$C$7:$C$9&amp;$D$7:$D$9,0)))</f>
        <v>83777.867869340029</v>
      </c>
      <c r="Q25" s="6">
        <f t="array" ref="Q25">IF(SUMIFS(R$86:R$161,$B$86:$B$161,$A25)=0,"",SUMIFS(R$86:R$161,$B$86:$B$161,$A25,$D$86:$D$161,$C25)*INDEX($B$7:$B$9,MATCH($D25&amp;$E25,$C$7:$C$9&amp;$D$7:$D$9,0)))</f>
        <v>86917.967864442733</v>
      </c>
      <c r="R25" s="6">
        <f t="array" ref="R25">IF(SUMIFS(S$86:S$161,$B$86:$B$161,$A25)=0,"",SUMIFS(S$86:S$161,$B$86:$B$161,$A25,$D$86:$D$161,$C25)*INDEX($B$7:$B$9,MATCH($D25&amp;$E25,$C$7:$C$9&amp;$D$7:$D$9,0)))</f>
        <v>90058.067859545437</v>
      </c>
    </row>
    <row r="26" spans="1:18" x14ac:dyDescent="0.3">
      <c r="A26" s="4" t="s">
        <v>26</v>
      </c>
      <c r="B26" s="4" t="str">
        <f>INDEX('R1. Scenario specifications'!$C$11:$C$59,MATCH($A26,'R1. Scenario specifications'!$A$11:$A$59,0))</f>
        <v>New Policies Scenario, World Energy Outlook 2018</v>
      </c>
      <c r="C26" s="4" t="s">
        <v>92</v>
      </c>
      <c r="D26" s="4" t="str">
        <f t="array" ref="D26">INDEX($F$86:$F$161,MATCH($A26&amp;$C26,$B$86:$B$161&amp;$D$86:$D$161,0))</f>
        <v>Mtoe</v>
      </c>
      <c r="E26" s="4" t="s">
        <v>13</v>
      </c>
      <c r="F26" s="6" t="str">
        <f t="array" ref="F26">IF(SUMIFS(G$86:G$161,$B$86:$B$161,$A26)=0,"",SUMIFS(G$86:G$161,$B$86:$B$161,$A26,$D$86:$D$161,$C26)*INDEX($B$7:$B$9,MATCH($D26&amp;$E26,$C$7:$C$9&amp;$D$7:$D$9,0)))</f>
        <v/>
      </c>
      <c r="G26" s="6" t="str">
        <f t="array" ref="G26">IF(SUMIFS(H$86:H$161,$B$86:$B$161,$A26)=0,"",SUMIFS(H$86:H$161,$B$86:$B$161,$A26,$D$86:$D$161,$C26)*INDEX($B$7:$B$9,MATCH($D26&amp;$E26,$C$7:$C$9&amp;$D$7:$D$9,0)))</f>
        <v/>
      </c>
      <c r="H26" s="6">
        <f t="array" ref="H26">IF(SUMIFS(I$86:I$161,$B$86:$B$161,$A26)=0,"",SUMIFS(I$86:I$161,$B$86:$B$161,$A26,$D$86:$D$161,$C26)*INDEX($B$7:$B$9,MATCH($D26&amp;$E26,$C$7:$C$9&amp;$D$7:$D$9,0)))</f>
        <v>9378.4319853733978</v>
      </c>
      <c r="I26" s="6">
        <f t="array" ref="I26">IF(SUMIFS(J$86:J$161,$B$86:$B$161,$A26)=0,"",SUMIFS(J$86:J$161,$B$86:$B$161,$A26,$D$86:$D$161,$C26)*INDEX($B$7:$B$9,MATCH($D26&amp;$E26,$C$7:$C$9&amp;$D$7:$D$9,0)))</f>
        <v>10634.471983414478</v>
      </c>
      <c r="J26" s="6">
        <f t="array" ref="J26">IF(SUMIFS(K$86:K$161,$B$86:$B$161,$A26)=0,"",SUMIFS(K$86:K$161,$B$86:$B$161,$A26,$D$86:$D$161,$C26)*INDEX($B$7:$B$9,MATCH($D26&amp;$E26,$C$7:$C$9&amp;$D$7:$D$9,0)))</f>
        <v>14748.002976999014</v>
      </c>
      <c r="K26" s="6">
        <f t="array" ref="K26">IF(SUMIFS(L$86:L$161,$B$86:$B$161,$A26)=0,"",SUMIFS(L$86:L$161,$B$86:$B$161,$A26,$D$86:$D$161,$C26)*INDEX($B$7:$B$9,MATCH($D26&amp;$E26,$C$7:$C$9&amp;$D$7:$D$9,0)))</f>
        <v>21603.887966306575</v>
      </c>
      <c r="L26" s="6">
        <f t="array" ref="L26">IF(SUMIFS(M$86:M$161,$B$86:$B$161,$A26)=0,"",SUMIFS(M$86:M$161,$B$86:$B$161,$A26,$D$86:$D$161,$C26)*INDEX($B$7:$B$9,MATCH($D26&amp;$E26,$C$7:$C$9&amp;$D$7:$D$9,0)))</f>
        <v>30814.847951941163</v>
      </c>
      <c r="M26" s="6">
        <f t="array" ref="M26">IF(SUMIFS(N$86:N$161,$B$86:$B$161,$A26)=0,"",SUMIFS(N$86:N$161,$B$86:$B$161,$A26,$D$86:$D$161,$C26)*INDEX($B$7:$B$9,MATCH($D26&amp;$E26,$C$7:$C$9&amp;$D$7:$D$9,0)))</f>
        <v>40528.223936792179</v>
      </c>
      <c r="N26" s="6">
        <f t="array" ref="N26">IF(SUMIFS(O$86:O$161,$B$86:$B$161,$A26)=0,"",SUMIFS(O$86:O$161,$B$86:$B$161,$A26,$D$86:$D$161,$C26)*INDEX($B$7:$B$9,MATCH($D26&amp;$E26,$C$7:$C$9&amp;$D$7:$D$9,0)))</f>
        <v>51204.563920141358</v>
      </c>
      <c r="O26" s="6">
        <f t="array" ref="O26">IF(SUMIFS(P$86:P$161,$B$86:$B$161,$A26)=0,"",SUMIFS(P$86:P$161,$B$86:$B$161,$A26,$D$86:$D$161,$C26)*INDEX($B$7:$B$9,MATCH($D26&amp;$E26,$C$7:$C$9&amp;$D$7:$D$9,0)))</f>
        <v>61880.903903490544</v>
      </c>
      <c r="P26" s="6">
        <f t="array" ref="P26">IF(SUMIFS(Q$86:Q$161,$B$86:$B$161,$A26)=0,"",SUMIFS(Q$86:Q$161,$B$86:$B$161,$A26,$D$86:$D$161,$C26)*INDEX($B$7:$B$9,MATCH($D26&amp;$E26,$C$7:$C$9&amp;$D$7:$D$9,0)))</f>
        <v>72557.243886839715</v>
      </c>
      <c r="Q26" s="6">
        <f t="array" ref="Q26">IF(SUMIFS(R$86:R$161,$B$86:$B$161,$A26)=0,"",SUMIFS(R$86:R$161,$B$86:$B$161,$A26,$D$86:$D$161,$C26)*INDEX($B$7:$B$9,MATCH($D26&amp;$E26,$C$7:$C$9&amp;$D$7:$D$9,0)))</f>
        <v>83233.583870188901</v>
      </c>
      <c r="R26" s="6">
        <f t="array" ref="R26">IF(SUMIFS(S$86:S$161,$B$86:$B$161,$A26)=0,"",SUMIFS(S$86:S$161,$B$86:$B$161,$A26,$D$86:$D$161,$C26)*INDEX($B$7:$B$9,MATCH($D26&amp;$E26,$C$7:$C$9&amp;$D$7:$D$9,0)))</f>
        <v>93909.923853538086</v>
      </c>
    </row>
    <row r="27" spans="1:18" x14ac:dyDescent="0.3">
      <c r="A27" s="4" t="s">
        <v>27</v>
      </c>
      <c r="B27" s="4" t="str">
        <f>INDEX('R1. Scenario specifications'!$C$11:$C$59,MATCH($A27,'R1. Scenario specifications'!$A$11:$A$59,0))</f>
        <v>Sustainable Development Scenario, World Energy Outlook 2018</v>
      </c>
      <c r="C27" s="4" t="s">
        <v>23</v>
      </c>
      <c r="D27" s="4" t="str">
        <f t="array" ref="D27">INDEX($F$86:$F$161,MATCH($A27&amp;$C27,$B$86:$B$161&amp;$D$86:$D$161,0))</f>
        <v>Mtoe</v>
      </c>
      <c r="E27" s="4" t="s">
        <v>13</v>
      </c>
      <c r="F27" s="6" t="str">
        <f t="array" ref="F27">IF(SUMIFS(G$86:G$161,$B$86:$B$161,$A27)=0,"",SUMIFS(G$86:G$161,$B$86:$B$161,$A27,$D$86:$D$161,$C27)*INDEX($B$7:$B$9,MATCH($D27&amp;$E27,$C$7:$C$9&amp;$D$7:$D$9,0)))</f>
        <v/>
      </c>
      <c r="G27" s="6" t="str">
        <f t="array" ref="G27">IF(SUMIFS(H$86:H$161,$B$86:$B$161,$A27)=0,"",SUMIFS(H$86:H$161,$B$86:$B$161,$A27,$D$86:$D$161,$C27)*INDEX($B$7:$B$9,MATCH($D27&amp;$E27,$C$7:$C$9&amp;$D$7:$D$9,0)))</f>
        <v/>
      </c>
      <c r="H27" s="6">
        <f t="array" ref="H27">IF(SUMIFS(I$86:I$161,$B$86:$B$161,$A27)=0,"",SUMIFS(I$86:I$161,$B$86:$B$161,$A27,$D$86:$D$161,$C27)*INDEX($B$7:$B$9,MATCH($D27&amp;$E27,$C$7:$C$9&amp;$D$7:$D$9,0)))</f>
        <v>155748.95975709392</v>
      </c>
      <c r="I27" s="6">
        <f t="array" ref="I27">IF(SUMIFS(J$86:J$161,$B$86:$B$161,$A27)=0,"",SUMIFS(J$86:J$161,$B$86:$B$161,$A27,$D$86:$D$161,$C27)*INDEX($B$7:$B$9,MATCH($D27&amp;$E27,$C$7:$C$9&amp;$D$7:$D$9,0)))</f>
        <v>157004.99975513501</v>
      </c>
      <c r="J27" s="6">
        <f t="array" ref="J27">IF(SUMIFS(K$86:K$161,$B$86:$B$161,$A27)=0,"",SUMIFS(K$86:K$161,$B$86:$B$161,$A27,$D$86:$D$161,$C27)*INDEX($B$7:$B$9,MATCH($D27&amp;$E27,$C$7:$C$9&amp;$D$7:$D$9,0)))</f>
        <v>145936.14727239797</v>
      </c>
      <c r="K27" s="6">
        <f t="array" ref="K27">IF(SUMIFS(L$86:L$161,$B$86:$B$161,$A27)=0,"",SUMIFS(L$86:L$161,$B$86:$B$161,$A27,$D$86:$D$161,$C27)*INDEX($B$7:$B$9,MATCH($D27&amp;$E27,$C$7:$C$9&amp;$D$7:$D$9,0)))</f>
        <v>127488.05980116961</v>
      </c>
      <c r="L27" s="6">
        <f t="array" ref="L27">IF(SUMIFS(M$86:M$161,$B$86:$B$161,$A27)=0,"",SUMIFS(M$86:M$161,$B$86:$B$161,$A27,$D$86:$D$161,$C27)*INDEX($B$7:$B$9,MATCH($D27&amp;$E27,$C$7:$C$9&amp;$D$7:$D$9,0)))</f>
        <v>101153.08784224164</v>
      </c>
      <c r="M27" s="6">
        <f t="array" ref="M27">IF(SUMIFS(N$86:N$161,$B$86:$B$161,$A27)=0,"",SUMIFS(N$86:N$161,$B$86:$B$161,$A27,$D$86:$D$161,$C27)*INDEX($B$7:$B$9,MATCH($D27&amp;$E27,$C$7:$C$9&amp;$D$7:$D$9,0)))</f>
        <v>80260.955874825013</v>
      </c>
      <c r="N27" s="6">
        <f t="array" ref="N27">IF(SUMIFS(O$86:O$161,$B$86:$B$161,$A27)=0,"",SUMIFS(O$86:O$161,$B$86:$B$161,$A27,$D$86:$D$161,$C27)*INDEX($B$7:$B$9,MATCH($D27&amp;$E27,$C$7:$C$9&amp;$D$7:$D$9,0)))</f>
        <v>66863.195895720157</v>
      </c>
      <c r="O27" s="6">
        <f t="array" ref="O27">IF(SUMIFS(P$86:P$161,$B$86:$B$161,$A27)=0,"",SUMIFS(P$86:P$161,$B$86:$B$161,$A27,$D$86:$D$161,$C27)*INDEX($B$7:$B$9,MATCH($D27&amp;$E27,$C$7:$C$9&amp;$D$7:$D$9,0)))</f>
        <v>53465.435916615308</v>
      </c>
      <c r="P27" s="6">
        <f t="array" ref="P27">IF(SUMIFS(Q$86:Q$161,$B$86:$B$161,$A27)=0,"",SUMIFS(Q$86:Q$161,$B$86:$B$161,$A27,$D$86:$D$161,$C27)*INDEX($B$7:$B$9,MATCH($D27&amp;$E27,$C$7:$C$9&amp;$D$7:$D$9,0)))</f>
        <v>40067.675937510452</v>
      </c>
      <c r="Q27" s="6">
        <f t="array" ref="Q27">IF(SUMIFS(R$86:R$161,$B$86:$B$161,$A27)=0,"",SUMIFS(R$86:R$161,$B$86:$B$161,$A27,$D$86:$D$161,$C27)*INDEX($B$7:$B$9,MATCH($D27&amp;$E27,$C$7:$C$9&amp;$D$7:$D$9,0)))</f>
        <v>26669.9159584056</v>
      </c>
      <c r="R27" s="6">
        <f t="array" ref="R27">IF(SUMIFS(S$86:S$161,$B$86:$B$161,$A27)=0,"",SUMIFS(S$86:S$161,$B$86:$B$161,$A27,$D$86:$D$161,$C27)*INDEX($B$7:$B$9,MATCH($D27&amp;$E27,$C$7:$C$9&amp;$D$7:$D$9,0)))</f>
        <v>13272.155979300745</v>
      </c>
    </row>
    <row r="28" spans="1:18" x14ac:dyDescent="0.3">
      <c r="A28" s="4" t="s">
        <v>27</v>
      </c>
      <c r="B28" s="4" t="str">
        <f>INDEX('R1. Scenario specifications'!$C$11:$C$59,MATCH($A28,'R1. Scenario specifications'!$A$11:$A$59,0))</f>
        <v>Sustainable Development Scenario, World Energy Outlook 2018</v>
      </c>
      <c r="C28" s="4" t="s">
        <v>24</v>
      </c>
      <c r="D28" s="4" t="str">
        <f t="array" ref="D28">INDEX($F$86:$F$161,MATCH($A28&amp;$C28,$B$86:$B$161&amp;$D$86:$D$161,0))</f>
        <v>Mtoe</v>
      </c>
      <c r="E28" s="4" t="s">
        <v>13</v>
      </c>
      <c r="F28" s="6" t="str">
        <f t="array" ref="F28">IF(SUMIFS(G$86:G$161,$B$86:$B$161,$A28)=0,"",SUMIFS(G$86:G$161,$B$86:$B$161,$A28,$D$86:$D$161,$C28)*INDEX($B$7:$B$9,MATCH($D28&amp;$E28,$C$7:$C$9&amp;$D$7:$D$9,0)))</f>
        <v/>
      </c>
      <c r="G28" s="6" t="str">
        <f t="array" ref="G28">IF(SUMIFS(H$86:H$161,$B$86:$B$161,$A28)=0,"",SUMIFS(H$86:H$161,$B$86:$B$161,$A28,$D$86:$D$161,$C28)*INDEX($B$7:$B$9,MATCH($D28&amp;$E28,$C$7:$C$9&amp;$D$7:$D$9,0)))</f>
        <v/>
      </c>
      <c r="H28" s="6">
        <f t="array" ref="H28">IF(SUMIFS(I$86:I$161,$B$86:$B$161,$A28)=0,"",SUMIFS(I$86:I$161,$B$86:$B$161,$A28,$D$86:$D$161,$C28)*INDEX($B$7:$B$9,MATCH($D28&amp;$E28,$C$7:$C$9&amp;$D$7:$D$9,0)))</f>
        <v>182711.95171504244</v>
      </c>
      <c r="I28" s="6">
        <f t="array" ref="I28">IF(SUMIFS(J$86:J$161,$B$86:$B$161,$A28)=0,"",SUMIFS(J$86:J$161,$B$86:$B$161,$A28,$D$86:$D$161,$C28)*INDEX($B$7:$B$9,MATCH($D28&amp;$E28,$C$7:$C$9&amp;$D$7:$D$9,0)))</f>
        <v>185684.57971040634</v>
      </c>
      <c r="J28" s="6">
        <f t="array" ref="J28">IF(SUMIFS(K$86:K$161,$B$86:$B$161,$A28)=0,"",SUMIFS(K$86:K$161,$B$86:$B$161,$A28,$D$86:$D$161,$C28)*INDEX($B$7:$B$9,MATCH($D28&amp;$E28,$C$7:$C$9&amp;$D$7:$D$9,0)))</f>
        <v>184098.82921287947</v>
      </c>
      <c r="K28" s="6">
        <f t="array" ref="K28">IF(SUMIFS(L$86:L$161,$B$86:$B$161,$A28)=0,"",SUMIFS(L$86:L$161,$B$86:$B$161,$A28,$D$86:$D$161,$C28)*INDEX($B$7:$B$9,MATCH($D28&amp;$E28,$C$7:$C$9&amp;$D$7:$D$9,0)))</f>
        <v>181455.91171700135</v>
      </c>
      <c r="L28" s="6">
        <f t="array" ref="L28">IF(SUMIFS(M$86:M$161,$B$86:$B$161,$A28)=0,"",SUMIFS(M$86:M$161,$B$86:$B$161,$A28,$D$86:$D$161,$C28)*INDEX($B$7:$B$9,MATCH($D28&amp;$E28,$C$7:$C$9&amp;$D$7:$D$9,0)))</f>
        <v>166843.97973979011</v>
      </c>
      <c r="M28" s="6">
        <f t="array" ref="M28">IF(SUMIFS(N$86:N$161,$B$86:$B$161,$A28)=0,"",SUMIFS(N$86:N$161,$B$86:$B$161,$A28,$D$86:$D$161,$C28)*INDEX($B$7:$B$9,MATCH($D28&amp;$E28,$C$7:$C$9&amp;$D$7:$D$9,0)))</f>
        <v>147166.01977047988</v>
      </c>
      <c r="N28" s="6">
        <f t="array" ref="N28">IF(SUMIFS(O$86:O$161,$B$86:$B$161,$A28)=0,"",SUMIFS(O$86:O$161,$B$86:$B$161,$A28,$D$86:$D$161,$C28)*INDEX($B$7:$B$9,MATCH($D28&amp;$E28,$C$7:$C$9&amp;$D$7:$D$9,0)))</f>
        <v>132135.40779392162</v>
      </c>
      <c r="O28" s="6">
        <f t="array" ref="O28">IF(SUMIFS(P$86:P$161,$B$86:$B$161,$A28)=0,"",SUMIFS(P$86:P$161,$B$86:$B$161,$A28,$D$86:$D$161,$C28)*INDEX($B$7:$B$9,MATCH($D28&amp;$E28,$C$7:$C$9&amp;$D$7:$D$9,0)))</f>
        <v>117104.79581736335</v>
      </c>
      <c r="P28" s="6">
        <f t="array" ref="P28">IF(SUMIFS(Q$86:Q$161,$B$86:$B$161,$A28)=0,"",SUMIFS(Q$86:Q$161,$B$86:$B$161,$A28,$D$86:$D$161,$C28)*INDEX($B$7:$B$9,MATCH($D28&amp;$E28,$C$7:$C$9&amp;$D$7:$D$9,0)))</f>
        <v>102074.1838408051</v>
      </c>
      <c r="Q28" s="6">
        <f t="array" ref="Q28">IF(SUMIFS(R$86:R$161,$B$86:$B$161,$A28)=0,"",SUMIFS(R$86:R$161,$B$86:$B$161,$A28,$D$86:$D$161,$C28)*INDEX($B$7:$B$9,MATCH($D28&amp;$E28,$C$7:$C$9&amp;$D$7:$D$9,0)))</f>
        <v>87043.571864246842</v>
      </c>
      <c r="R28" s="6">
        <f t="array" ref="R28">IF(SUMIFS(S$86:S$161,$B$86:$B$161,$A28)=0,"",SUMIFS(S$86:S$161,$B$86:$B$161,$A28,$D$86:$D$161,$C28)*INDEX($B$7:$B$9,MATCH($D28&amp;$E28,$C$7:$C$9&amp;$D$7:$D$9,0)))</f>
        <v>72012.959887688587</v>
      </c>
    </row>
    <row r="29" spans="1:18" x14ac:dyDescent="0.3">
      <c r="A29" s="4" t="s">
        <v>27</v>
      </c>
      <c r="B29" s="4" t="str">
        <f>INDEX('R1. Scenario specifications'!$C$11:$C$59,MATCH($A29,'R1. Scenario specifications'!$A$11:$A$59,0))</f>
        <v>Sustainable Development Scenario, World Energy Outlook 2018</v>
      </c>
      <c r="C29" s="4" t="s">
        <v>25</v>
      </c>
      <c r="D29" s="4" t="str">
        <f t="array" ref="D29">INDEX($F$86:$F$161,MATCH($A29&amp;$C29,$B$86:$B$161&amp;$D$86:$D$161,0))</f>
        <v>Mtoe</v>
      </c>
      <c r="E29" s="4" t="s">
        <v>13</v>
      </c>
      <c r="F29" s="6" t="str">
        <f t="array" ref="F29">IF(SUMIFS(G$86:G$161,$B$86:$B$161,$A29)=0,"",SUMIFS(G$86:G$161,$B$86:$B$161,$A29,$D$86:$D$161,$C29)*INDEX($B$7:$B$9,MATCH($D29&amp;$E29,$C$7:$C$9&amp;$D$7:$D$9,0)))</f>
        <v/>
      </c>
      <c r="G29" s="6" t="str">
        <f t="array" ref="G29">IF(SUMIFS(H$86:H$161,$B$86:$B$161,$A29)=0,"",SUMIFS(H$86:H$161,$B$86:$B$161,$A29,$D$86:$D$161,$C29)*INDEX($B$7:$B$9,MATCH($D29&amp;$E29,$C$7:$C$9&amp;$D$7:$D$9,0)))</f>
        <v/>
      </c>
      <c r="H29" s="6">
        <f t="array" ref="H29">IF(SUMIFS(I$86:I$161,$B$86:$B$161,$A29)=0,"",SUMIFS(I$86:I$161,$B$86:$B$161,$A29,$D$86:$D$161,$C29)*INDEX($B$7:$B$9,MATCH($D29&amp;$E29,$C$7:$C$9&amp;$D$7:$D$9,0)))</f>
        <v>126525.09580267147</v>
      </c>
      <c r="I29" s="6">
        <f t="array" ref="I29">IF(SUMIFS(J$86:J$161,$B$86:$B$161,$A29)=0,"",SUMIFS(J$86:J$161,$B$86:$B$161,$A29,$D$86:$D$161,$C29)*INDEX($B$7:$B$9,MATCH($D29&amp;$E29,$C$7:$C$9&amp;$D$7:$D$9,0)))</f>
        <v>130083.87579712119</v>
      </c>
      <c r="J29" s="6">
        <f t="array" ref="J29">IF(SUMIFS(K$86:K$161,$B$86:$B$161,$A29)=0,"",SUMIFS(K$86:K$161,$B$86:$B$161,$A29,$D$86:$D$161,$C29)*INDEX($B$7:$B$9,MATCH($D29&amp;$E29,$C$7:$C$9&amp;$D$7:$D$9,0)))</f>
        <v>135531.94928862437</v>
      </c>
      <c r="K29" s="6">
        <f t="array" ref="K29">IF(SUMIFS(L$86:L$161,$B$86:$B$161,$A29)=0,"",SUMIFS(L$86:L$161,$B$86:$B$161,$A29,$D$86:$D$161,$C29)*INDEX($B$7:$B$9,MATCH($D29&amp;$E29,$C$7:$C$9&amp;$D$7:$D$9,0)))</f>
        <v>144612.07177446302</v>
      </c>
      <c r="L29" s="6">
        <f t="array" ref="L29">IF(SUMIFS(M$86:M$161,$B$86:$B$161,$A29)=0,"",SUMIFS(M$86:M$161,$B$86:$B$161,$A29,$D$86:$D$161,$C29)*INDEX($B$7:$B$9,MATCH($D29&amp;$E29,$C$7:$C$9&amp;$D$7:$D$9,0)))</f>
        <v>148798.87176793328</v>
      </c>
      <c r="M29" s="6">
        <f t="array" ref="M29">IF(SUMIFS(N$86:N$161,$B$86:$B$161,$A29)=0,"",SUMIFS(N$86:N$161,$B$86:$B$161,$A29,$D$86:$D$161,$C29)*INDEX($B$7:$B$9,MATCH($D29&amp;$E29,$C$7:$C$9&amp;$D$7:$D$9,0)))</f>
        <v>147877.77576936982</v>
      </c>
      <c r="N29" s="6">
        <f t="array" ref="N29">IF(SUMIFS(O$86:O$161,$B$86:$B$161,$A29)=0,"",SUMIFS(O$86:O$161,$B$86:$B$161,$A29,$D$86:$D$161,$C29)*INDEX($B$7:$B$9,MATCH($D29&amp;$E29,$C$7:$C$9&amp;$D$7:$D$9,0)))</f>
        <v>143732.84377583425</v>
      </c>
      <c r="O29" s="6">
        <f t="array" ref="O29">IF(SUMIFS(P$86:P$161,$B$86:$B$161,$A29)=0,"",SUMIFS(P$86:P$161,$B$86:$B$161,$A29,$D$86:$D$161,$C29)*INDEX($B$7:$B$9,MATCH($D29&amp;$E29,$C$7:$C$9&amp;$D$7:$D$9,0)))</f>
        <v>139587.9117822987</v>
      </c>
      <c r="P29" s="6">
        <f t="array" ref="P29">IF(SUMIFS(Q$86:Q$161,$B$86:$B$161,$A29)=0,"",SUMIFS(Q$86:Q$161,$B$86:$B$161,$A29,$D$86:$D$161,$C29)*INDEX($B$7:$B$9,MATCH($D29&amp;$E29,$C$7:$C$9&amp;$D$7:$D$9,0)))</f>
        <v>135442.97978876313</v>
      </c>
      <c r="Q29" s="6">
        <f t="array" ref="Q29">IF(SUMIFS(R$86:R$161,$B$86:$B$161,$A29)=0,"",SUMIFS(R$86:R$161,$B$86:$B$161,$A29,$D$86:$D$161,$C29)*INDEX($B$7:$B$9,MATCH($D29&amp;$E29,$C$7:$C$9&amp;$D$7:$D$9,0)))</f>
        <v>131298.04779522755</v>
      </c>
      <c r="R29" s="6">
        <f t="array" ref="R29">IF(SUMIFS(S$86:S$161,$B$86:$B$161,$A29)=0,"",SUMIFS(S$86:S$161,$B$86:$B$161,$A29,$D$86:$D$161,$C29)*INDEX($B$7:$B$9,MATCH($D29&amp;$E29,$C$7:$C$9&amp;$D$7:$D$9,0)))</f>
        <v>127153.11580169199</v>
      </c>
    </row>
    <row r="30" spans="1:18" x14ac:dyDescent="0.3">
      <c r="A30" s="4" t="s">
        <v>27</v>
      </c>
      <c r="B30" s="4" t="str">
        <f>INDEX('R1. Scenario specifications'!$C$11:$C$59,MATCH($A30,'R1. Scenario specifications'!$A$11:$A$59,0))</f>
        <v>Sustainable Development Scenario, World Energy Outlook 2018</v>
      </c>
      <c r="C30" s="4" t="s">
        <v>53</v>
      </c>
      <c r="D30" s="4" t="str">
        <f t="array" ref="D30">INDEX($F$86:$F$161,MATCH($A30&amp;$C30,$B$86:$B$161&amp;$D$86:$D$161,0))</f>
        <v>Mtoe</v>
      </c>
      <c r="E30" s="4" t="s">
        <v>13</v>
      </c>
      <c r="F30" s="6" t="str">
        <f t="array" ref="F30">IF(SUMIFS(G$86:G$161,$B$86:$B$161,$A30)=0,"",SUMIFS(G$86:G$161,$B$86:$B$161,$A30,$D$86:$D$161,$C30)*INDEX($B$7:$B$9,MATCH($D30&amp;$E30,$C$7:$C$9&amp;$D$7:$D$9,0)))</f>
        <v/>
      </c>
      <c r="G30" s="6" t="str">
        <f t="array" ref="G30">IF(SUMIFS(H$86:H$161,$B$86:$B$161,$A30)=0,"",SUMIFS(H$86:H$161,$B$86:$B$161,$A30,$D$86:$D$161,$C30)*INDEX($B$7:$B$9,MATCH($D30&amp;$E30,$C$7:$C$9&amp;$D$7:$D$9,0)))</f>
        <v/>
      </c>
      <c r="H30" s="6">
        <f t="array" ref="H30">IF(SUMIFS(I$86:I$161,$B$86:$B$161,$A30)=0,"",SUMIFS(I$86:I$161,$B$86:$B$161,$A30,$D$86:$D$161,$C30)*INDEX($B$7:$B$9,MATCH($D30&amp;$E30,$C$7:$C$9&amp;$D$7:$D$9,0)))</f>
        <v>28428.371955663111</v>
      </c>
      <c r="I30" s="6">
        <f t="array" ref="I30">IF(SUMIFS(J$86:J$161,$B$86:$B$161,$A30)=0,"",SUMIFS(J$86:J$161,$B$86:$B$161,$A30,$D$86:$D$161,$C30)*INDEX($B$7:$B$9,MATCH($D30&amp;$E30,$C$7:$C$9&amp;$D$7:$D$9,0)))</f>
        <v>28805.183955075434</v>
      </c>
      <c r="J30" s="6">
        <f t="array" ref="J30">IF(SUMIFS(K$86:K$161,$B$86:$B$161,$A30)=0,"",SUMIFS(K$86:K$161,$B$86:$B$161,$A30,$D$86:$D$161,$C30)*INDEX($B$7:$B$9,MATCH($D30&amp;$E30,$C$7:$C$9&amp;$D$7:$D$9,0)))</f>
        <v>31521.370450839269</v>
      </c>
      <c r="K30" s="6">
        <f t="array" ref="K30">IF(SUMIFS(L$86:L$161,$B$86:$B$161,$A30)=0,"",SUMIFS(L$86:L$161,$B$86:$B$161,$A30,$D$86:$D$161,$C30)*INDEX($B$7:$B$9,MATCH($D30&amp;$E30,$C$7:$C$9&amp;$D$7:$D$9,0)))</f>
        <v>36048.347943778994</v>
      </c>
      <c r="L30" s="6">
        <f t="array" ref="L30">IF(SUMIFS(M$86:M$161,$B$86:$B$161,$A30)=0,"",SUMIFS(M$86:M$161,$B$86:$B$161,$A30,$D$86:$D$161,$C30)*INDEX($B$7:$B$9,MATCH($D30&amp;$E30,$C$7:$C$9&amp;$D$7:$D$9,0)))</f>
        <v>42412.283933853803</v>
      </c>
      <c r="M30" s="6">
        <f t="array" ref="M30">IF(SUMIFS(N$86:N$161,$B$86:$B$161,$A30)=0,"",SUMIFS(N$86:N$161,$B$86:$B$161,$A30,$D$86:$D$161,$C30)*INDEX($B$7:$B$9,MATCH($D30&amp;$E30,$C$7:$C$9&amp;$D$7:$D$9,0)))</f>
        <v>49487.97592281855</v>
      </c>
      <c r="N30" s="6">
        <f t="array" ref="N30">IF(SUMIFS(O$86:O$161,$B$86:$B$161,$A30)=0,"",SUMIFS(O$86:O$161,$B$86:$B$161,$A30,$D$86:$D$161,$C30)*INDEX($B$7:$B$9,MATCH($D30&amp;$E30,$C$7:$C$9&amp;$D$7:$D$9,0)))</f>
        <v>54135.323915570545</v>
      </c>
      <c r="O30" s="6">
        <f t="array" ref="O30">IF(SUMIFS(P$86:P$161,$B$86:$B$161,$A30)=0,"",SUMIFS(P$86:P$161,$B$86:$B$161,$A30,$D$86:$D$161,$C30)*INDEX($B$7:$B$9,MATCH($D30&amp;$E30,$C$7:$C$9&amp;$D$7:$D$9,0)))</f>
        <v>58782.671908322547</v>
      </c>
      <c r="P30" s="6">
        <f t="array" ref="P30">IF(SUMIFS(Q$86:Q$161,$B$86:$B$161,$A30)=0,"",SUMIFS(Q$86:Q$161,$B$86:$B$161,$A30,$D$86:$D$161,$C30)*INDEX($B$7:$B$9,MATCH($D30&amp;$E30,$C$7:$C$9&amp;$D$7:$D$9,0)))</f>
        <v>63430.019901074542</v>
      </c>
      <c r="Q30" s="6">
        <f t="array" ref="Q30">IF(SUMIFS(R$86:R$161,$B$86:$B$161,$A30)=0,"",SUMIFS(R$86:R$161,$B$86:$B$161,$A30,$D$86:$D$161,$C30)*INDEX($B$7:$B$9,MATCH($D30&amp;$E30,$C$7:$C$9&amp;$D$7:$D$9,0)))</f>
        <v>68077.367893826537</v>
      </c>
      <c r="R30" s="6">
        <f t="array" ref="R30">IF(SUMIFS(S$86:S$161,$B$86:$B$161,$A30)=0,"",SUMIFS(S$86:S$161,$B$86:$B$161,$A30,$D$86:$D$161,$C30)*INDEX($B$7:$B$9,MATCH($D30&amp;$E30,$C$7:$C$9&amp;$D$7:$D$9,0)))</f>
        <v>72724.715886578531</v>
      </c>
    </row>
    <row r="31" spans="1:18" x14ac:dyDescent="0.3">
      <c r="A31" s="4" t="s">
        <v>27</v>
      </c>
      <c r="B31" s="4" t="str">
        <f>INDEX('R1. Scenario specifications'!$C$11:$C$59,MATCH($A31,'R1. Scenario specifications'!$A$11:$A$59,0))</f>
        <v>Sustainable Development Scenario, World Energy Outlook 2018</v>
      </c>
      <c r="C31" s="4" t="s">
        <v>54</v>
      </c>
      <c r="D31" s="4" t="str">
        <f t="array" ref="D31">INDEX($F$86:$F$161,MATCH($A31&amp;$C31,$B$86:$B$161&amp;$D$86:$D$161,0))</f>
        <v>Mtoe</v>
      </c>
      <c r="E31" s="4" t="s">
        <v>13</v>
      </c>
      <c r="F31" s="6" t="str">
        <f t="array" ref="F31">IF(SUMIFS(G$86:G$161,$B$86:$B$161,$A31)=0,"",SUMIFS(G$86:G$161,$B$86:$B$161,$A31,$D$86:$D$161,$C31)*INDEX($B$7:$B$9,MATCH($D31&amp;$E31,$C$7:$C$9&amp;$D$7:$D$9,0)))</f>
        <v/>
      </c>
      <c r="G31" s="6" t="str">
        <f t="array" ref="G31">IF(SUMIFS(H$86:H$161,$B$86:$B$161,$A31)=0,"",SUMIFS(H$86:H$161,$B$86:$B$161,$A31,$D$86:$D$161,$C31)*INDEX($B$7:$B$9,MATCH($D31&amp;$E31,$C$7:$C$9&amp;$D$7:$D$9,0)))</f>
        <v/>
      </c>
      <c r="H31" s="6">
        <f t="array" ref="H31">IF(SUMIFS(I$86:I$161,$B$86:$B$161,$A31)=0,"",SUMIFS(I$86:I$161,$B$86:$B$161,$A31,$D$86:$D$161,$C31)*INDEX($B$7:$B$9,MATCH($D31&amp;$E31,$C$7:$C$9&amp;$D$7:$D$9,0)))</f>
        <v>14570.063977276528</v>
      </c>
      <c r="I31" s="6">
        <f t="array" ref="I31">IF(SUMIFS(J$86:J$161,$B$86:$B$161,$A31)=0,"",SUMIFS(J$86:J$161,$B$86:$B$161,$A31,$D$86:$D$161,$C31)*INDEX($B$7:$B$9,MATCH($D31&amp;$E31,$C$7:$C$9&amp;$D$7:$D$9,0)))</f>
        <v>14779.403976950041</v>
      </c>
      <c r="J31" s="6">
        <f t="array" ref="J31">IF(SUMIFS(K$86:K$161,$B$86:$B$161,$A31)=0,"",SUMIFS(K$86:K$161,$B$86:$B$161,$A31,$D$86:$D$161,$C31)*INDEX($B$7:$B$9,MATCH($D31&amp;$E31,$C$7:$C$9&amp;$D$7:$D$9,0)))</f>
        <v>16004.042975040094</v>
      </c>
      <c r="K31" s="6">
        <f t="array" ref="K31">IF(SUMIFS(L$86:L$161,$B$86:$B$161,$A31)=0,"",SUMIFS(L$86:L$161,$B$86:$B$161,$A31,$D$86:$D$161,$C31)*INDEX($B$7:$B$9,MATCH($D31&amp;$E31,$C$7:$C$9&amp;$D$7:$D$9,0)))</f>
        <v>18045.107971856851</v>
      </c>
      <c r="L31" s="6">
        <f t="array" ref="L31">IF(SUMIFS(M$86:M$161,$B$86:$B$161,$A31)=0,"",SUMIFS(M$86:M$161,$B$86:$B$161,$A31,$D$86:$D$161,$C31)*INDEX($B$7:$B$9,MATCH($D31&amp;$E31,$C$7:$C$9&amp;$D$7:$D$9,0)))</f>
        <v>20599.055967873712</v>
      </c>
      <c r="M31" s="6">
        <f t="array" ref="M31">IF(SUMIFS(N$86:N$161,$B$86:$B$161,$A31)=0,"",SUMIFS(N$86:N$161,$B$86:$B$161,$A31,$D$86:$D$161,$C31)*INDEX($B$7:$B$9,MATCH($D31&amp;$E31,$C$7:$C$9&amp;$D$7:$D$9,0)))</f>
        <v>22943.663964217063</v>
      </c>
      <c r="N31" s="6">
        <f t="array" ref="N31">IF(SUMIFS(O$86:O$161,$B$86:$B$161,$A31)=0,"",SUMIFS(O$86:O$161,$B$86:$B$161,$A31,$D$86:$D$161,$C31)*INDEX($B$7:$B$9,MATCH($D31&amp;$E31,$C$7:$C$9&amp;$D$7:$D$9,0)))</f>
        <v>25162.667960756302</v>
      </c>
      <c r="O31" s="6">
        <f t="array" ref="O31">IF(SUMIFS(P$86:P$161,$B$86:$B$161,$A31)=0,"",SUMIFS(P$86:P$161,$B$86:$B$161,$A31,$D$86:$D$161,$C31)*INDEX($B$7:$B$9,MATCH($D31&amp;$E31,$C$7:$C$9&amp;$D$7:$D$9,0)))</f>
        <v>27381.671957295544</v>
      </c>
      <c r="P31" s="6">
        <f t="array" ref="P31">IF(SUMIFS(Q$86:Q$161,$B$86:$B$161,$A31)=0,"",SUMIFS(Q$86:Q$161,$B$86:$B$161,$A31,$D$86:$D$161,$C31)*INDEX($B$7:$B$9,MATCH($D31&amp;$E31,$C$7:$C$9&amp;$D$7:$D$9,0)))</f>
        <v>29600.675953834787</v>
      </c>
      <c r="Q31" s="6">
        <f t="array" ref="Q31">IF(SUMIFS(R$86:R$161,$B$86:$B$161,$A31)=0,"",SUMIFS(R$86:R$161,$B$86:$B$161,$A31,$D$86:$D$161,$C31)*INDEX($B$7:$B$9,MATCH($D31&amp;$E31,$C$7:$C$9&amp;$D$7:$D$9,0)))</f>
        <v>31819.679950374026</v>
      </c>
      <c r="R31" s="6">
        <f t="array" ref="R31">IF(SUMIFS(S$86:S$161,$B$86:$B$161,$A31)=0,"",SUMIFS(S$86:S$161,$B$86:$B$161,$A31,$D$86:$D$161,$C31)*INDEX($B$7:$B$9,MATCH($D31&amp;$E31,$C$7:$C$9&amp;$D$7:$D$9,0)))</f>
        <v>34038.683946913268</v>
      </c>
    </row>
    <row r="32" spans="1:18" x14ac:dyDescent="0.3">
      <c r="A32" s="4" t="s">
        <v>27</v>
      </c>
      <c r="B32" s="4" t="str">
        <f>INDEX('R1. Scenario specifications'!$C$11:$C$59,MATCH($A32,'R1. Scenario specifications'!$A$11:$A$59,0))</f>
        <v>Sustainable Development Scenario, World Energy Outlook 2018</v>
      </c>
      <c r="C32" s="4" t="s">
        <v>55</v>
      </c>
      <c r="D32" s="4" t="str">
        <f t="array" ref="D32">INDEX($F$86:$F$161,MATCH($A32&amp;$C32,$B$86:$B$161&amp;$D$86:$D$161,0))</f>
        <v>Mtoe</v>
      </c>
      <c r="E32" s="4" t="s">
        <v>13</v>
      </c>
      <c r="F32" s="6" t="str">
        <f t="array" ref="F32">IF(SUMIFS(G$86:G$161,$B$86:$B$161,$A32)=0,"",SUMIFS(G$86:G$161,$B$86:$B$161,$A32,$D$86:$D$161,$C32)*INDEX($B$7:$B$9,MATCH($D32&amp;$E32,$C$7:$C$9&amp;$D$7:$D$9,0)))</f>
        <v/>
      </c>
      <c r="G32" s="6" t="str">
        <f t="array" ref="G32">IF(SUMIFS(H$86:H$161,$B$86:$B$161,$A32)=0,"",SUMIFS(H$86:H$161,$B$86:$B$161,$A32,$D$86:$D$161,$C32)*INDEX($B$7:$B$9,MATCH($D32&amp;$E32,$C$7:$C$9&amp;$D$7:$D$9,0)))</f>
        <v/>
      </c>
      <c r="H32" s="6">
        <f t="array" ref="H32">IF(SUMIFS(I$86:I$161,$B$86:$B$161,$A32)=0,"",SUMIFS(I$86:I$161,$B$86:$B$161,$A32,$D$86:$D$161,$C32)*INDEX($B$7:$B$9,MATCH($D32&amp;$E32,$C$7:$C$9&amp;$D$7:$D$9,0)))</f>
        <v>56521.799911848597</v>
      </c>
      <c r="I32" s="6">
        <f t="array" ref="I32">IF(SUMIFS(J$86:J$161,$B$86:$B$161,$A32)=0,"",SUMIFS(J$86:J$161,$B$86:$B$161,$A32,$D$86:$D$161,$C32)*INDEX($B$7:$B$9,MATCH($D32&amp;$E32,$C$7:$C$9&amp;$D$7:$D$9,0)))</f>
        <v>57945.311909628494</v>
      </c>
      <c r="J32" s="6">
        <f t="array" ref="J32">IF(SUMIFS(K$86:K$161,$B$86:$B$161,$A32)=0,"",SUMIFS(K$86:K$161,$B$86:$B$161,$A32,$D$86:$D$161,$C32)*INDEX($B$7:$B$9,MATCH($D32&amp;$E32,$C$7:$C$9&amp;$D$7:$D$9,0)))</f>
        <v>57772.606409897839</v>
      </c>
      <c r="K32" s="6">
        <f t="array" ref="K32">IF(SUMIFS(L$86:L$161,$B$86:$B$161,$A32)=0,"",SUMIFS(L$86:L$161,$B$86:$B$161,$A32,$D$86:$D$161,$C32)*INDEX($B$7:$B$9,MATCH($D32&amp;$E32,$C$7:$C$9&amp;$D$7:$D$9,0)))</f>
        <v>57484.763910346759</v>
      </c>
      <c r="L32" s="6">
        <f t="array" ref="L32">IF(SUMIFS(M$86:M$161,$B$86:$B$161,$A32)=0,"",SUMIFS(M$86:M$161,$B$86:$B$161,$A32,$D$86:$D$161,$C32)*INDEX($B$7:$B$9,MATCH($D32&amp;$E32,$C$7:$C$9&amp;$D$7:$D$9,0)))</f>
        <v>53465.435916615308</v>
      </c>
      <c r="M32" s="6">
        <f t="array" ref="M32">IF(SUMIFS(N$86:N$161,$B$86:$B$161,$A32)=0,"",SUMIFS(N$86:N$161,$B$86:$B$161,$A32,$D$86:$D$161,$C32)*INDEX($B$7:$B$9,MATCH($D32&amp;$E32,$C$7:$C$9&amp;$D$7:$D$9,0)))</f>
        <v>58447.727908844921</v>
      </c>
      <c r="N32" s="6">
        <f t="array" ref="N32">IF(SUMIFS(O$86:O$161,$B$86:$B$161,$A32)=0,"",SUMIFS(O$86:O$161,$B$86:$B$161,$A32,$D$86:$D$161,$C32)*INDEX($B$7:$B$9,MATCH($D32&amp;$E32,$C$7:$C$9&amp;$D$7:$D$9,0)))</f>
        <v>62969.471901792807</v>
      </c>
      <c r="O32" s="6">
        <f t="array" ref="O32">IF(SUMIFS(P$86:P$161,$B$86:$B$161,$A32)=0,"",SUMIFS(P$86:P$161,$B$86:$B$161,$A32,$D$86:$D$161,$C32)*INDEX($B$7:$B$9,MATCH($D32&amp;$E32,$C$7:$C$9&amp;$D$7:$D$9,0)))</f>
        <v>67491.215894740701</v>
      </c>
      <c r="P32" s="6">
        <f t="array" ref="P32">IF(SUMIFS(Q$86:Q$161,$B$86:$B$161,$A32)=0,"",SUMIFS(Q$86:Q$161,$B$86:$B$161,$A32,$D$86:$D$161,$C32)*INDEX($B$7:$B$9,MATCH($D32&amp;$E32,$C$7:$C$9&amp;$D$7:$D$9,0)))</f>
        <v>72012.959887688587</v>
      </c>
      <c r="Q32" s="6">
        <f t="array" ref="Q32">IF(SUMIFS(R$86:R$161,$B$86:$B$161,$A32)=0,"",SUMIFS(R$86:R$161,$B$86:$B$161,$A32,$D$86:$D$161,$C32)*INDEX($B$7:$B$9,MATCH($D32&amp;$E32,$C$7:$C$9&amp;$D$7:$D$9,0)))</f>
        <v>76534.703880636473</v>
      </c>
      <c r="R32" s="6">
        <f t="array" ref="R32">IF(SUMIFS(S$86:S$161,$B$86:$B$161,$A32)=0,"",SUMIFS(S$86:S$161,$B$86:$B$161,$A32,$D$86:$D$161,$C32)*INDEX($B$7:$B$9,MATCH($D32&amp;$E32,$C$7:$C$9&amp;$D$7:$D$9,0)))</f>
        <v>81056.447873584359</v>
      </c>
    </row>
    <row r="33" spans="1:18" x14ac:dyDescent="0.3">
      <c r="A33" s="4" t="s">
        <v>27</v>
      </c>
      <c r="B33" s="4" t="str">
        <f>INDEX('R1. Scenario specifications'!$C$11:$C$59,MATCH($A33,'R1. Scenario specifications'!$A$11:$A$59,0))</f>
        <v>Sustainable Development Scenario, World Energy Outlook 2018</v>
      </c>
      <c r="C33" s="4" t="s">
        <v>92</v>
      </c>
      <c r="D33" s="4" t="str">
        <f t="array" ref="D33">INDEX($F$86:$F$161,MATCH($A33&amp;$C33,$B$86:$B$161&amp;$D$86:$D$161,0))</f>
        <v>Mtoe</v>
      </c>
      <c r="E33" s="4" t="s">
        <v>13</v>
      </c>
      <c r="F33" s="6" t="str">
        <f t="array" ref="F33">IF(SUMIFS(G$86:G$161,$B$86:$B$161,$A33)=0,"",SUMIFS(G$86:G$161,$B$86:$B$161,$A33,$D$86:$D$161,$C33)*INDEX($B$7:$B$9,MATCH($D33&amp;$E33,$C$7:$C$9&amp;$D$7:$D$9,0)))</f>
        <v/>
      </c>
      <c r="G33" s="6" t="str">
        <f t="array" ref="G33">IF(SUMIFS(H$86:H$161,$B$86:$B$161,$A33)=0,"",SUMIFS(H$86:H$161,$B$86:$B$161,$A33,$D$86:$D$161,$C33)*INDEX($B$7:$B$9,MATCH($D33&amp;$E33,$C$7:$C$9&amp;$D$7:$D$9,0)))</f>
        <v/>
      </c>
      <c r="H33" s="6">
        <f t="array" ref="H33">IF(SUMIFS(I$86:I$161,$B$86:$B$161,$A33)=0,"",SUMIFS(I$86:I$161,$B$86:$B$161,$A33,$D$86:$D$161,$C33)*INDEX($B$7:$B$9,MATCH($D33&amp;$E33,$C$7:$C$9&amp;$D$7:$D$9,0)))</f>
        <v>9378.4319853733978</v>
      </c>
      <c r="I33" s="6">
        <f t="array" ref="I33">IF(SUMIFS(J$86:J$161,$B$86:$B$161,$A33)=0,"",SUMIFS(J$86:J$161,$B$86:$B$161,$A33,$D$86:$D$161,$C33)*INDEX($B$7:$B$9,MATCH($D33&amp;$E33,$C$7:$C$9&amp;$D$7:$D$9,0)))</f>
        <v>10634.471983414478</v>
      </c>
      <c r="J33" s="6">
        <f t="array" ref="J33">IF(SUMIFS(K$86:K$161,$B$86:$B$161,$A33)=0,"",SUMIFS(K$86:K$161,$B$86:$B$161,$A33,$D$86:$D$161,$C33)*INDEX($B$7:$B$9,MATCH($D33&amp;$E33,$C$7:$C$9&amp;$D$7:$D$9,0)))</f>
        <v>16820.468973766798</v>
      </c>
      <c r="K33" s="6">
        <f t="array" ref="K33">IF(SUMIFS(L$86:L$161,$B$86:$B$161,$A33)=0,"",SUMIFS(L$86:L$161,$B$86:$B$161,$A33,$D$86:$D$161,$C33)*INDEX($B$7:$B$9,MATCH($D33&amp;$E33,$C$7:$C$9&amp;$D$7:$D$9,0)))</f>
        <v>27130.463957687327</v>
      </c>
      <c r="L33" s="6">
        <f t="array" ref="L33">IF(SUMIFS(M$86:M$161,$B$86:$B$161,$A33)=0,"",SUMIFS(M$86:M$161,$B$86:$B$161,$A33,$D$86:$D$161,$C33)*INDEX($B$7:$B$9,MATCH($D33&amp;$E33,$C$7:$C$9&amp;$D$7:$D$9,0)))</f>
        <v>45343.043929282991</v>
      </c>
      <c r="M33" s="6">
        <f t="array" ref="M33">IF(SUMIFS(N$86:N$161,$B$86:$B$161,$A33)=0,"",SUMIFS(N$86:N$161,$B$86:$B$161,$A33,$D$86:$D$161,$C33)*INDEX($B$7:$B$9,MATCH($D33&amp;$E33,$C$7:$C$9&amp;$D$7:$D$9,0)))</f>
        <v>66905.063895654865</v>
      </c>
      <c r="N33" s="6">
        <f t="array" ref="N33">IF(SUMIFS(O$86:O$161,$B$86:$B$161,$A33)=0,"",SUMIFS(O$86:O$161,$B$86:$B$161,$A33,$D$86:$D$161,$C33)*INDEX($B$7:$B$9,MATCH($D33&amp;$E33,$C$7:$C$9&amp;$D$7:$D$9,0)))</f>
        <v>89262.575860786092</v>
      </c>
      <c r="O33" s="6">
        <f t="array" ref="O33">IF(SUMIFS(P$86:P$161,$B$86:$B$161,$A33)=0,"",SUMIFS(P$86:P$161,$B$86:$B$161,$A33,$D$86:$D$161,$C33)*INDEX($B$7:$B$9,MATCH($D33&amp;$E33,$C$7:$C$9&amp;$D$7:$D$9,0)))</f>
        <v>111620.0878259173</v>
      </c>
      <c r="P33" s="6">
        <f t="array" ref="P33">IF(SUMIFS(Q$86:Q$161,$B$86:$B$161,$A33)=0,"",SUMIFS(Q$86:Q$161,$B$86:$B$161,$A33,$D$86:$D$161,$C33)*INDEX($B$7:$B$9,MATCH($D33&amp;$E33,$C$7:$C$9&amp;$D$7:$D$9,0)))</f>
        <v>133977.59979104853</v>
      </c>
      <c r="Q33" s="6">
        <f t="array" ref="Q33">IF(SUMIFS(R$86:R$161,$B$86:$B$161,$A33)=0,"",SUMIFS(R$86:R$161,$B$86:$B$161,$A33,$D$86:$D$161,$C33)*INDEX($B$7:$B$9,MATCH($D33&amp;$E33,$C$7:$C$9&amp;$D$7:$D$9,0)))</f>
        <v>156335.11175617974</v>
      </c>
      <c r="R33" s="6">
        <f t="array" ref="R33">IF(SUMIFS(S$86:S$161,$B$86:$B$161,$A33)=0,"",SUMIFS(S$86:S$161,$B$86:$B$161,$A33,$D$86:$D$161,$C33)*INDEX($B$7:$B$9,MATCH($D33&amp;$E33,$C$7:$C$9&amp;$D$7:$D$9,0)))</f>
        <v>178692.62372131099</v>
      </c>
    </row>
    <row r="34" spans="1:18" x14ac:dyDescent="0.3">
      <c r="A34" s="4" t="s">
        <v>28</v>
      </c>
      <c r="B34" s="4" t="str">
        <f>INDEX('R1. Scenario specifications'!$C$11:$C$59,MATCH($A34,'R1. Scenario specifications'!$A$11:$A$59,0))</f>
        <v>Current Policies Scenario, World Energy Outlook 2016</v>
      </c>
      <c r="C34" s="4" t="s">
        <v>23</v>
      </c>
      <c r="D34" s="4" t="str">
        <f t="array" ref="D34">INDEX($F$86:$F$161,MATCH($A34&amp;$C34,$B$86:$B$161&amp;$D$86:$D$161,0))</f>
        <v>Mtoe</v>
      </c>
      <c r="E34" s="4" t="s">
        <v>13</v>
      </c>
      <c r="F34" s="6">
        <f t="array" ref="F34">IF(SUMIFS(G$86:G$161,$B$86:$B$161,$A34)=0,"",SUMIFS(G$86:G$161,$B$86:$B$161,$A34,$D$86:$D$161,$C34)*INDEX($B$7:$B$9,MATCH($D34&amp;$E34,$C$7:$C$9&amp;$D$7:$D$9,0)))</f>
        <v>164381.98643202987</v>
      </c>
      <c r="G34" s="6" t="str">
        <f t="array" ref="G34">IF(SUMIFS(H$86:H$161,$B$86:$B$161,$A34)=0,"",SUMIFS(H$86:H$161,$B$86:$B$161,$A34,$D$86:$D$161,$C34)*INDEX($B$7:$B$9,MATCH($D34&amp;$E34,$C$7:$C$9&amp;$D$7:$D$9,0)))</f>
        <v/>
      </c>
      <c r="H34" s="6" t="str">
        <f t="array" ref="H34">IF(SUMIFS(I$86:I$161,$B$86:$B$161,$A34)=0,"",SUMIFS(I$86:I$161,$B$86:$B$161,$A34,$D$86:$D$161,$C34)*INDEX($B$7:$B$9,MATCH($D34&amp;$E34,$C$7:$C$9&amp;$D$7:$D$9,0)))</f>
        <v/>
      </c>
      <c r="I34" s="6" t="str">
        <f t="array" ref="I34">IF(SUMIFS(J$86:J$161,$B$86:$B$161,$A34)=0,"",SUMIFS(J$86:J$161,$B$86:$B$161,$A34,$D$86:$D$161,$C34)*INDEX($B$7:$B$9,MATCH($D34&amp;$E34,$C$7:$C$9&amp;$D$7:$D$9,0)))</f>
        <v/>
      </c>
      <c r="J34" s="6">
        <f t="array" ref="J34">IF(SUMIFS(K$86:K$161,$B$86:$B$161,$A34)=0,"",SUMIFS(K$86:K$161,$B$86:$B$161,$A34,$D$86:$D$161,$C34)*INDEX($B$7:$B$9,MATCH($D34&amp;$E34,$C$7:$C$9&amp;$D$7:$D$9,0)))</f>
        <v>169624.6429554534</v>
      </c>
      <c r="K34" s="6" t="str">
        <f t="array" ref="K34">IF(SUMIFS(L$86:L$161,$B$86:$B$161,$A34)=0,"",SUMIFS(L$86:L$161,$B$86:$B$161,$A34,$D$86:$D$161,$C34)*INDEX($B$7:$B$9,MATCH($D34&amp;$E34,$C$7:$C$9&amp;$D$7:$D$9,0)))</f>
        <v/>
      </c>
      <c r="L34" s="6">
        <f t="array" ref="L34">IF(SUMIFS(M$86:M$161,$B$86:$B$161,$A34)=0,"",SUMIFS(M$86:M$161,$B$86:$B$161,$A34,$D$86:$D$161,$C34)*INDEX($B$7:$B$9,MATCH($D34&amp;$E34,$C$7:$C$9&amp;$D$7:$D$9,0)))</f>
        <v>197197.31672845106</v>
      </c>
      <c r="M34" s="6" t="str">
        <f t="array" ref="M34">IF(SUMIFS(N$86:N$161,$B$86:$B$161,$A34)=0,"",SUMIFS(N$86:N$161,$B$86:$B$161,$A34,$D$86:$D$161,$C34)*INDEX($B$7:$B$9,MATCH($D34&amp;$E34,$C$7:$C$9&amp;$D$7:$D$9,0)))</f>
        <v/>
      </c>
      <c r="N34" s="6">
        <f t="array" ref="N34">IF(SUMIFS(O$86:O$161,$B$86:$B$161,$A34)=0,"",SUMIFS(O$86:O$161,$B$86:$B$161,$A34,$D$86:$D$161,$C34)*INDEX($B$7:$B$9,MATCH($D34&amp;$E34,$C$7:$C$9&amp;$D$7:$D$9,0)))</f>
        <v>223025.72356936909</v>
      </c>
      <c r="O34" s="6">
        <f t="array" ref="O34">IF(SUMIFS(P$86:P$161,$B$86:$B$161,$A34)=0,"",SUMIFS(P$86:P$161,$B$86:$B$161,$A34,$D$86:$D$161,$C34)*INDEX($B$7:$B$9,MATCH($D34&amp;$E34,$C$7:$C$9&amp;$D$7:$D$9,0)))</f>
        <v>235939.92698982812</v>
      </c>
      <c r="P34" s="6">
        <f t="array" ref="P34">IF(SUMIFS(Q$86:Q$161,$B$86:$B$161,$A34)=0,"",SUMIFS(Q$86:Q$161,$B$86:$B$161,$A34,$D$86:$D$161,$C34)*INDEX($B$7:$B$9,MATCH($D34&amp;$E34,$C$7:$C$9&amp;$D$7:$D$9,0)))</f>
        <v>248854.13041028712</v>
      </c>
      <c r="Q34" s="6">
        <f t="array" ref="Q34">IF(SUMIFS(R$86:R$161,$B$86:$B$161,$A34)=0,"",SUMIFS(R$86:R$161,$B$86:$B$161,$A34,$D$86:$D$161,$C34)*INDEX($B$7:$B$9,MATCH($D34&amp;$E34,$C$7:$C$9&amp;$D$7:$D$9,0)))</f>
        <v>261768.33383074615</v>
      </c>
      <c r="R34" s="6">
        <f t="array" ref="R34">IF(SUMIFS(S$86:S$161,$B$86:$B$161,$A34)=0,"",SUMIFS(S$86:S$161,$B$86:$B$161,$A34,$D$86:$D$161,$C34)*INDEX($B$7:$B$9,MATCH($D34&amp;$E34,$C$7:$C$9&amp;$D$7:$D$9,0)))</f>
        <v>274682.53725120518</v>
      </c>
    </row>
    <row r="35" spans="1:18" x14ac:dyDescent="0.3">
      <c r="A35" s="4" t="s">
        <v>28</v>
      </c>
      <c r="B35" s="4" t="str">
        <f>INDEX('R1. Scenario specifications'!$C$11:$C$59,MATCH($A35,'R1. Scenario specifications'!$A$11:$A$59,0))</f>
        <v>Current Policies Scenario, World Energy Outlook 2016</v>
      </c>
      <c r="C35" s="4" t="s">
        <v>24</v>
      </c>
      <c r="D35" s="4" t="str">
        <f t="array" ref="D35">INDEX($F$86:$F$161,MATCH($A35&amp;$C35,$B$86:$B$161&amp;$D$86:$D$161,0))</f>
        <v>Mtoe</v>
      </c>
      <c r="E35" s="4" t="s">
        <v>13</v>
      </c>
      <c r="F35" s="6">
        <f t="array" ref="F35">IF(SUMIFS(G$86:G$161,$B$86:$B$161,$A35)=0,"",SUMIFS(G$86:G$161,$B$86:$B$161,$A35,$D$86:$D$161,$C35)*INDEX($B$7:$B$9,MATCH($D35&amp;$E35,$C$7:$C$9&amp;$D$7:$D$9,0)))</f>
        <v>178601.82877665258</v>
      </c>
      <c r="G35" s="6" t="str">
        <f t="array" ref="G35">IF(SUMIFS(H$86:H$161,$B$86:$B$161,$A35)=0,"",SUMIFS(H$86:H$161,$B$86:$B$161,$A35,$D$86:$D$161,$C35)*INDEX($B$7:$B$9,MATCH($D35&amp;$E35,$C$7:$C$9&amp;$D$7:$D$9,0)))</f>
        <v/>
      </c>
      <c r="H35" s="6" t="str">
        <f t="array" ref="H35">IF(SUMIFS(I$86:I$161,$B$86:$B$161,$A35)=0,"",SUMIFS(I$86:I$161,$B$86:$B$161,$A35,$D$86:$D$161,$C35)*INDEX($B$7:$B$9,MATCH($D35&amp;$E35,$C$7:$C$9&amp;$D$7:$D$9,0)))</f>
        <v/>
      </c>
      <c r="I35" s="6" t="str">
        <f t="array" ref="I35">IF(SUMIFS(J$86:J$161,$B$86:$B$161,$A35)=0,"",SUMIFS(J$86:J$161,$B$86:$B$161,$A35,$D$86:$D$161,$C35)*INDEX($B$7:$B$9,MATCH($D35&amp;$E35,$C$7:$C$9&amp;$D$7:$D$9,0)))</f>
        <v/>
      </c>
      <c r="J35" s="6">
        <f t="array" ref="J35">IF(SUMIFS(K$86:K$161,$B$86:$B$161,$A35)=0,"",SUMIFS(K$86:K$161,$B$86:$B$161,$A35,$D$86:$D$161,$C35)*INDEX($B$7:$B$9,MATCH($D35&amp;$E35,$C$7:$C$9&amp;$D$7:$D$9,0)))</f>
        <v>190406.41506184216</v>
      </c>
      <c r="K35" s="6" t="str">
        <f t="array" ref="K35">IF(SUMIFS(L$86:L$161,$B$86:$B$161,$A35)=0,"",SUMIFS(L$86:L$161,$B$86:$B$161,$A35,$D$86:$D$161,$C35)*INDEX($B$7:$B$9,MATCH($D35&amp;$E35,$C$7:$C$9&amp;$D$7:$D$9,0)))</f>
        <v/>
      </c>
      <c r="L35" s="6">
        <f t="array" ref="L35">IF(SUMIFS(M$86:M$161,$B$86:$B$161,$A35)=0,"",SUMIFS(M$86:M$161,$B$86:$B$161,$A35,$D$86:$D$161,$C35)*INDEX($B$7:$B$9,MATCH($D35&amp;$E35,$C$7:$C$9&amp;$D$7:$D$9,0)))</f>
        <v>207657.84810613684</v>
      </c>
      <c r="M35" s="6" t="str">
        <f t="array" ref="M35">IF(SUMIFS(N$86:N$161,$B$86:$B$161,$A35)=0,"",SUMIFS(N$86:N$161,$B$86:$B$161,$A35,$D$86:$D$161,$C35)*INDEX($B$7:$B$9,MATCH($D35&amp;$E35,$C$7:$C$9&amp;$D$7:$D$9,0)))</f>
        <v/>
      </c>
      <c r="N35" s="6">
        <f t="array" ref="N35">IF(SUMIFS(O$86:O$161,$B$86:$B$161,$A35)=0,"",SUMIFS(O$86:O$161,$B$86:$B$161,$A35,$D$86:$D$161,$C35)*INDEX($B$7:$B$9,MATCH($D35&amp;$E35,$C$7:$C$9&amp;$D$7:$D$9,0)))</f>
        <v>226173.5691444597</v>
      </c>
      <c r="O35" s="6">
        <f t="array" ref="O35">IF(SUMIFS(P$86:P$161,$B$86:$B$161,$A35)=0,"",SUMIFS(P$86:P$161,$B$86:$B$161,$A35,$D$86:$D$161,$C35)*INDEX($B$7:$B$9,MATCH($D35&amp;$E35,$C$7:$C$9&amp;$D$7:$D$9,0)))</f>
        <v>235431.42966362115</v>
      </c>
      <c r="P35" s="6">
        <f t="array" ref="P35">IF(SUMIFS(Q$86:Q$161,$B$86:$B$161,$A35)=0,"",SUMIFS(Q$86:Q$161,$B$86:$B$161,$A35,$D$86:$D$161,$C35)*INDEX($B$7:$B$9,MATCH($D35&amp;$E35,$C$7:$C$9&amp;$D$7:$D$9,0)))</f>
        <v>244689.29018278257</v>
      </c>
      <c r="Q35" s="6">
        <f t="array" ref="Q35">IF(SUMIFS(R$86:R$161,$B$86:$B$161,$A35)=0,"",SUMIFS(R$86:R$161,$B$86:$B$161,$A35,$D$86:$D$161,$C35)*INDEX($B$7:$B$9,MATCH($D35&amp;$E35,$C$7:$C$9&amp;$D$7:$D$9,0)))</f>
        <v>253947.15070194399</v>
      </c>
      <c r="R35" s="6">
        <f t="array" ref="R35">IF(SUMIFS(S$86:S$161,$B$86:$B$161,$A35)=0,"",SUMIFS(S$86:S$161,$B$86:$B$161,$A35,$D$86:$D$161,$C35)*INDEX($B$7:$B$9,MATCH($D35&amp;$E35,$C$7:$C$9&amp;$D$7:$D$9,0)))</f>
        <v>263205.01122110541</v>
      </c>
    </row>
    <row r="36" spans="1:18" x14ac:dyDescent="0.3">
      <c r="A36" s="4" t="s">
        <v>28</v>
      </c>
      <c r="B36" s="4" t="str">
        <f>INDEX('R1. Scenario specifications'!$C$11:$C$59,MATCH($A36,'R1. Scenario specifications'!$A$11:$A$59,0))</f>
        <v>Current Policies Scenario, World Energy Outlook 2016</v>
      </c>
      <c r="C36" s="4" t="s">
        <v>25</v>
      </c>
      <c r="D36" s="4" t="str">
        <f t="array" ref="D36">INDEX($F$86:$F$161,MATCH($A36&amp;$C36,$B$86:$B$161&amp;$D$86:$D$161,0))</f>
        <v>Mtoe</v>
      </c>
      <c r="E36" s="4" t="s">
        <v>13</v>
      </c>
      <c r="F36" s="6">
        <f t="array" ref="F36">IF(SUMIFS(G$86:G$161,$B$86:$B$161,$A36)=0,"",SUMIFS(G$86:G$161,$B$86:$B$161,$A36,$D$86:$D$161,$C36)*INDEX($B$7:$B$9,MATCH($D36&amp;$E36,$C$7:$C$9&amp;$D$7:$D$9,0)))</f>
        <v>121123.52928549574</v>
      </c>
      <c r="G36" s="6" t="str">
        <f t="array" ref="G36">IF(SUMIFS(H$86:H$161,$B$86:$B$161,$A36)=0,"",SUMIFS(H$86:H$161,$B$86:$B$161,$A36,$D$86:$D$161,$C36)*INDEX($B$7:$B$9,MATCH($D36&amp;$E36,$C$7:$C$9&amp;$D$7:$D$9,0)))</f>
        <v/>
      </c>
      <c r="H36" s="6" t="str">
        <f t="array" ref="H36">IF(SUMIFS(I$86:I$161,$B$86:$B$161,$A36)=0,"",SUMIFS(I$86:I$161,$B$86:$B$161,$A36,$D$86:$D$161,$C36)*INDEX($B$7:$B$9,MATCH($D36&amp;$E36,$C$7:$C$9&amp;$D$7:$D$9,0)))</f>
        <v/>
      </c>
      <c r="I36" s="6" t="str">
        <f t="array" ref="I36">IF(SUMIFS(J$86:J$161,$B$86:$B$161,$A36)=0,"",SUMIFS(J$86:J$161,$B$86:$B$161,$A36,$D$86:$D$161,$C36)*INDEX($B$7:$B$9,MATCH($D36&amp;$E36,$C$7:$C$9&amp;$D$7:$D$9,0)))</f>
        <v/>
      </c>
      <c r="J36" s="6">
        <f t="array" ref="J36">IF(SUMIFS(K$86:K$161,$B$86:$B$161,$A36)=0,"",SUMIFS(K$86:K$161,$B$86:$B$161,$A36,$D$86:$D$161,$C36)*INDEX($B$7:$B$9,MATCH($D36&amp;$E36,$C$7:$C$9&amp;$D$7:$D$9,0)))</f>
        <v>133710.02559026584</v>
      </c>
      <c r="K36" s="6" t="str">
        <f t="array" ref="K36">IF(SUMIFS(L$86:L$161,$B$86:$B$161,$A36)=0,"",SUMIFS(L$86:L$161,$B$86:$B$161,$A36,$D$86:$D$161,$C36)*INDEX($B$7:$B$9,MATCH($D36&amp;$E36,$C$7:$C$9&amp;$D$7:$D$9,0)))</f>
        <v/>
      </c>
      <c r="L36" s="6">
        <f t="array" ref="L36">IF(SUMIFS(M$86:M$161,$B$86:$B$161,$A36)=0,"",SUMIFS(M$86:M$161,$B$86:$B$161,$A36,$D$86:$D$161,$C36)*INDEX($B$7:$B$9,MATCH($D36&amp;$E36,$C$7:$C$9&amp;$D$7:$D$9,0)))</f>
        <v>163192.84312428444</v>
      </c>
      <c r="M36" s="6" t="str">
        <f t="array" ref="M36">IF(SUMIFS(N$86:N$161,$B$86:$B$161,$A36)=0,"",SUMIFS(N$86:N$161,$B$86:$B$161,$A36,$D$86:$D$161,$C36)*INDEX($B$7:$B$9,MATCH($D36&amp;$E36,$C$7:$C$9&amp;$D$7:$D$9,0)))</f>
        <v/>
      </c>
      <c r="N36" s="6">
        <f t="array" ref="N36">IF(SUMIFS(O$86:O$161,$B$86:$B$161,$A36)=0,"",SUMIFS(O$86:O$161,$B$86:$B$161,$A36,$D$86:$D$161,$C36)*INDEX($B$7:$B$9,MATCH($D36&amp;$E36,$C$7:$C$9&amp;$D$7:$D$9,0)))</f>
        <v>197527.46265513616</v>
      </c>
      <c r="O36" s="6">
        <f t="array" ref="O36">IF(SUMIFS(P$86:P$161,$B$86:$B$161,$A36)=0,"",SUMIFS(P$86:P$161,$B$86:$B$161,$A36,$D$86:$D$161,$C36)*INDEX($B$7:$B$9,MATCH($D36&amp;$E36,$C$7:$C$9&amp;$D$7:$D$9,0)))</f>
        <v>214694.77242056202</v>
      </c>
      <c r="P36" s="6">
        <f t="array" ref="P36">IF(SUMIFS(Q$86:Q$161,$B$86:$B$161,$A36)=0,"",SUMIFS(Q$86:Q$161,$B$86:$B$161,$A36,$D$86:$D$161,$C36)*INDEX($B$7:$B$9,MATCH($D36&amp;$E36,$C$7:$C$9&amp;$D$7:$D$9,0)))</f>
        <v>231862.08218598788</v>
      </c>
      <c r="Q36" s="6">
        <f t="array" ref="Q36">IF(SUMIFS(R$86:R$161,$B$86:$B$161,$A36)=0,"",SUMIFS(R$86:R$161,$B$86:$B$161,$A36,$D$86:$D$161,$C36)*INDEX($B$7:$B$9,MATCH($D36&amp;$E36,$C$7:$C$9&amp;$D$7:$D$9,0)))</f>
        <v>249029.39195141377</v>
      </c>
      <c r="R36" s="6">
        <f t="array" ref="R36">IF(SUMIFS(S$86:S$161,$B$86:$B$161,$A36)=0,"",SUMIFS(S$86:S$161,$B$86:$B$161,$A36,$D$86:$D$161,$C36)*INDEX($B$7:$B$9,MATCH($D36&amp;$E36,$C$7:$C$9&amp;$D$7:$D$9,0)))</f>
        <v>266196.70171683963</v>
      </c>
    </row>
    <row r="37" spans="1:18" x14ac:dyDescent="0.3">
      <c r="A37" s="4" t="s">
        <v>28</v>
      </c>
      <c r="B37" s="4" t="str">
        <f>INDEX('R1. Scenario specifications'!$C$11:$C$59,MATCH($A37,'R1. Scenario specifications'!$A$11:$A$59,0))</f>
        <v>Current Policies Scenario, World Energy Outlook 2016</v>
      </c>
      <c r="C37" s="4" t="s">
        <v>53</v>
      </c>
      <c r="D37" s="4" t="str">
        <f t="array" ref="D37">INDEX($F$86:$F$161,MATCH($A37&amp;$C37,$B$86:$B$161&amp;$D$86:$D$161,0))</f>
        <v>Mtoe</v>
      </c>
      <c r="E37" s="4" t="s">
        <v>13</v>
      </c>
      <c r="F37" s="6">
        <f t="array" ref="F37">IF(SUMIFS(G$86:G$161,$B$86:$B$161,$A37)=0,"",SUMIFS(G$86:G$161,$B$86:$B$161,$A37,$D$86:$D$161,$C37)*INDEX($B$7:$B$9,MATCH($D37&amp;$E37,$C$7:$C$9&amp;$D$7:$D$9,0)))</f>
        <v>27731.382800350137</v>
      </c>
      <c r="G37" s="6" t="str">
        <f t="array" ref="G37">IF(SUMIFS(H$86:H$161,$B$86:$B$161,$A37)=0,"",SUMIFS(H$86:H$161,$B$86:$B$161,$A37,$D$86:$D$161,$C37)*INDEX($B$7:$B$9,MATCH($D37&amp;$E37,$C$7:$C$9&amp;$D$7:$D$9,0)))</f>
        <v/>
      </c>
      <c r="H37" s="6" t="str">
        <f t="array" ref="H37">IF(SUMIFS(I$86:I$161,$B$86:$B$161,$A37)=0,"",SUMIFS(I$86:I$161,$B$86:$B$161,$A37,$D$86:$D$161,$C37)*INDEX($B$7:$B$9,MATCH($D37&amp;$E37,$C$7:$C$9&amp;$D$7:$D$9,0)))</f>
        <v/>
      </c>
      <c r="I37" s="6" t="str">
        <f t="array" ref="I37">IF(SUMIFS(J$86:J$161,$B$86:$B$161,$A37)=0,"",SUMIFS(J$86:J$161,$B$86:$B$161,$A37,$D$86:$D$161,$C37)*INDEX($B$7:$B$9,MATCH($D37&amp;$E37,$C$7:$C$9&amp;$D$7:$D$9,0)))</f>
        <v/>
      </c>
      <c r="J37" s="6">
        <f t="array" ref="J37">IF(SUMIFS(K$86:K$161,$B$86:$B$161,$A37)=0,"",SUMIFS(K$86:K$161,$B$86:$B$161,$A37,$D$86:$D$161,$C37)*INDEX($B$7:$B$9,MATCH($D37&amp;$E37,$C$7:$C$9&amp;$D$7:$D$9,0)))</f>
        <v>33190.51781743607</v>
      </c>
      <c r="K37" s="6" t="str">
        <f t="array" ref="K37">IF(SUMIFS(L$86:L$161,$B$86:$B$161,$A37)=0,"",SUMIFS(L$86:L$161,$B$86:$B$161,$A37,$D$86:$D$161,$C37)*INDEX($B$7:$B$9,MATCH($D37&amp;$E37,$C$7:$C$9&amp;$D$7:$D$9,0)))</f>
        <v/>
      </c>
      <c r="L37" s="6">
        <f t="array" ref="L37">IF(SUMIFS(M$86:M$161,$B$86:$B$161,$A37)=0,"",SUMIFS(M$86:M$161,$B$86:$B$161,$A37,$D$86:$D$161,$C37)*INDEX($B$7:$B$9,MATCH($D37&amp;$E37,$C$7:$C$9&amp;$D$7:$D$9,0)))</f>
        <v>39184.282072888192</v>
      </c>
      <c r="M37" s="6" t="str">
        <f t="array" ref="M37">IF(SUMIFS(N$86:N$161,$B$86:$B$161,$A37)=0,"",SUMIFS(N$86:N$161,$B$86:$B$161,$A37,$D$86:$D$161,$C37)*INDEX($B$7:$B$9,MATCH($D37&amp;$E37,$C$7:$C$9&amp;$D$7:$D$9,0)))</f>
        <v/>
      </c>
      <c r="N37" s="6">
        <f t="array" ref="N37">IF(SUMIFS(O$86:O$161,$B$86:$B$161,$A37)=0,"",SUMIFS(O$86:O$161,$B$86:$B$161,$A37,$D$86:$D$161,$C37)*INDEX($B$7:$B$9,MATCH($D37&amp;$E37,$C$7:$C$9&amp;$D$7:$D$9,0)))</f>
        <v>43219.088666195508</v>
      </c>
      <c r="O37" s="6">
        <f t="array" ref="O37">IF(SUMIFS(P$86:P$161,$B$86:$B$161,$A37)=0,"",SUMIFS(P$86:P$161,$B$86:$B$161,$A37,$D$86:$D$161,$C37)*INDEX($B$7:$B$9,MATCH($D37&amp;$E37,$C$7:$C$9&amp;$D$7:$D$9,0)))</f>
        <v>45236.49196284917</v>
      </c>
      <c r="P37" s="6">
        <f t="array" ref="P37">IF(SUMIFS(Q$86:Q$161,$B$86:$B$161,$A37)=0,"",SUMIFS(Q$86:Q$161,$B$86:$B$161,$A37,$D$86:$D$161,$C37)*INDEX($B$7:$B$9,MATCH($D37&amp;$E37,$C$7:$C$9&amp;$D$7:$D$9,0)))</f>
        <v>47253.895259502817</v>
      </c>
      <c r="Q37" s="6">
        <f t="array" ref="Q37">IF(SUMIFS(R$86:R$161,$B$86:$B$161,$A37)=0,"",SUMIFS(R$86:R$161,$B$86:$B$161,$A37,$D$86:$D$161,$C37)*INDEX($B$7:$B$9,MATCH($D37&amp;$E37,$C$7:$C$9&amp;$D$7:$D$9,0)))</f>
        <v>49271.298556156471</v>
      </c>
      <c r="R37" s="6">
        <f t="array" ref="R37">IF(SUMIFS(S$86:S$161,$B$86:$B$161,$A37)=0,"",SUMIFS(S$86:S$161,$B$86:$B$161,$A37,$D$86:$D$161,$C37)*INDEX($B$7:$B$9,MATCH($D37&amp;$E37,$C$7:$C$9&amp;$D$7:$D$9,0)))</f>
        <v>51288.701852810133</v>
      </c>
    </row>
    <row r="38" spans="1:18" x14ac:dyDescent="0.3">
      <c r="A38" s="4" t="s">
        <v>28</v>
      </c>
      <c r="B38" s="4" t="str">
        <f>INDEX('R1. Scenario specifications'!$C$11:$C$59,MATCH($A38,'R1. Scenario specifications'!$A$11:$A$59,0))</f>
        <v>Current Policies Scenario, World Energy Outlook 2016</v>
      </c>
      <c r="C38" s="4" t="s">
        <v>54</v>
      </c>
      <c r="D38" s="4" t="str">
        <f t="array" ref="D38">INDEX($F$86:$F$161,MATCH($A38&amp;$C38,$B$86:$B$161&amp;$D$86:$D$161,0))</f>
        <v>Mtoe</v>
      </c>
      <c r="E38" s="4" t="s">
        <v>13</v>
      </c>
      <c r="F38" s="6">
        <f t="array" ref="F38">IF(SUMIFS(G$86:G$161,$B$86:$B$161,$A38)=0,"",SUMIFS(G$86:G$161,$B$86:$B$161,$A38,$D$86:$D$161,$C38)*INDEX($B$7:$B$9,MATCH($D38&amp;$E38,$C$7:$C$9&amp;$D$7:$D$9,0)))</f>
        <v>14019.60026133503</v>
      </c>
      <c r="G38" s="6" t="str">
        <f t="array" ref="G38">IF(SUMIFS(H$86:H$161,$B$86:$B$161,$A38)=0,"",SUMIFS(H$86:H$161,$B$86:$B$161,$A38,$D$86:$D$161,$C38)*INDEX($B$7:$B$9,MATCH($D38&amp;$E38,$C$7:$C$9&amp;$D$7:$D$9,0)))</f>
        <v/>
      </c>
      <c r="H38" s="6" t="str">
        <f t="array" ref="H38">IF(SUMIFS(I$86:I$161,$B$86:$B$161,$A38)=0,"",SUMIFS(I$86:I$161,$B$86:$B$161,$A38,$D$86:$D$161,$C38)*INDEX($B$7:$B$9,MATCH($D38&amp;$E38,$C$7:$C$9&amp;$D$7:$D$9,0)))</f>
        <v/>
      </c>
      <c r="I38" s="6" t="str">
        <f t="array" ref="I38">IF(SUMIFS(J$86:J$161,$B$86:$B$161,$A38)=0,"",SUMIFS(J$86:J$161,$B$86:$B$161,$A38,$D$86:$D$161,$C38)*INDEX($B$7:$B$9,MATCH($D38&amp;$E38,$C$7:$C$9&amp;$D$7:$D$9,0)))</f>
        <v/>
      </c>
      <c r="J38" s="6">
        <f t="array" ref="J38">IF(SUMIFS(K$86:K$161,$B$86:$B$161,$A38)=0,"",SUMIFS(K$86:K$161,$B$86:$B$161,$A38,$D$86:$D$161,$C38)*INDEX($B$7:$B$9,MATCH($D38&amp;$E38,$C$7:$C$9&amp;$D$7:$D$9,0)))</f>
        <v>15709.053607900159</v>
      </c>
      <c r="K38" s="6" t="str">
        <f t="array" ref="K38">IF(SUMIFS(L$86:L$161,$B$86:$B$161,$A38)=0,"",SUMIFS(L$86:L$161,$B$86:$B$161,$A38,$D$86:$D$161,$C38)*INDEX($B$7:$B$9,MATCH($D38&amp;$E38,$C$7:$C$9&amp;$D$7:$D$9,0)))</f>
        <v/>
      </c>
      <c r="L38" s="6">
        <f t="array" ref="L38">IF(SUMIFS(M$86:M$161,$B$86:$B$161,$A38)=0,"",SUMIFS(M$86:M$161,$B$86:$B$161,$A38,$D$86:$D$161,$C38)*INDEX($B$7:$B$9,MATCH($D38&amp;$E38,$C$7:$C$9&amp;$D$7:$D$9,0)))</f>
        <v>18836.639257822375</v>
      </c>
      <c r="M38" s="6" t="str">
        <f t="array" ref="M38">IF(SUMIFS(N$86:N$161,$B$86:$B$161,$A38)=0,"",SUMIFS(N$86:N$161,$B$86:$B$161,$A38,$D$86:$D$161,$C38)*INDEX($B$7:$B$9,MATCH($D38&amp;$E38,$C$7:$C$9&amp;$D$7:$D$9,0)))</f>
        <v/>
      </c>
      <c r="N38" s="6">
        <f t="array" ref="N38">IF(SUMIFS(O$86:O$161,$B$86:$B$161,$A38)=0,"",SUMIFS(O$86:O$161,$B$86:$B$161,$A38,$D$86:$D$161,$C38)*INDEX($B$7:$B$9,MATCH($D38&amp;$E38,$C$7:$C$9&amp;$D$7:$D$9,0)))</f>
        <v>21545.879852397047</v>
      </c>
      <c r="O38" s="6">
        <f t="array" ref="O38">IF(SUMIFS(P$86:P$161,$B$86:$B$161,$A38)=0,"",SUMIFS(P$86:P$161,$B$86:$B$161,$A38,$D$86:$D$161,$C38)*INDEX($B$7:$B$9,MATCH($D38&amp;$E38,$C$7:$C$9&amp;$D$7:$D$9,0)))</f>
        <v>22900.50014968438</v>
      </c>
      <c r="P38" s="6">
        <f t="array" ref="P38">IF(SUMIFS(Q$86:Q$161,$B$86:$B$161,$A38)=0,"",SUMIFS(Q$86:Q$161,$B$86:$B$161,$A38,$D$86:$D$161,$C38)*INDEX($B$7:$B$9,MATCH($D38&amp;$E38,$C$7:$C$9&amp;$D$7:$D$9,0)))</f>
        <v>24255.120446971716</v>
      </c>
      <c r="Q38" s="6">
        <f t="array" ref="Q38">IF(SUMIFS(R$86:R$161,$B$86:$B$161,$A38)=0,"",SUMIFS(R$86:R$161,$B$86:$B$161,$A38,$D$86:$D$161,$C38)*INDEX($B$7:$B$9,MATCH($D38&amp;$E38,$C$7:$C$9&amp;$D$7:$D$9,0)))</f>
        <v>25609.740744259052</v>
      </c>
      <c r="R38" s="6">
        <f t="array" ref="R38">IF(SUMIFS(S$86:S$161,$B$86:$B$161,$A38)=0,"",SUMIFS(S$86:S$161,$B$86:$B$161,$A38,$D$86:$D$161,$C38)*INDEX($B$7:$B$9,MATCH($D38&amp;$E38,$C$7:$C$9&amp;$D$7:$D$9,0)))</f>
        <v>26964.361041546385</v>
      </c>
    </row>
    <row r="39" spans="1:18" x14ac:dyDescent="0.3">
      <c r="A39" s="4" t="s">
        <v>28</v>
      </c>
      <c r="B39" s="4" t="str">
        <f>INDEX('R1. Scenario specifications'!$C$11:$C$59,MATCH($A39,'R1. Scenario specifications'!$A$11:$A$59,0))</f>
        <v>Current Policies Scenario, World Energy Outlook 2016</v>
      </c>
      <c r="C39" s="4" t="s">
        <v>55</v>
      </c>
      <c r="D39" s="4" t="str">
        <f t="array" ref="D39">INDEX($F$86:$F$161,MATCH($A39&amp;$C39,$B$86:$B$161&amp;$D$86:$D$161,0))</f>
        <v>Mtoe</v>
      </c>
      <c r="E39" s="4" t="s">
        <v>13</v>
      </c>
      <c r="F39" s="6">
        <f t="array" ref="F39">IF(SUMIFS(G$86:G$161,$B$86:$B$161,$A39)=0,"",SUMIFS(G$86:G$161,$B$86:$B$161,$A39,$D$86:$D$161,$C39)*INDEX($B$7:$B$9,MATCH($D39&amp;$E39,$C$7:$C$9&amp;$D$7:$D$9,0)))</f>
        <v>59494.884268411777</v>
      </c>
      <c r="G39" s="6" t="str">
        <f t="array" ref="G39">IF(SUMIFS(H$86:H$161,$B$86:$B$161,$A39)=0,"",SUMIFS(H$86:H$161,$B$86:$B$161,$A39,$D$86:$D$161,$C39)*INDEX($B$7:$B$9,MATCH($D39&amp;$E39,$C$7:$C$9&amp;$D$7:$D$9,0)))</f>
        <v/>
      </c>
      <c r="H39" s="6" t="str">
        <f t="array" ref="H39">IF(SUMIFS(I$86:I$161,$B$86:$B$161,$A39)=0,"",SUMIFS(I$86:I$161,$B$86:$B$161,$A39,$D$86:$D$161,$C39)*INDEX($B$7:$B$9,MATCH($D39&amp;$E39,$C$7:$C$9&amp;$D$7:$D$9,0)))</f>
        <v/>
      </c>
      <c r="I39" s="6" t="str">
        <f t="array" ref="I39">IF(SUMIFS(J$86:J$161,$B$86:$B$161,$A39)=0,"",SUMIFS(J$86:J$161,$B$86:$B$161,$A39,$D$86:$D$161,$C39)*INDEX($B$7:$B$9,MATCH($D39&amp;$E39,$C$7:$C$9&amp;$D$7:$D$9,0)))</f>
        <v/>
      </c>
      <c r="J39" s="6">
        <f t="array" ref="J39">IF(SUMIFS(K$86:K$161,$B$86:$B$161,$A39)=0,"",SUMIFS(K$86:K$161,$B$86:$B$161,$A39,$D$86:$D$161,$C39)*INDEX($B$7:$B$9,MATCH($D39&amp;$E39,$C$7:$C$9&amp;$D$7:$D$9,0)))</f>
        <v>64459.139526269522</v>
      </c>
      <c r="K39" s="6" t="str">
        <f t="array" ref="K39">IF(SUMIFS(L$86:L$161,$B$86:$B$161,$A39)=0,"",SUMIFS(L$86:L$161,$B$86:$B$161,$A39,$D$86:$D$161,$C39)*INDEX($B$7:$B$9,MATCH($D39&amp;$E39,$C$7:$C$9&amp;$D$7:$D$9,0)))</f>
        <v/>
      </c>
      <c r="L39" s="6">
        <f t="array" ref="L39">IF(SUMIFS(M$86:M$161,$B$86:$B$161,$A39)=0,"",SUMIFS(M$86:M$161,$B$86:$B$161,$A39,$D$86:$D$161,$C39)*INDEX($B$7:$B$9,MATCH($D39&amp;$E39,$C$7:$C$9&amp;$D$7:$D$9,0)))</f>
        <v>70969.969394115236</v>
      </c>
      <c r="M39" s="6" t="str">
        <f t="array" ref="M39">IF(SUMIFS(N$86:N$161,$B$86:$B$161,$A39)=0,"",SUMIFS(N$86:N$161,$B$86:$B$161,$A39,$D$86:$D$161,$C39)*INDEX($B$7:$B$9,MATCH($D39&amp;$E39,$C$7:$C$9&amp;$D$7:$D$9,0)))</f>
        <v/>
      </c>
      <c r="N39" s="6">
        <f t="array" ref="N39">IF(SUMIFS(O$86:O$161,$B$86:$B$161,$A39)=0,"",SUMIFS(O$86:O$161,$B$86:$B$161,$A39,$D$86:$D$161,$C39)*INDEX($B$7:$B$9,MATCH($D39&amp;$E39,$C$7:$C$9&amp;$D$7:$D$9,0)))</f>
        <v>76789.947955438387</v>
      </c>
      <c r="O39" s="6">
        <f t="array" ref="O39">IF(SUMIFS(P$86:P$161,$B$86:$B$161,$A39)=0,"",SUMIFS(P$86:P$161,$B$86:$B$161,$A39,$D$86:$D$161,$C39)*INDEX($B$7:$B$9,MATCH($D39&amp;$E39,$C$7:$C$9&amp;$D$7:$D$9,0)))</f>
        <v>79699.93723609997</v>
      </c>
      <c r="P39" s="6">
        <f t="array" ref="P39">IF(SUMIFS(Q$86:Q$161,$B$86:$B$161,$A39)=0,"",SUMIFS(Q$86:Q$161,$B$86:$B$161,$A39,$D$86:$D$161,$C39)*INDEX($B$7:$B$9,MATCH($D39&amp;$E39,$C$7:$C$9&amp;$D$7:$D$9,0)))</f>
        <v>82609.926516761552</v>
      </c>
      <c r="Q39" s="6">
        <f t="array" ref="Q39">IF(SUMIFS(R$86:R$161,$B$86:$B$161,$A39)=0,"",SUMIFS(R$86:R$161,$B$86:$B$161,$A39,$D$86:$D$161,$C39)*INDEX($B$7:$B$9,MATCH($D39&amp;$E39,$C$7:$C$9&amp;$D$7:$D$9,0)))</f>
        <v>85519.91579742312</v>
      </c>
      <c r="R39" s="6">
        <f t="array" ref="R39">IF(SUMIFS(S$86:S$161,$B$86:$B$161,$A39)=0,"",SUMIFS(S$86:S$161,$B$86:$B$161,$A39,$D$86:$D$161,$C39)*INDEX($B$7:$B$9,MATCH($D39&amp;$E39,$C$7:$C$9&amp;$D$7:$D$9,0)))</f>
        <v>88429.905078084703</v>
      </c>
    </row>
    <row r="40" spans="1:18" x14ac:dyDescent="0.3">
      <c r="A40" s="4" t="s">
        <v>28</v>
      </c>
      <c r="B40" s="4" t="str">
        <f>INDEX('R1. Scenario specifications'!$C$11:$C$59,MATCH($A40,'R1. Scenario specifications'!$A$11:$A$59,0))</f>
        <v>Current Policies Scenario, World Energy Outlook 2016</v>
      </c>
      <c r="C40" s="4" t="s">
        <v>92</v>
      </c>
      <c r="D40" s="4" t="str">
        <f t="array" ref="D40">INDEX($F$86:$F$161,MATCH($A40&amp;$C40,$B$86:$B$161&amp;$D$86:$D$161,0))</f>
        <v>Mtoe</v>
      </c>
      <c r="E40" s="4" t="s">
        <v>13</v>
      </c>
      <c r="F40" s="6">
        <f t="array" ref="F40">IF(SUMIFS(G$86:G$161,$B$86:$B$161,$A40)=0,"",SUMIFS(G$86:G$161,$B$86:$B$161,$A40,$D$86:$D$161,$C40)*INDEX($B$7:$B$9,MATCH($D40&amp;$E40,$C$7:$C$9&amp;$D$7:$D$9,0)))</f>
        <v>7571.9366449908075</v>
      </c>
      <c r="G40" s="6" t="str">
        <f t="array" ref="G40">IF(SUMIFS(H$86:H$161,$B$86:$B$161,$A40)=0,"",SUMIFS(H$86:H$161,$B$86:$B$161,$A40,$D$86:$D$161,$C40)*INDEX($B$7:$B$9,MATCH($D40&amp;$E40,$C$7:$C$9&amp;$D$7:$D$9,0)))</f>
        <v/>
      </c>
      <c r="H40" s="6" t="str">
        <f t="array" ref="H40">IF(SUMIFS(I$86:I$161,$B$86:$B$161,$A40)=0,"",SUMIFS(I$86:I$161,$B$86:$B$161,$A40,$D$86:$D$161,$C40)*INDEX($B$7:$B$9,MATCH($D40&amp;$E40,$C$7:$C$9&amp;$D$7:$D$9,0)))</f>
        <v/>
      </c>
      <c r="I40" s="6" t="str">
        <f t="array" ref="I40">IF(SUMIFS(J$86:J$161,$B$86:$B$161,$A40)=0,"",SUMIFS(J$86:J$161,$B$86:$B$161,$A40,$D$86:$D$161,$C40)*INDEX($B$7:$B$9,MATCH($D40&amp;$E40,$C$7:$C$9&amp;$D$7:$D$9,0)))</f>
        <v/>
      </c>
      <c r="J40" s="6">
        <f t="array" ref="J40">IF(SUMIFS(K$86:K$161,$B$86:$B$161,$A40)=0,"",SUMIFS(K$86:K$161,$B$86:$B$161,$A40,$D$86:$D$161,$C40)*INDEX($B$7:$B$9,MATCH($D40&amp;$E40,$C$7:$C$9&amp;$D$7:$D$9,0)))</f>
        <v>13336.620138800206</v>
      </c>
      <c r="K40" s="6" t="str">
        <f t="array" ref="K40">IF(SUMIFS(L$86:L$161,$B$86:$B$161,$A40)=0,"",SUMIFS(L$86:L$161,$B$86:$B$161,$A40,$D$86:$D$161,$C40)*INDEX($B$7:$B$9,MATCH($D40&amp;$E40,$C$7:$C$9&amp;$D$7:$D$9,0)))</f>
        <v/>
      </c>
      <c r="L40" s="6">
        <f t="array" ref="L40">IF(SUMIFS(M$86:M$161,$B$86:$B$161,$A40)=0,"",SUMIFS(M$86:M$161,$B$86:$B$161,$A40,$D$86:$D$161,$C40)*INDEX($B$7:$B$9,MATCH($D40&amp;$E40,$C$7:$C$9&amp;$D$7:$D$9,0)))</f>
        <v>22397.80154146839</v>
      </c>
      <c r="M40" s="6" t="str">
        <f t="array" ref="M40">IF(SUMIFS(N$86:N$161,$B$86:$B$161,$A40)=0,"",SUMIFS(N$86:N$161,$B$86:$B$161,$A40,$D$86:$D$161,$C40)*INDEX($B$7:$B$9,MATCH($D40&amp;$E40,$C$7:$C$9&amp;$D$7:$D$9,0)))</f>
        <v/>
      </c>
      <c r="N40" s="6">
        <f t="array" ref="N40">IF(SUMIFS(O$86:O$161,$B$86:$B$161,$A40)=0,"",SUMIFS(O$86:O$161,$B$86:$B$161,$A40,$D$86:$D$161,$C40)*INDEX($B$7:$B$9,MATCH($D40&amp;$E40,$C$7:$C$9&amp;$D$7:$D$9,0)))</f>
        <v>33857.462495995904</v>
      </c>
      <c r="O40" s="6">
        <f t="array" ref="O40">IF(SUMIFS(P$86:P$161,$B$86:$B$161,$A40)=0,"",SUMIFS(P$86:P$161,$B$86:$B$161,$A40,$D$86:$D$161,$C40)*INDEX($B$7:$B$9,MATCH($D40&amp;$E40,$C$7:$C$9&amp;$D$7:$D$9,0)))</f>
        <v>39587.29297325966</v>
      </c>
      <c r="P40" s="6">
        <f t="array" ref="P40">IF(SUMIFS(Q$86:Q$161,$B$86:$B$161,$A40)=0,"",SUMIFS(Q$86:Q$161,$B$86:$B$161,$A40,$D$86:$D$161,$C40)*INDEX($B$7:$B$9,MATCH($D40&amp;$E40,$C$7:$C$9&amp;$D$7:$D$9,0)))</f>
        <v>45317.123450523417</v>
      </c>
      <c r="Q40" s="6">
        <f t="array" ref="Q40">IF(SUMIFS(R$86:R$161,$B$86:$B$161,$A40)=0,"",SUMIFS(R$86:R$161,$B$86:$B$161,$A40,$D$86:$D$161,$C40)*INDEX($B$7:$B$9,MATCH($D40&amp;$E40,$C$7:$C$9&amp;$D$7:$D$9,0)))</f>
        <v>51046.953927787166</v>
      </c>
      <c r="R40" s="6">
        <f t="array" ref="R40">IF(SUMIFS(S$86:S$161,$B$86:$B$161,$A40)=0,"",SUMIFS(S$86:S$161,$B$86:$B$161,$A40,$D$86:$D$161,$C40)*INDEX($B$7:$B$9,MATCH($D40&amp;$E40,$C$7:$C$9&amp;$D$7:$D$9,0)))</f>
        <v>56776.78440505093</v>
      </c>
    </row>
    <row r="41" spans="1:18" x14ac:dyDescent="0.3">
      <c r="A41" s="4" t="s">
        <v>29</v>
      </c>
      <c r="B41" s="4" t="str">
        <f>INDEX('R1. Scenario specifications'!$C$11:$C$59,MATCH($A41,'R1. Scenario specifications'!$A$11:$A$59,0))</f>
        <v>New Policies Scenario, World Energy Outlook 2016</v>
      </c>
      <c r="C41" s="4" t="s">
        <v>23</v>
      </c>
      <c r="D41" s="4" t="str">
        <f t="array" ref="D41">INDEX($F$86:$F$161,MATCH($A41&amp;$C41,$B$86:$B$161&amp;$D$86:$D$161,0))</f>
        <v>Mtoe</v>
      </c>
      <c r="E41" s="4" t="s">
        <v>13</v>
      </c>
      <c r="F41" s="6">
        <f t="array" ref="F41">IF(SUMIFS(G$86:G$161,$B$86:$B$161,$A41)=0,"",SUMIFS(G$86:G$161,$B$86:$B$161,$A41,$D$86:$D$161,$C41)*INDEX($B$7:$B$9,MATCH($D41&amp;$E41,$C$7:$C$9&amp;$D$7:$D$9,0)))</f>
        <v>164381.98643202987</v>
      </c>
      <c r="G41" s="6" t="str">
        <f t="array" ref="G41">IF(SUMIFS(H$86:H$161,$B$86:$B$161,$A41)=0,"",SUMIFS(H$86:H$161,$B$86:$B$161,$A41,$D$86:$D$161,$C41)*INDEX($B$7:$B$9,MATCH($D41&amp;$E41,$C$7:$C$9&amp;$D$7:$D$9,0)))</f>
        <v/>
      </c>
      <c r="H41" s="6" t="str">
        <f t="array" ref="H41">IF(SUMIFS(I$86:I$161,$B$86:$B$161,$A41)=0,"",SUMIFS(I$86:I$161,$B$86:$B$161,$A41,$D$86:$D$161,$C41)*INDEX($B$7:$B$9,MATCH($D41&amp;$E41,$C$7:$C$9&amp;$D$7:$D$9,0)))</f>
        <v/>
      </c>
      <c r="I41" s="6" t="str">
        <f t="array" ref="I41">IF(SUMIFS(J$86:J$161,$B$86:$B$161,$A41)=0,"",SUMIFS(J$86:J$161,$B$86:$B$161,$A41,$D$86:$D$161,$C41)*INDEX($B$7:$B$9,MATCH($D41&amp;$E41,$C$7:$C$9&amp;$D$7:$D$9,0)))</f>
        <v/>
      </c>
      <c r="J41" s="6">
        <f t="array" ref="J41">IF(SUMIFS(K$86:K$161,$B$86:$B$161,$A41)=0,"",SUMIFS(K$86:K$161,$B$86:$B$161,$A41,$D$86:$D$161,$C41)*INDEX($B$7:$B$9,MATCH($D41&amp;$E41,$C$7:$C$9&amp;$D$7:$D$9,0)))</f>
        <v>163523.1523361693</v>
      </c>
      <c r="K41" s="6">
        <f t="array" ref="K41">IF(SUMIFS(L$86:L$161,$B$86:$B$161,$A41)=0,"",SUMIFS(L$86:L$161,$B$86:$B$161,$A41,$D$86:$D$161,$C41)*INDEX($B$7:$B$9,MATCH($D41&amp;$E41,$C$7:$C$9&amp;$D$7:$D$9,0)))</f>
        <v>165596.29659453602</v>
      </c>
      <c r="L41" s="6">
        <f t="array" ref="L41">IF(SUMIFS(M$86:M$161,$B$86:$B$161,$A41)=0,"",SUMIFS(M$86:M$161,$B$86:$B$161,$A41,$D$86:$D$161,$C41)*INDEX($B$7:$B$9,MATCH($D41&amp;$E41,$C$7:$C$9&amp;$D$7:$D$9,0)))</f>
        <v>169121.67848543782</v>
      </c>
      <c r="M41" s="6">
        <f t="array" ref="M41">IF(SUMIFS(N$86:N$161,$B$86:$B$161,$A41)=0,"",SUMIFS(N$86:N$161,$B$86:$B$161,$A41,$D$86:$D$161,$C41)*INDEX($B$7:$B$9,MATCH($D41&amp;$E41,$C$7:$C$9&amp;$D$7:$D$9,0)))</f>
        <v>171682.15370264449</v>
      </c>
      <c r="N41" s="6">
        <f t="array" ref="N41">IF(SUMIFS(O$86:O$161,$B$86:$B$161,$A41)=0,"",SUMIFS(O$86:O$161,$B$86:$B$161,$A41,$D$86:$D$161,$C41)*INDEX($B$7:$B$9,MATCH($D41&amp;$E41,$C$7:$C$9&amp;$D$7:$D$9,0)))</f>
        <v>173342.00218645579</v>
      </c>
      <c r="O41" s="6">
        <f t="array" ref="O41">IF(SUMIFS(P$86:P$161,$B$86:$B$161,$A41)=0,"",SUMIFS(P$86:P$161,$B$86:$B$161,$A41,$D$86:$D$161,$C41)*INDEX($B$7:$B$9,MATCH($D41&amp;$E41,$C$7:$C$9&amp;$D$7:$D$9,0)))</f>
        <v>175001.85067026713</v>
      </c>
      <c r="P41" s="6">
        <f t="array" ref="P41">IF(SUMIFS(Q$86:Q$161,$B$86:$B$161,$A41)=0,"",SUMIFS(Q$86:Q$161,$B$86:$B$161,$A41,$D$86:$D$161,$C41)*INDEX($B$7:$B$9,MATCH($D41&amp;$E41,$C$7:$C$9&amp;$D$7:$D$9,0)))</f>
        <v>176661.69915407844</v>
      </c>
      <c r="Q41" s="6">
        <f t="array" ref="Q41">IF(SUMIFS(R$86:R$161,$B$86:$B$161,$A41)=0,"",SUMIFS(R$86:R$161,$B$86:$B$161,$A41,$D$86:$D$161,$C41)*INDEX($B$7:$B$9,MATCH($D41&amp;$E41,$C$7:$C$9&amp;$D$7:$D$9,0)))</f>
        <v>178321.54763788974</v>
      </c>
      <c r="R41" s="6">
        <f t="array" ref="R41">IF(SUMIFS(S$86:S$161,$B$86:$B$161,$A41)=0,"",SUMIFS(S$86:S$161,$B$86:$B$161,$A41,$D$86:$D$161,$C41)*INDEX($B$7:$B$9,MATCH($D41&amp;$E41,$C$7:$C$9&amp;$D$7:$D$9,0)))</f>
        <v>179981.39612170105</v>
      </c>
    </row>
    <row r="42" spans="1:18" x14ac:dyDescent="0.3">
      <c r="A42" s="4" t="s">
        <v>29</v>
      </c>
      <c r="B42" s="4" t="str">
        <f>INDEX('R1. Scenario specifications'!$C$11:$C$59,MATCH($A42,'R1. Scenario specifications'!$A$11:$A$59,0))</f>
        <v>New Policies Scenario, World Energy Outlook 2016</v>
      </c>
      <c r="C42" s="4" t="s">
        <v>24</v>
      </c>
      <c r="D42" s="4" t="str">
        <f t="array" ref="D42">INDEX($F$86:$F$161,MATCH($A42&amp;$C42,$B$86:$B$161&amp;$D$86:$D$161,0))</f>
        <v>Mtoe</v>
      </c>
      <c r="E42" s="4" t="s">
        <v>13</v>
      </c>
      <c r="F42" s="6">
        <f t="array" ref="F42">IF(SUMIFS(G$86:G$161,$B$86:$B$161,$A42)=0,"",SUMIFS(G$86:G$161,$B$86:$B$161,$A42,$D$86:$D$161,$C42)*INDEX($B$7:$B$9,MATCH($D42&amp;$E42,$C$7:$C$9&amp;$D$7:$D$9,0)))</f>
        <v>178601.82877665258</v>
      </c>
      <c r="G42" s="6" t="str">
        <f t="array" ref="G42">IF(SUMIFS(H$86:H$161,$B$86:$B$161,$A42)=0,"",SUMIFS(H$86:H$161,$B$86:$B$161,$A42,$D$86:$D$161,$C42)*INDEX($B$7:$B$9,MATCH($D42&amp;$E42,$C$7:$C$9&amp;$D$7:$D$9,0)))</f>
        <v/>
      </c>
      <c r="H42" s="6" t="str">
        <f t="array" ref="H42">IF(SUMIFS(I$86:I$161,$B$86:$B$161,$A42)=0,"",SUMIFS(I$86:I$161,$B$86:$B$161,$A42,$D$86:$D$161,$C42)*INDEX($B$7:$B$9,MATCH($D42&amp;$E42,$C$7:$C$9&amp;$D$7:$D$9,0)))</f>
        <v/>
      </c>
      <c r="I42" s="6" t="str">
        <f t="array" ref="I42">IF(SUMIFS(J$86:J$161,$B$86:$B$161,$A42)=0,"",SUMIFS(J$86:J$161,$B$86:$B$161,$A42,$D$86:$D$161,$C42)*INDEX($B$7:$B$9,MATCH($D42&amp;$E42,$C$7:$C$9&amp;$D$7:$D$9,0)))</f>
        <v/>
      </c>
      <c r="J42" s="6">
        <f t="array" ref="J42">IF(SUMIFS(K$86:K$161,$B$86:$B$161,$A42)=0,"",SUMIFS(K$86:K$161,$B$86:$B$161,$A42,$D$86:$D$161,$C42)*INDEX($B$7:$B$9,MATCH($D42&amp;$E42,$C$7:$C$9&amp;$D$7:$D$9,0)))</f>
        <v>187313.67196146562</v>
      </c>
      <c r="K42" s="6">
        <f t="array" ref="K42">IF(SUMIFS(L$86:L$161,$B$86:$B$161,$A42)=0,"",SUMIFS(L$86:L$161,$B$86:$B$161,$A42,$D$86:$D$161,$C42)*INDEX($B$7:$B$9,MATCH($D42&amp;$E42,$C$7:$C$9&amp;$D$7:$D$9,0)))</f>
        <v>191617.93262875266</v>
      </c>
      <c r="L42" s="6">
        <f t="array" ref="L42">IF(SUMIFS(M$86:M$161,$B$86:$B$161,$A42)=0,"",SUMIFS(M$86:M$161,$B$86:$B$161,$A42,$D$86:$D$161,$C42)*INDEX($B$7:$B$9,MATCH($D42&amp;$E42,$C$7:$C$9&amp;$D$7:$D$9,0)))</f>
        <v>193866.89317924518</v>
      </c>
      <c r="M42" s="6">
        <f t="array" ref="M42">IF(SUMIFS(N$86:N$161,$B$86:$B$161,$A42)=0,"",SUMIFS(N$86:N$161,$B$86:$B$161,$A42,$D$86:$D$161,$C42)*INDEX($B$7:$B$9,MATCH($D42&amp;$E42,$C$7:$C$9&amp;$D$7:$D$9,0)))</f>
        <v>197117.62099057538</v>
      </c>
      <c r="N42" s="6">
        <f t="array" ref="N42">IF(SUMIFS(O$86:O$161,$B$86:$B$161,$A42)=0,"",SUMIFS(O$86:O$161,$B$86:$B$161,$A42,$D$86:$D$161,$C42)*INDEX($B$7:$B$9,MATCH($D42&amp;$E42,$C$7:$C$9&amp;$D$7:$D$9,0)))</f>
        <v>199934.38698258233</v>
      </c>
      <c r="O42" s="6">
        <f t="array" ref="O42">IF(SUMIFS(P$86:P$161,$B$86:$B$161,$A42)=0,"",SUMIFS(P$86:P$161,$B$86:$B$161,$A42,$D$86:$D$161,$C42)*INDEX($B$7:$B$9,MATCH($D42&amp;$E42,$C$7:$C$9&amp;$D$7:$D$9,0)))</f>
        <v>202751.1529745892</v>
      </c>
      <c r="P42" s="6">
        <f t="array" ref="P42">IF(SUMIFS(Q$86:Q$161,$B$86:$B$161,$A42)=0,"",SUMIFS(Q$86:Q$161,$B$86:$B$161,$A42,$D$86:$D$161,$C42)*INDEX($B$7:$B$9,MATCH($D42&amp;$E42,$C$7:$C$9&amp;$D$7:$D$9,0)))</f>
        <v>205567.9189665961</v>
      </c>
      <c r="Q42" s="6">
        <f t="array" ref="Q42">IF(SUMIFS(R$86:R$161,$B$86:$B$161,$A42)=0,"",SUMIFS(R$86:R$161,$B$86:$B$161,$A42,$D$86:$D$161,$C42)*INDEX($B$7:$B$9,MATCH($D42&amp;$E42,$C$7:$C$9&amp;$D$7:$D$9,0)))</f>
        <v>208384.68495860315</v>
      </c>
      <c r="R42" s="6">
        <f t="array" ref="R42">IF(SUMIFS(S$86:S$161,$B$86:$B$161,$A42)=0,"",SUMIFS(S$86:S$161,$B$86:$B$161,$A42,$D$86:$D$161,$C42)*INDEX($B$7:$B$9,MATCH($D42&amp;$E42,$C$7:$C$9&amp;$D$7:$D$9,0)))</f>
        <v>211201.45095061001</v>
      </c>
    </row>
    <row r="43" spans="1:18" x14ac:dyDescent="0.3">
      <c r="A43" s="4" t="s">
        <v>29</v>
      </c>
      <c r="B43" s="4" t="str">
        <f>INDEX('R1. Scenario specifications'!$C$11:$C$59,MATCH($A43,'R1. Scenario specifications'!$A$11:$A$59,0))</f>
        <v>New Policies Scenario, World Energy Outlook 2016</v>
      </c>
      <c r="C43" s="4" t="s">
        <v>25</v>
      </c>
      <c r="D43" s="4" t="str">
        <f t="array" ref="D43">INDEX($F$86:$F$161,MATCH($A43&amp;$C43,$B$86:$B$161&amp;$D$86:$D$161,0))</f>
        <v>Mtoe</v>
      </c>
      <c r="E43" s="4" t="s">
        <v>13</v>
      </c>
      <c r="F43" s="6">
        <f t="array" ref="F43">IF(SUMIFS(G$86:G$161,$B$86:$B$161,$A43)=0,"",SUMIFS(G$86:G$161,$B$86:$B$161,$A43,$D$86:$D$161,$C43)*INDEX($B$7:$B$9,MATCH($D43&amp;$E43,$C$7:$C$9&amp;$D$7:$D$9,0)))</f>
        <v>121123.52928549574</v>
      </c>
      <c r="G43" s="6" t="str">
        <f t="array" ref="G43">IF(SUMIFS(H$86:H$161,$B$86:$B$161,$A43)=0,"",SUMIFS(H$86:H$161,$B$86:$B$161,$A43,$D$86:$D$161,$C43)*INDEX($B$7:$B$9,MATCH($D43&amp;$E43,$C$7:$C$9&amp;$D$7:$D$9,0)))</f>
        <v/>
      </c>
      <c r="H43" s="6" t="str">
        <f t="array" ref="H43">IF(SUMIFS(I$86:I$161,$B$86:$B$161,$A43)=0,"",SUMIFS(I$86:I$161,$B$86:$B$161,$A43,$D$86:$D$161,$C43)*INDEX($B$7:$B$9,MATCH($D43&amp;$E43,$C$7:$C$9&amp;$D$7:$D$9,0)))</f>
        <v/>
      </c>
      <c r="I43" s="6" t="str">
        <f t="array" ref="I43">IF(SUMIFS(J$86:J$161,$B$86:$B$161,$A43)=0,"",SUMIFS(J$86:J$161,$B$86:$B$161,$A43,$D$86:$D$161,$C43)*INDEX($B$7:$B$9,MATCH($D43&amp;$E43,$C$7:$C$9&amp;$D$7:$D$9,0)))</f>
        <v/>
      </c>
      <c r="J43" s="6">
        <f t="array" ref="J43">IF(SUMIFS(K$86:K$161,$B$86:$B$161,$A43)=0,"",SUMIFS(K$86:K$161,$B$86:$B$161,$A43,$D$86:$D$161,$C43)*INDEX($B$7:$B$9,MATCH($D43&amp;$E43,$C$7:$C$9&amp;$D$7:$D$9,0)))</f>
        <v>131509.20905289825</v>
      </c>
      <c r="K43" s="6">
        <f t="array" ref="K43">IF(SUMIFS(L$86:L$161,$B$86:$B$161,$A43)=0,"",SUMIFS(L$86:L$161,$B$86:$B$161,$A43,$D$86:$D$161,$C43)*INDEX($B$7:$B$9,MATCH($D43&amp;$E43,$C$7:$C$9&amp;$D$7:$D$9,0)))</f>
        <v>141929.20383304721</v>
      </c>
      <c r="L43" s="6">
        <f t="array" ref="L43">IF(SUMIFS(M$86:M$161,$B$86:$B$161,$A43)=0,"",SUMIFS(M$86:M$161,$B$86:$B$161,$A43,$D$86:$D$161,$C43)*INDEX($B$7:$B$9,MATCH($D43&amp;$E43,$C$7:$C$9&amp;$D$7:$D$9,0)))</f>
        <v>154305.30925134543</v>
      </c>
      <c r="M43" s="6">
        <f t="array" ref="M43">IF(SUMIFS(N$86:N$161,$B$86:$B$161,$A43)=0,"",SUMIFS(N$86:N$161,$B$86:$B$161,$A43,$D$86:$D$161,$C43)*INDEX($B$7:$B$9,MATCH($D43&amp;$E43,$C$7:$C$9&amp;$D$7:$D$9,0)))</f>
        <v>167925.14128890395</v>
      </c>
      <c r="N43" s="6">
        <f t="array" ref="N43">IF(SUMIFS(O$86:O$161,$B$86:$B$161,$A43)=0,"",SUMIFS(O$86:O$161,$B$86:$B$161,$A43,$D$86:$D$161,$C43)*INDEX($B$7:$B$9,MATCH($D43&amp;$E43,$C$7:$C$9&amp;$D$7:$D$9,0)))</f>
        <v>180586.48083035732</v>
      </c>
      <c r="O43" s="6">
        <f t="array" ref="O43">IF(SUMIFS(P$86:P$161,$B$86:$B$161,$A43)=0,"",SUMIFS(P$86:P$161,$B$86:$B$161,$A43,$D$86:$D$161,$C43)*INDEX($B$7:$B$9,MATCH($D43&amp;$E43,$C$7:$C$9&amp;$D$7:$D$9,0)))</f>
        <v>193247.82037181067</v>
      </c>
      <c r="P43" s="6">
        <f t="array" ref="P43">IF(SUMIFS(Q$86:Q$161,$B$86:$B$161,$A43)=0,"",SUMIFS(Q$86:Q$161,$B$86:$B$161,$A43,$D$86:$D$161,$C43)*INDEX($B$7:$B$9,MATCH($D43&amp;$E43,$C$7:$C$9&amp;$D$7:$D$9,0)))</f>
        <v>205909.15991326416</v>
      </c>
      <c r="Q43" s="6">
        <f t="array" ref="Q43">IF(SUMIFS(R$86:R$161,$B$86:$B$161,$A43)=0,"",SUMIFS(R$86:R$161,$B$86:$B$161,$A43,$D$86:$D$161,$C43)*INDEX($B$7:$B$9,MATCH($D43&amp;$E43,$C$7:$C$9&amp;$D$7:$D$9,0)))</f>
        <v>218570.49945471765</v>
      </c>
      <c r="R43" s="6">
        <f t="array" ref="R43">IF(SUMIFS(S$86:S$161,$B$86:$B$161,$A43)=0,"",SUMIFS(S$86:S$161,$B$86:$B$161,$A43,$D$86:$D$161,$C43)*INDEX($B$7:$B$9,MATCH($D43&amp;$E43,$C$7:$C$9&amp;$D$7:$D$9,0)))</f>
        <v>231231.83899617111</v>
      </c>
    </row>
    <row r="44" spans="1:18" x14ac:dyDescent="0.3">
      <c r="A44" s="4" t="s">
        <v>29</v>
      </c>
      <c r="B44" s="4" t="str">
        <f>INDEX('R1. Scenario specifications'!$C$11:$C$59,MATCH($A44,'R1. Scenario specifications'!$A$11:$A$59,0))</f>
        <v>New Policies Scenario, World Energy Outlook 2016</v>
      </c>
      <c r="C44" s="4" t="s">
        <v>53</v>
      </c>
      <c r="D44" s="4" t="str">
        <f t="array" ref="D44">INDEX($F$86:$F$161,MATCH($A44&amp;$C44,$B$86:$B$161&amp;$D$86:$D$161,0))</f>
        <v>Mtoe</v>
      </c>
      <c r="E44" s="4" t="s">
        <v>13</v>
      </c>
      <c r="F44" s="6">
        <f t="array" ref="F44">IF(SUMIFS(G$86:G$161,$B$86:$B$161,$A44)=0,"",SUMIFS(G$86:G$161,$B$86:$B$161,$A44,$D$86:$D$161,$C44)*INDEX($B$7:$B$9,MATCH($D44&amp;$E44,$C$7:$C$9&amp;$D$7:$D$9,0)))</f>
        <v>27731.382800350137</v>
      </c>
      <c r="G44" s="6" t="str">
        <f t="array" ref="G44">IF(SUMIFS(H$86:H$161,$B$86:$B$161,$A44)=0,"",SUMIFS(H$86:H$161,$B$86:$B$161,$A44,$D$86:$D$161,$C44)*INDEX($B$7:$B$9,MATCH($D44&amp;$E44,$C$7:$C$9&amp;$D$7:$D$9,0)))</f>
        <v/>
      </c>
      <c r="H44" s="6" t="str">
        <f t="array" ref="H44">IF(SUMIFS(I$86:I$161,$B$86:$B$161,$A44)=0,"",SUMIFS(I$86:I$161,$B$86:$B$161,$A44,$D$86:$D$161,$C44)*INDEX($B$7:$B$9,MATCH($D44&amp;$E44,$C$7:$C$9&amp;$D$7:$D$9,0)))</f>
        <v/>
      </c>
      <c r="I44" s="6" t="str">
        <f t="array" ref="I44">IF(SUMIFS(J$86:J$161,$B$86:$B$161,$A44)=0,"",SUMIFS(J$86:J$161,$B$86:$B$161,$A44,$D$86:$D$161,$C44)*INDEX($B$7:$B$9,MATCH($D44&amp;$E44,$C$7:$C$9&amp;$D$7:$D$9,0)))</f>
        <v/>
      </c>
      <c r="J44" s="6">
        <f t="array" ref="J44">IF(SUMIFS(K$86:K$161,$B$86:$B$161,$A44)=0,"",SUMIFS(K$86:K$161,$B$86:$B$161,$A44,$D$86:$D$161,$C44)*INDEX($B$7:$B$9,MATCH($D44&amp;$E44,$C$7:$C$9&amp;$D$7:$D$9,0)))</f>
        <v>33319.881563634313</v>
      </c>
      <c r="K44" s="6">
        <f t="array" ref="K44">IF(SUMIFS(L$86:L$161,$B$86:$B$161,$A44)=0,"",SUMIFS(L$86:L$161,$B$86:$B$161,$A44,$D$86:$D$161,$C44)*INDEX($B$7:$B$9,MATCH($D44&amp;$E44,$C$7:$C$9&amp;$D$7:$D$9,0)))</f>
        <v>37165.649950436447</v>
      </c>
      <c r="L44" s="6">
        <f t="array" ref="L44">IF(SUMIFS(M$86:M$161,$B$86:$B$161,$A44)=0,"",SUMIFS(M$86:M$161,$B$86:$B$161,$A44,$D$86:$D$161,$C44)*INDEX($B$7:$B$9,MATCH($D44&amp;$E44,$C$7:$C$9&amp;$D$7:$D$9,0)))</f>
        <v>41983.777514922098</v>
      </c>
      <c r="M44" s="6">
        <f t="array" ref="M44">IF(SUMIFS(N$86:N$161,$B$86:$B$161,$A44)=0,"",SUMIFS(N$86:N$161,$B$86:$B$161,$A44,$D$86:$D$161,$C44)*INDEX($B$7:$B$9,MATCH($D44&amp;$E44,$C$7:$C$9&amp;$D$7:$D$9,0)))</f>
        <v>45892.209737226513</v>
      </c>
      <c r="N44" s="6">
        <f t="array" ref="N44">IF(SUMIFS(O$86:O$161,$B$86:$B$161,$A44)=0,"",SUMIFS(O$86:O$161,$B$86:$B$161,$A44,$D$86:$D$161,$C44)*INDEX($B$7:$B$9,MATCH($D44&amp;$E44,$C$7:$C$9&amp;$D$7:$D$9,0)))</f>
        <v>49456.595856867498</v>
      </c>
      <c r="O44" s="6">
        <f t="array" ref="O44">IF(SUMIFS(P$86:P$161,$B$86:$B$161,$A44)=0,"",SUMIFS(P$86:P$161,$B$86:$B$161,$A44,$D$86:$D$161,$C44)*INDEX($B$7:$B$9,MATCH($D44&amp;$E44,$C$7:$C$9&amp;$D$7:$D$9,0)))</f>
        <v>53020.981976508585</v>
      </c>
      <c r="P44" s="6">
        <f t="array" ref="P44">IF(SUMIFS(Q$86:Q$161,$B$86:$B$161,$A44)=0,"",SUMIFS(Q$86:Q$161,$B$86:$B$161,$A44,$D$86:$D$161,$C44)*INDEX($B$7:$B$9,MATCH($D44&amp;$E44,$C$7:$C$9&amp;$D$7:$D$9,0)))</f>
        <v>56585.368096149599</v>
      </c>
      <c r="Q44" s="6">
        <f t="array" ref="Q44">IF(SUMIFS(R$86:R$161,$B$86:$B$161,$A44)=0,"",SUMIFS(R$86:R$161,$B$86:$B$161,$A44,$D$86:$D$161,$C44)*INDEX($B$7:$B$9,MATCH($D44&amp;$E44,$C$7:$C$9&amp;$D$7:$D$9,0)))</f>
        <v>60149.754215790614</v>
      </c>
      <c r="R44" s="6">
        <f t="array" ref="R44">IF(SUMIFS(S$86:S$161,$B$86:$B$161,$A44)=0,"",SUMIFS(S$86:S$161,$B$86:$B$161,$A44,$D$86:$D$161,$C44)*INDEX($B$7:$B$9,MATCH($D44&amp;$E44,$C$7:$C$9&amp;$D$7:$D$9,0)))</f>
        <v>63714.140335431628</v>
      </c>
    </row>
    <row r="45" spans="1:18" x14ac:dyDescent="0.3">
      <c r="A45" s="4" t="s">
        <v>29</v>
      </c>
      <c r="B45" s="4" t="str">
        <f>INDEX('R1. Scenario specifications'!$C$11:$C$59,MATCH($A45,'R1. Scenario specifications'!$A$11:$A$59,0))</f>
        <v>New Policies Scenario, World Energy Outlook 2016</v>
      </c>
      <c r="C45" s="4" t="s">
        <v>54</v>
      </c>
      <c r="D45" s="4" t="str">
        <f t="array" ref="D45">INDEX($F$86:$F$161,MATCH($A45&amp;$C45,$B$86:$B$161&amp;$D$86:$D$161,0))</f>
        <v>Mtoe</v>
      </c>
      <c r="E45" s="4" t="s">
        <v>13</v>
      </c>
      <c r="F45" s="6">
        <f t="array" ref="F45">IF(SUMIFS(G$86:G$161,$B$86:$B$161,$A45)=0,"",SUMIFS(G$86:G$161,$B$86:$B$161,$A45,$D$86:$D$161,$C45)*INDEX($B$7:$B$9,MATCH($D45&amp;$E45,$C$7:$C$9&amp;$D$7:$D$9,0)))</f>
        <v>14019.60026133503</v>
      </c>
      <c r="G45" s="6" t="str">
        <f t="array" ref="G45">IF(SUMIFS(H$86:H$161,$B$86:$B$161,$A45)=0,"",SUMIFS(H$86:H$161,$B$86:$B$161,$A45,$D$86:$D$161,$C45)*INDEX($B$7:$B$9,MATCH($D45&amp;$E45,$C$7:$C$9&amp;$D$7:$D$9,0)))</f>
        <v/>
      </c>
      <c r="H45" s="6" t="str">
        <f t="array" ref="H45">IF(SUMIFS(I$86:I$161,$B$86:$B$161,$A45)=0,"",SUMIFS(I$86:I$161,$B$86:$B$161,$A45,$D$86:$D$161,$C45)*INDEX($B$7:$B$9,MATCH($D45&amp;$E45,$C$7:$C$9&amp;$D$7:$D$9,0)))</f>
        <v/>
      </c>
      <c r="I45" s="6" t="str">
        <f t="array" ref="I45">IF(SUMIFS(J$86:J$161,$B$86:$B$161,$A45)=0,"",SUMIFS(J$86:J$161,$B$86:$B$161,$A45,$D$86:$D$161,$C45)*INDEX($B$7:$B$9,MATCH($D45&amp;$E45,$C$7:$C$9&amp;$D$7:$D$9,0)))</f>
        <v/>
      </c>
      <c r="J45" s="6">
        <f t="array" ref="J45">IF(SUMIFS(K$86:K$161,$B$86:$B$161,$A45)=0,"",SUMIFS(K$86:K$161,$B$86:$B$161,$A45,$D$86:$D$161,$C45)*INDEX($B$7:$B$9,MATCH($D45&amp;$E45,$C$7:$C$9&amp;$D$7:$D$9,0)))</f>
        <v>15793.987032567697</v>
      </c>
      <c r="K45" s="6">
        <f t="array" ref="K45">IF(SUMIFS(L$86:L$161,$B$86:$B$161,$A45)=0,"",SUMIFS(L$86:L$161,$B$86:$B$161,$A45,$D$86:$D$161,$C45)*INDEX($B$7:$B$9,MATCH($D45&amp;$E45,$C$7:$C$9&amp;$D$7:$D$9,0)))</f>
        <v>17594.051448160317</v>
      </c>
      <c r="L45" s="6">
        <f t="array" ref="L45">IF(SUMIFS(M$86:M$161,$B$86:$B$161,$A45)=0,"",SUMIFS(M$86:M$161,$B$86:$B$161,$A45,$D$86:$D$161,$C45)*INDEX($B$7:$B$9,MATCH($D45&amp;$E45,$C$7:$C$9&amp;$D$7:$D$9,0)))</f>
        <v>19377.67430017858</v>
      </c>
      <c r="M45" s="6">
        <f t="array" ref="M45">IF(SUMIFS(N$86:N$161,$B$86:$B$161,$A45)=0,"",SUMIFS(N$86:N$161,$B$86:$B$161,$A45,$D$86:$D$161,$C45)*INDEX($B$7:$B$9,MATCH($D45&amp;$E45,$C$7:$C$9&amp;$D$7:$D$9,0)))</f>
        <v>21005.16719364034</v>
      </c>
      <c r="N45" s="6">
        <f t="array" ref="N45">IF(SUMIFS(O$86:O$161,$B$86:$B$161,$A45)=0,"",SUMIFS(O$86:O$161,$B$86:$B$161,$A45,$D$86:$D$161,$C45)*INDEX($B$7:$B$9,MATCH($D45&amp;$E45,$C$7:$C$9&amp;$D$7:$D$9,0)))</f>
        <v>22430.914942616746</v>
      </c>
      <c r="O45" s="6">
        <f t="array" ref="O45">IF(SUMIFS(P$86:P$161,$B$86:$B$161,$A45)=0,"",SUMIFS(P$86:P$161,$B$86:$B$161,$A45,$D$86:$D$161,$C45)*INDEX($B$7:$B$9,MATCH($D45&amp;$E45,$C$7:$C$9&amp;$D$7:$D$9,0)))</f>
        <v>23856.662691593221</v>
      </c>
      <c r="P45" s="6">
        <f t="array" ref="P45">IF(SUMIFS(Q$86:Q$161,$B$86:$B$161,$A45)=0,"",SUMIFS(Q$86:Q$161,$B$86:$B$161,$A45,$D$86:$D$161,$C45)*INDEX($B$7:$B$9,MATCH($D45&amp;$E45,$C$7:$C$9&amp;$D$7:$D$9,0)))</f>
        <v>25282.410440569576</v>
      </c>
      <c r="Q45" s="6">
        <f t="array" ref="Q45">IF(SUMIFS(R$86:R$161,$B$86:$B$161,$A45)=0,"",SUMIFS(R$86:R$161,$B$86:$B$161,$A45,$D$86:$D$161,$C45)*INDEX($B$7:$B$9,MATCH($D45&amp;$E45,$C$7:$C$9&amp;$D$7:$D$9,0)))</f>
        <v>26708.158189546008</v>
      </c>
      <c r="R45" s="6">
        <f t="array" ref="R45">IF(SUMIFS(S$86:S$161,$B$86:$B$161,$A45)=0,"",SUMIFS(S$86:S$161,$B$86:$B$161,$A45,$D$86:$D$161,$C45)*INDEX($B$7:$B$9,MATCH($D45&amp;$E45,$C$7:$C$9&amp;$D$7:$D$9,0)))</f>
        <v>28133.905938522443</v>
      </c>
    </row>
    <row r="46" spans="1:18" x14ac:dyDescent="0.3">
      <c r="A46" s="4" t="s">
        <v>29</v>
      </c>
      <c r="B46" s="4" t="str">
        <f>INDEX('R1. Scenario specifications'!$C$11:$C$59,MATCH($A46,'R1. Scenario specifications'!$A$11:$A$59,0))</f>
        <v>New Policies Scenario, World Energy Outlook 2016</v>
      </c>
      <c r="C46" s="4" t="s">
        <v>55</v>
      </c>
      <c r="D46" s="4" t="str">
        <f t="array" ref="D46">INDEX($F$86:$F$161,MATCH($A46&amp;$C46,$B$86:$B$161&amp;$D$86:$D$161,0))</f>
        <v>Mtoe</v>
      </c>
      <c r="E46" s="4" t="s">
        <v>13</v>
      </c>
      <c r="F46" s="6">
        <f t="array" ref="F46">IF(SUMIFS(G$86:G$161,$B$86:$B$161,$A46)=0,"",SUMIFS(G$86:G$161,$B$86:$B$161,$A46,$D$86:$D$161,$C46)*INDEX($B$7:$B$9,MATCH($D46&amp;$E46,$C$7:$C$9&amp;$D$7:$D$9,0)))</f>
        <v>59494.884268411777</v>
      </c>
      <c r="G46" s="6" t="str">
        <f t="array" ref="G46">IF(SUMIFS(H$86:H$161,$B$86:$B$161,$A46)=0,"",SUMIFS(H$86:H$161,$B$86:$B$161,$A46,$D$86:$D$161,$C46)*INDEX($B$7:$B$9,MATCH($D46&amp;$E46,$C$7:$C$9&amp;$D$7:$D$9,0)))</f>
        <v/>
      </c>
      <c r="H46" s="6" t="str">
        <f t="array" ref="H46">IF(SUMIFS(I$86:I$161,$B$86:$B$161,$A46)=0,"",SUMIFS(I$86:I$161,$B$86:$B$161,$A46,$D$86:$D$161,$C46)*INDEX($B$7:$B$9,MATCH($D46&amp;$E46,$C$7:$C$9&amp;$D$7:$D$9,0)))</f>
        <v/>
      </c>
      <c r="I46" s="6" t="str">
        <f t="array" ref="I46">IF(SUMIFS(J$86:J$161,$B$86:$B$161,$A46)=0,"",SUMIFS(J$86:J$161,$B$86:$B$161,$A46,$D$86:$D$161,$C46)*INDEX($B$7:$B$9,MATCH($D46&amp;$E46,$C$7:$C$9&amp;$D$7:$D$9,0)))</f>
        <v/>
      </c>
      <c r="J46" s="6">
        <f t="array" ref="J46">IF(SUMIFS(K$86:K$161,$B$86:$B$161,$A46)=0,"",SUMIFS(K$86:K$161,$B$86:$B$161,$A46,$D$86:$D$161,$C46)*INDEX($B$7:$B$9,MATCH($D46&amp;$E46,$C$7:$C$9&amp;$D$7:$D$9,0)))</f>
        <v>64608.784131636137</v>
      </c>
      <c r="K46" s="6">
        <f t="array" ref="K46">IF(SUMIFS(L$86:L$161,$B$86:$B$161,$A46)=0,"",SUMIFS(L$86:L$161,$B$86:$B$161,$A46,$D$86:$D$161,$C46)*INDEX($B$7:$B$9,MATCH($D46&amp;$E46,$C$7:$C$9&amp;$D$7:$D$9,0)))</f>
        <v>68349.773661801693</v>
      </c>
      <c r="L46" s="6">
        <f t="array" ref="L46">IF(SUMIFS(M$86:M$161,$B$86:$B$161,$A46)=0,"",SUMIFS(M$86:M$161,$B$86:$B$161,$A46,$D$86:$D$161,$C46)*INDEX($B$7:$B$9,MATCH($D46&amp;$E46,$C$7:$C$9&amp;$D$7:$D$9,0)))</f>
        <v>72050.285209630369</v>
      </c>
      <c r="M46" s="6">
        <f t="array" ref="M46">IF(SUMIFS(N$86:N$161,$B$86:$B$161,$A46)=0,"",SUMIFS(N$86:N$161,$B$86:$B$161,$A46,$D$86:$D$161,$C46)*INDEX($B$7:$B$9,MATCH($D46&amp;$E46,$C$7:$C$9&amp;$D$7:$D$9,0)))</f>
        <v>75542.072217384586</v>
      </c>
      <c r="N46" s="6">
        <f t="array" ref="N46">IF(SUMIFS(O$86:O$161,$B$86:$B$161,$A46)=0,"",SUMIFS(O$86:O$161,$B$86:$B$161,$A46,$D$86:$D$161,$C46)*INDEX($B$7:$B$9,MATCH($D46&amp;$E46,$C$7:$C$9&amp;$D$7:$D$9,0)))</f>
        <v>78845.068039833233</v>
      </c>
      <c r="O46" s="6">
        <f t="array" ref="O46">IF(SUMIFS(P$86:P$161,$B$86:$B$161,$A46)=0,"",SUMIFS(P$86:P$161,$B$86:$B$161,$A46,$D$86:$D$161,$C46)*INDEX($B$7:$B$9,MATCH($D46&amp;$E46,$C$7:$C$9&amp;$D$7:$D$9,0)))</f>
        <v>82148.063862281953</v>
      </c>
      <c r="P46" s="6">
        <f t="array" ref="P46">IF(SUMIFS(Q$86:Q$161,$B$86:$B$161,$A46)=0,"",SUMIFS(Q$86:Q$161,$B$86:$B$161,$A46,$D$86:$D$161,$C46)*INDEX($B$7:$B$9,MATCH($D46&amp;$E46,$C$7:$C$9&amp;$D$7:$D$9,0)))</f>
        <v>85451.059684730601</v>
      </c>
      <c r="Q46" s="6">
        <f t="array" ref="Q46">IF(SUMIFS(R$86:R$161,$B$86:$B$161,$A46)=0,"",SUMIFS(R$86:R$161,$B$86:$B$161,$A46,$D$86:$D$161,$C46)*INDEX($B$7:$B$9,MATCH($D46&amp;$E46,$C$7:$C$9&amp;$D$7:$D$9,0)))</f>
        <v>88754.055507179233</v>
      </c>
      <c r="R46" s="6">
        <f t="array" ref="R46">IF(SUMIFS(S$86:S$161,$B$86:$B$161,$A46)=0,"",SUMIFS(S$86:S$161,$B$86:$B$161,$A46,$D$86:$D$161,$C46)*INDEX($B$7:$B$9,MATCH($D46&amp;$E46,$C$7:$C$9&amp;$D$7:$D$9,0)))</f>
        <v>92057.05132962788</v>
      </c>
    </row>
    <row r="47" spans="1:18" x14ac:dyDescent="0.3">
      <c r="A47" s="4" t="s">
        <v>29</v>
      </c>
      <c r="B47" s="4" t="str">
        <f>INDEX('R1. Scenario specifications'!$C$11:$C$59,MATCH($A47,'R1. Scenario specifications'!$A$11:$A$59,0))</f>
        <v>New Policies Scenario, World Energy Outlook 2016</v>
      </c>
      <c r="C47" s="4" t="s">
        <v>92</v>
      </c>
      <c r="D47" s="4" t="str">
        <f t="array" ref="D47">INDEX($F$86:$F$161,MATCH($A47&amp;$C47,$B$86:$B$161&amp;$D$86:$D$161,0))</f>
        <v>Mtoe</v>
      </c>
      <c r="E47" s="4" t="s">
        <v>13</v>
      </c>
      <c r="F47" s="6">
        <f t="array" ref="F47">IF(SUMIFS(G$86:G$161,$B$86:$B$161,$A47)=0,"",SUMIFS(G$86:G$161,$B$86:$B$161,$A47,$D$86:$D$161,$C47)*INDEX($B$7:$B$9,MATCH($D47&amp;$E47,$C$7:$C$9&amp;$D$7:$D$9,0)))</f>
        <v>7571.9366449908075</v>
      </c>
      <c r="G47" s="6" t="str">
        <f t="array" ref="G47">IF(SUMIFS(H$86:H$161,$B$86:$B$161,$A47)=0,"",SUMIFS(H$86:H$161,$B$86:$B$161,$A47,$D$86:$D$161,$C47)*INDEX($B$7:$B$9,MATCH($D47&amp;$E47,$C$7:$C$9&amp;$D$7:$D$9,0)))</f>
        <v/>
      </c>
      <c r="H47" s="6" t="str">
        <f t="array" ref="H47">IF(SUMIFS(I$86:I$161,$B$86:$B$161,$A47)=0,"",SUMIFS(I$86:I$161,$B$86:$B$161,$A47,$D$86:$D$161,$C47)*INDEX($B$7:$B$9,MATCH($D47&amp;$E47,$C$7:$C$9&amp;$D$7:$D$9,0)))</f>
        <v/>
      </c>
      <c r="I47" s="6" t="str">
        <f t="array" ref="I47">IF(SUMIFS(J$86:J$161,$B$86:$B$161,$A47)=0,"",SUMIFS(J$86:J$161,$B$86:$B$161,$A47,$D$86:$D$161,$C47)*INDEX($B$7:$B$9,MATCH($D47&amp;$E47,$C$7:$C$9&amp;$D$7:$D$9,0)))</f>
        <v/>
      </c>
      <c r="J47" s="6">
        <f t="array" ref="J47">IF(SUMIFS(K$86:K$161,$B$86:$B$161,$A47)=0,"",SUMIFS(K$86:K$161,$B$86:$B$161,$A47,$D$86:$D$161,$C47)*INDEX($B$7:$B$9,MATCH($D47&amp;$E47,$C$7:$C$9&amp;$D$7:$D$9,0)))</f>
        <v>14185.029102677028</v>
      </c>
      <c r="K47" s="6">
        <f t="array" ref="K47">IF(SUMIFS(L$86:L$161,$B$86:$B$161,$A47)=0,"",SUMIFS(L$86:L$161,$B$86:$B$161,$A47,$D$86:$D$161,$C47)*INDEX($B$7:$B$9,MATCH($D47&amp;$E47,$C$7:$C$9&amp;$D$7:$D$9,0)))</f>
        <v>20017.819271980206</v>
      </c>
      <c r="L47" s="6">
        <f t="array" ref="L47">IF(SUMIFS(M$86:M$161,$B$86:$B$161,$A47)=0,"",SUMIFS(M$86:M$161,$B$86:$B$161,$A47,$D$86:$D$161,$C47)*INDEX($B$7:$B$9,MATCH($D47&amp;$E47,$C$7:$C$9&amp;$D$7:$D$9,0)))</f>
        <v>26928.769054801891</v>
      </c>
      <c r="M47" s="6">
        <f t="array" ref="M47">IF(SUMIFS(N$86:N$161,$B$86:$B$161,$A47)=0,"",SUMIFS(N$86:N$161,$B$86:$B$161,$A47,$D$86:$D$161,$C47)*INDEX($B$7:$B$9,MATCH($D47&amp;$E47,$C$7:$C$9&amp;$D$7:$D$9,0)))</f>
        <v>34973.437287055429</v>
      </c>
      <c r="N47" s="6">
        <f t="array" ref="N47">IF(SUMIFS(O$86:O$161,$B$86:$B$161,$A47)=0,"",SUMIFS(O$86:O$161,$B$86:$B$161,$A47,$D$86:$D$161,$C47)*INDEX($B$7:$B$9,MATCH($D47&amp;$E47,$C$7:$C$9&amp;$D$7:$D$9,0)))</f>
        <v>43398.400936315855</v>
      </c>
      <c r="O47" s="6">
        <f t="array" ref="O47">IF(SUMIFS(P$86:P$161,$B$86:$B$161,$A47)=0,"",SUMIFS(P$86:P$161,$B$86:$B$161,$A47,$D$86:$D$161,$C47)*INDEX($B$7:$B$9,MATCH($D47&amp;$E47,$C$7:$C$9&amp;$D$7:$D$9,0)))</f>
        <v>51823.364585575837</v>
      </c>
      <c r="P47" s="6">
        <f t="array" ref="P47">IF(SUMIFS(Q$86:Q$161,$B$86:$B$161,$A47)=0,"",SUMIFS(Q$86:Q$161,$B$86:$B$161,$A47,$D$86:$D$161,$C47)*INDEX($B$7:$B$9,MATCH($D47&amp;$E47,$C$7:$C$9&amp;$D$7:$D$9,0)))</f>
        <v>60248.32823483643</v>
      </c>
      <c r="Q47" s="6">
        <f t="array" ref="Q47">IF(SUMIFS(R$86:R$161,$B$86:$B$161,$A47)=0,"",SUMIFS(R$86:R$161,$B$86:$B$161,$A47,$D$86:$D$161,$C47)*INDEX($B$7:$B$9,MATCH($D47&amp;$E47,$C$7:$C$9&amp;$D$7:$D$9,0)))</f>
        <v>68673.291884097023</v>
      </c>
      <c r="R47" s="6">
        <f t="array" ref="R47">IF(SUMIFS(S$86:S$161,$B$86:$B$161,$A47)=0,"",SUMIFS(S$86:S$161,$B$86:$B$161,$A47,$D$86:$D$161,$C47)*INDEX($B$7:$B$9,MATCH($D47&amp;$E47,$C$7:$C$9&amp;$D$7:$D$9,0)))</f>
        <v>77098.255533357005</v>
      </c>
    </row>
    <row r="48" spans="1:18" x14ac:dyDescent="0.3">
      <c r="A48" s="4" t="s">
        <v>30</v>
      </c>
      <c r="B48" s="4" t="str">
        <f>INDEX('R1. Scenario specifications'!$C$11:$C$59,MATCH($A48,'R1. Scenario specifications'!$A$11:$A$59,0))</f>
        <v>450 Scenario, World Energy Outlook 2016</v>
      </c>
      <c r="C48" s="4" t="s">
        <v>23</v>
      </c>
      <c r="D48" s="4" t="str">
        <f t="array" ref="D48">INDEX($F$86:$F$161,MATCH($A48&amp;$C48,$B$86:$B$161&amp;$D$86:$D$161,0))</f>
        <v>Mtoe</v>
      </c>
      <c r="E48" s="4" t="s">
        <v>13</v>
      </c>
      <c r="F48" s="6">
        <f t="array" ref="F48">IF(SUMIFS(G$86:G$161,$B$86:$B$161,$A48)=0,"",SUMIFS(G$86:G$161,$B$86:$B$161,$A48,$D$86:$D$161,$C48)*INDEX($B$7:$B$9,MATCH($D48&amp;$E48,$C$7:$C$9&amp;$D$7:$D$9,0)))</f>
        <v>164381.98643202987</v>
      </c>
      <c r="G48" s="6" t="str">
        <f t="array" ref="G48">IF(SUMIFS(H$86:H$161,$B$86:$B$161,$A48)=0,"",SUMIFS(H$86:H$161,$B$86:$B$161,$A48,$D$86:$D$161,$C48)*INDEX($B$7:$B$9,MATCH($D48&amp;$E48,$C$7:$C$9&amp;$D$7:$D$9,0)))</f>
        <v/>
      </c>
      <c r="H48" s="6" t="str">
        <f t="array" ref="H48">IF(SUMIFS(I$86:I$161,$B$86:$B$161,$A48)=0,"",SUMIFS(I$86:I$161,$B$86:$B$161,$A48,$D$86:$D$161,$C48)*INDEX($B$7:$B$9,MATCH($D48&amp;$E48,$C$7:$C$9&amp;$D$7:$D$9,0)))</f>
        <v/>
      </c>
      <c r="I48" s="6" t="str">
        <f t="array" ref="I48">IF(SUMIFS(J$86:J$161,$B$86:$B$161,$A48)=0,"",SUMIFS(J$86:J$161,$B$86:$B$161,$A48,$D$86:$D$161,$C48)*INDEX($B$7:$B$9,MATCH($D48&amp;$E48,$C$7:$C$9&amp;$D$7:$D$9,0)))</f>
        <v/>
      </c>
      <c r="J48" s="6">
        <f t="array" ref="J48">IF(SUMIFS(K$86:K$161,$B$86:$B$161,$A48)=0,"",SUMIFS(K$86:K$161,$B$86:$B$161,$A48,$D$86:$D$161,$C48)*INDEX($B$7:$B$9,MATCH($D48&amp;$E48,$C$7:$C$9&amp;$D$7:$D$9,0)))</f>
        <v>151652.52346788271</v>
      </c>
      <c r="K48" s="6" t="str">
        <f t="array" ref="K48">IF(SUMIFS(L$86:L$161,$B$86:$B$161,$A48)=0,"",SUMIFS(L$86:L$161,$B$86:$B$161,$A48,$D$86:$D$161,$C48)*INDEX($B$7:$B$9,MATCH($D48&amp;$E48,$C$7:$C$9&amp;$D$7:$D$9,0)))</f>
        <v/>
      </c>
      <c r="L48" s="6">
        <f t="array" ref="L48">IF(SUMIFS(M$86:M$161,$B$86:$B$161,$A48)=0,"",SUMIFS(M$86:M$161,$B$86:$B$161,$A48,$D$86:$D$161,$C48)*INDEX($B$7:$B$9,MATCH($D48&amp;$E48,$C$7:$C$9&amp;$D$7:$D$9,0)))</f>
        <v>110955.48356855383</v>
      </c>
      <c r="M48" s="6" t="str">
        <f t="array" ref="M48">IF(SUMIFS(N$86:N$161,$B$86:$B$161,$A48)=0,"",SUMIFS(N$86:N$161,$B$86:$B$161,$A48,$D$86:$D$161,$C48)*INDEX($B$7:$B$9,MATCH($D48&amp;$E48,$C$7:$C$9&amp;$D$7:$D$9,0)))</f>
        <v/>
      </c>
      <c r="N48" s="6">
        <f t="array" ref="N48">IF(SUMIFS(O$86:O$161,$B$86:$B$161,$A48)=0,"",SUMIFS(O$86:O$161,$B$86:$B$161,$A48,$D$86:$D$161,$C48)*INDEX($B$7:$B$9,MATCH($D48&amp;$E48,$C$7:$C$9&amp;$D$7:$D$9,0)))</f>
        <v>83755.518730974902</v>
      </c>
      <c r="O48" s="6">
        <f t="array" ref="O48">IF(SUMIFS(P$86:P$161,$B$86:$B$161,$A48)=0,"",SUMIFS(P$86:P$161,$B$86:$B$161,$A48,$D$86:$D$161,$C48)*INDEX($B$7:$B$9,MATCH($D48&amp;$E48,$C$7:$C$9&amp;$D$7:$D$9,0)))</f>
        <v>70155.536312185417</v>
      </c>
      <c r="P48" s="6">
        <f t="array" ref="P48">IF(SUMIFS(Q$86:Q$161,$B$86:$B$161,$A48)=0,"",SUMIFS(Q$86:Q$161,$B$86:$B$161,$A48,$D$86:$D$161,$C48)*INDEX($B$7:$B$9,MATCH($D48&amp;$E48,$C$7:$C$9&amp;$D$7:$D$9,0)))</f>
        <v>56555.553893395954</v>
      </c>
      <c r="Q48" s="6">
        <f t="array" ref="Q48">IF(SUMIFS(R$86:R$161,$B$86:$B$161,$A48)=0,"",SUMIFS(R$86:R$161,$B$86:$B$161,$A48,$D$86:$D$161,$C48)*INDEX($B$7:$B$9,MATCH($D48&amp;$E48,$C$7:$C$9&amp;$D$7:$D$9,0)))</f>
        <v>42955.571474606491</v>
      </c>
      <c r="R48" s="6">
        <f t="array" ref="R48">IF(SUMIFS(S$86:S$161,$B$86:$B$161,$A48)=0,"",SUMIFS(S$86:S$161,$B$86:$B$161,$A48,$D$86:$D$161,$C48)*INDEX($B$7:$B$9,MATCH($D48&amp;$E48,$C$7:$C$9&amp;$D$7:$D$9,0)))</f>
        <v>29355.589055817018</v>
      </c>
    </row>
    <row r="49" spans="1:18" x14ac:dyDescent="0.3">
      <c r="A49" s="4" t="s">
        <v>30</v>
      </c>
      <c r="B49" s="4" t="str">
        <f>INDEX('R1. Scenario specifications'!$C$11:$C$59,MATCH($A49,'R1. Scenario specifications'!$A$11:$A$59,0))</f>
        <v>450 Scenario, World Energy Outlook 2016</v>
      </c>
      <c r="C49" s="4" t="s">
        <v>24</v>
      </c>
      <c r="D49" s="4" t="str">
        <f t="array" ref="D49">INDEX($F$86:$F$161,MATCH($A49&amp;$C49,$B$86:$B$161&amp;$D$86:$D$161,0))</f>
        <v>Mtoe</v>
      </c>
      <c r="E49" s="4" t="s">
        <v>13</v>
      </c>
      <c r="F49" s="6">
        <f t="array" ref="F49">IF(SUMIFS(G$86:G$161,$B$86:$B$161,$A49)=0,"",SUMIFS(G$86:G$161,$B$86:$B$161,$A49,$D$86:$D$161,$C49)*INDEX($B$7:$B$9,MATCH($D49&amp;$E49,$C$7:$C$9&amp;$D$7:$D$9,0)))</f>
        <v>178601.82877665258</v>
      </c>
      <c r="G49" s="6" t="str">
        <f t="array" ref="G49">IF(SUMIFS(H$86:H$161,$B$86:$B$161,$A49)=0,"",SUMIFS(H$86:H$161,$B$86:$B$161,$A49,$D$86:$D$161,$C49)*INDEX($B$7:$B$9,MATCH($D49&amp;$E49,$C$7:$C$9&amp;$D$7:$D$9,0)))</f>
        <v/>
      </c>
      <c r="H49" s="6" t="str">
        <f t="array" ref="H49">IF(SUMIFS(I$86:I$161,$B$86:$B$161,$A49)=0,"",SUMIFS(I$86:I$161,$B$86:$B$161,$A49,$D$86:$D$161,$C49)*INDEX($B$7:$B$9,MATCH($D49&amp;$E49,$C$7:$C$9&amp;$D$7:$D$9,0)))</f>
        <v/>
      </c>
      <c r="I49" s="6" t="str">
        <f t="array" ref="I49">IF(SUMIFS(J$86:J$161,$B$86:$B$161,$A49)=0,"",SUMIFS(J$86:J$161,$B$86:$B$161,$A49,$D$86:$D$161,$C49)*INDEX($B$7:$B$9,MATCH($D49&amp;$E49,$C$7:$C$9&amp;$D$7:$D$9,0)))</f>
        <v/>
      </c>
      <c r="J49" s="6">
        <f t="array" ref="J49">IF(SUMIFS(K$86:K$161,$B$86:$B$161,$A49)=0,"",SUMIFS(K$86:K$161,$B$86:$B$161,$A49,$D$86:$D$161,$C49)*INDEX($B$7:$B$9,MATCH($D49&amp;$E49,$C$7:$C$9&amp;$D$7:$D$9,0)))</f>
        <v>181897.32185351296</v>
      </c>
      <c r="K49" s="6" t="str">
        <f t="array" ref="K49">IF(SUMIFS(L$86:L$161,$B$86:$B$161,$A49)=0,"",SUMIFS(L$86:L$161,$B$86:$B$161,$A49,$D$86:$D$161,$C49)*INDEX($B$7:$B$9,MATCH($D49&amp;$E49,$C$7:$C$9&amp;$D$7:$D$9,0)))</f>
        <v/>
      </c>
      <c r="L49" s="6">
        <f t="array" ref="L49">IF(SUMIFS(M$86:M$161,$B$86:$B$161,$A49)=0,"",SUMIFS(M$86:M$161,$B$86:$B$161,$A49,$D$86:$D$161,$C49)*INDEX($B$7:$B$9,MATCH($D49&amp;$E49,$C$7:$C$9&amp;$D$7:$D$9,0)))</f>
        <v>162570.45018445511</v>
      </c>
      <c r="M49" s="6" t="str">
        <f t="array" ref="M49">IF(SUMIFS(N$86:N$161,$B$86:$B$161,$A49)=0,"",SUMIFS(N$86:N$161,$B$86:$B$161,$A49,$D$86:$D$161,$C49)*INDEX($B$7:$B$9,MATCH($D49&amp;$E49,$C$7:$C$9&amp;$D$7:$D$9,0)))</f>
        <v/>
      </c>
      <c r="N49" s="6">
        <f t="array" ref="N49">IF(SUMIFS(O$86:O$161,$B$86:$B$161,$A49)=0,"",SUMIFS(O$86:O$161,$B$86:$B$161,$A49,$D$86:$D$161,$C49)*INDEX($B$7:$B$9,MATCH($D49&amp;$E49,$C$7:$C$9&amp;$D$7:$D$9,0)))</f>
        <v>139255.00675441787</v>
      </c>
      <c r="O49" s="6">
        <f t="array" ref="O49">IF(SUMIFS(P$86:P$161,$B$86:$B$161,$A49)=0,"",SUMIFS(P$86:P$161,$B$86:$B$161,$A49,$D$86:$D$161,$C49)*INDEX($B$7:$B$9,MATCH($D49&amp;$E49,$C$7:$C$9&amp;$D$7:$D$9,0)))</f>
        <v>127597.28503939927</v>
      </c>
      <c r="P49" s="6">
        <f t="array" ref="P49">IF(SUMIFS(Q$86:Q$161,$B$86:$B$161,$A49)=0,"",SUMIFS(Q$86:Q$161,$B$86:$B$161,$A49,$D$86:$D$161,$C49)*INDEX($B$7:$B$9,MATCH($D49&amp;$E49,$C$7:$C$9&amp;$D$7:$D$9,0)))</f>
        <v>115939.56332438064</v>
      </c>
      <c r="Q49" s="6">
        <f t="array" ref="Q49">IF(SUMIFS(R$86:R$161,$B$86:$B$161,$A49)=0,"",SUMIFS(R$86:R$161,$B$86:$B$161,$A49,$D$86:$D$161,$C49)*INDEX($B$7:$B$9,MATCH($D49&amp;$E49,$C$7:$C$9&amp;$D$7:$D$9,0)))</f>
        <v>104281.84160936202</v>
      </c>
      <c r="R49" s="6">
        <f t="array" ref="R49">IF(SUMIFS(S$86:S$161,$B$86:$B$161,$A49)=0,"",SUMIFS(S$86:S$161,$B$86:$B$161,$A49,$D$86:$D$161,$C49)*INDEX($B$7:$B$9,MATCH($D49&amp;$E49,$C$7:$C$9&amp;$D$7:$D$9,0)))</f>
        <v>92624.119894343399</v>
      </c>
    </row>
    <row r="50" spans="1:18" x14ac:dyDescent="0.3">
      <c r="A50" s="4" t="s">
        <v>30</v>
      </c>
      <c r="B50" s="4" t="str">
        <f>INDEX('R1. Scenario specifications'!$C$11:$C$59,MATCH($A50,'R1. Scenario specifications'!$A$11:$A$59,0))</f>
        <v>450 Scenario, World Energy Outlook 2016</v>
      </c>
      <c r="C50" s="4" t="s">
        <v>25</v>
      </c>
      <c r="D50" s="4" t="str">
        <f t="array" ref="D50">INDEX($F$86:$F$161,MATCH($A50&amp;$C50,$B$86:$B$161&amp;$D$86:$D$161,0))</f>
        <v>Mtoe</v>
      </c>
      <c r="E50" s="4" t="s">
        <v>13</v>
      </c>
      <c r="F50" s="6">
        <f t="array" ref="F50">IF(SUMIFS(G$86:G$161,$B$86:$B$161,$A50)=0,"",SUMIFS(G$86:G$161,$B$86:$B$161,$A50,$D$86:$D$161,$C50)*INDEX($B$7:$B$9,MATCH($D50&amp;$E50,$C$7:$C$9&amp;$D$7:$D$9,0)))</f>
        <v>121123.52928549574</v>
      </c>
      <c r="G50" s="6" t="str">
        <f t="array" ref="G50">IF(SUMIFS(H$86:H$161,$B$86:$B$161,$A50)=0,"",SUMIFS(H$86:H$161,$B$86:$B$161,$A50,$D$86:$D$161,$C50)*INDEX($B$7:$B$9,MATCH($D50&amp;$E50,$C$7:$C$9&amp;$D$7:$D$9,0)))</f>
        <v/>
      </c>
      <c r="H50" s="6" t="str">
        <f t="array" ref="H50">IF(SUMIFS(I$86:I$161,$B$86:$B$161,$A50)=0,"",SUMIFS(I$86:I$161,$B$86:$B$161,$A50,$D$86:$D$161,$C50)*INDEX($B$7:$B$9,MATCH($D50&amp;$E50,$C$7:$C$9&amp;$D$7:$D$9,0)))</f>
        <v/>
      </c>
      <c r="I50" s="6" t="str">
        <f t="array" ref="I50">IF(SUMIFS(J$86:J$161,$B$86:$B$161,$A50)=0,"",SUMIFS(J$86:J$161,$B$86:$B$161,$A50,$D$86:$D$161,$C50)*INDEX($B$7:$B$9,MATCH($D50&amp;$E50,$C$7:$C$9&amp;$D$7:$D$9,0)))</f>
        <v/>
      </c>
      <c r="J50" s="6">
        <f t="array" ref="J50">IF(SUMIFS(K$86:K$161,$B$86:$B$161,$A50)=0,"",SUMIFS(K$86:K$161,$B$86:$B$161,$A50,$D$86:$D$161,$C50)*INDEX($B$7:$B$9,MATCH($D50&amp;$E50,$C$7:$C$9&amp;$D$7:$D$9,0)))</f>
        <v>131284.29415724901</v>
      </c>
      <c r="K50" s="6" t="str">
        <f t="array" ref="K50">IF(SUMIFS(L$86:L$161,$B$86:$B$161,$A50)=0,"",SUMIFS(L$86:L$161,$B$86:$B$161,$A50,$D$86:$D$161,$C50)*INDEX($B$7:$B$9,MATCH($D50&amp;$E50,$C$7:$C$9&amp;$D$7:$D$9,0)))</f>
        <v/>
      </c>
      <c r="L50" s="6">
        <f t="array" ref="L50">IF(SUMIFS(M$86:M$161,$B$86:$B$161,$A50)=0,"",SUMIFS(M$86:M$161,$B$86:$B$161,$A50,$D$86:$D$161,$C50)*INDEX($B$7:$B$9,MATCH($D50&amp;$E50,$C$7:$C$9&amp;$D$7:$D$9,0)))</f>
        <v>140214.93113612078</v>
      </c>
      <c r="M50" s="6" t="str">
        <f t="array" ref="M50">IF(SUMIFS(N$86:N$161,$B$86:$B$161,$A50)=0,"",SUMIFS(N$86:N$161,$B$86:$B$161,$A50,$D$86:$D$161,$C50)*INDEX($B$7:$B$9,MATCH($D50&amp;$E50,$C$7:$C$9&amp;$D$7:$D$9,0)))</f>
        <v/>
      </c>
      <c r="N50" s="6">
        <f t="array" ref="N50">IF(SUMIFS(O$86:O$161,$B$86:$B$161,$A50)=0,"",SUMIFS(O$86:O$161,$B$86:$B$161,$A50,$D$86:$D$161,$C50)*INDEX($B$7:$B$9,MATCH($D50&amp;$E50,$C$7:$C$9&amp;$D$7:$D$9,0)))</f>
        <v>138194.99691887107</v>
      </c>
      <c r="O50" s="6">
        <f t="array" ref="O50">IF(SUMIFS(P$86:P$161,$B$86:$B$161,$A50)=0,"",SUMIFS(P$86:P$161,$B$86:$B$161,$A50,$D$86:$D$161,$C50)*INDEX($B$7:$B$9,MATCH($D50&amp;$E50,$C$7:$C$9&amp;$D$7:$D$9,0)))</f>
        <v>137185.02981024623</v>
      </c>
      <c r="P50" s="6">
        <f t="array" ref="P50">IF(SUMIFS(Q$86:Q$161,$B$86:$B$161,$A50)=0,"",SUMIFS(Q$86:Q$161,$B$86:$B$161,$A50,$D$86:$D$161,$C50)*INDEX($B$7:$B$9,MATCH($D50&amp;$E50,$C$7:$C$9&amp;$D$7:$D$9,0)))</f>
        <v>136175.06270162135</v>
      </c>
      <c r="Q50" s="6">
        <f t="array" ref="Q50">IF(SUMIFS(R$86:R$161,$B$86:$B$161,$A50)=0,"",SUMIFS(R$86:R$161,$B$86:$B$161,$A50,$D$86:$D$161,$C50)*INDEX($B$7:$B$9,MATCH($D50&amp;$E50,$C$7:$C$9&amp;$D$7:$D$9,0)))</f>
        <v>135165.09559299648</v>
      </c>
      <c r="R50" s="6">
        <f t="array" ref="R50">IF(SUMIFS(S$86:S$161,$B$86:$B$161,$A50)=0,"",SUMIFS(S$86:S$161,$B$86:$B$161,$A50,$D$86:$D$161,$C50)*INDEX($B$7:$B$9,MATCH($D50&amp;$E50,$C$7:$C$9&amp;$D$7:$D$9,0)))</f>
        <v>134155.12848437164</v>
      </c>
    </row>
    <row r="51" spans="1:18" x14ac:dyDescent="0.3">
      <c r="A51" s="4" t="s">
        <v>30</v>
      </c>
      <c r="B51" s="4" t="str">
        <f>INDEX('R1. Scenario specifications'!$C$11:$C$59,MATCH($A51,'R1. Scenario specifications'!$A$11:$A$59,0))</f>
        <v>450 Scenario, World Energy Outlook 2016</v>
      </c>
      <c r="C51" s="4" t="s">
        <v>53</v>
      </c>
      <c r="D51" s="4" t="str">
        <f t="array" ref="D51">INDEX($F$86:$F$161,MATCH($A51&amp;$C51,$B$86:$B$161&amp;$D$86:$D$161,0))</f>
        <v>Mtoe</v>
      </c>
      <c r="E51" s="4" t="s">
        <v>13</v>
      </c>
      <c r="F51" s="6">
        <f t="array" ref="F51">IF(SUMIFS(G$86:G$161,$B$86:$B$161,$A51)=0,"",SUMIFS(G$86:G$161,$B$86:$B$161,$A51,$D$86:$D$161,$C51)*INDEX($B$7:$B$9,MATCH($D51&amp;$E51,$C$7:$C$9&amp;$D$7:$D$9,0)))</f>
        <v>27731.382800350137</v>
      </c>
      <c r="G51" s="6" t="str">
        <f t="array" ref="G51">IF(SUMIFS(H$86:H$161,$B$86:$B$161,$A51)=0,"",SUMIFS(H$86:H$161,$B$86:$B$161,$A51,$D$86:$D$161,$C51)*INDEX($B$7:$B$9,MATCH($D51&amp;$E51,$C$7:$C$9&amp;$D$7:$D$9,0)))</f>
        <v/>
      </c>
      <c r="H51" s="6" t="str">
        <f t="array" ref="H51">IF(SUMIFS(I$86:I$161,$B$86:$B$161,$A51)=0,"",SUMIFS(I$86:I$161,$B$86:$B$161,$A51,$D$86:$D$161,$C51)*INDEX($B$7:$B$9,MATCH($D51&amp;$E51,$C$7:$C$9&amp;$D$7:$D$9,0)))</f>
        <v/>
      </c>
      <c r="I51" s="6" t="str">
        <f t="array" ref="I51">IF(SUMIFS(J$86:J$161,$B$86:$B$161,$A51)=0,"",SUMIFS(J$86:J$161,$B$86:$B$161,$A51,$D$86:$D$161,$C51)*INDEX($B$7:$B$9,MATCH($D51&amp;$E51,$C$7:$C$9&amp;$D$7:$D$9,0)))</f>
        <v/>
      </c>
      <c r="J51" s="6">
        <f t="array" ref="J51">IF(SUMIFS(K$86:K$161,$B$86:$B$161,$A51)=0,"",SUMIFS(K$86:K$161,$B$86:$B$161,$A51,$D$86:$D$161,$C51)*INDEX($B$7:$B$9,MATCH($D51&amp;$E51,$C$7:$C$9&amp;$D$7:$D$9,0)))</f>
        <v>34137.873425558573</v>
      </c>
      <c r="K51" s="6" t="str">
        <f t="array" ref="K51">IF(SUMIFS(L$86:L$161,$B$86:$B$161,$A51)=0,"",SUMIFS(L$86:L$161,$B$86:$B$161,$A51,$D$86:$D$161,$C51)*INDEX($B$7:$B$9,MATCH($D51&amp;$E51,$C$7:$C$9&amp;$D$7:$D$9,0)))</f>
        <v/>
      </c>
      <c r="L51" s="6">
        <f t="array" ref="L51">IF(SUMIFS(M$86:M$161,$B$86:$B$161,$A51)=0,"",SUMIFS(M$86:M$161,$B$86:$B$161,$A51,$D$86:$D$161,$C51)*INDEX($B$7:$B$9,MATCH($D51&amp;$E51,$C$7:$C$9&amp;$D$7:$D$9,0)))</f>
        <v>51655.6790590378</v>
      </c>
      <c r="M51" s="6" t="str">
        <f t="array" ref="M51">IF(SUMIFS(N$86:N$161,$B$86:$B$161,$A51)=0,"",SUMIFS(N$86:N$161,$B$86:$B$161,$A51,$D$86:$D$161,$C51)*INDEX($B$7:$B$9,MATCH($D51&amp;$E51,$C$7:$C$9&amp;$D$7:$D$9,0)))</f>
        <v/>
      </c>
      <c r="N51" s="6">
        <f t="array" ref="N51">IF(SUMIFS(O$86:O$161,$B$86:$B$161,$A51)=0,"",SUMIFS(O$86:O$161,$B$86:$B$161,$A51,$D$86:$D$161,$C51)*INDEX($B$7:$B$9,MATCH($D51&amp;$E51,$C$7:$C$9&amp;$D$7:$D$9,0)))</f>
        <v>66572.765953773109</v>
      </c>
      <c r="O51" s="6">
        <f t="array" ref="O51">IF(SUMIFS(P$86:P$161,$B$86:$B$161,$A51)=0,"",SUMIFS(P$86:P$161,$B$86:$B$161,$A51,$D$86:$D$161,$C51)*INDEX($B$7:$B$9,MATCH($D51&amp;$E51,$C$7:$C$9&amp;$D$7:$D$9,0)))</f>
        <v>74031.309401140767</v>
      </c>
      <c r="P51" s="6">
        <f t="array" ref="P51">IF(SUMIFS(Q$86:Q$161,$B$86:$B$161,$A51)=0,"",SUMIFS(Q$86:Q$161,$B$86:$B$161,$A51,$D$86:$D$161,$C51)*INDEX($B$7:$B$9,MATCH($D51&amp;$E51,$C$7:$C$9&amp;$D$7:$D$9,0)))</f>
        <v>81489.852848508424</v>
      </c>
      <c r="Q51" s="6">
        <f t="array" ref="Q51">IF(SUMIFS(R$86:R$161,$B$86:$B$161,$A51)=0,"",SUMIFS(R$86:R$161,$B$86:$B$161,$A51,$D$86:$D$161,$C51)*INDEX($B$7:$B$9,MATCH($D51&amp;$E51,$C$7:$C$9&amp;$D$7:$D$9,0)))</f>
        <v>88948.396295876097</v>
      </c>
      <c r="R51" s="6">
        <f t="array" ref="R51">IF(SUMIFS(S$86:S$161,$B$86:$B$161,$A51)=0,"",SUMIFS(S$86:S$161,$B$86:$B$161,$A51,$D$86:$D$161,$C51)*INDEX($B$7:$B$9,MATCH($D51&amp;$E51,$C$7:$C$9&amp;$D$7:$D$9,0)))</f>
        <v>96406.93974324374</v>
      </c>
    </row>
    <row r="52" spans="1:18" x14ac:dyDescent="0.3">
      <c r="A52" s="4" t="s">
        <v>30</v>
      </c>
      <c r="B52" s="4" t="str">
        <f>INDEX('R1. Scenario specifications'!$C$11:$C$59,MATCH($A52,'R1. Scenario specifications'!$A$11:$A$59,0))</f>
        <v>450 Scenario, World Energy Outlook 2016</v>
      </c>
      <c r="C52" s="4" t="s">
        <v>54</v>
      </c>
      <c r="D52" s="4" t="str">
        <f t="array" ref="D52">INDEX($F$86:$F$161,MATCH($A52&amp;$C52,$B$86:$B$161&amp;$D$86:$D$161,0))</f>
        <v>Mtoe</v>
      </c>
      <c r="E52" s="4" t="s">
        <v>13</v>
      </c>
      <c r="F52" s="6">
        <f t="array" ref="F52">IF(SUMIFS(G$86:G$161,$B$86:$B$161,$A52)=0,"",SUMIFS(G$86:G$161,$B$86:$B$161,$A52,$D$86:$D$161,$C52)*INDEX($B$7:$B$9,MATCH($D52&amp;$E52,$C$7:$C$9&amp;$D$7:$D$9,0)))</f>
        <v>14019.60026133503</v>
      </c>
      <c r="G52" s="6" t="str">
        <f t="array" ref="G52">IF(SUMIFS(H$86:H$161,$B$86:$B$161,$A52)=0,"",SUMIFS(H$86:H$161,$B$86:$B$161,$A52,$D$86:$D$161,$C52)*INDEX($B$7:$B$9,MATCH($D52&amp;$E52,$C$7:$C$9&amp;$D$7:$D$9,0)))</f>
        <v/>
      </c>
      <c r="H52" s="6" t="str">
        <f t="array" ref="H52">IF(SUMIFS(I$86:I$161,$B$86:$B$161,$A52)=0,"",SUMIFS(I$86:I$161,$B$86:$B$161,$A52,$D$86:$D$161,$C52)*INDEX($B$7:$B$9,MATCH($D52&amp;$E52,$C$7:$C$9&amp;$D$7:$D$9,0)))</f>
        <v/>
      </c>
      <c r="I52" s="6" t="str">
        <f t="array" ref="I52">IF(SUMIFS(J$86:J$161,$B$86:$B$161,$A52)=0,"",SUMIFS(J$86:J$161,$B$86:$B$161,$A52,$D$86:$D$161,$C52)*INDEX($B$7:$B$9,MATCH($D52&amp;$E52,$C$7:$C$9&amp;$D$7:$D$9,0)))</f>
        <v/>
      </c>
      <c r="J52" s="6">
        <f t="array" ref="J52">IF(SUMIFS(K$86:K$161,$B$86:$B$161,$A52)=0,"",SUMIFS(K$86:K$161,$B$86:$B$161,$A52,$D$86:$D$161,$C52)*INDEX($B$7:$B$9,MATCH($D52&amp;$E52,$C$7:$C$9&amp;$D$7:$D$9,0)))</f>
        <v>15814.473044935747</v>
      </c>
      <c r="K52" s="6" t="str">
        <f t="array" ref="K52">IF(SUMIFS(L$86:L$161,$B$86:$B$161,$A52)=0,"",SUMIFS(L$86:L$161,$B$86:$B$161,$A52,$D$86:$D$161,$C52)*INDEX($B$7:$B$9,MATCH($D52&amp;$E52,$C$7:$C$9&amp;$D$7:$D$9,0)))</f>
        <v/>
      </c>
      <c r="L52" s="6">
        <f t="array" ref="L52">IF(SUMIFS(M$86:M$161,$B$86:$B$161,$A52)=0,"",SUMIFS(M$86:M$161,$B$86:$B$161,$A52,$D$86:$D$161,$C52)*INDEX($B$7:$B$9,MATCH($D52&amp;$E52,$C$7:$C$9&amp;$D$7:$D$9,0)))</f>
        <v>20361.354585044432</v>
      </c>
      <c r="M52" s="6" t="str">
        <f t="array" ref="M52">IF(SUMIFS(N$86:N$161,$B$86:$B$161,$A52)=0,"",SUMIFS(N$86:N$161,$B$86:$B$161,$A52,$D$86:$D$161,$C52)*INDEX($B$7:$B$9,MATCH($D52&amp;$E52,$C$7:$C$9&amp;$D$7:$D$9,0)))</f>
        <v/>
      </c>
      <c r="N52" s="6">
        <f t="array" ref="N52">IF(SUMIFS(O$86:O$161,$B$86:$B$161,$A52)=0,"",SUMIFS(O$86:O$161,$B$86:$B$161,$A52,$D$86:$D$161,$C52)*INDEX($B$7:$B$9,MATCH($D52&amp;$E52,$C$7:$C$9&amp;$D$7:$D$9,0)))</f>
        <v>24810.692058905246</v>
      </c>
      <c r="O52" s="6">
        <f t="array" ref="O52">IF(SUMIFS(P$86:P$161,$B$86:$B$161,$A52)=0,"",SUMIFS(P$86:P$161,$B$86:$B$161,$A52,$D$86:$D$161,$C52)*INDEX($B$7:$B$9,MATCH($D52&amp;$E52,$C$7:$C$9&amp;$D$7:$D$9,0)))</f>
        <v>27035.360795835652</v>
      </c>
      <c r="P52" s="6">
        <f t="array" ref="P52">IF(SUMIFS(Q$86:Q$161,$B$86:$B$161,$A52)=0,"",SUMIFS(Q$86:Q$161,$B$86:$B$161,$A52,$D$86:$D$161,$C52)*INDEX($B$7:$B$9,MATCH($D52&amp;$E52,$C$7:$C$9&amp;$D$7:$D$9,0)))</f>
        <v>29260.029532766061</v>
      </c>
      <c r="Q52" s="6">
        <f t="array" ref="Q52">IF(SUMIFS(R$86:R$161,$B$86:$B$161,$A52)=0,"",SUMIFS(R$86:R$161,$B$86:$B$161,$A52,$D$86:$D$161,$C52)*INDEX($B$7:$B$9,MATCH($D52&amp;$E52,$C$7:$C$9&amp;$D$7:$D$9,0)))</f>
        <v>31484.698269696462</v>
      </c>
      <c r="R52" s="6">
        <f t="array" ref="R52">IF(SUMIFS(S$86:S$161,$B$86:$B$161,$A52)=0,"",SUMIFS(S$86:S$161,$B$86:$B$161,$A52,$D$86:$D$161,$C52)*INDEX($B$7:$B$9,MATCH($D52&amp;$E52,$C$7:$C$9&amp;$D$7:$D$9,0)))</f>
        <v>33709.367006626875</v>
      </c>
    </row>
    <row r="53" spans="1:18" x14ac:dyDescent="0.3">
      <c r="A53" s="4" t="s">
        <v>30</v>
      </c>
      <c r="B53" s="4" t="str">
        <f>INDEX('R1. Scenario specifications'!$C$11:$C$59,MATCH($A53,'R1. Scenario specifications'!$A$11:$A$59,0))</f>
        <v>450 Scenario, World Energy Outlook 2016</v>
      </c>
      <c r="C53" s="4" t="s">
        <v>55</v>
      </c>
      <c r="D53" s="4" t="str">
        <f t="array" ref="D53">INDEX($F$86:$F$161,MATCH($A53&amp;$C53,$B$86:$B$161&amp;$D$86:$D$161,0))</f>
        <v>Mtoe</v>
      </c>
      <c r="E53" s="4" t="s">
        <v>13</v>
      </c>
      <c r="F53" s="6">
        <f t="array" ref="F53">IF(SUMIFS(G$86:G$161,$B$86:$B$161,$A53)=0,"",SUMIFS(G$86:G$161,$B$86:$B$161,$A53,$D$86:$D$161,$C53)*INDEX($B$7:$B$9,MATCH($D53&amp;$E53,$C$7:$C$9&amp;$D$7:$D$9,0)))</f>
        <v>59494.884268411777</v>
      </c>
      <c r="G53" s="6" t="str">
        <f t="array" ref="G53">IF(SUMIFS(H$86:H$161,$B$86:$B$161,$A53)=0,"",SUMIFS(H$86:H$161,$B$86:$B$161,$A53,$D$86:$D$161,$C53)*INDEX($B$7:$B$9,MATCH($D53&amp;$E53,$C$7:$C$9&amp;$D$7:$D$9,0)))</f>
        <v/>
      </c>
      <c r="H53" s="6" t="str">
        <f t="array" ref="H53">IF(SUMIFS(I$86:I$161,$B$86:$B$161,$A53)=0,"",SUMIFS(I$86:I$161,$B$86:$B$161,$A53,$D$86:$D$161,$C53)*INDEX($B$7:$B$9,MATCH($D53&amp;$E53,$C$7:$C$9&amp;$D$7:$D$9,0)))</f>
        <v/>
      </c>
      <c r="I53" s="6" t="str">
        <f t="array" ref="I53">IF(SUMIFS(J$86:J$161,$B$86:$B$161,$A53)=0,"",SUMIFS(J$86:J$161,$B$86:$B$161,$A53,$D$86:$D$161,$C53)*INDEX($B$7:$B$9,MATCH($D53&amp;$E53,$C$7:$C$9&amp;$D$7:$D$9,0)))</f>
        <v/>
      </c>
      <c r="J53" s="6">
        <f t="array" ref="J53">IF(SUMIFS(K$86:K$161,$B$86:$B$161,$A53)=0,"",SUMIFS(K$86:K$161,$B$86:$B$161,$A53,$D$86:$D$161,$C53)*INDEX($B$7:$B$9,MATCH($D53&amp;$E53,$C$7:$C$9&amp;$D$7:$D$9,0)))</f>
        <v>64891.71551479488</v>
      </c>
      <c r="K53" s="6" t="str">
        <f t="array" ref="K53">IF(SUMIFS(L$86:L$161,$B$86:$B$161,$A53)=0,"",SUMIFS(L$86:L$161,$B$86:$B$161,$A53,$D$86:$D$161,$C53)*INDEX($B$7:$B$9,MATCH($D53&amp;$E53,$C$7:$C$9&amp;$D$7:$D$9,0)))</f>
        <v/>
      </c>
      <c r="L53" s="6">
        <f t="array" ref="L53">IF(SUMIFS(M$86:M$161,$B$86:$B$161,$A53)=0,"",SUMIFS(M$86:M$161,$B$86:$B$161,$A53,$D$86:$D$161,$C53)*INDEX($B$7:$B$9,MATCH($D53&amp;$E53,$C$7:$C$9&amp;$D$7:$D$9,0)))</f>
        <v>80707.478094128615</v>
      </c>
      <c r="M53" s="6" t="str">
        <f t="array" ref="M53">IF(SUMIFS(N$86:N$161,$B$86:$B$161,$A53)=0,"",SUMIFS(N$86:N$161,$B$86:$B$161,$A53,$D$86:$D$161,$C53)*INDEX($B$7:$B$9,MATCH($D53&amp;$E53,$C$7:$C$9&amp;$D$7:$D$9,0)))</f>
        <v/>
      </c>
      <c r="N53" s="6">
        <f t="array" ref="N53">IF(SUMIFS(O$86:O$161,$B$86:$B$161,$A53)=0,"",SUMIFS(O$86:O$161,$B$86:$B$161,$A53,$D$86:$D$161,$C53)*INDEX($B$7:$B$9,MATCH($D53&amp;$E53,$C$7:$C$9&amp;$D$7:$D$9,0)))</f>
        <v>96712.622197566991</v>
      </c>
      <c r="O53" s="6">
        <f t="array" ref="O53">IF(SUMIFS(P$86:P$161,$B$86:$B$161,$A53)=0,"",SUMIFS(P$86:P$161,$B$86:$B$161,$A53,$D$86:$D$161,$C53)*INDEX($B$7:$B$9,MATCH($D53&amp;$E53,$C$7:$C$9&amp;$D$7:$D$9,0)))</f>
        <v>104715.19424928619</v>
      </c>
      <c r="P53" s="6">
        <f t="array" ref="P53">IF(SUMIFS(Q$86:Q$161,$B$86:$B$161,$A53)=0,"",SUMIFS(Q$86:Q$161,$B$86:$B$161,$A53,$D$86:$D$161,$C53)*INDEX($B$7:$B$9,MATCH($D53&amp;$E53,$C$7:$C$9&amp;$D$7:$D$9,0)))</f>
        <v>112717.76630100537</v>
      </c>
      <c r="Q53" s="6">
        <f t="array" ref="Q53">IF(SUMIFS(R$86:R$161,$B$86:$B$161,$A53)=0,"",SUMIFS(R$86:R$161,$B$86:$B$161,$A53,$D$86:$D$161,$C53)*INDEX($B$7:$B$9,MATCH($D53&amp;$E53,$C$7:$C$9&amp;$D$7:$D$9,0)))</f>
        <v>120720.33835272455</v>
      </c>
      <c r="R53" s="6">
        <f t="array" ref="R53">IF(SUMIFS(S$86:S$161,$B$86:$B$161,$A53)=0,"",SUMIFS(S$86:S$161,$B$86:$B$161,$A53,$D$86:$D$161,$C53)*INDEX($B$7:$B$9,MATCH($D53&amp;$E53,$C$7:$C$9&amp;$D$7:$D$9,0)))</f>
        <v>128722.91040444374</v>
      </c>
    </row>
    <row r="54" spans="1:18" x14ac:dyDescent="0.3">
      <c r="A54" s="4" t="s">
        <v>30</v>
      </c>
      <c r="B54" s="4" t="str">
        <f>INDEX('R1. Scenario specifications'!$C$11:$C$59,MATCH($A54,'R1. Scenario specifications'!$A$11:$A$59,0))</f>
        <v>450 Scenario, World Energy Outlook 2016</v>
      </c>
      <c r="C54" s="4" t="s">
        <v>92</v>
      </c>
      <c r="D54" s="4" t="str">
        <f t="array" ref="D54">INDEX($F$86:$F$161,MATCH($A54&amp;$C54,$B$86:$B$161&amp;$D$86:$D$161,0))</f>
        <v>Mtoe</v>
      </c>
      <c r="E54" s="4" t="s">
        <v>13</v>
      </c>
      <c r="F54" s="6">
        <f t="array" ref="F54">IF(SUMIFS(G$86:G$161,$B$86:$B$161,$A54)=0,"",SUMIFS(G$86:G$161,$B$86:$B$161,$A54,$D$86:$D$161,$C54)*INDEX($B$7:$B$9,MATCH($D54&amp;$E54,$C$7:$C$9&amp;$D$7:$D$9,0)))</f>
        <v>7571.9366449908075</v>
      </c>
      <c r="G54" s="6" t="str">
        <f t="array" ref="G54">IF(SUMIFS(H$86:H$161,$B$86:$B$161,$A54)=0,"",SUMIFS(H$86:H$161,$B$86:$B$161,$A54,$D$86:$D$161,$C54)*INDEX($B$7:$B$9,MATCH($D54&amp;$E54,$C$7:$C$9&amp;$D$7:$D$9,0)))</f>
        <v/>
      </c>
      <c r="H54" s="6" t="str">
        <f t="array" ref="H54">IF(SUMIFS(I$86:I$161,$B$86:$B$161,$A54)=0,"",SUMIFS(I$86:I$161,$B$86:$B$161,$A54,$D$86:$D$161,$C54)*INDEX($B$7:$B$9,MATCH($D54&amp;$E54,$C$7:$C$9&amp;$D$7:$D$9,0)))</f>
        <v/>
      </c>
      <c r="I54" s="6" t="str">
        <f t="array" ref="I54">IF(SUMIFS(J$86:J$161,$B$86:$B$161,$A54)=0,"",SUMIFS(J$86:J$161,$B$86:$B$161,$A54,$D$86:$D$161,$C54)*INDEX($B$7:$B$9,MATCH($D54&amp;$E54,$C$7:$C$9&amp;$D$7:$D$9,0)))</f>
        <v/>
      </c>
      <c r="J54" s="6">
        <f t="array" ref="J54">IF(SUMIFS(K$86:K$161,$B$86:$B$161,$A54)=0,"",SUMIFS(K$86:K$161,$B$86:$B$161,$A54,$D$86:$D$161,$C54)*INDEX($B$7:$B$9,MATCH($D54&amp;$E54,$C$7:$C$9&amp;$D$7:$D$9,0)))</f>
        <v>15017.670577778441</v>
      </c>
      <c r="K54" s="6" t="str">
        <f t="array" ref="K54">IF(SUMIFS(L$86:L$161,$B$86:$B$161,$A54)=0,"",SUMIFS(L$86:L$161,$B$86:$B$161,$A54,$D$86:$D$161,$C54)*INDEX($B$7:$B$9,MATCH($D54&amp;$E54,$C$7:$C$9&amp;$D$7:$D$9,0)))</f>
        <v/>
      </c>
      <c r="L54" s="6">
        <f t="array" ref="L54">IF(SUMIFS(M$86:M$161,$B$86:$B$161,$A54)=0,"",SUMIFS(M$86:M$161,$B$86:$B$161,$A54,$D$86:$D$161,$C54)*INDEX($B$7:$B$9,MATCH($D54&amp;$E54,$C$7:$C$9&amp;$D$7:$D$9,0)))</f>
        <v>39299.473501108543</v>
      </c>
      <c r="M54" s="6" t="str">
        <f t="array" ref="M54">IF(SUMIFS(N$86:N$161,$B$86:$B$161,$A54)=0,"",SUMIFS(N$86:N$161,$B$86:$B$161,$A54,$D$86:$D$161,$C54)*INDEX($B$7:$B$9,MATCH($D54&amp;$E54,$C$7:$C$9&amp;$D$7:$D$9,0)))</f>
        <v/>
      </c>
      <c r="N54" s="6">
        <f t="array" ref="N54">IF(SUMIFS(O$86:O$161,$B$86:$B$161,$A54)=0,"",SUMIFS(O$86:O$161,$B$86:$B$161,$A54,$D$86:$D$161,$C54)*INDEX($B$7:$B$9,MATCH($D54&amp;$E54,$C$7:$C$9&amp;$D$7:$D$9,0)))</f>
        <v>73631.137151164876</v>
      </c>
      <c r="O54" s="6">
        <f t="array" ref="O54">IF(SUMIFS(P$86:P$161,$B$86:$B$161,$A54)=0,"",SUMIFS(P$86:P$161,$B$86:$B$161,$A54,$D$86:$D$161,$C54)*INDEX($B$7:$B$9,MATCH($D54&amp;$E54,$C$7:$C$9&amp;$D$7:$D$9,0)))</f>
        <v>90796.968976193049</v>
      </c>
      <c r="P54" s="6">
        <f t="array" ref="P54">IF(SUMIFS(Q$86:Q$161,$B$86:$B$161,$A54)=0,"",SUMIFS(Q$86:Q$161,$B$86:$B$161,$A54,$D$86:$D$161,$C54)*INDEX($B$7:$B$9,MATCH($D54&amp;$E54,$C$7:$C$9&amp;$D$7:$D$9,0)))</f>
        <v>107962.80080122122</v>
      </c>
      <c r="Q54" s="6">
        <f t="array" ref="Q54">IF(SUMIFS(R$86:R$161,$B$86:$B$161,$A54)=0,"",SUMIFS(R$86:R$161,$B$86:$B$161,$A54,$D$86:$D$161,$C54)*INDEX($B$7:$B$9,MATCH($D54&amp;$E54,$C$7:$C$9&amp;$D$7:$D$9,0)))</f>
        <v>125128.6326262494</v>
      </c>
      <c r="R54" s="6">
        <f t="array" ref="R54">IF(SUMIFS(S$86:S$161,$B$86:$B$161,$A54)=0,"",SUMIFS(S$86:S$161,$B$86:$B$161,$A54,$D$86:$D$161,$C54)*INDEX($B$7:$B$9,MATCH($D54&amp;$E54,$C$7:$C$9&amp;$D$7:$D$9,0)))</f>
        <v>142294.46445127757</v>
      </c>
    </row>
    <row r="55" spans="1:18" x14ac:dyDescent="0.3">
      <c r="A55" s="4" t="s">
        <v>31</v>
      </c>
      <c r="B55" s="4" t="str">
        <f>INDEX('R1. Scenario specifications'!$C$11:$C$59,MATCH($A55,'R1. Scenario specifications'!$A$11:$A$59,0))</f>
        <v>Reference Technologies Scenario, Energy Technology Perspectives 2017</v>
      </c>
      <c r="C55" s="4" t="s">
        <v>23</v>
      </c>
      <c r="D55" s="4" t="str">
        <f t="array" ref="D55">INDEX($F$86:$F$161,MATCH($A55&amp;$C55,$B$86:$B$161&amp;$D$86:$D$161,0))</f>
        <v>PJ</v>
      </c>
      <c r="E55" s="4" t="s">
        <v>13</v>
      </c>
      <c r="F55" s="6">
        <f t="array" ref="F55">IF(SUMIFS(G$86:G$161,$B$86:$B$161,$A55)=0,"",SUMIFS(G$86:G$161,$B$86:$B$161,$A55,$D$86:$D$161,$C55)*INDEX($B$7:$B$9,MATCH($D55&amp;$E55,$C$7:$C$9&amp;$D$7:$D$9,0)))</f>
        <v>163853.62994548801</v>
      </c>
      <c r="G55" s="6" t="str">
        <f t="array" ref="G55">IF(SUMIFS(H$86:H$161,$B$86:$B$161,$A55)=0,"",SUMIFS(H$86:H$161,$B$86:$B$161,$A55,$D$86:$D$161,$C55)*INDEX($B$7:$B$9,MATCH($D55&amp;$E55,$C$7:$C$9&amp;$D$7:$D$9,0)))</f>
        <v/>
      </c>
      <c r="H55" s="6" t="str">
        <f t="array" ref="H55">IF(SUMIFS(I$86:I$161,$B$86:$B$161,$A55)=0,"",SUMIFS(I$86:I$161,$B$86:$B$161,$A55,$D$86:$D$161,$C55)*INDEX($B$7:$B$9,MATCH($D55&amp;$E55,$C$7:$C$9&amp;$D$7:$D$9,0)))</f>
        <v/>
      </c>
      <c r="I55" s="6" t="str">
        <f t="array" ref="I55">IF(SUMIFS(J$86:J$161,$B$86:$B$161,$A55)=0,"",SUMIFS(J$86:J$161,$B$86:$B$161,$A55,$D$86:$D$161,$C55)*INDEX($B$7:$B$9,MATCH($D55&amp;$E55,$C$7:$C$9&amp;$D$7:$D$9,0)))</f>
        <v/>
      </c>
      <c r="J55" s="6">
        <f t="array" ref="J55">IF(SUMIFS(K$86:K$161,$B$86:$B$161,$A55)=0,"",SUMIFS(K$86:K$161,$B$86:$B$161,$A55,$D$86:$D$161,$C55)*INDEX($B$7:$B$9,MATCH($D55&amp;$E55,$C$7:$C$9&amp;$D$7:$D$9,0)))</f>
        <v>163058.50026170598</v>
      </c>
      <c r="K55" s="6">
        <f t="array" ref="K55">IF(SUMIFS(L$86:L$161,$B$86:$B$161,$A55)=0,"",SUMIFS(L$86:L$161,$B$86:$B$161,$A55,$D$86:$D$161,$C55)*INDEX($B$7:$B$9,MATCH($D55&amp;$E55,$C$7:$C$9&amp;$D$7:$D$9,0)))</f>
        <v>162395.89219188763</v>
      </c>
      <c r="L55" s="6">
        <f t="array" ref="L55">IF(SUMIFS(M$86:M$161,$B$86:$B$161,$A55)=0,"",SUMIFS(M$86:M$161,$B$86:$B$161,$A55,$D$86:$D$161,$C55)*INDEX($B$7:$B$9,MATCH($D55&amp;$E55,$C$7:$C$9&amp;$D$7:$D$9,0)))</f>
        <v>162921.73111427567</v>
      </c>
      <c r="M55" s="6">
        <f t="array" ref="M55">IF(SUMIFS(N$86:N$161,$B$86:$B$161,$A55)=0,"",SUMIFS(N$86:N$161,$B$86:$B$161,$A55,$D$86:$D$161,$C55)*INDEX($B$7:$B$9,MATCH($D55&amp;$E55,$C$7:$C$9&amp;$D$7:$D$9,0)))</f>
        <v>164935.01521888917</v>
      </c>
      <c r="N55" s="6">
        <f t="array" ref="N55">IF(SUMIFS(O$86:O$161,$B$86:$B$161,$A55)=0,"",SUMIFS(O$86:O$161,$B$86:$B$161,$A55,$D$86:$D$161,$C55)*INDEX($B$7:$B$9,MATCH($D55&amp;$E55,$C$7:$C$9&amp;$D$7:$D$9,0)))</f>
        <v>168456.54625766998</v>
      </c>
      <c r="O55" s="6">
        <f t="array" ref="O55">IF(SUMIFS(P$86:P$161,$B$86:$B$161,$A55)=0,"",SUMIFS(P$86:P$161,$B$86:$B$161,$A55,$D$86:$D$161,$C55)*INDEX($B$7:$B$9,MATCH($D55&amp;$E55,$C$7:$C$9&amp;$D$7:$D$9,0)))</f>
        <v>167055.82520076376</v>
      </c>
      <c r="P55" s="6">
        <f t="array" ref="P55">IF(SUMIFS(Q$86:Q$161,$B$86:$B$161,$A55)=0,"",SUMIFS(Q$86:Q$161,$B$86:$B$161,$A55,$D$86:$D$161,$C55)*INDEX($B$7:$B$9,MATCH($D55&amp;$E55,$C$7:$C$9&amp;$D$7:$D$9,0)))</f>
        <v>163446.66790497277</v>
      </c>
      <c r="Q55" s="6">
        <f t="array" ref="Q55">IF(SUMIFS(R$86:R$161,$B$86:$B$161,$A55)=0,"",SUMIFS(R$86:R$161,$B$86:$B$161,$A55,$D$86:$D$161,$C55)*INDEX($B$7:$B$9,MATCH($D55&amp;$E55,$C$7:$C$9&amp;$D$7:$D$9,0)))</f>
        <v>164936.60354914173</v>
      </c>
      <c r="R55" s="6">
        <f t="array" ref="R55">IF(SUMIFS(S$86:S$161,$B$86:$B$161,$A55)=0,"",SUMIFS(S$86:S$161,$B$86:$B$161,$A55,$D$86:$D$161,$C55)*INDEX($B$7:$B$9,MATCH($D55&amp;$E55,$C$7:$C$9&amp;$D$7:$D$9,0)))</f>
        <v>163833.11722813317</v>
      </c>
    </row>
    <row r="56" spans="1:18" x14ac:dyDescent="0.3">
      <c r="A56" s="4" t="s">
        <v>31</v>
      </c>
      <c r="B56" s="4" t="str">
        <f>INDEX('R1. Scenario specifications'!$C$11:$C$59,MATCH($A56,'R1. Scenario specifications'!$A$11:$A$59,0))</f>
        <v>Reference Technologies Scenario, Energy Technology Perspectives 2017</v>
      </c>
      <c r="C56" s="4" t="s">
        <v>24</v>
      </c>
      <c r="D56" s="4" t="str">
        <f t="array" ref="D56">INDEX($F$86:$F$161,MATCH($A56&amp;$C56,$B$86:$B$161&amp;$D$86:$D$161,0))</f>
        <v>PJ</v>
      </c>
      <c r="E56" s="4" t="s">
        <v>13</v>
      </c>
      <c r="F56" s="6">
        <f t="array" ref="F56">IF(SUMIFS(G$86:G$161,$B$86:$B$161,$A56)=0,"",SUMIFS(G$86:G$161,$B$86:$B$161,$A56,$D$86:$D$161,$C56)*INDEX($B$7:$B$9,MATCH($D56&amp;$E56,$C$7:$C$9&amp;$D$7:$D$9,0)))</f>
        <v>179603.77400539213</v>
      </c>
      <c r="G56" s="6" t="str">
        <f t="array" ref="G56">IF(SUMIFS(H$86:H$161,$B$86:$B$161,$A56)=0,"",SUMIFS(H$86:H$161,$B$86:$B$161,$A56,$D$86:$D$161,$C56)*INDEX($B$7:$B$9,MATCH($D56&amp;$E56,$C$7:$C$9&amp;$D$7:$D$9,0)))</f>
        <v/>
      </c>
      <c r="H56" s="6" t="str">
        <f t="array" ref="H56">IF(SUMIFS(I$86:I$161,$B$86:$B$161,$A56)=0,"",SUMIFS(I$86:I$161,$B$86:$B$161,$A56,$D$86:$D$161,$C56)*INDEX($B$7:$B$9,MATCH($D56&amp;$E56,$C$7:$C$9&amp;$D$7:$D$9,0)))</f>
        <v/>
      </c>
      <c r="I56" s="6" t="str">
        <f t="array" ref="I56">IF(SUMIFS(J$86:J$161,$B$86:$B$161,$A56)=0,"",SUMIFS(J$86:J$161,$B$86:$B$161,$A56,$D$86:$D$161,$C56)*INDEX($B$7:$B$9,MATCH($D56&amp;$E56,$C$7:$C$9&amp;$D$7:$D$9,0)))</f>
        <v/>
      </c>
      <c r="J56" s="6">
        <f t="array" ref="J56">IF(SUMIFS(K$86:K$161,$B$86:$B$161,$A56)=0,"",SUMIFS(K$86:K$161,$B$86:$B$161,$A56,$D$86:$D$161,$C56)*INDEX($B$7:$B$9,MATCH($D56&amp;$E56,$C$7:$C$9&amp;$D$7:$D$9,0)))</f>
        <v>185822.86224654422</v>
      </c>
      <c r="K56" s="6">
        <f t="array" ref="K56">IF(SUMIFS(L$86:L$161,$B$86:$B$161,$A56)=0,"",SUMIFS(L$86:L$161,$B$86:$B$161,$A56,$D$86:$D$161,$C56)*INDEX($B$7:$B$9,MATCH($D56&amp;$E56,$C$7:$C$9&amp;$D$7:$D$9,0)))</f>
        <v>191005.43578083764</v>
      </c>
      <c r="L56" s="6">
        <f t="array" ref="L56">IF(SUMIFS(M$86:M$161,$B$86:$B$161,$A56)=0,"",SUMIFS(M$86:M$161,$B$86:$B$161,$A56,$D$86:$D$161,$C56)*INDEX($B$7:$B$9,MATCH($D56&amp;$E56,$C$7:$C$9&amp;$D$7:$D$9,0)))</f>
        <v>197406.6923135276</v>
      </c>
      <c r="M56" s="6">
        <f t="array" ref="M56">IF(SUMIFS(N$86:N$161,$B$86:$B$161,$A56)=0,"",SUMIFS(N$86:N$161,$B$86:$B$161,$A56,$D$86:$D$161,$C56)*INDEX($B$7:$B$9,MATCH($D56&amp;$E56,$C$7:$C$9&amp;$D$7:$D$9,0)))</f>
        <v>200947.73220399983</v>
      </c>
      <c r="N56" s="6">
        <f t="array" ref="N56">IF(SUMIFS(O$86:O$161,$B$86:$B$161,$A56)=0,"",SUMIFS(O$86:O$161,$B$86:$B$161,$A56,$D$86:$D$161,$C56)*INDEX($B$7:$B$9,MATCH($D56&amp;$E56,$C$7:$C$9&amp;$D$7:$D$9,0)))</f>
        <v>204742.68298506443</v>
      </c>
      <c r="O56" s="6">
        <f t="array" ref="O56">IF(SUMIFS(P$86:P$161,$B$86:$B$161,$A56)=0,"",SUMIFS(P$86:P$161,$B$86:$B$161,$A56,$D$86:$D$161,$C56)*INDEX($B$7:$B$9,MATCH($D56&amp;$E56,$C$7:$C$9&amp;$D$7:$D$9,0)))</f>
        <v>206619.49566900227</v>
      </c>
      <c r="P56" s="6">
        <f t="array" ref="P56">IF(SUMIFS(Q$86:Q$161,$B$86:$B$161,$A56)=0,"",SUMIFS(Q$86:Q$161,$B$86:$B$161,$A56,$D$86:$D$161,$C56)*INDEX($B$7:$B$9,MATCH($D56&amp;$E56,$C$7:$C$9&amp;$D$7:$D$9,0)))</f>
        <v>207960.44191028658</v>
      </c>
      <c r="Q56" s="6">
        <f t="array" ref="Q56">IF(SUMIFS(R$86:R$161,$B$86:$B$161,$A56)=0,"",SUMIFS(R$86:R$161,$B$86:$B$161,$A56,$D$86:$D$161,$C56)*INDEX($B$7:$B$9,MATCH($D56&amp;$E56,$C$7:$C$9&amp;$D$7:$D$9,0)))</f>
        <v>208564.09239051194</v>
      </c>
      <c r="R56" s="6">
        <f t="array" ref="R56">IF(SUMIFS(S$86:S$161,$B$86:$B$161,$A56)=0,"",SUMIFS(S$86:S$161,$B$86:$B$161,$A56,$D$86:$D$161,$C56)*INDEX($B$7:$B$9,MATCH($D56&amp;$E56,$C$7:$C$9&amp;$D$7:$D$9,0)))</f>
        <v>209196.40225715772</v>
      </c>
    </row>
    <row r="57" spans="1:18" x14ac:dyDescent="0.3">
      <c r="A57" s="4" t="s">
        <v>31</v>
      </c>
      <c r="B57" s="4" t="str">
        <f>INDEX('R1. Scenario specifications'!$C$11:$C$59,MATCH($A57,'R1. Scenario specifications'!$A$11:$A$59,0))</f>
        <v>Reference Technologies Scenario, Energy Technology Perspectives 2017</v>
      </c>
      <c r="C57" s="4" t="s">
        <v>25</v>
      </c>
      <c r="D57" s="4" t="str">
        <f t="array" ref="D57">INDEX($F$86:$F$161,MATCH($A57&amp;$C57,$B$86:$B$161&amp;$D$86:$D$161,0))</f>
        <v>PJ</v>
      </c>
      <c r="E57" s="4" t="s">
        <v>13</v>
      </c>
      <c r="F57" s="6">
        <f t="array" ref="F57">IF(SUMIFS(G$86:G$161,$B$86:$B$161,$A57)=0,"",SUMIFS(G$86:G$161,$B$86:$B$161,$A57,$D$86:$D$161,$C57)*INDEX($B$7:$B$9,MATCH($D57&amp;$E57,$C$7:$C$9&amp;$D$7:$D$9,0)))</f>
        <v>121441.43859937201</v>
      </c>
      <c r="G57" s="6" t="str">
        <f t="array" ref="G57">IF(SUMIFS(H$86:H$161,$B$86:$B$161,$A57)=0,"",SUMIFS(H$86:H$161,$B$86:$B$161,$A57,$D$86:$D$161,$C57)*INDEX($B$7:$B$9,MATCH($D57&amp;$E57,$C$7:$C$9&amp;$D$7:$D$9,0)))</f>
        <v/>
      </c>
      <c r="H57" s="6" t="str">
        <f t="array" ref="H57">IF(SUMIFS(I$86:I$161,$B$86:$B$161,$A57)=0,"",SUMIFS(I$86:I$161,$B$86:$B$161,$A57,$D$86:$D$161,$C57)*INDEX($B$7:$B$9,MATCH($D57&amp;$E57,$C$7:$C$9&amp;$D$7:$D$9,0)))</f>
        <v/>
      </c>
      <c r="I57" s="6" t="str">
        <f t="array" ref="I57">IF(SUMIFS(J$86:J$161,$B$86:$B$161,$A57)=0,"",SUMIFS(J$86:J$161,$B$86:$B$161,$A57,$D$86:$D$161,$C57)*INDEX($B$7:$B$9,MATCH($D57&amp;$E57,$C$7:$C$9&amp;$D$7:$D$9,0)))</f>
        <v/>
      </c>
      <c r="J57" s="6">
        <f t="array" ref="J57">IF(SUMIFS(K$86:K$161,$B$86:$B$161,$A57)=0,"",SUMIFS(K$86:K$161,$B$86:$B$161,$A57,$D$86:$D$161,$C57)*INDEX($B$7:$B$9,MATCH($D57&amp;$E57,$C$7:$C$9&amp;$D$7:$D$9,0)))</f>
        <v>134061.2469511767</v>
      </c>
      <c r="K57" s="6">
        <f t="array" ref="K57">IF(SUMIFS(L$86:L$161,$B$86:$B$161,$A57)=0,"",SUMIFS(L$86:L$161,$B$86:$B$161,$A57,$D$86:$D$161,$C57)*INDEX($B$7:$B$9,MATCH($D57&amp;$E57,$C$7:$C$9&amp;$D$7:$D$9,0)))</f>
        <v>144577.75391101392</v>
      </c>
      <c r="L57" s="6">
        <f t="array" ref="L57">IF(SUMIFS(M$86:M$161,$B$86:$B$161,$A57)=0,"",SUMIFS(M$86:M$161,$B$86:$B$161,$A57,$D$86:$D$161,$C57)*INDEX($B$7:$B$9,MATCH($D57&amp;$E57,$C$7:$C$9&amp;$D$7:$D$9,0)))</f>
        <v>157419.5286941051</v>
      </c>
      <c r="M57" s="6">
        <f t="array" ref="M57">IF(SUMIFS(N$86:N$161,$B$86:$B$161,$A57)=0,"",SUMIFS(N$86:N$161,$B$86:$B$161,$A57,$D$86:$D$161,$C57)*INDEX($B$7:$B$9,MATCH($D57&amp;$E57,$C$7:$C$9&amp;$D$7:$D$9,0)))</f>
        <v>166282.21412672359</v>
      </c>
      <c r="N57" s="6">
        <f t="array" ref="N57">IF(SUMIFS(O$86:O$161,$B$86:$B$161,$A57)=0,"",SUMIFS(O$86:O$161,$B$86:$B$161,$A57,$D$86:$D$161,$C57)*INDEX($B$7:$B$9,MATCH($D57&amp;$E57,$C$7:$C$9&amp;$D$7:$D$9,0)))</f>
        <v>173948.88848311218</v>
      </c>
      <c r="O57" s="6">
        <f t="array" ref="O57">IF(SUMIFS(P$86:P$161,$B$86:$B$161,$A57)=0,"",SUMIFS(P$86:P$161,$B$86:$B$161,$A57,$D$86:$D$161,$C57)*INDEX($B$7:$B$9,MATCH($D57&amp;$E57,$C$7:$C$9&amp;$D$7:$D$9,0)))</f>
        <v>180048.62582986552</v>
      </c>
      <c r="P57" s="6">
        <f t="array" ref="P57">IF(SUMIFS(Q$86:Q$161,$B$86:$B$161,$A57)=0,"",SUMIFS(Q$86:Q$161,$B$86:$B$161,$A57,$D$86:$D$161,$C57)*INDEX($B$7:$B$9,MATCH($D57&amp;$E57,$C$7:$C$9&amp;$D$7:$D$9,0)))</f>
        <v>183911.28735033987</v>
      </c>
      <c r="Q57" s="6">
        <f t="array" ref="Q57">IF(SUMIFS(R$86:R$161,$B$86:$B$161,$A57)=0,"",SUMIFS(R$86:R$161,$B$86:$B$161,$A57,$D$86:$D$161,$C57)*INDEX($B$7:$B$9,MATCH($D57&amp;$E57,$C$7:$C$9&amp;$D$7:$D$9,0)))</f>
        <v>187024.45700405858</v>
      </c>
      <c r="R57" s="6">
        <f t="array" ref="R57">IF(SUMIFS(S$86:S$161,$B$86:$B$161,$A57)=0,"",SUMIFS(S$86:S$161,$B$86:$B$161,$A57,$D$86:$D$161,$C57)*INDEX($B$7:$B$9,MATCH($D57&amp;$E57,$C$7:$C$9&amp;$D$7:$D$9,0)))</f>
        <v>192620.56225737816</v>
      </c>
    </row>
    <row r="58" spans="1:18" x14ac:dyDescent="0.3">
      <c r="A58" s="4" t="s">
        <v>31</v>
      </c>
      <c r="B58" s="4" t="str">
        <f>INDEX('R1. Scenario specifications'!$C$11:$C$59,MATCH($A58,'R1. Scenario specifications'!$A$11:$A$59,0))</f>
        <v>Reference Technologies Scenario, Energy Technology Perspectives 2017</v>
      </c>
      <c r="C58" s="4" t="s">
        <v>53</v>
      </c>
      <c r="D58" s="4" t="str">
        <f t="array" ref="D58">INDEX($F$86:$F$161,MATCH($A58&amp;$C58,$B$86:$B$161&amp;$D$86:$D$161,0))</f>
        <v>PJ</v>
      </c>
      <c r="E58" s="4" t="s">
        <v>13</v>
      </c>
      <c r="F58" s="6">
        <f t="array" ref="F58">IF(SUMIFS(G$86:G$161,$B$86:$B$161,$A58)=0,"",SUMIFS(G$86:G$161,$B$86:$B$161,$A58,$D$86:$D$161,$C58)*INDEX($B$7:$B$9,MATCH($D58&amp;$E58,$C$7:$C$9&amp;$D$7:$D$9,0)))</f>
        <v>27689.539085172</v>
      </c>
      <c r="G58" s="6" t="str">
        <f t="array" ref="G58">IF(SUMIFS(H$86:H$161,$B$86:$B$161,$A58)=0,"",SUMIFS(H$86:H$161,$B$86:$B$161,$A58,$D$86:$D$161,$C58)*INDEX($B$7:$B$9,MATCH($D58&amp;$E58,$C$7:$C$9&amp;$D$7:$D$9,0)))</f>
        <v/>
      </c>
      <c r="H58" s="6" t="str">
        <f t="array" ref="H58">IF(SUMIFS(I$86:I$161,$B$86:$B$161,$A58)=0,"",SUMIFS(I$86:I$161,$B$86:$B$161,$A58,$D$86:$D$161,$C58)*INDEX($B$7:$B$9,MATCH($D58&amp;$E58,$C$7:$C$9&amp;$D$7:$D$9,0)))</f>
        <v/>
      </c>
      <c r="I58" s="6" t="str">
        <f t="array" ref="I58">IF(SUMIFS(J$86:J$161,$B$86:$B$161,$A58)=0,"",SUMIFS(J$86:J$161,$B$86:$B$161,$A58,$D$86:$D$161,$C58)*INDEX($B$7:$B$9,MATCH($D58&amp;$E58,$C$7:$C$9&amp;$D$7:$D$9,0)))</f>
        <v/>
      </c>
      <c r="J58" s="6">
        <f t="array" ref="J58">IF(SUMIFS(K$86:K$161,$B$86:$B$161,$A58)=0,"",SUMIFS(K$86:K$161,$B$86:$B$161,$A58,$D$86:$D$161,$C58)*INDEX($B$7:$B$9,MATCH($D58&amp;$E58,$C$7:$C$9&amp;$D$7:$D$9,0)))</f>
        <v>31982.42759801928</v>
      </c>
      <c r="K58" s="6">
        <f t="array" ref="K58">IF(SUMIFS(L$86:L$161,$B$86:$B$161,$A58)=0,"",SUMIFS(L$86:L$161,$B$86:$B$161,$A58,$D$86:$D$161,$C58)*INDEX($B$7:$B$9,MATCH($D58&amp;$E58,$C$7:$C$9&amp;$D$7:$D$9,0)))</f>
        <v>35559.834692058677</v>
      </c>
      <c r="L58" s="6">
        <f t="array" ref="L58">IF(SUMIFS(M$86:M$161,$B$86:$B$161,$A58)=0,"",SUMIFS(M$86:M$161,$B$86:$B$161,$A58,$D$86:$D$161,$C58)*INDEX($B$7:$B$9,MATCH($D58&amp;$E58,$C$7:$C$9&amp;$D$7:$D$9,0)))</f>
        <v>40109.492771140474</v>
      </c>
      <c r="M58" s="6">
        <f t="array" ref="M58">IF(SUMIFS(N$86:N$161,$B$86:$B$161,$A58)=0,"",SUMIFS(N$86:N$161,$B$86:$B$161,$A58,$D$86:$D$161,$C58)*INDEX($B$7:$B$9,MATCH($D58&amp;$E58,$C$7:$C$9&amp;$D$7:$D$9,0)))</f>
        <v>42925.410641639719</v>
      </c>
      <c r="N58" s="6">
        <f t="array" ref="N58">IF(SUMIFS(O$86:O$161,$B$86:$B$161,$A58)=0,"",SUMIFS(O$86:O$161,$B$86:$B$161,$A58,$D$86:$D$161,$C58)*INDEX($B$7:$B$9,MATCH($D58&amp;$E58,$C$7:$C$9&amp;$D$7:$D$9,0)))</f>
        <v>46981.144447294035</v>
      </c>
      <c r="O58" s="6">
        <f t="array" ref="O58">IF(SUMIFS(P$86:P$161,$B$86:$B$161,$A58)=0,"",SUMIFS(P$86:P$161,$B$86:$B$161,$A58,$D$86:$D$161,$C58)*INDEX($B$7:$B$9,MATCH($D58&amp;$E58,$C$7:$C$9&amp;$D$7:$D$9,0)))</f>
        <v>50750.410685106501</v>
      </c>
      <c r="P58" s="6">
        <f t="array" ref="P58">IF(SUMIFS(Q$86:Q$161,$B$86:$B$161,$A58)=0,"",SUMIFS(Q$86:Q$161,$B$86:$B$161,$A58,$D$86:$D$161,$C58)*INDEX($B$7:$B$9,MATCH($D58&amp;$E58,$C$7:$C$9&amp;$D$7:$D$9,0)))</f>
        <v>53282.656124829373</v>
      </c>
      <c r="Q58" s="6">
        <f t="array" ref="Q58">IF(SUMIFS(R$86:R$161,$B$86:$B$161,$A58)=0,"",SUMIFS(R$86:R$161,$B$86:$B$161,$A58,$D$86:$D$161,$C58)*INDEX($B$7:$B$9,MATCH($D58&amp;$E58,$C$7:$C$9&amp;$D$7:$D$9,0)))</f>
        <v>55836.112650556701</v>
      </c>
      <c r="R58" s="6">
        <f t="array" ref="R58">IF(SUMIFS(S$86:S$161,$B$86:$B$161,$A58)=0,"",SUMIFS(S$86:S$161,$B$86:$B$161,$A58,$D$86:$D$161,$C58)*INDEX($B$7:$B$9,MATCH($D58&amp;$E58,$C$7:$C$9&amp;$D$7:$D$9,0)))</f>
        <v>57499.270485224159</v>
      </c>
    </row>
    <row r="59" spans="1:18" x14ac:dyDescent="0.3">
      <c r="A59" s="4" t="s">
        <v>31</v>
      </c>
      <c r="B59" s="4" t="str">
        <f>INDEX('R1. Scenario specifications'!$C$11:$C$59,MATCH($A59,'R1. Scenario specifications'!$A$11:$A$59,0))</f>
        <v>Reference Technologies Scenario, Energy Technology Perspectives 2017</v>
      </c>
      <c r="C59" s="4" t="s">
        <v>54</v>
      </c>
      <c r="D59" s="4" t="str">
        <f t="array" ref="D59">INDEX($F$86:$F$161,MATCH($A59&amp;$C59,$B$86:$B$161&amp;$D$86:$D$161,0))</f>
        <v>PJ</v>
      </c>
      <c r="E59" s="4" t="s">
        <v>13</v>
      </c>
      <c r="F59" s="6">
        <f t="array" ref="F59">IF(SUMIFS(G$86:G$161,$B$86:$B$161,$A59)=0,"",SUMIFS(G$86:G$161,$B$86:$B$161,$A59,$D$86:$D$161,$C59)*INDEX($B$7:$B$9,MATCH($D59&amp;$E59,$C$7:$C$9&amp;$D$7:$D$9,0)))</f>
        <v>14023.472570784001</v>
      </c>
      <c r="G59" s="6" t="str">
        <f t="array" ref="G59">IF(SUMIFS(H$86:H$161,$B$86:$B$161,$A59)=0,"",SUMIFS(H$86:H$161,$B$86:$B$161,$A59,$D$86:$D$161,$C59)*INDEX($B$7:$B$9,MATCH($D59&amp;$E59,$C$7:$C$9&amp;$D$7:$D$9,0)))</f>
        <v/>
      </c>
      <c r="H59" s="6" t="str">
        <f t="array" ref="H59">IF(SUMIFS(I$86:I$161,$B$86:$B$161,$A59)=0,"",SUMIFS(I$86:I$161,$B$86:$B$161,$A59,$D$86:$D$161,$C59)*INDEX($B$7:$B$9,MATCH($D59&amp;$E59,$C$7:$C$9&amp;$D$7:$D$9,0)))</f>
        <v/>
      </c>
      <c r="I59" s="6" t="str">
        <f t="array" ref="I59">IF(SUMIFS(J$86:J$161,$B$86:$B$161,$A59)=0,"",SUMIFS(J$86:J$161,$B$86:$B$161,$A59,$D$86:$D$161,$C59)*INDEX($B$7:$B$9,MATCH($D59&amp;$E59,$C$7:$C$9&amp;$D$7:$D$9,0)))</f>
        <v/>
      </c>
      <c r="J59" s="6">
        <f t="array" ref="J59">IF(SUMIFS(K$86:K$161,$B$86:$B$161,$A59)=0,"",SUMIFS(K$86:K$161,$B$86:$B$161,$A59,$D$86:$D$161,$C59)*INDEX($B$7:$B$9,MATCH($D59&amp;$E59,$C$7:$C$9&amp;$D$7:$D$9,0)))</f>
        <v>16074.749520297477</v>
      </c>
      <c r="K59" s="6">
        <f t="array" ref="K59">IF(SUMIFS(L$86:L$161,$B$86:$B$161,$A59)=0,"",SUMIFS(L$86:L$161,$B$86:$B$161,$A59,$D$86:$D$161,$C59)*INDEX($B$7:$B$9,MATCH($D59&amp;$E59,$C$7:$C$9&amp;$D$7:$D$9,0)))</f>
        <v>17784.146978225373</v>
      </c>
      <c r="L59" s="6">
        <f t="array" ref="L59">IF(SUMIFS(M$86:M$161,$B$86:$B$161,$A59)=0,"",SUMIFS(M$86:M$161,$B$86:$B$161,$A59,$D$86:$D$161,$C59)*INDEX($B$7:$B$9,MATCH($D59&amp;$E59,$C$7:$C$9&amp;$D$7:$D$9,0)))</f>
        <v>19521.346344109013</v>
      </c>
      <c r="M59" s="6">
        <f t="array" ref="M59">IF(SUMIFS(N$86:N$161,$B$86:$B$161,$A59)=0,"",SUMIFS(N$86:N$161,$B$86:$B$161,$A59,$D$86:$D$161,$C59)*INDEX($B$7:$B$9,MATCH($D59&amp;$E59,$C$7:$C$9&amp;$D$7:$D$9,0)))</f>
        <v>21125.119611584454</v>
      </c>
      <c r="N59" s="6">
        <f t="array" ref="N59">IF(SUMIFS(O$86:O$161,$B$86:$B$161,$A59)=0,"",SUMIFS(O$86:O$161,$B$86:$B$161,$A59,$D$86:$D$161,$C59)*INDEX($B$7:$B$9,MATCH($D59&amp;$E59,$C$7:$C$9&amp;$D$7:$D$9,0)))</f>
        <v>22542.7240900408</v>
      </c>
      <c r="O59" s="6">
        <f t="array" ref="O59">IF(SUMIFS(P$86:P$161,$B$86:$B$161,$A59)=0,"",SUMIFS(P$86:P$161,$B$86:$B$161,$A59,$D$86:$D$161,$C59)*INDEX($B$7:$B$9,MATCH($D59&amp;$E59,$C$7:$C$9&amp;$D$7:$D$9,0)))</f>
        <v>23937.910411058459</v>
      </c>
      <c r="P59" s="6">
        <f t="array" ref="P59">IF(SUMIFS(Q$86:Q$161,$B$86:$B$161,$A59)=0,"",SUMIFS(Q$86:Q$161,$B$86:$B$161,$A59,$D$86:$D$161,$C59)*INDEX($B$7:$B$9,MATCH($D59&amp;$E59,$C$7:$C$9&amp;$D$7:$D$9,0)))</f>
        <v>25336.098934741171</v>
      </c>
      <c r="Q59" s="6">
        <f t="array" ref="Q59">IF(SUMIFS(R$86:R$161,$B$86:$B$161,$A59)=0,"",SUMIFS(R$86:R$161,$B$86:$B$161,$A59,$D$86:$D$161,$C59)*INDEX($B$7:$B$9,MATCH($D59&amp;$E59,$C$7:$C$9&amp;$D$7:$D$9,0)))</f>
        <v>26751.550271835698</v>
      </c>
      <c r="R59" s="6">
        <f t="array" ref="R59">IF(SUMIFS(S$86:S$161,$B$86:$B$161,$A59)=0,"",SUMIFS(S$86:S$161,$B$86:$B$161,$A59,$D$86:$D$161,$C59)*INDEX($B$7:$B$9,MATCH($D59&amp;$E59,$C$7:$C$9&amp;$D$7:$D$9,0)))</f>
        <v>28212.558083921995</v>
      </c>
    </row>
    <row r="60" spans="1:18" x14ac:dyDescent="0.3">
      <c r="A60" s="4" t="s">
        <v>31</v>
      </c>
      <c r="B60" s="4" t="str">
        <f>INDEX('R1. Scenario specifications'!$C$11:$C$59,MATCH($A60,'R1. Scenario specifications'!$A$11:$A$59,0))</f>
        <v>Reference Technologies Scenario, Energy Technology Perspectives 2017</v>
      </c>
      <c r="C60" s="4" t="s">
        <v>55</v>
      </c>
      <c r="D60" s="4" t="str">
        <f t="array" ref="D60">INDEX($F$86:$F$161,MATCH($A60&amp;$C60,$B$86:$B$161&amp;$D$86:$D$161,0))</f>
        <v>PJ</v>
      </c>
      <c r="E60" s="4" t="s">
        <v>13</v>
      </c>
      <c r="F60" s="6">
        <f t="array" ref="F60">IF(SUMIFS(G$86:G$161,$B$86:$B$161,$A60)=0,"",SUMIFS(G$86:G$161,$B$86:$B$161,$A60,$D$86:$D$161,$C60)*INDEX($B$7:$B$9,MATCH($D60&amp;$E60,$C$7:$C$9&amp;$D$7:$D$9,0)))</f>
        <v>54727.207129212009</v>
      </c>
      <c r="G60" s="6" t="str">
        <f t="array" ref="G60">IF(SUMIFS(H$86:H$161,$B$86:$B$161,$A60)=0,"",SUMIFS(H$86:H$161,$B$86:$B$161,$A60,$D$86:$D$161,$C60)*INDEX($B$7:$B$9,MATCH($D60&amp;$E60,$C$7:$C$9&amp;$D$7:$D$9,0)))</f>
        <v/>
      </c>
      <c r="H60" s="6" t="str">
        <f t="array" ref="H60">IF(SUMIFS(I$86:I$161,$B$86:$B$161,$A60)=0,"",SUMIFS(I$86:I$161,$B$86:$B$161,$A60,$D$86:$D$161,$C60)*INDEX($B$7:$B$9,MATCH($D60&amp;$E60,$C$7:$C$9&amp;$D$7:$D$9,0)))</f>
        <v/>
      </c>
      <c r="I60" s="6" t="str">
        <f t="array" ref="I60">IF(SUMIFS(J$86:J$161,$B$86:$B$161,$A60)=0,"",SUMIFS(J$86:J$161,$B$86:$B$161,$A60,$D$86:$D$161,$C60)*INDEX($B$7:$B$9,MATCH($D60&amp;$E60,$C$7:$C$9&amp;$D$7:$D$9,0)))</f>
        <v/>
      </c>
      <c r="J60" s="6">
        <f t="array" ref="J60">IF(SUMIFS(K$86:K$161,$B$86:$B$161,$A60)=0,"",SUMIFS(K$86:K$161,$B$86:$B$161,$A60,$D$86:$D$161,$C60)*INDEX($B$7:$B$9,MATCH($D60&amp;$E60,$C$7:$C$9&amp;$D$7:$D$9,0)))</f>
        <v>63329.516406807663</v>
      </c>
      <c r="K60" s="6">
        <f t="array" ref="K60">IF(SUMIFS(L$86:L$161,$B$86:$B$161,$A60)=0,"",SUMIFS(L$86:L$161,$B$86:$B$161,$A60,$D$86:$D$161,$C60)*INDEX($B$7:$B$9,MATCH($D60&amp;$E60,$C$7:$C$9&amp;$D$7:$D$9,0)))</f>
        <v>70498.107471470707</v>
      </c>
      <c r="L60" s="6">
        <f t="array" ref="L60">IF(SUMIFS(M$86:M$161,$B$86:$B$161,$A60)=0,"",SUMIFS(M$86:M$161,$B$86:$B$161,$A60,$D$86:$D$161,$C60)*INDEX($B$7:$B$9,MATCH($D60&amp;$E60,$C$7:$C$9&amp;$D$7:$D$9,0)))</f>
        <v>74552.475154914529</v>
      </c>
      <c r="M60" s="6">
        <f t="array" ref="M60">IF(SUMIFS(N$86:N$161,$B$86:$B$161,$A60)=0,"",SUMIFS(N$86:N$161,$B$86:$B$161,$A60,$D$86:$D$161,$C60)*INDEX($B$7:$B$9,MATCH($D60&amp;$E60,$C$7:$C$9&amp;$D$7:$D$9,0)))</f>
        <v>79723.447504423792</v>
      </c>
      <c r="N60" s="6">
        <f t="array" ref="N60">IF(SUMIFS(O$86:O$161,$B$86:$B$161,$A60)=0,"",SUMIFS(O$86:O$161,$B$86:$B$161,$A60,$D$86:$D$161,$C60)*INDEX($B$7:$B$9,MATCH($D60&amp;$E60,$C$7:$C$9&amp;$D$7:$D$9,0)))</f>
        <v>84595.559668756963</v>
      </c>
      <c r="O60" s="6">
        <f t="array" ref="O60">IF(SUMIFS(P$86:P$161,$B$86:$B$161,$A60)=0,"",SUMIFS(P$86:P$161,$B$86:$B$161,$A60,$D$86:$D$161,$C60)*INDEX($B$7:$B$9,MATCH($D60&amp;$E60,$C$7:$C$9&amp;$D$7:$D$9,0)))</f>
        <v>88714.934143848994</v>
      </c>
      <c r="P60" s="6">
        <f t="array" ref="P60">IF(SUMIFS(Q$86:Q$161,$B$86:$B$161,$A60)=0,"",SUMIFS(Q$86:Q$161,$B$86:$B$161,$A60,$D$86:$D$161,$C60)*INDEX($B$7:$B$9,MATCH($D60&amp;$E60,$C$7:$C$9&amp;$D$7:$D$9,0)))</f>
        <v>92911.455462889993</v>
      </c>
      <c r="Q60" s="6">
        <f t="array" ref="Q60">IF(SUMIFS(R$86:R$161,$B$86:$B$161,$A60)=0,"",SUMIFS(R$86:R$161,$B$86:$B$161,$A60,$D$86:$D$161,$C60)*INDEX($B$7:$B$9,MATCH($D60&amp;$E60,$C$7:$C$9&amp;$D$7:$D$9,0)))</f>
        <v>96734.258713914533</v>
      </c>
      <c r="R60" s="6">
        <f t="array" ref="R60">IF(SUMIFS(S$86:S$161,$B$86:$B$161,$A60)=0,"",SUMIFS(S$86:S$161,$B$86:$B$161,$A60,$D$86:$D$161,$C60)*INDEX($B$7:$B$9,MATCH($D60&amp;$E60,$C$7:$C$9&amp;$D$7:$D$9,0)))</f>
        <v>98896.254567430544</v>
      </c>
    </row>
    <row r="61" spans="1:18" x14ac:dyDescent="0.3">
      <c r="A61" s="4" t="s">
        <v>31</v>
      </c>
      <c r="B61" s="4" t="str">
        <f>INDEX('R1. Scenario specifications'!$C$11:$C$59,MATCH($A61,'R1. Scenario specifications'!$A$11:$A$59,0))</f>
        <v>Reference Technologies Scenario, Energy Technology Perspectives 2017</v>
      </c>
      <c r="C61" s="4" t="s">
        <v>92</v>
      </c>
      <c r="D61" s="4" t="str">
        <f t="array" ref="D61">INDEX($F$86:$F$161,MATCH($A61&amp;$C61,$B$86:$B$161&amp;$D$86:$D$161,0))</f>
        <v>PJ</v>
      </c>
      <c r="E61" s="4" t="s">
        <v>13</v>
      </c>
      <c r="F61" s="6">
        <f t="array" ref="F61">IF(SUMIFS(G$86:G$161,$B$86:$B$161,$A61)=0,"",SUMIFS(G$86:G$161,$B$86:$B$161,$A61,$D$86:$D$161,$C61)*INDEX($B$7:$B$9,MATCH($D61&amp;$E61,$C$7:$C$9&amp;$D$7:$D$9,0)))</f>
        <v>7768.6318090440009</v>
      </c>
      <c r="G61" s="6" t="str">
        <f t="array" ref="G61">IF(SUMIFS(H$86:H$161,$B$86:$B$161,$A61)=0,"",SUMIFS(H$86:H$161,$B$86:$B$161,$A61,$D$86:$D$161,$C61)*INDEX($B$7:$B$9,MATCH($D61&amp;$E61,$C$7:$C$9&amp;$D$7:$D$9,0)))</f>
        <v/>
      </c>
      <c r="H61" s="6" t="str">
        <f t="array" ref="H61">IF(SUMIFS(I$86:I$161,$B$86:$B$161,$A61)=0,"",SUMIFS(I$86:I$161,$B$86:$B$161,$A61,$D$86:$D$161,$C61)*INDEX($B$7:$B$9,MATCH($D61&amp;$E61,$C$7:$C$9&amp;$D$7:$D$9,0)))</f>
        <v/>
      </c>
      <c r="I61" s="6" t="str">
        <f t="array" ref="I61">IF(SUMIFS(J$86:J$161,$B$86:$B$161,$A61)=0,"",SUMIFS(J$86:J$161,$B$86:$B$161,$A61,$D$86:$D$161,$C61)*INDEX($B$7:$B$9,MATCH($D61&amp;$E61,$C$7:$C$9&amp;$D$7:$D$9,0)))</f>
        <v/>
      </c>
      <c r="J61" s="6">
        <f t="array" ref="J61">IF(SUMIFS(K$86:K$161,$B$86:$B$161,$A61)=0,"",SUMIFS(K$86:K$161,$B$86:$B$161,$A61,$D$86:$D$161,$C61)*INDEX($B$7:$B$9,MATCH($D61&amp;$E61,$C$7:$C$9&amp;$D$7:$D$9,0)))</f>
        <v>15167.484074857288</v>
      </c>
      <c r="K61" s="6">
        <f t="array" ref="K61">IF(SUMIFS(L$86:L$161,$B$86:$B$161,$A61)=0,"",SUMIFS(L$86:L$161,$B$86:$B$161,$A61,$D$86:$D$161,$C61)*INDEX($B$7:$B$9,MATCH($D61&amp;$E61,$C$7:$C$9&amp;$D$7:$D$9,0)))</f>
        <v>21333.194296368361</v>
      </c>
      <c r="L61" s="6">
        <f t="array" ref="L61">IF(SUMIFS(M$86:M$161,$B$86:$B$161,$A61)=0,"",SUMIFS(M$86:M$161,$B$86:$B$161,$A61,$D$86:$D$161,$C61)*INDEX($B$7:$B$9,MATCH($D61&amp;$E61,$C$7:$C$9&amp;$D$7:$D$9,0)))</f>
        <v>28996.761728250171</v>
      </c>
      <c r="M61" s="6">
        <f t="array" ref="M61">IF(SUMIFS(N$86:N$161,$B$86:$B$161,$A61)=0,"",SUMIFS(N$86:N$161,$B$86:$B$161,$A61,$D$86:$D$161,$C61)*INDEX($B$7:$B$9,MATCH($D61&amp;$E61,$C$7:$C$9&amp;$D$7:$D$9,0)))</f>
        <v>38110.273112632582</v>
      </c>
      <c r="N61" s="6">
        <f t="array" ref="N61">IF(SUMIFS(O$86:O$161,$B$86:$B$161,$A61)=0,"",SUMIFS(O$86:O$161,$B$86:$B$161,$A61,$D$86:$D$161,$C61)*INDEX($B$7:$B$9,MATCH($D61&amp;$E61,$C$7:$C$9&amp;$D$7:$D$9,0)))</f>
        <v>47899.020655953034</v>
      </c>
      <c r="O61" s="6">
        <f t="array" ref="O61">IF(SUMIFS(P$86:P$161,$B$86:$B$161,$A61)=0,"",SUMIFS(P$86:P$161,$B$86:$B$161,$A61,$D$86:$D$161,$C61)*INDEX($B$7:$B$9,MATCH($D61&amp;$E61,$C$7:$C$9&amp;$D$7:$D$9,0)))</f>
        <v>57896.54673278574</v>
      </c>
      <c r="P61" s="6">
        <f t="array" ref="P61">IF(SUMIFS(Q$86:Q$161,$B$86:$B$161,$A61)=0,"",SUMIFS(Q$86:Q$161,$B$86:$B$161,$A61,$D$86:$D$161,$C61)*INDEX($B$7:$B$9,MATCH($D61&amp;$E61,$C$7:$C$9&amp;$D$7:$D$9,0)))</f>
        <v>69303.266971006233</v>
      </c>
      <c r="Q61" s="6">
        <f t="array" ref="Q61">IF(SUMIFS(R$86:R$161,$B$86:$B$161,$A61)=0,"",SUMIFS(R$86:R$161,$B$86:$B$161,$A61,$D$86:$D$161,$C61)*INDEX($B$7:$B$9,MATCH($D61&amp;$E61,$C$7:$C$9&amp;$D$7:$D$9,0)))</f>
        <v>81434.20416997993</v>
      </c>
      <c r="R61" s="6">
        <f t="array" ref="R61">IF(SUMIFS(S$86:S$161,$B$86:$B$161,$A61)=0,"",SUMIFS(S$86:S$161,$B$86:$B$161,$A61,$D$86:$D$161,$C61)*INDEX($B$7:$B$9,MATCH($D61&amp;$E61,$C$7:$C$9&amp;$D$7:$D$9,0)))</f>
        <v>93232.719014700997</v>
      </c>
    </row>
    <row r="62" spans="1:18" x14ac:dyDescent="0.3">
      <c r="A62" s="4" t="s">
        <v>32</v>
      </c>
      <c r="B62" s="4" t="str">
        <f>INDEX('R1. Scenario specifications'!$C$11:$C$59,MATCH($A62,'R1. Scenario specifications'!$A$11:$A$59,0))</f>
        <v>2 Degrees Scenario, Energy Technology Perspectives 2017</v>
      </c>
      <c r="C62" s="4" t="s">
        <v>23</v>
      </c>
      <c r="D62" s="4" t="str">
        <f t="array" ref="D62">INDEX($F$86:$F$161,MATCH($A62&amp;$C62,$B$86:$B$161&amp;$D$86:$D$161,0))</f>
        <v>PJ</v>
      </c>
      <c r="E62" s="4" t="s">
        <v>13</v>
      </c>
      <c r="F62" s="6">
        <f t="array" ref="F62">IF(SUMIFS(G$86:G$161,$B$86:$B$161,$A62)=0,"",SUMIFS(G$86:G$161,$B$86:$B$161,$A62,$D$86:$D$161,$C62)*INDEX($B$7:$B$9,MATCH($D62&amp;$E62,$C$7:$C$9&amp;$D$7:$D$9,0)))</f>
        <v>163853.62994548801</v>
      </c>
      <c r="G62" s="6" t="str">
        <f t="array" ref="G62">IF(SUMIFS(H$86:H$161,$B$86:$B$161,$A62)=0,"",SUMIFS(H$86:H$161,$B$86:$B$161,$A62,$D$86:$D$161,$C62)*INDEX($B$7:$B$9,MATCH($D62&amp;$E62,$C$7:$C$9&amp;$D$7:$D$9,0)))</f>
        <v/>
      </c>
      <c r="H62" s="6" t="str">
        <f t="array" ref="H62">IF(SUMIFS(I$86:I$161,$B$86:$B$161,$A62)=0,"",SUMIFS(I$86:I$161,$B$86:$B$161,$A62,$D$86:$D$161,$C62)*INDEX($B$7:$B$9,MATCH($D62&amp;$E62,$C$7:$C$9&amp;$D$7:$D$9,0)))</f>
        <v/>
      </c>
      <c r="I62" s="6" t="str">
        <f t="array" ref="I62">IF(SUMIFS(J$86:J$161,$B$86:$B$161,$A62)=0,"",SUMIFS(J$86:J$161,$B$86:$B$161,$A62,$D$86:$D$161,$C62)*INDEX($B$7:$B$9,MATCH($D62&amp;$E62,$C$7:$C$9&amp;$D$7:$D$9,0)))</f>
        <v/>
      </c>
      <c r="J62" s="6">
        <f t="array" ref="J62">IF(SUMIFS(K$86:K$161,$B$86:$B$161,$A62)=0,"",SUMIFS(K$86:K$161,$B$86:$B$161,$A62,$D$86:$D$161,$C62)*INDEX($B$7:$B$9,MATCH($D62&amp;$E62,$C$7:$C$9&amp;$D$7:$D$9,0)))</f>
        <v>141485.18798279564</v>
      </c>
      <c r="K62" s="6">
        <f t="array" ref="K62">IF(SUMIFS(L$86:L$161,$B$86:$B$161,$A62)=0,"",SUMIFS(L$86:L$161,$B$86:$B$161,$A62,$D$86:$D$161,$C62)*INDEX($B$7:$B$9,MATCH($D62&amp;$E62,$C$7:$C$9&amp;$D$7:$D$9,0)))</f>
        <v>122844.819680552</v>
      </c>
      <c r="L62" s="6">
        <f t="array" ref="L62">IF(SUMIFS(M$86:M$161,$B$86:$B$161,$A62)=0,"",SUMIFS(M$86:M$161,$B$86:$B$161,$A62,$D$86:$D$161,$C62)*INDEX($B$7:$B$9,MATCH($D62&amp;$E62,$C$7:$C$9&amp;$D$7:$D$9,0)))</f>
        <v>95650.103712068187</v>
      </c>
      <c r="M62" s="6">
        <f t="array" ref="M62">IF(SUMIFS(N$86:N$161,$B$86:$B$161,$A62)=0,"",SUMIFS(N$86:N$161,$B$86:$B$161,$A62,$D$86:$D$161,$C62)*INDEX($B$7:$B$9,MATCH($D62&amp;$E62,$C$7:$C$9&amp;$D$7:$D$9,0)))</f>
        <v>74734.938721281811</v>
      </c>
      <c r="N62" s="6">
        <f t="array" ref="N62">IF(SUMIFS(O$86:O$161,$B$86:$B$161,$A62)=0,"",SUMIFS(O$86:O$161,$B$86:$B$161,$A62,$D$86:$D$161,$C62)*INDEX($B$7:$B$9,MATCH($D62&amp;$E62,$C$7:$C$9&amp;$D$7:$D$9,0)))</f>
        <v>65415.479524564296</v>
      </c>
      <c r="O62" s="6">
        <f t="array" ref="O62">IF(SUMIFS(P$86:P$161,$B$86:$B$161,$A62)=0,"",SUMIFS(P$86:P$161,$B$86:$B$161,$A62,$D$86:$D$161,$C62)*INDEX($B$7:$B$9,MATCH($D62&amp;$E62,$C$7:$C$9&amp;$D$7:$D$9,0)))</f>
        <v>59165.461950682948</v>
      </c>
      <c r="P62" s="6">
        <f t="array" ref="P62">IF(SUMIFS(Q$86:Q$161,$B$86:$B$161,$A62)=0,"",SUMIFS(Q$86:Q$161,$B$86:$B$161,$A62,$D$86:$D$161,$C62)*INDEX($B$7:$B$9,MATCH($D62&amp;$E62,$C$7:$C$9&amp;$D$7:$D$9,0)))</f>
        <v>53245.511661229037</v>
      </c>
      <c r="Q62" s="6">
        <f t="array" ref="Q62">IF(SUMIFS(R$86:R$161,$B$86:$B$161,$A62)=0,"",SUMIFS(R$86:R$161,$B$86:$B$161,$A62,$D$86:$D$161,$C62)*INDEX($B$7:$B$9,MATCH($D62&amp;$E62,$C$7:$C$9&amp;$D$7:$D$9,0)))</f>
        <v>47716.862127264991</v>
      </c>
      <c r="R62" s="6">
        <f t="array" ref="R62">IF(SUMIFS(S$86:S$161,$B$86:$B$161,$A62)=0,"",SUMIFS(S$86:S$161,$B$86:$B$161,$A62,$D$86:$D$161,$C62)*INDEX($B$7:$B$9,MATCH($D62&amp;$E62,$C$7:$C$9&amp;$D$7:$D$9,0)))</f>
        <v>45820.557046194997</v>
      </c>
    </row>
    <row r="63" spans="1:18" x14ac:dyDescent="0.3">
      <c r="A63" s="4" t="s">
        <v>32</v>
      </c>
      <c r="B63" s="4" t="str">
        <f>INDEX('R1. Scenario specifications'!$C$11:$C$59,MATCH($A63,'R1. Scenario specifications'!$A$11:$A$59,0))</f>
        <v>2 Degrees Scenario, Energy Technology Perspectives 2017</v>
      </c>
      <c r="C63" s="4" t="s">
        <v>24</v>
      </c>
      <c r="D63" s="4" t="str">
        <f t="array" ref="D63">INDEX($F$86:$F$161,MATCH($A63&amp;$C63,$B$86:$B$161&amp;$D$86:$D$161,0))</f>
        <v>PJ</v>
      </c>
      <c r="E63" s="4" t="s">
        <v>13</v>
      </c>
      <c r="F63" s="6">
        <f t="array" ref="F63">IF(SUMIFS(G$86:G$161,$B$86:$B$161,$A63)=0,"",SUMIFS(G$86:G$161,$B$86:$B$161,$A63,$D$86:$D$161,$C63)*INDEX($B$7:$B$9,MATCH($D63&amp;$E63,$C$7:$C$9&amp;$D$7:$D$9,0)))</f>
        <v>179603.77400539213</v>
      </c>
      <c r="G63" s="6" t="str">
        <f t="array" ref="G63">IF(SUMIFS(H$86:H$161,$B$86:$B$161,$A63)=0,"",SUMIFS(H$86:H$161,$B$86:$B$161,$A63,$D$86:$D$161,$C63)*INDEX($B$7:$B$9,MATCH($D63&amp;$E63,$C$7:$C$9&amp;$D$7:$D$9,0)))</f>
        <v/>
      </c>
      <c r="H63" s="6" t="str">
        <f t="array" ref="H63">IF(SUMIFS(I$86:I$161,$B$86:$B$161,$A63)=0,"",SUMIFS(I$86:I$161,$B$86:$B$161,$A63,$D$86:$D$161,$C63)*INDEX($B$7:$B$9,MATCH($D63&amp;$E63,$C$7:$C$9&amp;$D$7:$D$9,0)))</f>
        <v/>
      </c>
      <c r="I63" s="6" t="str">
        <f t="array" ref="I63">IF(SUMIFS(J$86:J$161,$B$86:$B$161,$A63)=0,"",SUMIFS(J$86:J$161,$B$86:$B$161,$A63,$D$86:$D$161,$C63)*INDEX($B$7:$B$9,MATCH($D63&amp;$E63,$C$7:$C$9&amp;$D$7:$D$9,0)))</f>
        <v/>
      </c>
      <c r="J63" s="6">
        <f t="array" ref="J63">IF(SUMIFS(K$86:K$161,$B$86:$B$161,$A63)=0,"",SUMIFS(K$86:K$161,$B$86:$B$161,$A63,$D$86:$D$161,$C63)*INDEX($B$7:$B$9,MATCH($D63&amp;$E63,$C$7:$C$9&amp;$D$7:$D$9,0)))</f>
        <v>173200.28108051373</v>
      </c>
      <c r="K63" s="6">
        <f t="array" ref="K63">IF(SUMIFS(L$86:L$161,$B$86:$B$161,$A63)=0,"",SUMIFS(L$86:L$161,$B$86:$B$161,$A63,$D$86:$D$161,$C63)*INDEX($B$7:$B$9,MATCH($D63&amp;$E63,$C$7:$C$9&amp;$D$7:$D$9,0)))</f>
        <v>167864.03697644838</v>
      </c>
      <c r="L63" s="6">
        <f t="array" ref="L63">IF(SUMIFS(M$86:M$161,$B$86:$B$161,$A63)=0,"",SUMIFS(M$86:M$161,$B$86:$B$161,$A63,$D$86:$D$161,$C63)*INDEX($B$7:$B$9,MATCH($D63&amp;$E63,$C$7:$C$9&amp;$D$7:$D$9,0)))</f>
        <v>159317.83188446047</v>
      </c>
      <c r="M63" s="6">
        <f t="array" ref="M63">IF(SUMIFS(N$86:N$161,$B$86:$B$161,$A63)=0,"",SUMIFS(N$86:N$161,$B$86:$B$161,$A63,$D$86:$D$161,$C63)*INDEX($B$7:$B$9,MATCH($D63&amp;$E63,$C$7:$C$9&amp;$D$7:$D$9,0)))</f>
        <v>149561.8957778312</v>
      </c>
      <c r="N63" s="6">
        <f t="array" ref="N63">IF(SUMIFS(O$86:O$161,$B$86:$B$161,$A63)=0,"",SUMIFS(O$86:O$161,$B$86:$B$161,$A63,$D$86:$D$161,$C63)*INDEX($B$7:$B$9,MATCH($D63&amp;$E63,$C$7:$C$9&amp;$D$7:$D$9,0)))</f>
        <v>139519.10689064197</v>
      </c>
      <c r="O63" s="6">
        <f t="array" ref="O63">IF(SUMIFS(P$86:P$161,$B$86:$B$161,$A63)=0,"",SUMIFS(P$86:P$161,$B$86:$B$161,$A63,$D$86:$D$161,$C63)*INDEX($B$7:$B$9,MATCH($D63&amp;$E63,$C$7:$C$9&amp;$D$7:$D$9,0)))</f>
        <v>127418.18993457334</v>
      </c>
      <c r="P63" s="6">
        <f t="array" ref="P63">IF(SUMIFS(Q$86:Q$161,$B$86:$B$161,$A63)=0,"",SUMIFS(Q$86:Q$161,$B$86:$B$161,$A63,$D$86:$D$161,$C63)*INDEX($B$7:$B$9,MATCH($D63&amp;$E63,$C$7:$C$9&amp;$D$7:$D$9,0)))</f>
        <v>115684.21404773994</v>
      </c>
      <c r="Q63" s="6">
        <f t="array" ref="Q63">IF(SUMIFS(R$86:R$161,$B$86:$B$161,$A63)=0,"",SUMIFS(R$86:R$161,$B$86:$B$161,$A63,$D$86:$D$161,$C63)*INDEX($B$7:$B$9,MATCH($D63&amp;$E63,$C$7:$C$9&amp;$D$7:$D$9,0)))</f>
        <v>105528.41620285725</v>
      </c>
      <c r="R63" s="6">
        <f t="array" ref="R63">IF(SUMIFS(S$86:S$161,$B$86:$B$161,$A63)=0,"",SUMIFS(S$86:S$161,$B$86:$B$161,$A63,$D$86:$D$161,$C63)*INDEX($B$7:$B$9,MATCH($D63&amp;$E63,$C$7:$C$9&amp;$D$7:$D$9,0)))</f>
        <v>98920.465937812871</v>
      </c>
    </row>
    <row r="64" spans="1:18" x14ac:dyDescent="0.3">
      <c r="A64" s="4" t="s">
        <v>32</v>
      </c>
      <c r="B64" s="4" t="str">
        <f>INDEX('R1. Scenario specifications'!$C$11:$C$59,MATCH($A64,'R1. Scenario specifications'!$A$11:$A$59,0))</f>
        <v>2 Degrees Scenario, Energy Technology Perspectives 2017</v>
      </c>
      <c r="C64" s="4" t="s">
        <v>25</v>
      </c>
      <c r="D64" s="4" t="str">
        <f t="array" ref="D64">INDEX($F$86:$F$161,MATCH($A64&amp;$C64,$B$86:$B$161&amp;$D$86:$D$161,0))</f>
        <v>PJ</v>
      </c>
      <c r="E64" s="4" t="s">
        <v>13</v>
      </c>
      <c r="F64" s="6">
        <f t="array" ref="F64">IF(SUMIFS(G$86:G$161,$B$86:$B$161,$A64)=0,"",SUMIFS(G$86:G$161,$B$86:$B$161,$A64,$D$86:$D$161,$C64)*INDEX($B$7:$B$9,MATCH($D64&amp;$E64,$C$7:$C$9&amp;$D$7:$D$9,0)))</f>
        <v>121441.43859937201</v>
      </c>
      <c r="G64" s="6" t="str">
        <f t="array" ref="G64">IF(SUMIFS(H$86:H$161,$B$86:$B$161,$A64)=0,"",SUMIFS(H$86:H$161,$B$86:$B$161,$A64,$D$86:$D$161,$C64)*INDEX($B$7:$B$9,MATCH($D64&amp;$E64,$C$7:$C$9&amp;$D$7:$D$9,0)))</f>
        <v/>
      </c>
      <c r="H64" s="6" t="str">
        <f t="array" ref="H64">IF(SUMIFS(I$86:I$161,$B$86:$B$161,$A64)=0,"",SUMIFS(I$86:I$161,$B$86:$B$161,$A64,$D$86:$D$161,$C64)*INDEX($B$7:$B$9,MATCH($D64&amp;$E64,$C$7:$C$9&amp;$D$7:$D$9,0)))</f>
        <v/>
      </c>
      <c r="I64" s="6" t="str">
        <f t="array" ref="I64">IF(SUMIFS(J$86:J$161,$B$86:$B$161,$A64)=0,"",SUMIFS(J$86:J$161,$B$86:$B$161,$A64,$D$86:$D$161,$C64)*INDEX($B$7:$B$9,MATCH($D64&amp;$E64,$C$7:$C$9&amp;$D$7:$D$9,0)))</f>
        <v/>
      </c>
      <c r="J64" s="6">
        <f t="array" ref="J64">IF(SUMIFS(K$86:K$161,$B$86:$B$161,$A64)=0,"",SUMIFS(K$86:K$161,$B$86:$B$161,$A64,$D$86:$D$161,$C64)*INDEX($B$7:$B$9,MATCH($D64&amp;$E64,$C$7:$C$9&amp;$D$7:$D$9,0)))</f>
        <v>130428.26178044887</v>
      </c>
      <c r="K64" s="6">
        <f t="array" ref="K64">IF(SUMIFS(L$86:L$161,$B$86:$B$161,$A64)=0,"",SUMIFS(L$86:L$161,$B$86:$B$161,$A64,$D$86:$D$161,$C64)*INDEX($B$7:$B$9,MATCH($D64&amp;$E64,$C$7:$C$9&amp;$D$7:$D$9,0)))</f>
        <v>137917.28109801293</v>
      </c>
      <c r="L64" s="6">
        <f t="array" ref="L64">IF(SUMIFS(M$86:M$161,$B$86:$B$161,$A64)=0,"",SUMIFS(M$86:M$161,$B$86:$B$161,$A64,$D$86:$D$161,$C64)*INDEX($B$7:$B$9,MATCH($D64&amp;$E64,$C$7:$C$9&amp;$D$7:$D$9,0)))</f>
        <v>132421.50137990084</v>
      </c>
      <c r="M64" s="6">
        <f t="array" ref="M64">IF(SUMIFS(N$86:N$161,$B$86:$B$161,$A64)=0,"",SUMIFS(N$86:N$161,$B$86:$B$161,$A64,$D$86:$D$161,$C64)*INDEX($B$7:$B$9,MATCH($D64&amp;$E64,$C$7:$C$9&amp;$D$7:$D$9,0)))</f>
        <v>128263.13988867433</v>
      </c>
      <c r="N64" s="6">
        <f t="array" ref="N64">IF(SUMIFS(O$86:O$161,$B$86:$B$161,$A64)=0,"",SUMIFS(O$86:O$161,$B$86:$B$161,$A64,$D$86:$D$161,$C64)*INDEX($B$7:$B$9,MATCH($D64&amp;$E64,$C$7:$C$9&amp;$D$7:$D$9,0)))</f>
        <v>119025.19212680159</v>
      </c>
      <c r="O64" s="6">
        <f t="array" ref="O64">IF(SUMIFS(P$86:P$161,$B$86:$B$161,$A64)=0,"",SUMIFS(P$86:P$161,$B$86:$B$161,$A64,$D$86:$D$161,$C64)*INDEX($B$7:$B$9,MATCH($D64&amp;$E64,$C$7:$C$9&amp;$D$7:$D$9,0)))</f>
        <v>109298.67364155094</v>
      </c>
      <c r="P64" s="6">
        <f t="array" ref="P64">IF(SUMIFS(Q$86:Q$161,$B$86:$B$161,$A64)=0,"",SUMIFS(Q$86:Q$161,$B$86:$B$161,$A64,$D$86:$D$161,$C64)*INDEX($B$7:$B$9,MATCH($D64&amp;$E64,$C$7:$C$9&amp;$D$7:$D$9,0)))</f>
        <v>100303.98266473763</v>
      </c>
      <c r="Q64" s="6">
        <f t="array" ref="Q64">IF(SUMIFS(R$86:R$161,$B$86:$B$161,$A64)=0,"",SUMIFS(R$86:R$161,$B$86:$B$161,$A64,$D$86:$D$161,$C64)*INDEX($B$7:$B$9,MATCH($D64&amp;$E64,$C$7:$C$9&amp;$D$7:$D$9,0)))</f>
        <v>97401.100895329844</v>
      </c>
      <c r="R64" s="6">
        <f t="array" ref="R64">IF(SUMIFS(S$86:S$161,$B$86:$B$161,$A64)=0,"",SUMIFS(S$86:S$161,$B$86:$B$161,$A64,$D$86:$D$161,$C64)*INDEX($B$7:$B$9,MATCH($D64&amp;$E64,$C$7:$C$9&amp;$D$7:$D$9,0)))</f>
        <v>89561.589590119635</v>
      </c>
    </row>
    <row r="65" spans="1:18" x14ac:dyDescent="0.3">
      <c r="A65" s="4" t="s">
        <v>32</v>
      </c>
      <c r="B65" s="4" t="str">
        <f>INDEX('R1. Scenario specifications'!$C$11:$C$59,MATCH($A65,'R1. Scenario specifications'!$A$11:$A$59,0))</f>
        <v>2 Degrees Scenario, Energy Technology Perspectives 2017</v>
      </c>
      <c r="C65" s="4" t="s">
        <v>53</v>
      </c>
      <c r="D65" s="4" t="str">
        <f t="array" ref="D65">INDEX($F$86:$F$161,MATCH($A65&amp;$C65,$B$86:$B$161&amp;$D$86:$D$161,0))</f>
        <v>PJ</v>
      </c>
      <c r="E65" s="4" t="s">
        <v>13</v>
      </c>
      <c r="F65" s="6">
        <f t="array" ref="F65">IF(SUMIFS(G$86:G$161,$B$86:$B$161,$A65)=0,"",SUMIFS(G$86:G$161,$B$86:$B$161,$A65,$D$86:$D$161,$C65)*INDEX($B$7:$B$9,MATCH($D65&amp;$E65,$C$7:$C$9&amp;$D$7:$D$9,0)))</f>
        <v>27689.539085172</v>
      </c>
      <c r="G65" s="6" t="str">
        <f t="array" ref="G65">IF(SUMIFS(H$86:H$161,$B$86:$B$161,$A65)=0,"",SUMIFS(H$86:H$161,$B$86:$B$161,$A65,$D$86:$D$161,$C65)*INDEX($B$7:$B$9,MATCH($D65&amp;$E65,$C$7:$C$9&amp;$D$7:$D$9,0)))</f>
        <v/>
      </c>
      <c r="H65" s="6" t="str">
        <f t="array" ref="H65">IF(SUMIFS(I$86:I$161,$B$86:$B$161,$A65)=0,"",SUMIFS(I$86:I$161,$B$86:$B$161,$A65,$D$86:$D$161,$C65)*INDEX($B$7:$B$9,MATCH($D65&amp;$E65,$C$7:$C$9&amp;$D$7:$D$9,0)))</f>
        <v/>
      </c>
      <c r="I65" s="6" t="str">
        <f t="array" ref="I65">IF(SUMIFS(J$86:J$161,$B$86:$B$161,$A65)=0,"",SUMIFS(J$86:J$161,$B$86:$B$161,$A65,$D$86:$D$161,$C65)*INDEX($B$7:$B$9,MATCH($D65&amp;$E65,$C$7:$C$9&amp;$D$7:$D$9,0)))</f>
        <v/>
      </c>
      <c r="J65" s="6">
        <f t="array" ref="J65">IF(SUMIFS(K$86:K$161,$B$86:$B$161,$A65)=0,"",SUMIFS(K$86:K$161,$B$86:$B$161,$A65,$D$86:$D$161,$C65)*INDEX($B$7:$B$9,MATCH($D65&amp;$E65,$C$7:$C$9&amp;$D$7:$D$9,0)))</f>
        <v>33611.489844121767</v>
      </c>
      <c r="K65" s="6">
        <f t="array" ref="K65">IF(SUMIFS(L$86:L$161,$B$86:$B$161,$A65)=0,"",SUMIFS(L$86:L$161,$B$86:$B$161,$A65,$D$86:$D$161,$C65)*INDEX($B$7:$B$9,MATCH($D65&amp;$E65,$C$7:$C$9&amp;$D$7:$D$9,0)))</f>
        <v>38546.448809913236</v>
      </c>
      <c r="L65" s="6">
        <f t="array" ref="L65">IF(SUMIFS(M$86:M$161,$B$86:$B$161,$A65)=0,"",SUMIFS(M$86:M$161,$B$86:$B$161,$A65,$D$86:$D$161,$C65)*INDEX($B$7:$B$9,MATCH($D65&amp;$E65,$C$7:$C$9&amp;$D$7:$D$9,0)))</f>
        <v>49502.93176789557</v>
      </c>
      <c r="M65" s="6">
        <f t="array" ref="M65">IF(SUMIFS(N$86:N$161,$B$86:$B$161,$A65)=0,"",SUMIFS(N$86:N$161,$B$86:$B$161,$A65,$D$86:$D$161,$C65)*INDEX($B$7:$B$9,MATCH($D65&amp;$E65,$C$7:$C$9&amp;$D$7:$D$9,0)))</f>
        <v>57073.001358530848</v>
      </c>
      <c r="N65" s="6">
        <f t="array" ref="N65">IF(SUMIFS(O$86:O$161,$B$86:$B$161,$A65)=0,"",SUMIFS(O$86:O$161,$B$86:$B$161,$A65,$D$86:$D$161,$C65)*INDEX($B$7:$B$9,MATCH($D65&amp;$E65,$C$7:$C$9&amp;$D$7:$D$9,0)))</f>
        <v>64864.445191910199</v>
      </c>
      <c r="O65" s="6">
        <f t="array" ref="O65">IF(SUMIFS(P$86:P$161,$B$86:$B$161,$A65)=0,"",SUMIFS(P$86:P$161,$B$86:$B$161,$A65,$D$86:$D$161,$C65)*INDEX($B$7:$B$9,MATCH($D65&amp;$E65,$C$7:$C$9&amp;$D$7:$D$9,0)))</f>
        <v>71415.511127106671</v>
      </c>
      <c r="P65" s="6">
        <f t="array" ref="P65">IF(SUMIFS(Q$86:Q$161,$B$86:$B$161,$A65)=0,"",SUMIFS(Q$86:Q$161,$B$86:$B$161,$A65,$D$86:$D$161,$C65)*INDEX($B$7:$B$9,MATCH($D65&amp;$E65,$C$7:$C$9&amp;$D$7:$D$9,0)))</f>
        <v>74891.155226192335</v>
      </c>
      <c r="Q65" s="6">
        <f t="array" ref="Q65">IF(SUMIFS(R$86:R$161,$B$86:$B$161,$A65)=0,"",SUMIFS(R$86:R$161,$B$86:$B$161,$A65,$D$86:$D$161,$C65)*INDEX($B$7:$B$9,MATCH($D65&amp;$E65,$C$7:$C$9&amp;$D$7:$D$9,0)))</f>
        <v>79207.159444320409</v>
      </c>
      <c r="R65" s="6">
        <f t="array" ref="R65">IF(SUMIFS(S$86:S$161,$B$86:$B$161,$A65)=0,"",SUMIFS(S$86:S$161,$B$86:$B$161,$A65,$D$86:$D$161,$C65)*INDEX($B$7:$B$9,MATCH($D65&amp;$E65,$C$7:$C$9&amp;$D$7:$D$9,0)))</f>
        <v>82089.032242507819</v>
      </c>
    </row>
    <row r="66" spans="1:18" x14ac:dyDescent="0.3">
      <c r="A66" s="4" t="s">
        <v>32</v>
      </c>
      <c r="B66" s="4" t="str">
        <f>INDEX('R1. Scenario specifications'!$C$11:$C$59,MATCH($A66,'R1. Scenario specifications'!$A$11:$A$59,0))</f>
        <v>2 Degrees Scenario, Energy Technology Perspectives 2017</v>
      </c>
      <c r="C66" s="4" t="s">
        <v>54</v>
      </c>
      <c r="D66" s="4" t="str">
        <f t="array" ref="D66">INDEX($F$86:$F$161,MATCH($A66&amp;$C66,$B$86:$B$161&amp;$D$86:$D$161,0))</f>
        <v>PJ</v>
      </c>
      <c r="E66" s="4" t="s">
        <v>13</v>
      </c>
      <c r="F66" s="6">
        <f t="array" ref="F66">IF(SUMIFS(G$86:G$161,$B$86:$B$161,$A66)=0,"",SUMIFS(G$86:G$161,$B$86:$B$161,$A66,$D$86:$D$161,$C66)*INDEX($B$7:$B$9,MATCH($D66&amp;$E66,$C$7:$C$9&amp;$D$7:$D$9,0)))</f>
        <v>14023.472570784001</v>
      </c>
      <c r="G66" s="6" t="str">
        <f t="array" ref="G66">IF(SUMIFS(H$86:H$161,$B$86:$B$161,$A66)=0,"",SUMIFS(H$86:H$161,$B$86:$B$161,$A66,$D$86:$D$161,$C66)*INDEX($B$7:$B$9,MATCH($D66&amp;$E66,$C$7:$C$9&amp;$D$7:$D$9,0)))</f>
        <v/>
      </c>
      <c r="H66" s="6" t="str">
        <f t="array" ref="H66">IF(SUMIFS(I$86:I$161,$B$86:$B$161,$A66)=0,"",SUMIFS(I$86:I$161,$B$86:$B$161,$A66,$D$86:$D$161,$C66)*INDEX($B$7:$B$9,MATCH($D66&amp;$E66,$C$7:$C$9&amp;$D$7:$D$9,0)))</f>
        <v/>
      </c>
      <c r="I66" s="6" t="str">
        <f t="array" ref="I66">IF(SUMIFS(J$86:J$161,$B$86:$B$161,$A66)=0,"",SUMIFS(J$86:J$161,$B$86:$B$161,$A66,$D$86:$D$161,$C66)*INDEX($B$7:$B$9,MATCH($D66&amp;$E66,$C$7:$C$9&amp;$D$7:$D$9,0)))</f>
        <v/>
      </c>
      <c r="J66" s="6">
        <f t="array" ref="J66">IF(SUMIFS(K$86:K$161,$B$86:$B$161,$A66)=0,"",SUMIFS(K$86:K$161,$B$86:$B$161,$A66,$D$86:$D$161,$C66)*INDEX($B$7:$B$9,MATCH($D66&amp;$E66,$C$7:$C$9&amp;$D$7:$D$9,0)))</f>
        <v>16503.233490507846</v>
      </c>
      <c r="K66" s="6">
        <f t="array" ref="K66">IF(SUMIFS(L$86:L$161,$B$86:$B$161,$A66)=0,"",SUMIFS(L$86:L$161,$B$86:$B$161,$A66,$D$86:$D$161,$C66)*INDEX($B$7:$B$9,MATCH($D66&amp;$E66,$C$7:$C$9&amp;$D$7:$D$9,0)))</f>
        <v>18569.70092361105</v>
      </c>
      <c r="L66" s="6">
        <f t="array" ref="L66">IF(SUMIFS(M$86:M$161,$B$86:$B$161,$A66)=0,"",SUMIFS(M$86:M$161,$B$86:$B$161,$A66,$D$86:$D$161,$C66)*INDEX($B$7:$B$9,MATCH($D66&amp;$E66,$C$7:$C$9&amp;$D$7:$D$9,0)))</f>
        <v>20491.966300420339</v>
      </c>
      <c r="M66" s="6">
        <f t="array" ref="M66">IF(SUMIFS(N$86:N$161,$B$86:$B$161,$A66)=0,"",SUMIFS(N$86:N$161,$B$86:$B$161,$A66,$D$86:$D$161,$C66)*INDEX($B$7:$B$9,MATCH($D66&amp;$E66,$C$7:$C$9&amp;$D$7:$D$9,0)))</f>
        <v>21766.48505213721</v>
      </c>
      <c r="N66" s="6">
        <f t="array" ref="N66">IF(SUMIFS(O$86:O$161,$B$86:$B$161,$A66)=0,"",SUMIFS(O$86:O$161,$B$86:$B$161,$A66,$D$86:$D$161,$C66)*INDEX($B$7:$B$9,MATCH($D66&amp;$E66,$C$7:$C$9&amp;$D$7:$D$9,0)))</f>
        <v>23829.259476808154</v>
      </c>
      <c r="O66" s="6">
        <f t="array" ref="O66">IF(SUMIFS(P$86:P$161,$B$86:$B$161,$A66)=0,"",SUMIFS(P$86:P$161,$B$86:$B$161,$A66,$D$86:$D$161,$C66)*INDEX($B$7:$B$9,MATCH($D66&amp;$E66,$C$7:$C$9&amp;$D$7:$D$9,0)))</f>
        <v>25709.513480191403</v>
      </c>
      <c r="P66" s="6">
        <f t="array" ref="P66">IF(SUMIFS(Q$86:Q$161,$B$86:$B$161,$A66)=0,"",SUMIFS(Q$86:Q$161,$B$86:$B$161,$A66,$D$86:$D$161,$C66)*INDEX($B$7:$B$9,MATCH($D66&amp;$E66,$C$7:$C$9&amp;$D$7:$D$9,0)))</f>
        <v>27432.314585484259</v>
      </c>
      <c r="Q66" s="6">
        <f t="array" ref="Q66">IF(SUMIFS(R$86:R$161,$B$86:$B$161,$A66)=0,"",SUMIFS(R$86:R$161,$B$86:$B$161,$A66,$D$86:$D$161,$C66)*INDEX($B$7:$B$9,MATCH($D66&amp;$E66,$C$7:$C$9&amp;$D$7:$D$9,0)))</f>
        <v>29077.588441579246</v>
      </c>
      <c r="R66" s="6">
        <f t="array" ref="R66">IF(SUMIFS(S$86:S$161,$B$86:$B$161,$A66)=0,"",SUMIFS(S$86:S$161,$B$86:$B$161,$A66,$D$86:$D$161,$C66)*INDEX($B$7:$B$9,MATCH($D66&amp;$E66,$C$7:$C$9&amp;$D$7:$D$9,0)))</f>
        <v>30647.354149912699</v>
      </c>
    </row>
    <row r="67" spans="1:18" x14ac:dyDescent="0.3">
      <c r="A67" s="4" t="s">
        <v>32</v>
      </c>
      <c r="B67" s="4" t="str">
        <f>INDEX('R1. Scenario specifications'!$C$11:$C$59,MATCH($A67,'R1. Scenario specifications'!$A$11:$A$59,0))</f>
        <v>2 Degrees Scenario, Energy Technology Perspectives 2017</v>
      </c>
      <c r="C67" s="4" t="s">
        <v>55</v>
      </c>
      <c r="D67" s="4" t="str">
        <f t="array" ref="D67">INDEX($F$86:$F$161,MATCH($A67&amp;$C67,$B$86:$B$161&amp;$D$86:$D$161,0))</f>
        <v>PJ</v>
      </c>
      <c r="E67" s="4" t="s">
        <v>13</v>
      </c>
      <c r="F67" s="6">
        <f t="array" ref="F67">IF(SUMIFS(G$86:G$161,$B$86:$B$161,$A67)=0,"",SUMIFS(G$86:G$161,$B$86:$B$161,$A67,$D$86:$D$161,$C67)*INDEX($B$7:$B$9,MATCH($D67&amp;$E67,$C$7:$C$9&amp;$D$7:$D$9,0)))</f>
        <v>54727.207129212009</v>
      </c>
      <c r="G67" s="6" t="str">
        <f t="array" ref="G67">IF(SUMIFS(H$86:H$161,$B$86:$B$161,$A67)=0,"",SUMIFS(H$86:H$161,$B$86:$B$161,$A67,$D$86:$D$161,$C67)*INDEX($B$7:$B$9,MATCH($D67&amp;$E67,$C$7:$C$9&amp;$D$7:$D$9,0)))</f>
        <v/>
      </c>
      <c r="H67" s="6" t="str">
        <f t="array" ref="H67">IF(SUMIFS(I$86:I$161,$B$86:$B$161,$A67)=0,"",SUMIFS(I$86:I$161,$B$86:$B$161,$A67,$D$86:$D$161,$C67)*INDEX($B$7:$B$9,MATCH($D67&amp;$E67,$C$7:$C$9&amp;$D$7:$D$9,0)))</f>
        <v/>
      </c>
      <c r="I67" s="6" t="str">
        <f t="array" ref="I67">IF(SUMIFS(J$86:J$161,$B$86:$B$161,$A67)=0,"",SUMIFS(J$86:J$161,$B$86:$B$161,$A67,$D$86:$D$161,$C67)*INDEX($B$7:$B$9,MATCH($D67&amp;$E67,$C$7:$C$9&amp;$D$7:$D$9,0)))</f>
        <v/>
      </c>
      <c r="J67" s="6">
        <f t="array" ref="J67">IF(SUMIFS(K$86:K$161,$B$86:$B$161,$A67)=0,"",SUMIFS(K$86:K$161,$B$86:$B$161,$A67,$D$86:$D$161,$C67)*INDEX($B$7:$B$9,MATCH($D67&amp;$E67,$C$7:$C$9&amp;$D$7:$D$9,0)))</f>
        <v>67832.13178709698</v>
      </c>
      <c r="K67" s="6">
        <f t="array" ref="K67">IF(SUMIFS(L$86:L$161,$B$86:$B$161,$A67)=0,"",SUMIFS(L$86:L$161,$B$86:$B$161,$A67,$D$86:$D$161,$C67)*INDEX($B$7:$B$9,MATCH($D67&amp;$E67,$C$7:$C$9&amp;$D$7:$D$9,0)))</f>
        <v>78752.902335334453</v>
      </c>
      <c r="L67" s="6">
        <f t="array" ref="L67">IF(SUMIFS(M$86:M$161,$B$86:$B$161,$A67)=0,"",SUMIFS(M$86:M$161,$B$86:$B$161,$A67,$D$86:$D$161,$C67)*INDEX($B$7:$B$9,MATCH($D67&amp;$E67,$C$7:$C$9&amp;$D$7:$D$9,0)))</f>
        <v>90180.233103137376</v>
      </c>
      <c r="M67" s="6">
        <f t="array" ref="M67">IF(SUMIFS(N$86:N$161,$B$86:$B$161,$A67)=0,"",SUMIFS(N$86:N$161,$B$86:$B$161,$A67,$D$86:$D$161,$C67)*INDEX($B$7:$B$9,MATCH($D67&amp;$E67,$C$7:$C$9&amp;$D$7:$D$9,0)))</f>
        <v>103641.61969210113</v>
      </c>
      <c r="N67" s="6">
        <f t="array" ref="N67">IF(SUMIFS(O$86:O$161,$B$86:$B$161,$A67)=0,"",SUMIFS(O$86:O$161,$B$86:$B$161,$A67,$D$86:$D$161,$C67)*INDEX($B$7:$B$9,MATCH($D67&amp;$E67,$C$7:$C$9&amp;$D$7:$D$9,0)))</f>
        <v>117284.31604837345</v>
      </c>
      <c r="O67" s="6">
        <f t="array" ref="O67">IF(SUMIFS(P$86:P$161,$B$86:$B$161,$A67)=0,"",SUMIFS(P$86:P$161,$B$86:$B$161,$A67,$D$86:$D$161,$C67)*INDEX($B$7:$B$9,MATCH($D67&amp;$E67,$C$7:$C$9&amp;$D$7:$D$9,0)))</f>
        <v>130289.29620153498</v>
      </c>
      <c r="P67" s="6">
        <f t="array" ref="P67">IF(SUMIFS(Q$86:Q$161,$B$86:$B$161,$A67)=0,"",SUMIFS(Q$86:Q$161,$B$86:$B$161,$A67,$D$86:$D$161,$C67)*INDEX($B$7:$B$9,MATCH($D67&amp;$E67,$C$7:$C$9&amp;$D$7:$D$9,0)))</f>
        <v>137357.80571970274</v>
      </c>
      <c r="Q67" s="6">
        <f t="array" ref="Q67">IF(SUMIFS(R$86:R$161,$B$86:$B$161,$A67)=0,"",SUMIFS(R$86:R$161,$B$86:$B$161,$A67,$D$86:$D$161,$C67)*INDEX($B$7:$B$9,MATCH($D67&amp;$E67,$C$7:$C$9&amp;$D$7:$D$9,0)))</f>
        <v>141999.99778003673</v>
      </c>
      <c r="R67" s="6">
        <f t="array" ref="R67">IF(SUMIFS(S$86:S$161,$B$86:$B$161,$A67)=0,"",SUMIFS(S$86:S$161,$B$86:$B$161,$A67,$D$86:$D$161,$C67)*INDEX($B$7:$B$9,MATCH($D67&amp;$E67,$C$7:$C$9&amp;$D$7:$D$9,0)))</f>
        <v>143999.9992924057</v>
      </c>
    </row>
    <row r="68" spans="1:18" x14ac:dyDescent="0.3">
      <c r="A68" s="4" t="s">
        <v>32</v>
      </c>
      <c r="B68" s="4" t="str">
        <f>INDEX('R1. Scenario specifications'!$C$11:$C$59,MATCH($A68,'R1. Scenario specifications'!$A$11:$A$59,0))</f>
        <v>2 Degrees Scenario, Energy Technology Perspectives 2017</v>
      </c>
      <c r="C68" s="4" t="s">
        <v>92</v>
      </c>
      <c r="D68" s="4" t="str">
        <f t="array" ref="D68">INDEX($F$86:$F$161,MATCH($A68&amp;$C68,$B$86:$B$161&amp;$D$86:$D$161,0))</f>
        <v>PJ</v>
      </c>
      <c r="E68" s="4" t="s">
        <v>13</v>
      </c>
      <c r="F68" s="6">
        <f t="array" ref="F68">IF(SUMIFS(G$86:G$161,$B$86:$B$161,$A68)=0,"",SUMIFS(G$86:G$161,$B$86:$B$161,$A68,$D$86:$D$161,$C68)*INDEX($B$7:$B$9,MATCH($D68&amp;$E68,$C$7:$C$9&amp;$D$7:$D$9,0)))</f>
        <v>7768.6318090440009</v>
      </c>
      <c r="G68" s="6" t="str">
        <f t="array" ref="G68">IF(SUMIFS(H$86:H$161,$B$86:$B$161,$A68)=0,"",SUMIFS(H$86:H$161,$B$86:$B$161,$A68,$D$86:$D$161,$C68)*INDEX($B$7:$B$9,MATCH($D68&amp;$E68,$C$7:$C$9&amp;$D$7:$D$9,0)))</f>
        <v/>
      </c>
      <c r="H68" s="6" t="str">
        <f t="array" ref="H68">IF(SUMIFS(I$86:I$161,$B$86:$B$161,$A68)=0,"",SUMIFS(I$86:I$161,$B$86:$B$161,$A68,$D$86:$D$161,$C68)*INDEX($B$7:$B$9,MATCH($D68&amp;$E68,$C$7:$C$9&amp;$D$7:$D$9,0)))</f>
        <v/>
      </c>
      <c r="I68" s="6" t="str">
        <f t="array" ref="I68">IF(SUMIFS(J$86:J$161,$B$86:$B$161,$A68)=0,"",SUMIFS(J$86:J$161,$B$86:$B$161,$A68,$D$86:$D$161,$C68)*INDEX($B$7:$B$9,MATCH($D68&amp;$E68,$C$7:$C$9&amp;$D$7:$D$9,0)))</f>
        <v/>
      </c>
      <c r="J68" s="6">
        <f t="array" ref="J68">IF(SUMIFS(K$86:K$161,$B$86:$B$161,$A68)=0,"",SUMIFS(K$86:K$161,$B$86:$B$161,$A68,$D$86:$D$161,$C68)*INDEX($B$7:$B$9,MATCH($D68&amp;$E68,$C$7:$C$9&amp;$D$7:$D$9,0)))</f>
        <v>18710.403249704697</v>
      </c>
      <c r="K68" s="6">
        <f t="array" ref="K68">IF(SUMIFS(L$86:L$161,$B$86:$B$161,$A68)=0,"",SUMIFS(L$86:L$161,$B$86:$B$161,$A68,$D$86:$D$161,$C68)*INDEX($B$7:$B$9,MATCH($D68&amp;$E68,$C$7:$C$9&amp;$D$7:$D$9,0)))</f>
        <v>27828.546116921945</v>
      </c>
      <c r="L68" s="6">
        <f t="array" ref="L68">IF(SUMIFS(M$86:M$161,$B$86:$B$161,$A68)=0,"",SUMIFS(M$86:M$161,$B$86:$B$161,$A68,$D$86:$D$161,$C68)*INDEX($B$7:$B$9,MATCH($D68&amp;$E68,$C$7:$C$9&amp;$D$7:$D$9,0)))</f>
        <v>44730.7564804207</v>
      </c>
      <c r="M68" s="6">
        <f t="array" ref="M68">IF(SUMIFS(N$86:N$161,$B$86:$B$161,$A68)=0,"",SUMIFS(N$86:N$161,$B$86:$B$161,$A68,$D$86:$D$161,$C68)*INDEX($B$7:$B$9,MATCH($D68&amp;$E68,$C$7:$C$9&amp;$D$7:$D$9,0)))</f>
        <v>64014.696596722388</v>
      </c>
      <c r="N68" s="6">
        <f t="array" ref="N68">IF(SUMIFS(O$86:O$161,$B$86:$B$161,$A68)=0,"",SUMIFS(O$86:O$161,$B$86:$B$161,$A68,$D$86:$D$161,$C68)*INDEX($B$7:$B$9,MATCH($D68&amp;$E68,$C$7:$C$9&amp;$D$7:$D$9,0)))</f>
        <v>81212.237360962084</v>
      </c>
      <c r="O68" s="6">
        <f t="array" ref="O68">IF(SUMIFS(P$86:P$161,$B$86:$B$161,$A68)=0,"",SUMIFS(P$86:P$161,$B$86:$B$161,$A68,$D$86:$D$161,$C68)*INDEX($B$7:$B$9,MATCH($D68&amp;$E68,$C$7:$C$9&amp;$D$7:$D$9,0)))</f>
        <v>101702.7958434583</v>
      </c>
      <c r="P68" s="6">
        <f t="array" ref="P68">IF(SUMIFS(Q$86:Q$161,$B$86:$B$161,$A68)=0,"",SUMIFS(Q$86:Q$161,$B$86:$B$161,$A68,$D$86:$D$161,$C68)*INDEX($B$7:$B$9,MATCH($D68&amp;$E68,$C$7:$C$9&amp;$D$7:$D$9,0)))</f>
        <v>124158.01690898238</v>
      </c>
      <c r="Q68" s="6">
        <f t="array" ref="Q68">IF(SUMIFS(R$86:R$161,$B$86:$B$161,$A68)=0,"",SUMIFS(R$86:R$161,$B$86:$B$161,$A68,$D$86:$D$161,$C68)*INDEX($B$7:$B$9,MATCH($D68&amp;$E68,$C$7:$C$9&amp;$D$7:$D$9,0)))</f>
        <v>146603.96149440599</v>
      </c>
      <c r="R68" s="6">
        <f t="array" ref="R68">IF(SUMIFS(S$86:S$161,$B$86:$B$161,$A68)=0,"",SUMIFS(S$86:S$161,$B$86:$B$161,$A68,$D$86:$D$161,$C68)*INDEX($B$7:$B$9,MATCH($D68&amp;$E68,$C$7:$C$9&amp;$D$7:$D$9,0)))</f>
        <v>173127.84096977307</v>
      </c>
    </row>
    <row r="69" spans="1:18" x14ac:dyDescent="0.3">
      <c r="A69" s="4" t="s">
        <v>33</v>
      </c>
      <c r="B69" s="4" t="str">
        <f>INDEX('R1. Scenario specifications'!$C$11:$C$59,MATCH($A69,'R1. Scenario specifications'!$A$11:$A$59,0))</f>
        <v>Below 2 Degrees Scenario (1.75DS), Energy Technology Perspectives 2017</v>
      </c>
      <c r="C69" s="4" t="s">
        <v>23</v>
      </c>
      <c r="D69" s="4" t="str">
        <f t="array" ref="D69">INDEX($F$86:$F$161,MATCH($A69&amp;$C69,$B$86:$B$161&amp;$D$86:$D$161,0))</f>
        <v>PJ</v>
      </c>
      <c r="E69" s="4" t="s">
        <v>13</v>
      </c>
      <c r="F69" s="6">
        <f t="array" ref="F69">IF(SUMIFS(G$86:G$161,$B$86:$B$161,$A69)=0,"",SUMIFS(G$86:G$161,$B$86:$B$161,$A69,$D$86:$D$161,$C69)*INDEX($B$7:$B$9,MATCH($D69&amp;$E69,$C$7:$C$9&amp;$D$7:$D$9,0)))</f>
        <v>163853.62994548801</v>
      </c>
      <c r="G69" s="6" t="str">
        <f t="array" ref="G69">IF(SUMIFS(H$86:H$161,$B$86:$B$161,$A69)=0,"",SUMIFS(H$86:H$161,$B$86:$B$161,$A69,$D$86:$D$161,$C69)*INDEX($B$7:$B$9,MATCH($D69&amp;$E69,$C$7:$C$9&amp;$D$7:$D$9,0)))</f>
        <v/>
      </c>
      <c r="H69" s="6" t="str">
        <f t="array" ref="H69">IF(SUMIFS(I$86:I$161,$B$86:$B$161,$A69)=0,"",SUMIFS(I$86:I$161,$B$86:$B$161,$A69,$D$86:$D$161,$C69)*INDEX($B$7:$B$9,MATCH($D69&amp;$E69,$C$7:$C$9&amp;$D$7:$D$9,0)))</f>
        <v/>
      </c>
      <c r="I69" s="6" t="str">
        <f t="array" ref="I69">IF(SUMIFS(J$86:J$161,$B$86:$B$161,$A69)=0,"",SUMIFS(J$86:J$161,$B$86:$B$161,$A69,$D$86:$D$161,$C69)*INDEX($B$7:$B$9,MATCH($D69&amp;$E69,$C$7:$C$9&amp;$D$7:$D$9,0)))</f>
        <v/>
      </c>
      <c r="J69" s="6">
        <f t="array" ref="J69">IF(SUMIFS(K$86:K$161,$B$86:$B$161,$A69)=0,"",SUMIFS(K$86:K$161,$B$86:$B$161,$A69,$D$86:$D$161,$C69)*INDEX($B$7:$B$9,MATCH($D69&amp;$E69,$C$7:$C$9&amp;$D$7:$D$9,0)))</f>
        <v>129347.78387878045</v>
      </c>
      <c r="K69" s="6">
        <f t="array" ref="K69">IF(SUMIFS(L$86:L$161,$B$86:$B$161,$A69)=0,"",SUMIFS(L$86:L$161,$B$86:$B$161,$A69,$D$86:$D$161,$C69)*INDEX($B$7:$B$9,MATCH($D69&amp;$E69,$C$7:$C$9&amp;$D$7:$D$9,0)))</f>
        <v>100592.91215652415</v>
      </c>
      <c r="L69" s="6">
        <f t="array" ref="L69">IF(SUMIFS(M$86:M$161,$B$86:$B$161,$A69)=0,"",SUMIFS(M$86:M$161,$B$86:$B$161,$A69,$D$86:$D$161,$C69)*INDEX($B$7:$B$9,MATCH($D69&amp;$E69,$C$7:$C$9&amp;$D$7:$D$9,0)))</f>
        <v>74047.871659653523</v>
      </c>
      <c r="M69" s="6">
        <f t="array" ref="M69">IF(SUMIFS(N$86:N$161,$B$86:$B$161,$A69)=0,"",SUMIFS(N$86:N$161,$B$86:$B$161,$A69,$D$86:$D$161,$C69)*INDEX($B$7:$B$9,MATCH($D69&amp;$E69,$C$7:$C$9&amp;$D$7:$D$9,0)))</f>
        <v>56319.102197604021</v>
      </c>
      <c r="N69" s="6">
        <f t="array" ref="N69">IF(SUMIFS(O$86:O$161,$B$86:$B$161,$A69)=0,"",SUMIFS(O$86:O$161,$B$86:$B$161,$A69,$D$86:$D$161,$C69)*INDEX($B$7:$B$9,MATCH($D69&amp;$E69,$C$7:$C$9&amp;$D$7:$D$9,0)))</f>
        <v>51673.549600324222</v>
      </c>
      <c r="O69" s="6">
        <f t="array" ref="O69">IF(SUMIFS(P$86:P$161,$B$86:$B$161,$A69)=0,"",SUMIFS(P$86:P$161,$B$86:$B$161,$A69,$D$86:$D$161,$C69)*INDEX($B$7:$B$9,MATCH($D69&amp;$E69,$C$7:$C$9&amp;$D$7:$D$9,0)))</f>
        <v>51086.141754018259</v>
      </c>
      <c r="P69" s="6">
        <f t="array" ref="P69">IF(SUMIFS(Q$86:Q$161,$B$86:$B$161,$A69)=0,"",SUMIFS(Q$86:Q$161,$B$86:$B$161,$A69,$D$86:$D$161,$C69)*INDEX($B$7:$B$9,MATCH($D69&amp;$E69,$C$7:$C$9&amp;$D$7:$D$9,0)))</f>
        <v>42880.627736086106</v>
      </c>
      <c r="Q69" s="6">
        <f t="array" ref="Q69">IF(SUMIFS(R$86:R$161,$B$86:$B$161,$A69)=0,"",SUMIFS(R$86:R$161,$B$86:$B$161,$A69,$D$86:$D$161,$C69)*INDEX($B$7:$B$9,MATCH($D69&amp;$E69,$C$7:$C$9&amp;$D$7:$D$9,0)))</f>
        <v>38938.509464950039</v>
      </c>
      <c r="R69" s="6">
        <f t="array" ref="R69">IF(SUMIFS(S$86:S$161,$B$86:$B$161,$A69)=0,"",SUMIFS(S$86:S$161,$B$86:$B$161,$A69,$D$86:$D$161,$C69)*INDEX($B$7:$B$9,MATCH($D69&amp;$E69,$C$7:$C$9&amp;$D$7:$D$9,0)))</f>
        <v>35428.147196183352</v>
      </c>
    </row>
    <row r="70" spans="1:18" x14ac:dyDescent="0.3">
      <c r="A70" s="4" t="s">
        <v>33</v>
      </c>
      <c r="B70" s="4" t="str">
        <f>INDEX('R1. Scenario specifications'!$C$11:$C$59,MATCH($A70,'R1. Scenario specifications'!$A$11:$A$59,0))</f>
        <v>Below 2 Degrees Scenario (1.75DS), Energy Technology Perspectives 2017</v>
      </c>
      <c r="C70" s="4" t="s">
        <v>24</v>
      </c>
      <c r="D70" s="4" t="str">
        <f t="array" ref="D70">INDEX($F$86:$F$161,MATCH($A70&amp;$C70,$B$86:$B$161&amp;$D$86:$D$161,0))</f>
        <v>PJ</v>
      </c>
      <c r="E70" s="4" t="s">
        <v>13</v>
      </c>
      <c r="F70" s="6">
        <f t="array" ref="F70">IF(SUMIFS(G$86:G$161,$B$86:$B$161,$A70)=0,"",SUMIFS(G$86:G$161,$B$86:$B$161,$A70,$D$86:$D$161,$C70)*INDEX($B$7:$B$9,MATCH($D70&amp;$E70,$C$7:$C$9&amp;$D$7:$D$9,0)))</f>
        <v>179603.77400539213</v>
      </c>
      <c r="G70" s="6" t="str">
        <f t="array" ref="G70">IF(SUMIFS(H$86:H$161,$B$86:$B$161,$A70)=0,"",SUMIFS(H$86:H$161,$B$86:$B$161,$A70,$D$86:$D$161,$C70)*INDEX($B$7:$B$9,MATCH($D70&amp;$E70,$C$7:$C$9&amp;$D$7:$D$9,0)))</f>
        <v/>
      </c>
      <c r="H70" s="6" t="str">
        <f t="array" ref="H70">IF(SUMIFS(I$86:I$161,$B$86:$B$161,$A70)=0,"",SUMIFS(I$86:I$161,$B$86:$B$161,$A70,$D$86:$D$161,$C70)*INDEX($B$7:$B$9,MATCH($D70&amp;$E70,$C$7:$C$9&amp;$D$7:$D$9,0)))</f>
        <v/>
      </c>
      <c r="I70" s="6" t="str">
        <f t="array" ref="I70">IF(SUMIFS(J$86:J$161,$B$86:$B$161,$A70)=0,"",SUMIFS(J$86:J$161,$B$86:$B$161,$A70,$D$86:$D$161,$C70)*INDEX($B$7:$B$9,MATCH($D70&amp;$E70,$C$7:$C$9&amp;$D$7:$D$9,0)))</f>
        <v/>
      </c>
      <c r="J70" s="6">
        <f t="array" ref="J70">IF(SUMIFS(K$86:K$161,$B$86:$B$161,$A70)=0,"",SUMIFS(K$86:K$161,$B$86:$B$161,$A70,$D$86:$D$161,$C70)*INDEX($B$7:$B$9,MATCH($D70&amp;$E70,$C$7:$C$9&amp;$D$7:$D$9,0)))</f>
        <v>167877.1821745481</v>
      </c>
      <c r="K70" s="6">
        <f t="array" ref="K70">IF(SUMIFS(L$86:L$161,$B$86:$B$161,$A70)=0,"",SUMIFS(L$86:L$161,$B$86:$B$161,$A70,$D$86:$D$161,$C70)*INDEX($B$7:$B$9,MATCH($D70&amp;$E70,$C$7:$C$9&amp;$D$7:$D$9,0)))</f>
        <v>158105.02231551139</v>
      </c>
      <c r="L70" s="6">
        <f t="array" ref="L70">IF(SUMIFS(M$86:M$161,$B$86:$B$161,$A70)=0,"",SUMIFS(M$86:M$161,$B$86:$B$161,$A70,$D$86:$D$161,$C70)*INDEX($B$7:$B$9,MATCH($D70&amp;$E70,$C$7:$C$9&amp;$D$7:$D$9,0)))</f>
        <v>141923.54122999078</v>
      </c>
      <c r="M70" s="6">
        <f t="array" ref="M70">IF(SUMIFS(N$86:N$161,$B$86:$B$161,$A70)=0,"",SUMIFS(N$86:N$161,$B$86:$B$161,$A70,$D$86:$D$161,$C70)*INDEX($B$7:$B$9,MATCH($D70&amp;$E70,$C$7:$C$9&amp;$D$7:$D$9,0)))</f>
        <v>125338.67337585498</v>
      </c>
      <c r="N70" s="6">
        <f t="array" ref="N70">IF(SUMIFS(O$86:O$161,$B$86:$B$161,$A70)=0,"",SUMIFS(O$86:O$161,$B$86:$B$161,$A70,$D$86:$D$161,$C70)*INDEX($B$7:$B$9,MATCH($D70&amp;$E70,$C$7:$C$9&amp;$D$7:$D$9,0)))</f>
        <v>109319.17110454802</v>
      </c>
      <c r="O70" s="6">
        <f t="array" ref="O70">IF(SUMIFS(P$86:P$161,$B$86:$B$161,$A70)=0,"",SUMIFS(P$86:P$161,$B$86:$B$161,$A70,$D$86:$D$161,$C70)*INDEX($B$7:$B$9,MATCH($D70&amp;$E70,$C$7:$C$9&amp;$D$7:$D$9,0)))</f>
        <v>93987.574485020843</v>
      </c>
      <c r="P70" s="6">
        <f t="array" ref="P70">IF(SUMIFS(Q$86:Q$161,$B$86:$B$161,$A70)=0,"",SUMIFS(Q$86:Q$161,$B$86:$B$161,$A70,$D$86:$D$161,$C70)*INDEX($B$7:$B$9,MATCH($D70&amp;$E70,$C$7:$C$9&amp;$D$7:$D$9,0)))</f>
        <v>81562.191605361179</v>
      </c>
      <c r="Q70" s="6">
        <f t="array" ref="Q70">IF(SUMIFS(R$86:R$161,$B$86:$B$161,$A70)=0,"",SUMIFS(R$86:R$161,$B$86:$B$161,$A70,$D$86:$D$161,$C70)*INDEX($B$7:$B$9,MATCH($D70&amp;$E70,$C$7:$C$9&amp;$D$7:$D$9,0)))</f>
        <v>70989.837818774467</v>
      </c>
      <c r="R70" s="6">
        <f t="array" ref="R70">IF(SUMIFS(S$86:S$161,$B$86:$B$161,$A70)=0,"",SUMIFS(S$86:S$161,$B$86:$B$161,$A70,$D$86:$D$161,$C70)*INDEX($B$7:$B$9,MATCH($D70&amp;$E70,$C$7:$C$9&amp;$D$7:$D$9,0)))</f>
        <v>64391.321490216127</v>
      </c>
    </row>
    <row r="71" spans="1:18" x14ac:dyDescent="0.3">
      <c r="A71" s="4" t="s">
        <v>33</v>
      </c>
      <c r="B71" s="4" t="str">
        <f>INDEX('R1. Scenario specifications'!$C$11:$C$59,MATCH($A71,'R1. Scenario specifications'!$A$11:$A$59,0))</f>
        <v>Below 2 Degrees Scenario (1.75DS), Energy Technology Perspectives 2017</v>
      </c>
      <c r="C71" s="4" t="s">
        <v>25</v>
      </c>
      <c r="D71" s="4" t="str">
        <f t="array" ref="D71">INDEX($F$86:$F$161,MATCH($A71&amp;$C71,$B$86:$B$161&amp;$D$86:$D$161,0))</f>
        <v>PJ</v>
      </c>
      <c r="E71" s="4" t="s">
        <v>13</v>
      </c>
      <c r="F71" s="6">
        <f t="array" ref="F71">IF(SUMIFS(G$86:G$161,$B$86:$B$161,$A71)=0,"",SUMIFS(G$86:G$161,$B$86:$B$161,$A71,$D$86:$D$161,$C71)*INDEX($B$7:$B$9,MATCH($D71&amp;$E71,$C$7:$C$9&amp;$D$7:$D$9,0)))</f>
        <v>121441.43859937201</v>
      </c>
      <c r="G71" s="6" t="str">
        <f t="array" ref="G71">IF(SUMIFS(H$86:H$161,$B$86:$B$161,$A71)=0,"",SUMIFS(H$86:H$161,$B$86:$B$161,$A71,$D$86:$D$161,$C71)*INDEX($B$7:$B$9,MATCH($D71&amp;$E71,$C$7:$C$9&amp;$D$7:$D$9,0)))</f>
        <v/>
      </c>
      <c r="H71" s="6" t="str">
        <f t="array" ref="H71">IF(SUMIFS(I$86:I$161,$B$86:$B$161,$A71)=0,"",SUMIFS(I$86:I$161,$B$86:$B$161,$A71,$D$86:$D$161,$C71)*INDEX($B$7:$B$9,MATCH($D71&amp;$E71,$C$7:$C$9&amp;$D$7:$D$9,0)))</f>
        <v/>
      </c>
      <c r="I71" s="6" t="str">
        <f t="array" ref="I71">IF(SUMIFS(J$86:J$161,$B$86:$B$161,$A71)=0,"",SUMIFS(J$86:J$161,$B$86:$B$161,$A71,$D$86:$D$161,$C71)*INDEX($B$7:$B$9,MATCH($D71&amp;$E71,$C$7:$C$9&amp;$D$7:$D$9,0)))</f>
        <v/>
      </c>
      <c r="J71" s="6">
        <f t="array" ref="J71">IF(SUMIFS(K$86:K$161,$B$86:$B$161,$A71)=0,"",SUMIFS(K$86:K$161,$B$86:$B$161,$A71,$D$86:$D$161,$C71)*INDEX($B$7:$B$9,MATCH($D71&amp;$E71,$C$7:$C$9&amp;$D$7:$D$9,0)))</f>
        <v>128465.26025391271</v>
      </c>
      <c r="K71" s="6">
        <f t="array" ref="K71">IF(SUMIFS(L$86:L$161,$B$86:$B$161,$A71)=0,"",SUMIFS(L$86:L$161,$B$86:$B$161,$A71,$D$86:$D$161,$C71)*INDEX($B$7:$B$9,MATCH($D71&amp;$E71,$C$7:$C$9&amp;$D$7:$D$9,0)))</f>
        <v>134318.44496602996</v>
      </c>
      <c r="L71" s="6">
        <f t="array" ref="L71">IF(SUMIFS(M$86:M$161,$B$86:$B$161,$A71)=0,"",SUMIFS(M$86:M$161,$B$86:$B$161,$A71,$D$86:$D$161,$C71)*INDEX($B$7:$B$9,MATCH($D71&amp;$E71,$C$7:$C$9&amp;$D$7:$D$9,0)))</f>
        <v>128627.8786968661</v>
      </c>
      <c r="M71" s="6">
        <f t="array" ref="M71">IF(SUMIFS(N$86:N$161,$B$86:$B$161,$A71)=0,"",SUMIFS(N$86:N$161,$B$86:$B$161,$A71,$D$86:$D$161,$C71)*INDEX($B$7:$B$9,MATCH($D71&amp;$E71,$C$7:$C$9&amp;$D$7:$D$9,0)))</f>
        <v>120507.11710280113</v>
      </c>
      <c r="N71" s="6">
        <f t="array" ref="N71">IF(SUMIFS(O$86:O$161,$B$86:$B$161,$A71)=0,"",SUMIFS(O$86:O$161,$B$86:$B$161,$A71,$D$86:$D$161,$C71)*INDEX($B$7:$B$9,MATCH($D71&amp;$E71,$C$7:$C$9&amp;$D$7:$D$9,0)))</f>
        <v>100352.11282422053</v>
      </c>
      <c r="O71" s="6">
        <f t="array" ref="O71">IF(SUMIFS(P$86:P$161,$B$86:$B$161,$A71)=0,"",SUMIFS(P$86:P$161,$B$86:$B$161,$A71,$D$86:$D$161,$C71)*INDEX($B$7:$B$9,MATCH($D71&amp;$E71,$C$7:$C$9&amp;$D$7:$D$9,0)))</f>
        <v>78747.799000076426</v>
      </c>
      <c r="P71" s="6">
        <f t="array" ref="P71">IF(SUMIFS(Q$86:Q$161,$B$86:$B$161,$A71)=0,"",SUMIFS(Q$86:Q$161,$B$86:$B$161,$A71,$D$86:$D$161,$C71)*INDEX($B$7:$B$9,MATCH($D71&amp;$E71,$C$7:$C$9&amp;$D$7:$D$9,0)))</f>
        <v>67299.638095995033</v>
      </c>
      <c r="Q71" s="6">
        <f t="array" ref="Q71">IF(SUMIFS(R$86:R$161,$B$86:$B$161,$A71)=0,"",SUMIFS(R$86:R$161,$B$86:$B$161,$A71,$D$86:$D$161,$C71)*INDEX($B$7:$B$9,MATCH($D71&amp;$E71,$C$7:$C$9&amp;$D$7:$D$9,0)))</f>
        <v>62067.742133347179</v>
      </c>
      <c r="R71" s="6">
        <f t="array" ref="R71">IF(SUMIFS(S$86:S$161,$B$86:$B$161,$A71)=0,"",SUMIFS(S$86:S$161,$B$86:$B$161,$A71,$D$86:$D$161,$C71)*INDEX($B$7:$B$9,MATCH($D71&amp;$E71,$C$7:$C$9&amp;$D$7:$D$9,0)))</f>
        <v>63828.817854314097</v>
      </c>
    </row>
    <row r="72" spans="1:18" x14ac:dyDescent="0.3">
      <c r="A72" s="4" t="s">
        <v>33</v>
      </c>
      <c r="B72" s="4" t="str">
        <f>INDEX('R1. Scenario specifications'!$C$11:$C$59,MATCH($A72,'R1. Scenario specifications'!$A$11:$A$59,0))</f>
        <v>Below 2 Degrees Scenario (1.75DS), Energy Technology Perspectives 2017</v>
      </c>
      <c r="C72" s="4" t="s">
        <v>53</v>
      </c>
      <c r="D72" s="4" t="str">
        <f t="array" ref="D72">INDEX($F$86:$F$161,MATCH($A72&amp;$C72,$B$86:$B$161&amp;$D$86:$D$161,0))</f>
        <v>PJ</v>
      </c>
      <c r="E72" s="4" t="s">
        <v>13</v>
      </c>
      <c r="F72" s="6">
        <f t="array" ref="F72">IF(SUMIFS(G$86:G$161,$B$86:$B$161,$A72)=0,"",SUMIFS(G$86:G$161,$B$86:$B$161,$A72,$D$86:$D$161,$C72)*INDEX($B$7:$B$9,MATCH($D72&amp;$E72,$C$7:$C$9&amp;$D$7:$D$9,0)))</f>
        <v>27689.539085172</v>
      </c>
      <c r="G72" s="6" t="str">
        <f t="array" ref="G72">IF(SUMIFS(H$86:H$161,$B$86:$B$161,$A72)=0,"",SUMIFS(H$86:H$161,$B$86:$B$161,$A72,$D$86:$D$161,$C72)*INDEX($B$7:$B$9,MATCH($D72&amp;$E72,$C$7:$C$9&amp;$D$7:$D$9,0)))</f>
        <v/>
      </c>
      <c r="H72" s="6" t="str">
        <f t="array" ref="H72">IF(SUMIFS(I$86:I$161,$B$86:$B$161,$A72)=0,"",SUMIFS(I$86:I$161,$B$86:$B$161,$A72,$D$86:$D$161,$C72)*INDEX($B$7:$B$9,MATCH($D72&amp;$E72,$C$7:$C$9&amp;$D$7:$D$9,0)))</f>
        <v/>
      </c>
      <c r="I72" s="6" t="str">
        <f t="array" ref="I72">IF(SUMIFS(J$86:J$161,$B$86:$B$161,$A72)=0,"",SUMIFS(J$86:J$161,$B$86:$B$161,$A72,$D$86:$D$161,$C72)*INDEX($B$7:$B$9,MATCH($D72&amp;$E72,$C$7:$C$9&amp;$D$7:$D$9,0)))</f>
        <v/>
      </c>
      <c r="J72" s="6">
        <f t="array" ref="J72">IF(SUMIFS(K$86:K$161,$B$86:$B$161,$A72)=0,"",SUMIFS(K$86:K$161,$B$86:$B$161,$A72,$D$86:$D$161,$C72)*INDEX($B$7:$B$9,MATCH($D72&amp;$E72,$C$7:$C$9&amp;$D$7:$D$9,0)))</f>
        <v>33894.826663311454</v>
      </c>
      <c r="K72" s="6">
        <f t="array" ref="K72">IF(SUMIFS(L$86:L$161,$B$86:$B$161,$A72)=0,"",SUMIFS(L$86:L$161,$B$86:$B$161,$A72,$D$86:$D$161,$C72)*INDEX($B$7:$B$9,MATCH($D72&amp;$E72,$C$7:$C$9&amp;$D$7:$D$9,0)))</f>
        <v>39065.899645094338</v>
      </c>
      <c r="L72" s="6">
        <f t="array" ref="L72">IF(SUMIFS(M$86:M$161,$B$86:$B$161,$A72)=0,"",SUMIFS(M$86:M$161,$B$86:$B$161,$A72,$D$86:$D$161,$C72)*INDEX($B$7:$B$9,MATCH($D72&amp;$E72,$C$7:$C$9&amp;$D$7:$D$9,0)))</f>
        <v>49870.737326783659</v>
      </c>
      <c r="M72" s="6">
        <f t="array" ref="M72">IF(SUMIFS(N$86:N$161,$B$86:$B$161,$A72)=0,"",SUMIFS(N$86:N$161,$B$86:$B$161,$A72,$D$86:$D$161,$C72)*INDEX($B$7:$B$9,MATCH($D72&amp;$E72,$C$7:$C$9&amp;$D$7:$D$9,0)))</f>
        <v>57644.931537304554</v>
      </c>
      <c r="N72" s="6">
        <f t="array" ref="N72">IF(SUMIFS(O$86:O$161,$B$86:$B$161,$A72)=0,"",SUMIFS(O$86:O$161,$B$86:$B$161,$A72,$D$86:$D$161,$C72)*INDEX($B$7:$B$9,MATCH($D72&amp;$E72,$C$7:$C$9&amp;$D$7:$D$9,0)))</f>
        <v>65406.038350813542</v>
      </c>
      <c r="O72" s="6">
        <f t="array" ref="O72">IF(SUMIFS(P$86:P$161,$B$86:$B$161,$A72)=0,"",SUMIFS(P$86:P$161,$B$86:$B$161,$A72,$D$86:$D$161,$C72)*INDEX($B$7:$B$9,MATCH($D72&amp;$E72,$C$7:$C$9&amp;$D$7:$D$9,0)))</f>
        <v>72089.930907857677</v>
      </c>
      <c r="P72" s="6">
        <f t="array" ref="P72">IF(SUMIFS(Q$86:Q$161,$B$86:$B$161,$A72)=0,"",SUMIFS(Q$86:Q$161,$B$86:$B$161,$A72,$D$86:$D$161,$C72)*INDEX($B$7:$B$9,MATCH($D72&amp;$E72,$C$7:$C$9&amp;$D$7:$D$9,0)))</f>
        <v>76388.700952805651</v>
      </c>
      <c r="Q72" s="6">
        <f t="array" ref="Q72">IF(SUMIFS(R$86:R$161,$B$86:$B$161,$A72)=0,"",SUMIFS(R$86:R$161,$B$86:$B$161,$A72,$D$86:$D$161,$C72)*INDEX($B$7:$B$9,MATCH($D72&amp;$E72,$C$7:$C$9&amp;$D$7:$D$9,0)))</f>
        <v>81513.918958283859</v>
      </c>
      <c r="R72" s="6">
        <f t="array" ref="R72">IF(SUMIFS(S$86:S$161,$B$86:$B$161,$A72)=0,"",SUMIFS(S$86:S$161,$B$86:$B$161,$A72,$D$86:$D$161,$C72)*INDEX($B$7:$B$9,MATCH($D72&amp;$E72,$C$7:$C$9&amp;$D$7:$D$9,0)))</f>
        <v>85505.458919396318</v>
      </c>
    </row>
    <row r="73" spans="1:18" x14ac:dyDescent="0.3">
      <c r="A73" s="4" t="s">
        <v>33</v>
      </c>
      <c r="B73" s="4" t="str">
        <f>INDEX('R1. Scenario specifications'!$C$11:$C$59,MATCH($A73,'R1. Scenario specifications'!$A$11:$A$59,0))</f>
        <v>Below 2 Degrees Scenario (1.75DS), Energy Technology Perspectives 2017</v>
      </c>
      <c r="C73" s="4" t="s">
        <v>54</v>
      </c>
      <c r="D73" s="4" t="str">
        <f t="array" ref="D73">INDEX($F$86:$F$161,MATCH($A73&amp;$C73,$B$86:$B$161&amp;$D$86:$D$161,0))</f>
        <v>PJ</v>
      </c>
      <c r="E73" s="4" t="s">
        <v>13</v>
      </c>
      <c r="F73" s="6">
        <f t="array" ref="F73">IF(SUMIFS(G$86:G$161,$B$86:$B$161,$A73)=0,"",SUMIFS(G$86:G$161,$B$86:$B$161,$A73,$D$86:$D$161,$C73)*INDEX($B$7:$B$9,MATCH($D73&amp;$E73,$C$7:$C$9&amp;$D$7:$D$9,0)))</f>
        <v>14023.472570784001</v>
      </c>
      <c r="G73" s="6" t="str">
        <f t="array" ref="G73">IF(SUMIFS(H$86:H$161,$B$86:$B$161,$A73)=0,"",SUMIFS(H$86:H$161,$B$86:$B$161,$A73,$D$86:$D$161,$C73)*INDEX($B$7:$B$9,MATCH($D73&amp;$E73,$C$7:$C$9&amp;$D$7:$D$9,0)))</f>
        <v/>
      </c>
      <c r="H73" s="6" t="str">
        <f t="array" ref="H73">IF(SUMIFS(I$86:I$161,$B$86:$B$161,$A73)=0,"",SUMIFS(I$86:I$161,$B$86:$B$161,$A73,$D$86:$D$161,$C73)*INDEX($B$7:$B$9,MATCH($D73&amp;$E73,$C$7:$C$9&amp;$D$7:$D$9,0)))</f>
        <v/>
      </c>
      <c r="I73" s="6" t="str">
        <f t="array" ref="I73">IF(SUMIFS(J$86:J$161,$B$86:$B$161,$A73)=0,"",SUMIFS(J$86:J$161,$B$86:$B$161,$A73,$D$86:$D$161,$C73)*INDEX($B$7:$B$9,MATCH($D73&amp;$E73,$C$7:$C$9&amp;$D$7:$D$9,0)))</f>
        <v/>
      </c>
      <c r="J73" s="6">
        <f t="array" ref="J73">IF(SUMIFS(K$86:K$161,$B$86:$B$161,$A73)=0,"",SUMIFS(K$86:K$161,$B$86:$B$161,$A73,$D$86:$D$161,$C73)*INDEX($B$7:$B$9,MATCH($D73&amp;$E73,$C$7:$C$9&amp;$D$7:$D$9,0)))</f>
        <v>16506.680458921099</v>
      </c>
      <c r="K73" s="6">
        <f t="array" ref="K73">IF(SUMIFS(L$86:L$161,$B$86:$B$161,$A73)=0,"",SUMIFS(L$86:L$161,$B$86:$B$161,$A73,$D$86:$D$161,$C73)*INDEX($B$7:$B$9,MATCH($D73&amp;$E73,$C$7:$C$9&amp;$D$7:$D$9,0)))</f>
        <v>18576.020365702014</v>
      </c>
      <c r="L73" s="6">
        <f t="array" ref="L73">IF(SUMIFS(M$86:M$161,$B$86:$B$161,$A73)=0,"",SUMIFS(M$86:M$161,$B$86:$B$161,$A73,$D$86:$D$161,$C73)*INDEX($B$7:$B$9,MATCH($D73&amp;$E73,$C$7:$C$9&amp;$D$7:$D$9,0)))</f>
        <v>20572.070793485382</v>
      </c>
      <c r="M73" s="6">
        <f t="array" ref="M73">IF(SUMIFS(N$86:N$161,$B$86:$B$161,$A73)=0,"",SUMIFS(N$86:N$161,$B$86:$B$161,$A73,$D$86:$D$161,$C73)*INDEX($B$7:$B$9,MATCH($D73&amp;$E73,$C$7:$C$9&amp;$D$7:$D$9,0)))</f>
        <v>21970.882770208471</v>
      </c>
      <c r="N73" s="6">
        <f t="array" ref="N73">IF(SUMIFS(O$86:O$161,$B$86:$B$161,$A73)=0,"",SUMIFS(O$86:O$161,$B$86:$B$161,$A73,$D$86:$D$161,$C73)*INDEX($B$7:$B$9,MATCH($D73&amp;$E73,$C$7:$C$9&amp;$D$7:$D$9,0)))</f>
        <v>24291.142890585066</v>
      </c>
      <c r="O73" s="6">
        <f t="array" ref="O73">IF(SUMIFS(P$86:P$161,$B$86:$B$161,$A73)=0,"",SUMIFS(P$86:P$161,$B$86:$B$161,$A73,$D$86:$D$161,$C73)*INDEX($B$7:$B$9,MATCH($D73&amp;$E73,$C$7:$C$9&amp;$D$7:$D$9,0)))</f>
        <v>26507.189908156266</v>
      </c>
      <c r="P73" s="6">
        <f t="array" ref="P73">IF(SUMIFS(Q$86:Q$161,$B$86:$B$161,$A73)=0,"",SUMIFS(Q$86:Q$161,$B$86:$B$161,$A73,$D$86:$D$161,$C73)*INDEX($B$7:$B$9,MATCH($D73&amp;$E73,$C$7:$C$9&amp;$D$7:$D$9,0)))</f>
        <v>28676.454025313975</v>
      </c>
      <c r="Q73" s="6">
        <f t="array" ref="Q73">IF(SUMIFS(R$86:R$161,$B$86:$B$161,$A73)=0,"",SUMIFS(R$86:R$161,$B$86:$B$161,$A73,$D$86:$D$161,$C73)*INDEX($B$7:$B$9,MATCH($D73&amp;$E73,$C$7:$C$9&amp;$D$7:$D$9,0)))</f>
        <v>30897.307699167817</v>
      </c>
      <c r="R73" s="6">
        <f t="array" ref="R73">IF(SUMIFS(S$86:S$161,$B$86:$B$161,$A73)=0,"",SUMIFS(S$86:S$161,$B$86:$B$161,$A73,$D$86:$D$161,$C73)*INDEX($B$7:$B$9,MATCH($D73&amp;$E73,$C$7:$C$9&amp;$D$7:$D$9,0)))</f>
        <v>33101.084816834053</v>
      </c>
    </row>
    <row r="74" spans="1:18" x14ac:dyDescent="0.3">
      <c r="A74" s="4" t="s">
        <v>33</v>
      </c>
      <c r="B74" s="4" t="str">
        <f>INDEX('R1. Scenario specifications'!$C$11:$C$59,MATCH($A74,'R1. Scenario specifications'!$A$11:$A$59,0))</f>
        <v>Below 2 Degrees Scenario (1.75DS), Energy Technology Perspectives 2017</v>
      </c>
      <c r="C74" s="4" t="s">
        <v>55</v>
      </c>
      <c r="D74" s="4" t="str">
        <f t="array" ref="D74">INDEX($F$86:$F$161,MATCH($A74&amp;$C74,$B$86:$B$161&amp;$D$86:$D$161,0))</f>
        <v>PJ</v>
      </c>
      <c r="E74" s="4" t="s">
        <v>13</v>
      </c>
      <c r="F74" s="6">
        <f t="array" ref="F74">IF(SUMIFS(G$86:G$161,$B$86:$B$161,$A74)=0,"",SUMIFS(G$86:G$161,$B$86:$B$161,$A74,$D$86:$D$161,$C74)*INDEX($B$7:$B$9,MATCH($D74&amp;$E74,$C$7:$C$9&amp;$D$7:$D$9,0)))</f>
        <v>54727.207129212009</v>
      </c>
      <c r="G74" s="6" t="str">
        <f t="array" ref="G74">IF(SUMIFS(H$86:H$161,$B$86:$B$161,$A74)=0,"",SUMIFS(H$86:H$161,$B$86:$B$161,$A74,$D$86:$D$161,$C74)*INDEX($B$7:$B$9,MATCH($D74&amp;$E74,$C$7:$C$9&amp;$D$7:$D$9,0)))</f>
        <v/>
      </c>
      <c r="H74" s="6" t="str">
        <f t="array" ref="H74">IF(SUMIFS(I$86:I$161,$B$86:$B$161,$A74)=0,"",SUMIFS(I$86:I$161,$B$86:$B$161,$A74,$D$86:$D$161,$C74)*INDEX($B$7:$B$9,MATCH($D74&amp;$E74,$C$7:$C$9&amp;$D$7:$D$9,0)))</f>
        <v/>
      </c>
      <c r="I74" s="6" t="str">
        <f t="array" ref="I74">IF(SUMIFS(J$86:J$161,$B$86:$B$161,$A74)=0,"",SUMIFS(J$86:J$161,$B$86:$B$161,$A74,$D$86:$D$161,$C74)*INDEX($B$7:$B$9,MATCH($D74&amp;$E74,$C$7:$C$9&amp;$D$7:$D$9,0)))</f>
        <v/>
      </c>
      <c r="J74" s="6">
        <f t="array" ref="J74">IF(SUMIFS(K$86:K$161,$B$86:$B$161,$A74)=0,"",SUMIFS(K$86:K$161,$B$86:$B$161,$A74,$D$86:$D$161,$C74)*INDEX($B$7:$B$9,MATCH($D74&amp;$E74,$C$7:$C$9&amp;$D$7:$D$9,0)))</f>
        <v>69810.634367848281</v>
      </c>
      <c r="K74" s="6">
        <f t="array" ref="K74">IF(SUMIFS(L$86:L$161,$B$86:$B$161,$A74)=0,"",SUMIFS(L$86:L$161,$B$86:$B$161,$A74,$D$86:$D$161,$C74)*INDEX($B$7:$B$9,MATCH($D74&amp;$E74,$C$7:$C$9&amp;$D$7:$D$9,0)))</f>
        <v>82380.157066711836</v>
      </c>
      <c r="L74" s="6">
        <f t="array" ref="L74">IF(SUMIFS(M$86:M$161,$B$86:$B$161,$A74)=0,"",SUMIFS(M$86:M$161,$B$86:$B$161,$A74,$D$86:$D$161,$C74)*INDEX($B$7:$B$9,MATCH($D74&amp;$E74,$C$7:$C$9&amp;$D$7:$D$9,0)))</f>
        <v>93078.876024711935</v>
      </c>
      <c r="M74" s="6">
        <f t="array" ref="M74">IF(SUMIFS(N$86:N$161,$B$86:$B$161,$A74)=0,"",SUMIFS(N$86:N$161,$B$86:$B$161,$A74,$D$86:$D$161,$C74)*INDEX($B$7:$B$9,MATCH($D74&amp;$E74,$C$7:$C$9&amp;$D$7:$D$9,0)))</f>
        <v>105989.19637769531</v>
      </c>
      <c r="N74" s="6">
        <f t="array" ref="N74">IF(SUMIFS(O$86:O$161,$B$86:$B$161,$A74)=0,"",SUMIFS(O$86:O$161,$B$86:$B$161,$A74,$D$86:$D$161,$C74)*INDEX($B$7:$B$9,MATCH($D74&amp;$E74,$C$7:$C$9&amp;$D$7:$D$9,0)))</f>
        <v>121153.95449008107</v>
      </c>
      <c r="O74" s="6">
        <f t="array" ref="O74">IF(SUMIFS(P$86:P$161,$B$86:$B$161,$A74)=0,"",SUMIFS(P$86:P$161,$B$86:$B$161,$A74,$D$86:$D$161,$C74)*INDEX($B$7:$B$9,MATCH($D74&amp;$E74,$C$7:$C$9&amp;$D$7:$D$9,0)))</f>
        <v>133104.00443271748</v>
      </c>
      <c r="P74" s="6">
        <f t="array" ref="P74">IF(SUMIFS(Q$86:Q$161,$B$86:$B$161,$A74)=0,"",SUMIFS(Q$86:Q$161,$B$86:$B$161,$A74,$D$86:$D$161,$C74)*INDEX($B$7:$B$9,MATCH($D74&amp;$E74,$C$7:$C$9&amp;$D$7:$D$9,0)))</f>
        <v>140815.41789151038</v>
      </c>
      <c r="Q74" s="6">
        <f t="array" ref="Q74">IF(SUMIFS(R$86:R$161,$B$86:$B$161,$A74)=0,"",SUMIFS(R$86:R$161,$B$86:$B$161,$A74,$D$86:$D$161,$C74)*INDEX($B$7:$B$9,MATCH($D74&amp;$E74,$C$7:$C$9&amp;$D$7:$D$9,0)))</f>
        <v>146999.99893635249</v>
      </c>
      <c r="R74" s="6">
        <f t="array" ref="R74">IF(SUMIFS(S$86:S$161,$B$86:$B$161,$A74)=0,"",SUMIFS(S$86:S$161,$B$86:$B$161,$A74,$D$86:$D$161,$C74)*INDEX($B$7:$B$9,MATCH($D74&amp;$E74,$C$7:$C$9&amp;$D$7:$D$9,0)))</f>
        <v>146999.99886866164</v>
      </c>
    </row>
    <row r="75" spans="1:18" x14ac:dyDescent="0.3">
      <c r="A75" s="4" t="s">
        <v>33</v>
      </c>
      <c r="B75" s="4" t="str">
        <f>INDEX('R1. Scenario specifications'!$C$11:$C$59,MATCH($A75,'R1. Scenario specifications'!$A$11:$A$59,0))</f>
        <v>Below 2 Degrees Scenario (1.75DS), Energy Technology Perspectives 2017</v>
      </c>
      <c r="C75" s="4" t="s">
        <v>92</v>
      </c>
      <c r="D75" s="4" t="str">
        <f t="array" ref="D75">INDEX($F$86:$F$161,MATCH($A75&amp;$C75,$B$86:$B$161&amp;$D$86:$D$161,0))</f>
        <v>PJ</v>
      </c>
      <c r="E75" s="4" t="s">
        <v>13</v>
      </c>
      <c r="F75" s="6">
        <f t="array" ref="F75">IF(SUMIFS(G$86:G$161,$B$86:$B$161,$A75)=0,"",SUMIFS(G$86:G$161,$B$86:$B$161,$A75,$D$86:$D$161,$C75)*INDEX($B$7:$B$9,MATCH($D75&amp;$E75,$C$7:$C$9&amp;$D$7:$D$9,0)))</f>
        <v>7768.6318090440009</v>
      </c>
      <c r="G75" s="6" t="str">
        <f t="array" ref="G75">IF(SUMIFS(H$86:H$161,$B$86:$B$161,$A75)=0,"",SUMIFS(H$86:H$161,$B$86:$B$161,$A75,$D$86:$D$161,$C75)*INDEX($B$7:$B$9,MATCH($D75&amp;$E75,$C$7:$C$9&amp;$D$7:$D$9,0)))</f>
        <v/>
      </c>
      <c r="H75" s="6" t="str">
        <f t="array" ref="H75">IF(SUMIFS(I$86:I$161,$B$86:$B$161,$A75)=0,"",SUMIFS(I$86:I$161,$B$86:$B$161,$A75,$D$86:$D$161,$C75)*INDEX($B$7:$B$9,MATCH($D75&amp;$E75,$C$7:$C$9&amp;$D$7:$D$9,0)))</f>
        <v/>
      </c>
      <c r="I75" s="6" t="str">
        <f t="array" ref="I75">IF(SUMIFS(J$86:J$161,$B$86:$B$161,$A75)=0,"",SUMIFS(J$86:J$161,$B$86:$B$161,$A75,$D$86:$D$161,$C75)*INDEX($B$7:$B$9,MATCH($D75&amp;$E75,$C$7:$C$9&amp;$D$7:$D$9,0)))</f>
        <v/>
      </c>
      <c r="J75" s="6">
        <f t="array" ref="J75">IF(SUMIFS(K$86:K$161,$B$86:$B$161,$A75)=0,"",SUMIFS(K$86:K$161,$B$86:$B$161,$A75,$D$86:$D$161,$C75)*INDEX($B$7:$B$9,MATCH($D75&amp;$E75,$C$7:$C$9&amp;$D$7:$D$9,0)))</f>
        <v>19302.190241231612</v>
      </c>
      <c r="K75" s="6">
        <f t="array" ref="K75">IF(SUMIFS(L$86:L$161,$B$86:$B$161,$A75)=0,"",SUMIFS(L$86:L$161,$B$86:$B$161,$A75,$D$86:$D$161,$C75)*INDEX($B$7:$B$9,MATCH($D75&amp;$E75,$C$7:$C$9&amp;$D$7:$D$9,0)))</f>
        <v>28913.488934721285</v>
      </c>
      <c r="L75" s="6">
        <f t="array" ref="L75">IF(SUMIFS(M$86:M$161,$B$86:$B$161,$A75)=0,"",SUMIFS(M$86:M$161,$B$86:$B$161,$A75,$D$86:$D$161,$C75)*INDEX($B$7:$B$9,MATCH($D75&amp;$E75,$C$7:$C$9&amp;$D$7:$D$9,0)))</f>
        <v>46882.008978181555</v>
      </c>
      <c r="M75" s="6">
        <f t="array" ref="M75">IF(SUMIFS(N$86:N$161,$B$86:$B$161,$A75)=0,"",SUMIFS(N$86:N$161,$B$86:$B$161,$A75,$D$86:$D$161,$C75)*INDEX($B$7:$B$9,MATCH($D75&amp;$E75,$C$7:$C$9&amp;$D$7:$D$9,0)))</f>
        <v>69105.656442669424</v>
      </c>
      <c r="N75" s="6">
        <f t="array" ref="N75">IF(SUMIFS(O$86:O$161,$B$86:$B$161,$A75)=0,"",SUMIFS(O$86:O$161,$B$86:$B$161,$A75,$D$86:$D$161,$C75)*INDEX($B$7:$B$9,MATCH($D75&amp;$E75,$C$7:$C$9&amp;$D$7:$D$9,0)))</f>
        <v>92854.305207450074</v>
      </c>
      <c r="O75" s="6">
        <f t="array" ref="O75">IF(SUMIFS(P$86:P$161,$B$86:$B$161,$A75)=0,"",SUMIFS(P$86:P$161,$B$86:$B$161,$A75,$D$86:$D$161,$C75)*INDEX($B$7:$B$9,MATCH($D75&amp;$E75,$C$7:$C$9&amp;$D$7:$D$9,0)))</f>
        <v>117033.93168384083</v>
      </c>
      <c r="P75" s="6">
        <f t="array" ref="P75">IF(SUMIFS(Q$86:Q$161,$B$86:$B$161,$A75)=0,"",SUMIFS(Q$86:Q$161,$B$86:$B$161,$A75,$D$86:$D$161,$C75)*INDEX($B$7:$B$9,MATCH($D75&amp;$E75,$C$7:$C$9&amp;$D$7:$D$9,0)))</f>
        <v>143495.20570147157</v>
      </c>
      <c r="Q75" s="6">
        <f t="array" ref="Q75">IF(SUMIFS(R$86:R$161,$B$86:$B$161,$A75)=0,"",SUMIFS(R$86:R$161,$B$86:$B$161,$A75,$D$86:$D$161,$C75)*INDEX($B$7:$B$9,MATCH($D75&amp;$E75,$C$7:$C$9&amp;$D$7:$D$9,0)))</f>
        <v>169180.43625405381</v>
      </c>
      <c r="R75" s="6">
        <f t="array" ref="R75">IF(SUMIFS(S$86:S$161,$B$86:$B$161,$A75)=0,"",SUMIFS(S$86:S$161,$B$86:$B$161,$A75,$D$86:$D$161,$C75)*INDEX($B$7:$B$9,MATCH($D75&amp;$E75,$C$7:$C$9&amp;$D$7:$D$9,0)))</f>
        <v>194914.25686870076</v>
      </c>
    </row>
    <row r="76" spans="1:18" x14ac:dyDescent="0.3">
      <c r="A76" s="4" t="s">
        <v>34</v>
      </c>
      <c r="B76" s="4" t="str">
        <f>INDEX('R1. Scenario specifications'!$C$11:$C$59,MATCH($A76,'R1. Scenario specifications'!$A$11:$A$59,0))</f>
        <v>Sky Scenario, Royal Dutch Shell</v>
      </c>
      <c r="C76" s="4" t="s">
        <v>23</v>
      </c>
      <c r="D76" s="4" t="str">
        <f t="array" ref="D76">INDEX($F$86:$F$161,MATCH($A76&amp;$C76,$B$86:$B$161&amp;$D$86:$D$161,0))</f>
        <v>EJ</v>
      </c>
      <c r="E76" s="4" t="s">
        <v>13</v>
      </c>
      <c r="F76" s="6" t="str">
        <f t="array" ref="F76">IF(SUMIFS(G$86:G$161,$B$86:$B$161,$A76)=0,"",SUMIFS(G$86:G$161,$B$86:$B$161,$A76,$D$86:$D$161,$C76)*INDEX($B$7:$B$9,MATCH($D76&amp;$E76,$C$7:$C$9&amp;$D$7:$D$9,0)))</f>
        <v/>
      </c>
      <c r="G76" s="6">
        <f t="array" ref="G76">IF(SUMIFS(H$86:H$161,$B$86:$B$161,$A76)=0,"",SUMIFS(H$86:H$161,$B$86:$B$161,$A76,$D$86:$D$161,$C76)*INDEX($B$7:$B$9,MATCH($D76&amp;$E76,$C$7:$C$9&amp;$D$7:$D$9,0)))</f>
        <v>160886.54239427974</v>
      </c>
      <c r="H76" s="6" t="str">
        <f t="array" ref="H76">IF(SUMIFS(I$86:I$161,$B$86:$B$161,$A76)=0,"",SUMIFS(I$86:I$161,$B$86:$B$161,$A76,$D$86:$D$161,$C76)*INDEX($B$7:$B$9,MATCH($D76&amp;$E76,$C$7:$C$9&amp;$D$7:$D$9,0)))</f>
        <v/>
      </c>
      <c r="I76" s="6" t="str">
        <f t="array" ref="I76">IF(SUMIFS(J$86:J$161,$B$86:$B$161,$A76)=0,"",SUMIFS(J$86:J$161,$B$86:$B$161,$A76,$D$86:$D$161,$C76)*INDEX($B$7:$B$9,MATCH($D76&amp;$E76,$C$7:$C$9&amp;$D$7:$D$9,0)))</f>
        <v/>
      </c>
      <c r="J76" s="6">
        <f t="array" ref="J76">IF(SUMIFS(K$86:K$161,$B$86:$B$161,$A76)=0,"",SUMIFS(K$86:K$161,$B$86:$B$161,$A76,$D$86:$D$161,$C76)*INDEX($B$7:$B$9,MATCH($D76&amp;$E76,$C$7:$C$9&amp;$D$7:$D$9,0)))</f>
        <v>157387.33929015748</v>
      </c>
      <c r="K76" s="6">
        <f t="array" ref="K76">IF(SUMIFS(L$86:L$161,$B$86:$B$161,$A76)=0,"",SUMIFS(L$86:L$161,$B$86:$B$161,$A76,$D$86:$D$161,$C76)*INDEX($B$7:$B$9,MATCH($D76&amp;$E76,$C$7:$C$9&amp;$D$7:$D$9,0)))</f>
        <v>159462.97498326545</v>
      </c>
      <c r="L76" s="6">
        <f t="array" ref="L76">IF(SUMIFS(M$86:M$161,$B$86:$B$161,$A76)=0,"",SUMIFS(M$86:M$161,$B$86:$B$161,$A76,$D$86:$D$161,$C76)*INDEX($B$7:$B$9,MATCH($D76&amp;$E76,$C$7:$C$9&amp;$D$7:$D$9,0)))</f>
        <v>154400.34866233999</v>
      </c>
      <c r="M76" s="6">
        <f t="array" ref="M76">IF(SUMIFS(N$86:N$161,$B$86:$B$161,$A76)=0,"",SUMIFS(N$86:N$161,$B$86:$B$161,$A76,$D$86:$D$161,$C76)*INDEX($B$7:$B$9,MATCH($D76&amp;$E76,$C$7:$C$9&amp;$D$7:$D$9,0)))</f>
        <v>144982.41530004409</v>
      </c>
      <c r="N76" s="6">
        <f t="array" ref="N76">IF(SUMIFS(O$86:O$161,$B$86:$B$161,$A76)=0,"",SUMIFS(O$86:O$161,$B$86:$B$161,$A76,$D$86:$D$161,$C76)*INDEX($B$7:$B$9,MATCH($D76&amp;$E76,$C$7:$C$9&amp;$D$7:$D$9,0)))</f>
        <v>129852.28687079737</v>
      </c>
      <c r="O76" s="6">
        <f t="array" ref="O76">IF(SUMIFS(P$86:P$161,$B$86:$B$161,$A76)=0,"",SUMIFS(P$86:P$161,$B$86:$B$161,$A76,$D$86:$D$161,$C76)*INDEX($B$7:$B$9,MATCH($D76&amp;$E76,$C$7:$C$9&amp;$D$7:$D$9,0)))</f>
        <v>113376.27736803422</v>
      </c>
      <c r="P76" s="6">
        <f t="array" ref="P76">IF(SUMIFS(Q$86:Q$161,$B$86:$B$161,$A76)=0,"",SUMIFS(Q$86:Q$161,$B$86:$B$161,$A76,$D$86:$D$161,$C76)*INDEX($B$7:$B$9,MATCH($D76&amp;$E76,$C$7:$C$9&amp;$D$7:$D$9,0)))</f>
        <v>99745.344523724532</v>
      </c>
      <c r="Q76" s="6">
        <f t="array" ref="Q76">IF(SUMIFS(R$86:R$161,$B$86:$B$161,$A76)=0,"",SUMIFS(R$86:R$161,$B$86:$B$161,$A76,$D$86:$D$161,$C76)*INDEX($B$7:$B$9,MATCH($D76&amp;$E76,$C$7:$C$9&amp;$D$7:$D$9,0)))</f>
        <v>84505.369304364998</v>
      </c>
      <c r="R76" s="6">
        <f t="array" ref="R76">IF(SUMIFS(S$86:S$161,$B$86:$B$161,$A76)=0,"",SUMIFS(S$86:S$161,$B$86:$B$161,$A76,$D$86:$D$161,$C76)*INDEX($B$7:$B$9,MATCH($D76&amp;$E76,$C$7:$C$9&amp;$D$7:$D$9,0)))</f>
        <v>73037.442577603608</v>
      </c>
    </row>
    <row r="77" spans="1:18" x14ac:dyDescent="0.3">
      <c r="A77" s="4" t="s">
        <v>34</v>
      </c>
      <c r="B77" s="4" t="str">
        <f>INDEX('R1. Scenario specifications'!$C$11:$C$59,MATCH($A77,'R1. Scenario specifications'!$A$11:$A$59,0))</f>
        <v>Sky Scenario, Royal Dutch Shell</v>
      </c>
      <c r="C77" s="4" t="s">
        <v>24</v>
      </c>
      <c r="D77" s="4" t="str">
        <f t="array" ref="D77">INDEX($F$86:$F$161,MATCH($A77&amp;$C77,$B$86:$B$161&amp;$D$86:$D$161,0))</f>
        <v>EJ</v>
      </c>
      <c r="E77" s="4" t="s">
        <v>13</v>
      </c>
      <c r="F77" s="6" t="str">
        <f t="array" ref="F77">IF(SUMIFS(G$86:G$161,$B$86:$B$161,$A77)=0,"",SUMIFS(G$86:G$161,$B$86:$B$161,$A77,$D$86:$D$161,$C77)*INDEX($B$7:$B$9,MATCH($D77&amp;$E77,$C$7:$C$9&amp;$D$7:$D$9,0)))</f>
        <v/>
      </c>
      <c r="G77" s="6">
        <f t="array" ref="G77">IF(SUMIFS(H$86:H$161,$B$86:$B$161,$A77)=0,"",SUMIFS(H$86:H$161,$B$86:$B$161,$A77,$D$86:$D$161,$C77)*INDEX($B$7:$B$9,MATCH($D77&amp;$E77,$C$7:$C$9&amp;$D$7:$D$9,0)))</f>
        <v>182293.51959687329</v>
      </c>
      <c r="H77" s="6" t="str">
        <f t="array" ref="H77">IF(SUMIFS(I$86:I$161,$B$86:$B$161,$A77)=0,"",SUMIFS(I$86:I$161,$B$86:$B$161,$A77,$D$86:$D$161,$C77)*INDEX($B$7:$B$9,MATCH($D77&amp;$E77,$C$7:$C$9&amp;$D$7:$D$9,0)))</f>
        <v/>
      </c>
      <c r="I77" s="6" t="str">
        <f t="array" ref="I77">IF(SUMIFS(J$86:J$161,$B$86:$B$161,$A77)=0,"",SUMIFS(J$86:J$161,$B$86:$B$161,$A77,$D$86:$D$161,$C77)*INDEX($B$7:$B$9,MATCH($D77&amp;$E77,$C$7:$C$9&amp;$D$7:$D$9,0)))</f>
        <v/>
      </c>
      <c r="J77" s="6">
        <f t="array" ref="J77">IF(SUMIFS(K$86:K$161,$B$86:$B$161,$A77)=0,"",SUMIFS(K$86:K$161,$B$86:$B$161,$A77,$D$86:$D$161,$C77)*INDEX($B$7:$B$9,MATCH($D77&amp;$E77,$C$7:$C$9&amp;$D$7:$D$9,0)))</f>
        <v>195695.78966569784</v>
      </c>
      <c r="K77" s="6">
        <f t="array" ref="K77">IF(SUMIFS(L$86:L$161,$B$86:$B$161,$A77)=0,"",SUMIFS(L$86:L$161,$B$86:$B$161,$A77,$D$86:$D$161,$C77)*INDEX($B$7:$B$9,MATCH($D77&amp;$E77,$C$7:$C$9&amp;$D$7:$D$9,0)))</f>
        <v>204887.67300874641</v>
      </c>
      <c r="L77" s="6">
        <f t="array" ref="L77">IF(SUMIFS(M$86:M$161,$B$86:$B$161,$A77)=0,"",SUMIFS(M$86:M$161,$B$86:$B$161,$A77,$D$86:$D$161,$C77)*INDEX($B$7:$B$9,MATCH($D77&amp;$E77,$C$7:$C$9&amp;$D$7:$D$9,0)))</f>
        <v>196169.07002700958</v>
      </c>
      <c r="M77" s="6">
        <f t="array" ref="M77">IF(SUMIFS(N$86:N$161,$B$86:$B$161,$A77)=0,"",SUMIFS(N$86:N$161,$B$86:$B$161,$A77,$D$86:$D$161,$C77)*INDEX($B$7:$B$9,MATCH($D77&amp;$E77,$C$7:$C$9&amp;$D$7:$D$9,0)))</f>
        <v>187633.63569902972</v>
      </c>
      <c r="N77" s="6">
        <f t="array" ref="N77">IF(SUMIFS(O$86:O$161,$B$86:$B$161,$A77)=0,"",SUMIFS(O$86:O$161,$B$86:$B$161,$A77,$D$86:$D$161,$C77)*INDEX($B$7:$B$9,MATCH($D77&amp;$E77,$C$7:$C$9&amp;$D$7:$D$9,0)))</f>
        <v>179641.12383165094</v>
      </c>
      <c r="O77" s="6">
        <f t="array" ref="O77">IF(SUMIFS(P$86:P$161,$B$86:$B$161,$A77)=0,"",SUMIFS(P$86:P$161,$B$86:$B$161,$A77,$D$86:$D$161,$C77)*INDEX($B$7:$B$9,MATCH($D77&amp;$E77,$C$7:$C$9&amp;$D$7:$D$9,0)))</f>
        <v>170311.19394531831</v>
      </c>
      <c r="P77" s="6">
        <f t="array" ref="P77">IF(SUMIFS(Q$86:Q$161,$B$86:$B$161,$A77)=0,"",SUMIFS(Q$86:Q$161,$B$86:$B$161,$A77,$D$86:$D$161,$C77)*INDEX($B$7:$B$9,MATCH($D77&amp;$E77,$C$7:$C$9&amp;$D$7:$D$9,0)))</f>
        <v>159914.01279986702</v>
      </c>
      <c r="Q77" s="6">
        <f t="array" ref="Q77">IF(SUMIFS(R$86:R$161,$B$86:$B$161,$A77)=0,"",SUMIFS(R$86:R$161,$B$86:$B$161,$A77,$D$86:$D$161,$C77)*INDEX($B$7:$B$9,MATCH($D77&amp;$E77,$C$7:$C$9&amp;$D$7:$D$9,0)))</f>
        <v>146504.08322174838</v>
      </c>
      <c r="R77" s="6">
        <f t="array" ref="R77">IF(SUMIFS(S$86:S$161,$B$86:$B$161,$A77)=0,"",SUMIFS(S$86:S$161,$B$86:$B$161,$A77,$D$86:$D$161,$C77)*INDEX($B$7:$B$9,MATCH($D77&amp;$E77,$C$7:$C$9&amp;$D$7:$D$9,0)))</f>
        <v>129215.11972974897</v>
      </c>
    </row>
    <row r="78" spans="1:18" x14ac:dyDescent="0.3">
      <c r="A78" s="4" t="s">
        <v>34</v>
      </c>
      <c r="B78" s="4" t="str">
        <f>INDEX('R1. Scenario specifications'!$C$11:$C$59,MATCH($A78,'R1. Scenario specifications'!$A$11:$A$59,0))</f>
        <v>Sky Scenario, Royal Dutch Shell</v>
      </c>
      <c r="C78" s="4" t="s">
        <v>25</v>
      </c>
      <c r="D78" s="4" t="str">
        <f t="array" ref="D78">INDEX($F$86:$F$161,MATCH($A78&amp;$C78,$B$86:$B$161&amp;$D$86:$D$161,0))</f>
        <v>EJ</v>
      </c>
      <c r="E78" s="4" t="s">
        <v>13</v>
      </c>
      <c r="F78" s="6" t="str">
        <f t="array" ref="F78">IF(SUMIFS(G$86:G$161,$B$86:$B$161,$A78)=0,"",SUMIFS(G$86:G$161,$B$86:$B$161,$A78,$D$86:$D$161,$C78)*INDEX($B$7:$B$9,MATCH($D78&amp;$E78,$C$7:$C$9&amp;$D$7:$D$9,0)))</f>
        <v/>
      </c>
      <c r="G78" s="6">
        <f t="array" ref="G78">IF(SUMIFS(H$86:H$161,$B$86:$B$161,$A78)=0,"",SUMIFS(H$86:H$161,$B$86:$B$161,$A78,$D$86:$D$161,$C78)*INDEX($B$7:$B$9,MATCH($D78&amp;$E78,$C$7:$C$9&amp;$D$7:$D$9,0)))</f>
        <v>123750.28805907608</v>
      </c>
      <c r="H78" s="6" t="str">
        <f t="array" ref="H78">IF(SUMIFS(I$86:I$161,$B$86:$B$161,$A78)=0,"",SUMIFS(I$86:I$161,$B$86:$B$161,$A78,$D$86:$D$161,$C78)*INDEX($B$7:$B$9,MATCH($D78&amp;$E78,$C$7:$C$9&amp;$D$7:$D$9,0)))</f>
        <v/>
      </c>
      <c r="I78" s="6" t="str">
        <f t="array" ref="I78">IF(SUMIFS(J$86:J$161,$B$86:$B$161,$A78)=0,"",SUMIFS(J$86:J$161,$B$86:$B$161,$A78,$D$86:$D$161,$C78)*INDEX($B$7:$B$9,MATCH($D78&amp;$E78,$C$7:$C$9&amp;$D$7:$D$9,0)))</f>
        <v/>
      </c>
      <c r="J78" s="6">
        <f t="array" ref="J78">IF(SUMIFS(K$86:K$161,$B$86:$B$161,$A78)=0,"",SUMIFS(K$86:K$161,$B$86:$B$161,$A78,$D$86:$D$161,$C78)*INDEX($B$7:$B$9,MATCH($D78&amp;$E78,$C$7:$C$9&amp;$D$7:$D$9,0)))</f>
        <v>136793.67482536391</v>
      </c>
      <c r="K78" s="6">
        <f t="array" ref="K78">IF(SUMIFS(L$86:L$161,$B$86:$B$161,$A78)=0,"",SUMIFS(L$86:L$161,$B$86:$B$161,$A78,$D$86:$D$161,$C78)*INDEX($B$7:$B$9,MATCH($D78&amp;$E78,$C$7:$C$9&amp;$D$7:$D$9,0)))</f>
        <v>151605.39065069903</v>
      </c>
      <c r="L78" s="6">
        <f t="array" ref="L78">IF(SUMIFS(M$86:M$161,$B$86:$B$161,$A78)=0,"",SUMIFS(M$86:M$161,$B$86:$B$161,$A78,$D$86:$D$161,$C78)*INDEX($B$7:$B$9,MATCH($D78&amp;$E78,$C$7:$C$9&amp;$D$7:$D$9,0)))</f>
        <v>158260.05276285612</v>
      </c>
      <c r="M78" s="6">
        <f t="array" ref="M78">IF(SUMIFS(N$86:N$161,$B$86:$B$161,$A78)=0,"",SUMIFS(N$86:N$161,$B$86:$B$161,$A78,$D$86:$D$161,$C78)*INDEX($B$7:$B$9,MATCH($D78&amp;$E78,$C$7:$C$9&amp;$D$7:$D$9,0)))</f>
        <v>158542.56294734805</v>
      </c>
      <c r="N78" s="6">
        <f t="array" ref="N78">IF(SUMIFS(O$86:O$161,$B$86:$B$161,$A78)=0,"",SUMIFS(O$86:O$161,$B$86:$B$161,$A78,$D$86:$D$161,$C78)*INDEX($B$7:$B$9,MATCH($D78&amp;$E78,$C$7:$C$9&amp;$D$7:$D$9,0)))</f>
        <v>150751.92480446058</v>
      </c>
      <c r="O78" s="6">
        <f t="array" ref="O78">IF(SUMIFS(P$86:P$161,$B$86:$B$161,$A78)=0,"",SUMIFS(P$86:P$161,$B$86:$B$161,$A78,$D$86:$D$161,$C78)*INDEX($B$7:$B$9,MATCH($D78&amp;$E78,$C$7:$C$9&amp;$D$7:$D$9,0)))</f>
        <v>135381.57717177246</v>
      </c>
      <c r="P78" s="6">
        <f t="array" ref="P78">IF(SUMIFS(Q$86:Q$161,$B$86:$B$161,$A78)=0,"",SUMIFS(Q$86:Q$161,$B$86:$B$161,$A78,$D$86:$D$161,$C78)*INDEX($B$7:$B$9,MATCH($D78&amp;$E78,$C$7:$C$9&amp;$D$7:$D$9,0)))</f>
        <v>115038.96303997653</v>
      </c>
      <c r="Q78" s="6">
        <f t="array" ref="Q78">IF(SUMIFS(R$86:R$161,$B$86:$B$161,$A78)=0,"",SUMIFS(R$86:R$161,$B$86:$B$161,$A78,$D$86:$D$161,$C78)*INDEX($B$7:$B$9,MATCH($D78&amp;$E78,$C$7:$C$9&amp;$D$7:$D$9,0)))</f>
        <v>95038.687658102397</v>
      </c>
      <c r="R78" s="6">
        <f t="array" ref="R78">IF(SUMIFS(S$86:S$161,$B$86:$B$161,$A78)=0,"",SUMIFS(S$86:S$161,$B$86:$B$161,$A78,$D$86:$D$161,$C78)*INDEX($B$7:$B$9,MATCH($D78&amp;$E78,$C$7:$C$9&amp;$D$7:$D$9,0)))</f>
        <v>76695.684610420692</v>
      </c>
    </row>
    <row r="79" spans="1:18" x14ac:dyDescent="0.3">
      <c r="A79" s="4" t="s">
        <v>34</v>
      </c>
      <c r="B79" s="4" t="str">
        <f>INDEX('R1. Scenario specifications'!$C$11:$C$59,MATCH($A79,'R1. Scenario specifications'!$A$11:$A$59,0))</f>
        <v>Sky Scenario, Royal Dutch Shell</v>
      </c>
      <c r="C79" s="4" t="s">
        <v>53</v>
      </c>
      <c r="D79" s="4" t="str">
        <f t="array" ref="D79">INDEX($F$86:$F$161,MATCH($A79&amp;$C79,$B$86:$B$161&amp;$D$86:$D$161,0))</f>
        <v>EJ</v>
      </c>
      <c r="E79" s="4" t="s">
        <v>13</v>
      </c>
      <c r="F79" s="6" t="str">
        <f t="array" ref="F79">IF(SUMIFS(G$86:G$161,$B$86:$B$161,$A79)=0,"",SUMIFS(G$86:G$161,$B$86:$B$161,$A79,$D$86:$D$161,$C79)*INDEX($B$7:$B$9,MATCH($D79&amp;$E79,$C$7:$C$9&amp;$D$7:$D$9,0)))</f>
        <v/>
      </c>
      <c r="G79" s="6">
        <f t="array" ref="G79">IF(SUMIFS(H$86:H$161,$B$86:$B$161,$A79)=0,"",SUMIFS(H$86:H$161,$B$86:$B$161,$A79,$D$86:$D$161,$C79)*INDEX($B$7:$B$9,MATCH($D79&amp;$E79,$C$7:$C$9&amp;$D$7:$D$9,0)))</f>
        <v>28087.886945472645</v>
      </c>
      <c r="H79" s="6" t="str">
        <f t="array" ref="H79">IF(SUMIFS(I$86:I$161,$B$86:$B$161,$A79)=0,"",SUMIFS(I$86:I$161,$B$86:$B$161,$A79,$D$86:$D$161,$C79)*INDEX($B$7:$B$9,MATCH($D79&amp;$E79,$C$7:$C$9&amp;$D$7:$D$9,0)))</f>
        <v/>
      </c>
      <c r="I79" s="6" t="str">
        <f t="array" ref="I79">IF(SUMIFS(J$86:J$161,$B$86:$B$161,$A79)=0,"",SUMIFS(J$86:J$161,$B$86:$B$161,$A79,$D$86:$D$161,$C79)*INDEX($B$7:$B$9,MATCH($D79&amp;$E79,$C$7:$C$9&amp;$D$7:$D$9,0)))</f>
        <v/>
      </c>
      <c r="J79" s="6">
        <f t="array" ref="J79">IF(SUMIFS(K$86:K$161,$B$86:$B$161,$A79)=0,"",SUMIFS(K$86:K$161,$B$86:$B$161,$A79,$D$86:$D$161,$C79)*INDEX($B$7:$B$9,MATCH($D79&amp;$E79,$C$7:$C$9&amp;$D$7:$D$9,0)))</f>
        <v>31664.77068274844</v>
      </c>
      <c r="K79" s="6">
        <f t="array" ref="K79">IF(SUMIFS(L$86:L$161,$B$86:$B$161,$A79)=0,"",SUMIFS(L$86:L$161,$B$86:$B$161,$A79,$D$86:$D$161,$C79)*INDEX($B$7:$B$9,MATCH($D79&amp;$E79,$C$7:$C$9&amp;$D$7:$D$9,0)))</f>
        <v>36657.568078258802</v>
      </c>
      <c r="L79" s="6">
        <f t="array" ref="L79">IF(SUMIFS(M$86:M$161,$B$86:$B$161,$A79)=0,"",SUMIFS(M$86:M$161,$B$86:$B$161,$A79,$D$86:$D$161,$C79)*INDEX($B$7:$B$9,MATCH($D79&amp;$E79,$C$7:$C$9&amp;$D$7:$D$9,0)))</f>
        <v>44003.397985382275</v>
      </c>
      <c r="M79" s="6">
        <f t="array" ref="M79">IF(SUMIFS(N$86:N$161,$B$86:$B$161,$A79)=0,"",SUMIFS(N$86:N$161,$B$86:$B$161,$A79,$D$86:$D$161,$C79)*INDEX($B$7:$B$9,MATCH($D79&amp;$E79,$C$7:$C$9&amp;$D$7:$D$9,0)))</f>
        <v>54438.744923379447</v>
      </c>
      <c r="N79" s="6">
        <f t="array" ref="N79">IF(SUMIFS(O$86:O$161,$B$86:$B$161,$A79)=0,"",SUMIFS(O$86:O$161,$B$86:$B$161,$A79,$D$86:$D$161,$C79)*INDEX($B$7:$B$9,MATCH($D79&amp;$E79,$C$7:$C$9&amp;$D$7:$D$9,0)))</f>
        <v>63852.353804245045</v>
      </c>
      <c r="O79" s="6">
        <f t="array" ref="O79">IF(SUMIFS(P$86:P$161,$B$86:$B$161,$A79)=0,"",SUMIFS(P$86:P$161,$B$86:$B$161,$A79,$D$86:$D$161,$C79)*INDEX($B$7:$B$9,MATCH($D79&amp;$E79,$C$7:$C$9&amp;$D$7:$D$9,0)))</f>
        <v>72590.788079294012</v>
      </c>
      <c r="P79" s="6">
        <f t="array" ref="P79">IF(SUMIFS(Q$86:Q$161,$B$86:$B$161,$A79)=0,"",SUMIFS(Q$86:Q$161,$B$86:$B$161,$A79,$D$86:$D$161,$C79)*INDEX($B$7:$B$9,MATCH($D79&amp;$E79,$C$7:$C$9&amp;$D$7:$D$9,0)))</f>
        <v>80228.152111748466</v>
      </c>
      <c r="Q79" s="6">
        <f t="array" ref="Q79">IF(SUMIFS(R$86:R$161,$B$86:$B$161,$A79)=0,"",SUMIFS(R$86:R$161,$B$86:$B$161,$A79,$D$86:$D$161,$C79)*INDEX($B$7:$B$9,MATCH($D79&amp;$E79,$C$7:$C$9&amp;$D$7:$D$9,0)))</f>
        <v>88683.527177998229</v>
      </c>
      <c r="R79" s="6">
        <f t="array" ref="R79">IF(SUMIFS(S$86:S$161,$B$86:$B$161,$A79)=0,"",SUMIFS(S$86:S$161,$B$86:$B$161,$A79,$D$86:$D$161,$C79)*INDEX($B$7:$B$9,MATCH($D79&amp;$E79,$C$7:$C$9&amp;$D$7:$D$9,0)))</f>
        <v>96748.558816119563</v>
      </c>
    </row>
    <row r="80" spans="1:18" x14ac:dyDescent="0.3">
      <c r="A80" s="4" t="s">
        <v>34</v>
      </c>
      <c r="B80" s="4" t="str">
        <f>INDEX('R1. Scenario specifications'!$C$11:$C$59,MATCH($A80,'R1. Scenario specifications'!$A$11:$A$59,0))</f>
        <v>Sky Scenario, Royal Dutch Shell</v>
      </c>
      <c r="C80" s="4" t="s">
        <v>54</v>
      </c>
      <c r="D80" s="4" t="str">
        <f t="array" ref="D80">INDEX($F$86:$F$161,MATCH($A80&amp;$C80,$B$86:$B$161&amp;$D$86:$D$161,0))</f>
        <v>EJ</v>
      </c>
      <c r="E80" s="4" t="s">
        <v>13</v>
      </c>
      <c r="F80" s="6" t="str">
        <f t="array" ref="F80">IF(SUMIFS(G$86:G$161,$B$86:$B$161,$A80)=0,"",SUMIFS(G$86:G$161,$B$86:$B$161,$A80,$D$86:$D$161,$C80)*INDEX($B$7:$B$9,MATCH($D80&amp;$E80,$C$7:$C$9&amp;$D$7:$D$9,0)))</f>
        <v/>
      </c>
      <c r="G80" s="6">
        <f t="array" ref="G80">IF(SUMIFS(H$86:H$161,$B$86:$B$161,$A80)=0,"",SUMIFS(H$86:H$161,$B$86:$B$161,$A80,$D$86:$D$161,$C80)*INDEX($B$7:$B$9,MATCH($D80&amp;$E80,$C$7:$C$9&amp;$D$7:$D$9,0)))</f>
        <v>14027.62020848708</v>
      </c>
      <c r="H80" s="6" t="str">
        <f t="array" ref="H80">IF(SUMIFS(I$86:I$161,$B$86:$B$161,$A80)=0,"",SUMIFS(I$86:I$161,$B$86:$B$161,$A80,$D$86:$D$161,$C80)*INDEX($B$7:$B$9,MATCH($D80&amp;$E80,$C$7:$C$9&amp;$D$7:$D$9,0)))</f>
        <v/>
      </c>
      <c r="I80" s="6" t="str">
        <f t="array" ref="I80">IF(SUMIFS(J$86:J$161,$B$86:$B$161,$A80)=0,"",SUMIFS(J$86:J$161,$B$86:$B$161,$A80,$D$86:$D$161,$C80)*INDEX($B$7:$B$9,MATCH($D80&amp;$E80,$C$7:$C$9&amp;$D$7:$D$9,0)))</f>
        <v/>
      </c>
      <c r="J80" s="6">
        <f t="array" ref="J80">IF(SUMIFS(K$86:K$161,$B$86:$B$161,$A80)=0,"",SUMIFS(K$86:K$161,$B$86:$B$161,$A80,$D$86:$D$161,$C80)*INDEX($B$7:$B$9,MATCH($D80&amp;$E80,$C$7:$C$9&amp;$D$7:$D$9,0)))</f>
        <v>14198.569143761546</v>
      </c>
      <c r="K80" s="6">
        <f t="array" ref="K80">IF(SUMIFS(L$86:L$161,$B$86:$B$161,$A80)=0,"",SUMIFS(L$86:L$161,$B$86:$B$161,$A80,$D$86:$D$161,$C80)*INDEX($B$7:$B$9,MATCH($D80&amp;$E80,$C$7:$C$9&amp;$D$7:$D$9,0)))</f>
        <v>14982.546123002343</v>
      </c>
      <c r="L80" s="6">
        <f t="array" ref="L80">IF(SUMIFS(M$86:M$161,$B$86:$B$161,$A80)=0,"",SUMIFS(M$86:M$161,$B$86:$B$161,$A80,$D$86:$D$161,$C80)*INDEX($B$7:$B$9,MATCH($D80&amp;$E80,$C$7:$C$9&amp;$D$7:$D$9,0)))</f>
        <v>15654.168805931049</v>
      </c>
      <c r="M80" s="6">
        <f t="array" ref="M80">IF(SUMIFS(N$86:N$161,$B$86:$B$161,$A80)=0,"",SUMIFS(N$86:N$161,$B$86:$B$161,$A80,$D$86:$D$161,$C80)*INDEX($B$7:$B$9,MATCH($D80&amp;$E80,$C$7:$C$9&amp;$D$7:$D$9,0)))</f>
        <v>16602.918857680073</v>
      </c>
      <c r="N80" s="6">
        <f t="array" ref="N80">IF(SUMIFS(O$86:O$161,$B$86:$B$161,$A80)=0,"",SUMIFS(O$86:O$161,$B$86:$B$161,$A80,$D$86:$D$161,$C80)*INDEX($B$7:$B$9,MATCH($D80&amp;$E80,$C$7:$C$9&amp;$D$7:$D$9,0)))</f>
        <v>17545.812110545612</v>
      </c>
      <c r="O80" s="6">
        <f t="array" ref="O80">IF(SUMIFS(P$86:P$161,$B$86:$B$161,$A80)=0,"",SUMIFS(P$86:P$161,$B$86:$B$161,$A80,$D$86:$D$161,$C80)*INDEX($B$7:$B$9,MATCH($D80&amp;$E80,$C$7:$C$9&amp;$D$7:$D$9,0)))</f>
        <v>18443.187585397121</v>
      </c>
      <c r="P80" s="6">
        <f t="array" ref="P80">IF(SUMIFS(Q$86:Q$161,$B$86:$B$161,$A80)=0,"",SUMIFS(Q$86:Q$161,$B$86:$B$161,$A80,$D$86:$D$161,$C80)*INDEX($B$7:$B$9,MATCH($D80&amp;$E80,$C$7:$C$9&amp;$D$7:$D$9,0)))</f>
        <v>19356.530813995825</v>
      </c>
      <c r="Q80" s="6">
        <f t="array" ref="Q80">IF(SUMIFS(R$86:R$161,$B$86:$B$161,$A80)=0,"",SUMIFS(R$86:R$161,$B$86:$B$161,$A80,$D$86:$D$161,$C80)*INDEX($B$7:$B$9,MATCH($D80&amp;$E80,$C$7:$C$9&amp;$D$7:$D$9,0)))</f>
        <v>20274.259958812963</v>
      </c>
      <c r="R80" s="6">
        <f t="array" ref="R80">IF(SUMIFS(S$86:S$161,$B$86:$B$161,$A80)=0,"",SUMIFS(S$86:S$161,$B$86:$B$161,$A80,$D$86:$D$161,$C80)*INDEX($B$7:$B$9,MATCH($D80&amp;$E80,$C$7:$C$9&amp;$D$7:$D$9,0)))</f>
        <v>21169.350868937225</v>
      </c>
    </row>
    <row r="81" spans="1:28" x14ac:dyDescent="0.3">
      <c r="A81" s="4" t="s">
        <v>34</v>
      </c>
      <c r="B81" s="4" t="str">
        <f>INDEX('R1. Scenario specifications'!$C$11:$C$59,MATCH($A81,'R1. Scenario specifications'!$A$11:$A$59,0))</f>
        <v>Sky Scenario, Royal Dutch Shell</v>
      </c>
      <c r="C81" s="4" t="s">
        <v>55</v>
      </c>
      <c r="D81" s="4" t="str">
        <f t="array" ref="D81">INDEX($F$86:$F$161,MATCH($A81&amp;$C81,$B$86:$B$161&amp;$D$86:$D$161,0))</f>
        <v>EJ</v>
      </c>
      <c r="E81" s="4" t="s">
        <v>13</v>
      </c>
      <c r="F81" s="6" t="str">
        <f t="array" ref="F81">IF(SUMIFS(G$86:G$161,$B$86:$B$161,$A81)=0,"",SUMIFS(G$86:G$161,$B$86:$B$161,$A81,$D$86:$D$161,$C81)*INDEX($B$7:$B$9,MATCH($D81&amp;$E81,$C$7:$C$9&amp;$D$7:$D$9,0)))</f>
        <v/>
      </c>
      <c r="G81" s="6">
        <f t="array" ref="G81">IF(SUMIFS(H$86:H$161,$B$86:$B$161,$A81)=0,"",SUMIFS(H$86:H$161,$B$86:$B$161,$A81,$D$86:$D$161,$C81)*INDEX($B$7:$B$9,MATCH($D81&amp;$E81,$C$7:$C$9&amp;$D$7:$D$9,0)))</f>
        <v>56137.072244626928</v>
      </c>
      <c r="H81" s="6" t="str">
        <f t="array" ref="H81">IF(SUMIFS(I$86:I$161,$B$86:$B$161,$A81)=0,"",SUMIFS(I$86:I$161,$B$86:$B$161,$A81,$D$86:$D$161,$C81)*INDEX($B$7:$B$9,MATCH($D81&amp;$E81,$C$7:$C$9&amp;$D$7:$D$9,0)))</f>
        <v/>
      </c>
      <c r="I81" s="6" t="str">
        <f t="array" ref="I81">IF(SUMIFS(J$86:J$161,$B$86:$B$161,$A81)=0,"",SUMIFS(J$86:J$161,$B$86:$B$161,$A81,$D$86:$D$161,$C81)*INDEX($B$7:$B$9,MATCH($D81&amp;$E81,$C$7:$C$9&amp;$D$7:$D$9,0)))</f>
        <v/>
      </c>
      <c r="J81" s="6">
        <f t="array" ref="J81">IF(SUMIFS(K$86:K$161,$B$86:$B$161,$A81)=0,"",SUMIFS(K$86:K$161,$B$86:$B$161,$A81,$D$86:$D$161,$C81)*INDEX($B$7:$B$9,MATCH($D81&amp;$E81,$C$7:$C$9&amp;$D$7:$D$9,0)))</f>
        <v>60388.496843326022</v>
      </c>
      <c r="K81" s="6">
        <f t="array" ref="K81">IF(SUMIFS(L$86:L$161,$B$86:$B$161,$A81)=0,"",SUMIFS(L$86:L$161,$B$86:$B$161,$A81,$D$86:$D$161,$C81)*INDEX($B$7:$B$9,MATCH($D81&amp;$E81,$C$7:$C$9&amp;$D$7:$D$9,0)))</f>
        <v>61478.161498823829</v>
      </c>
      <c r="L81" s="6">
        <f t="array" ref="L81">IF(SUMIFS(M$86:M$161,$B$86:$B$161,$A81)=0,"",SUMIFS(M$86:M$161,$B$86:$B$161,$A81,$D$86:$D$161,$C81)*INDEX($B$7:$B$9,MATCH($D81&amp;$E81,$C$7:$C$9&amp;$D$7:$D$9,0)))</f>
        <v>63444.173372819598</v>
      </c>
      <c r="M81" s="6">
        <f t="array" ref="M81">IF(SUMIFS(N$86:N$161,$B$86:$B$161,$A81)=0,"",SUMIFS(N$86:N$161,$B$86:$B$161,$A81,$D$86:$D$161,$C81)*INDEX($B$7:$B$9,MATCH($D81&amp;$E81,$C$7:$C$9&amp;$D$7:$D$9,0)))</f>
        <v>70926.802471416901</v>
      </c>
      <c r="N81" s="6">
        <f t="array" ref="N81">IF(SUMIFS(O$86:O$161,$B$86:$B$161,$A81)=0,"",SUMIFS(O$86:O$161,$B$86:$B$161,$A81,$D$86:$D$161,$C81)*INDEX($B$7:$B$9,MATCH($D81&amp;$E81,$C$7:$C$9&amp;$D$7:$D$9,0)))</f>
        <v>83521.748857927058</v>
      </c>
      <c r="O81" s="6">
        <f t="array" ref="O81">IF(SUMIFS(P$86:P$161,$B$86:$B$161,$A81)=0,"",SUMIFS(P$86:P$161,$B$86:$B$161,$A81,$D$86:$D$161,$C81)*INDEX($B$7:$B$9,MATCH($D81&amp;$E81,$C$7:$C$9&amp;$D$7:$D$9,0)))</f>
        <v>99105.134839004197</v>
      </c>
      <c r="P81" s="6">
        <f t="array" ref="P81">IF(SUMIFS(Q$86:Q$161,$B$86:$B$161,$A81)=0,"",SUMIFS(Q$86:Q$161,$B$86:$B$161,$A81,$D$86:$D$161,$C81)*INDEX($B$7:$B$9,MATCH($D81&amp;$E81,$C$7:$C$9&amp;$D$7:$D$9,0)))</f>
        <v>109694.67755455713</v>
      </c>
      <c r="Q81" s="6">
        <f t="array" ref="Q81">IF(SUMIFS(R$86:R$161,$B$86:$B$161,$A81)=0,"",SUMIFS(R$86:R$161,$B$86:$B$161,$A81,$D$86:$D$161,$C81)*INDEX($B$7:$B$9,MATCH($D81&amp;$E81,$C$7:$C$9&amp;$D$7:$D$9,0)))</f>
        <v>123453.67963572862</v>
      </c>
      <c r="R81" s="6">
        <f t="array" ref="R81">IF(SUMIFS(S$86:S$161,$B$86:$B$161,$A81)=0,"",SUMIFS(S$86:S$161,$B$86:$B$161,$A81,$D$86:$D$161,$C81)*INDEX($B$7:$B$9,MATCH($D81&amp;$E81,$C$7:$C$9&amp;$D$7:$D$9,0)))</f>
        <v>137637.16814955033</v>
      </c>
    </row>
    <row r="82" spans="1:28" x14ac:dyDescent="0.3">
      <c r="A82" s="4" t="s">
        <v>34</v>
      </c>
      <c r="B82" s="4" t="str">
        <f>INDEX('R1. Scenario specifications'!$C$11:$C$59,MATCH($A82,'R1. Scenario specifications'!$A$11:$A$59,0))</f>
        <v>Sky Scenario, Royal Dutch Shell</v>
      </c>
      <c r="C82" s="4" t="s">
        <v>92</v>
      </c>
      <c r="D82" s="4" t="str">
        <f t="array" ref="D82">INDEX($F$86:$F$161,MATCH($A82&amp;$C82,$B$86:$B$161&amp;$D$86:$D$161,0))</f>
        <v>EJ</v>
      </c>
      <c r="E82" s="4" t="s">
        <v>13</v>
      </c>
      <c r="F82" s="6" t="str">
        <f t="array" ref="F82">IF(SUMIFS(G$86:G$161,$B$86:$B$161,$A82)=0,"",SUMIFS(G$86:G$161,$B$86:$B$161,$A82,$D$86:$D$161,$C82)*INDEX($B$7:$B$9,MATCH($D82&amp;$E82,$C$7:$C$9&amp;$D$7:$D$9,0)))</f>
        <v/>
      </c>
      <c r="G82" s="6">
        <f t="array" ref="G82">IF(SUMIFS(H$86:H$161,$B$86:$B$161,$A82)=0,"",SUMIFS(H$86:H$161,$B$86:$B$161,$A82,$D$86:$D$161,$C82)*INDEX($B$7:$B$9,MATCH($D82&amp;$E82,$C$7:$C$9&amp;$D$7:$D$9,0)))</f>
        <v>8154.2561046968985</v>
      </c>
      <c r="H82" s="6" t="str">
        <f t="array" ref="H82">IF(SUMIFS(I$86:I$161,$B$86:$B$161,$A82)=0,"",SUMIFS(I$86:I$161,$B$86:$B$161,$A82,$D$86:$D$161,$C82)*INDEX($B$7:$B$9,MATCH($D82&amp;$E82,$C$7:$C$9&amp;$D$7:$D$9,0)))</f>
        <v/>
      </c>
      <c r="I82" s="6" t="str">
        <f t="array" ref="I82">IF(SUMIFS(J$86:J$161,$B$86:$B$161,$A82)=0,"",SUMIFS(J$86:J$161,$B$86:$B$161,$A82,$D$86:$D$161,$C82)*INDEX($B$7:$B$9,MATCH($D82&amp;$E82,$C$7:$C$9&amp;$D$7:$D$9,0)))</f>
        <v/>
      </c>
      <c r="J82" s="6">
        <f t="array" ref="J82">IF(SUMIFS(K$86:K$161,$B$86:$B$161,$A82)=0,"",SUMIFS(K$86:K$161,$B$86:$B$161,$A82,$D$86:$D$161,$C82)*INDEX($B$7:$B$9,MATCH($D82&amp;$E82,$C$7:$C$9&amp;$D$7:$D$9,0)))</f>
        <v>15329.738965674655</v>
      </c>
      <c r="K82" s="6">
        <f t="array" ref="K82">IF(SUMIFS(L$86:L$161,$B$86:$B$161,$A82)=0,"",SUMIFS(L$86:L$161,$B$86:$B$161,$A82,$D$86:$D$161,$C82)*INDEX($B$7:$B$9,MATCH($D82&amp;$E82,$C$7:$C$9&amp;$D$7:$D$9,0)))</f>
        <v>27055.304736626189</v>
      </c>
      <c r="L82" s="6">
        <f t="array" ref="L82">IF(SUMIFS(M$86:M$161,$B$86:$B$161,$A82)=0,"",SUMIFS(M$86:M$161,$B$86:$B$161,$A82,$D$86:$D$161,$C82)*INDEX($B$7:$B$9,MATCH($D82&amp;$E82,$C$7:$C$9&amp;$D$7:$D$9,0)))</f>
        <v>48673.086758714984</v>
      </c>
      <c r="M82" s="6">
        <f t="array" ref="M82">IF(SUMIFS(N$86:N$161,$B$86:$B$161,$A82)=0,"",SUMIFS(N$86:N$161,$B$86:$B$161,$A82,$D$86:$D$161,$C82)*INDEX($B$7:$B$9,MATCH($D82&amp;$E82,$C$7:$C$9&amp;$D$7:$D$9,0)))</f>
        <v>82930.522844451451</v>
      </c>
      <c r="N82" s="6">
        <f t="array" ref="N82">IF(SUMIFS(O$86:O$161,$B$86:$B$161,$A82)=0,"",SUMIFS(O$86:O$161,$B$86:$B$161,$A82,$D$86:$D$161,$C82)*INDEX($B$7:$B$9,MATCH($D82&amp;$E82,$C$7:$C$9&amp;$D$7:$D$9,0)))</f>
        <v>124709.21993075828</v>
      </c>
      <c r="O82" s="6">
        <f t="array" ref="O82">IF(SUMIFS(P$86:P$161,$B$86:$B$161,$A82)=0,"",SUMIFS(P$86:P$161,$B$86:$B$161,$A82,$D$86:$D$161,$C82)*INDEX($B$7:$B$9,MATCH($D82&amp;$E82,$C$7:$C$9&amp;$D$7:$D$9,0)))</f>
        <v>178381.05742513126</v>
      </c>
      <c r="P82" s="6">
        <f t="array" ref="P82">IF(SUMIFS(Q$86:Q$161,$B$86:$B$161,$A82)=0,"",SUMIFS(Q$86:Q$161,$B$86:$B$161,$A82,$D$86:$D$161,$C82)*INDEX($B$7:$B$9,MATCH($D82&amp;$E82,$C$7:$C$9&amp;$D$7:$D$9,0)))</f>
        <v>244350.80908648201</v>
      </c>
      <c r="Q82" s="6">
        <f t="array" ref="Q82">IF(SUMIFS(R$86:R$161,$B$86:$B$161,$A82)=0,"",SUMIFS(R$86:R$161,$B$86:$B$161,$A82,$D$86:$D$161,$C82)*INDEX($B$7:$B$9,MATCH($D82&amp;$E82,$C$7:$C$9&amp;$D$7:$D$9,0)))</f>
        <v>311152.9530557025</v>
      </c>
      <c r="R82" s="6">
        <f t="array" ref="R82">IF(SUMIFS(S$86:S$161,$B$86:$B$161,$A82)=0,"",SUMIFS(S$86:S$161,$B$86:$B$161,$A82,$D$86:$D$161,$C82)*INDEX($B$7:$B$9,MATCH($D82&amp;$E82,$C$7:$C$9&amp;$D$7:$D$9,0)))</f>
        <v>375893.20129102905</v>
      </c>
    </row>
    <row r="83" spans="1:28" ht="15" thickBot="1" x14ac:dyDescent="0.35"/>
    <row r="84" spans="1:28" s="5" customFormat="1" ht="15" thickBot="1" x14ac:dyDescent="0.35">
      <c r="A84" s="5" t="s">
        <v>35</v>
      </c>
    </row>
    <row r="85" spans="1:28" x14ac:dyDescent="0.3">
      <c r="A85" s="4" t="s">
        <v>36</v>
      </c>
      <c r="B85" s="4" t="s">
        <v>19</v>
      </c>
      <c r="C85" s="4" t="s">
        <v>20</v>
      </c>
      <c r="D85" s="4" t="s">
        <v>21</v>
      </c>
      <c r="E85" s="4" t="s">
        <v>37</v>
      </c>
      <c r="F85" s="4" t="s">
        <v>38</v>
      </c>
      <c r="G85" s="4">
        <v>2014</v>
      </c>
      <c r="H85" s="4">
        <v>2015</v>
      </c>
      <c r="I85" s="4">
        <v>2016</v>
      </c>
      <c r="J85" s="4">
        <v>2017</v>
      </c>
      <c r="K85" s="4">
        <v>2020</v>
      </c>
      <c r="L85" s="4">
        <v>2025</v>
      </c>
      <c r="M85" s="4">
        <v>2030</v>
      </c>
      <c r="N85" s="4">
        <v>2035</v>
      </c>
      <c r="O85" s="4">
        <v>2040</v>
      </c>
      <c r="P85" s="4">
        <v>2045</v>
      </c>
      <c r="Q85" s="4">
        <v>2050</v>
      </c>
      <c r="R85" s="4">
        <v>2055</v>
      </c>
      <c r="S85" s="4">
        <v>2060</v>
      </c>
      <c r="AB85" s="7"/>
    </row>
    <row r="86" spans="1:28" x14ac:dyDescent="0.3">
      <c r="A86" s="4" t="s">
        <v>93</v>
      </c>
      <c r="B86" s="14" t="s">
        <v>22</v>
      </c>
      <c r="C86" s="14" t="str">
        <f>INDEX('R1. Scenario specifications'!$C$11:$C$59,MATCH($B86,'R1. Scenario specifications'!$A$11:$A$59,0))</f>
        <v>Current Policies Scenario, World Energy Outlook 2018</v>
      </c>
      <c r="D86" s="14" t="s">
        <v>23</v>
      </c>
      <c r="E86" s="14" t="s">
        <v>23</v>
      </c>
      <c r="F86" s="14" t="s">
        <v>91</v>
      </c>
      <c r="G86" s="14"/>
      <c r="H86" s="14"/>
      <c r="I86" s="15">
        <f>INDEX('R7. WEO18 Balance'!$B$13:$K$20,MATCH($E86,'R7. WEO18 Balance'!$A$13:$A$20,0),MATCH(I$85,'R7. WEO18 Balance'!$B$11:$K$11,0))</f>
        <v>3720</v>
      </c>
      <c r="J86" s="15">
        <f>INDEX('R7. WEO18 Balance'!$B$13:$K$20,MATCH($E86,'R7. WEO18 Balance'!$A$13:$A$20,0),MATCH(CONCATENATE(J$85,"e"),'R7. WEO18 Balance'!$B$11:$K$11,0))</f>
        <v>3750</v>
      </c>
      <c r="K86" s="16">
        <f>$J86+(K$85-$J$85)*($L86-$J86)/($L$85-$J$85)</f>
        <v>3843</v>
      </c>
      <c r="L86" s="15">
        <f>INDEX('R7. WEO18 Balance'!$N$13:$Q$20,MATCH($E86,'R7. WEO18 Balance'!$M$13:$M$20,0),MATCH(L$85,'R7. WEO18 Balance'!$N$11:$Q$11,0))</f>
        <v>3998</v>
      </c>
      <c r="M86" s="15">
        <f>INDEX('R7. WEO18 Balance'!$N$13:$Q$20,MATCH($E86,'R7. WEO18 Balance'!$M$13:$M$20,0),MATCH(M$85,'R7. WEO18 Balance'!$N$11:$Q$11,0))</f>
        <v>4252</v>
      </c>
      <c r="N86" s="15">
        <f>INDEX('R7. WEO18 Balance'!$N$13:$Q$20,MATCH($E86,'R7. WEO18 Balance'!$M$13:$M$20,0),MATCH(N$85,'R7. WEO18 Balance'!$N$11:$Q$11,0))</f>
        <v>4520</v>
      </c>
      <c r="O86" s="15">
        <f>INDEX('R7. WEO18 Balance'!$N$13:$Q$20,MATCH($E86,'R7. WEO18 Balance'!$M$13:$M$20,0),MATCH(O$85,'R7. WEO18 Balance'!$N$11:$Q$11,0))</f>
        <v>4769</v>
      </c>
      <c r="P86" s="16">
        <f>TREND($N86:$O86,$N$85:$O$85,P$85)</f>
        <v>5018</v>
      </c>
      <c r="Q86" s="16">
        <f t="shared" ref="Q86:S106" si="0">TREND($N86:$O86,$N$85:$O$85,Q$85)</f>
        <v>5267</v>
      </c>
      <c r="R86" s="16">
        <f t="shared" si="0"/>
        <v>5516</v>
      </c>
      <c r="S86" s="16">
        <f t="shared" si="0"/>
        <v>5765</v>
      </c>
    </row>
    <row r="87" spans="1:28" x14ac:dyDescent="0.3">
      <c r="A87" s="4" t="s">
        <v>93</v>
      </c>
      <c r="B87" s="4" t="s">
        <v>22</v>
      </c>
      <c r="C87" s="4" t="str">
        <f>INDEX('R1. Scenario specifications'!$C$11:$C$59,MATCH($B87,'R1. Scenario specifications'!$A$11:$A$59,0))</f>
        <v>Current Policies Scenario, World Energy Outlook 2018</v>
      </c>
      <c r="D87" s="4" t="s">
        <v>24</v>
      </c>
      <c r="E87" s="4" t="s">
        <v>24</v>
      </c>
      <c r="F87" s="4" t="s">
        <v>91</v>
      </c>
      <c r="I87" s="6">
        <f>INDEX('R7. WEO18 Balance'!$B$13:$K$20,MATCH($E87,'R7. WEO18 Balance'!$A$13:$A$20,0),MATCH(I$85,'R7. WEO18 Balance'!$B$11:$K$11,0))</f>
        <v>4364</v>
      </c>
      <c r="J87" s="6">
        <f>INDEX('R7. WEO18 Balance'!$B$13:$K$20,MATCH($E87,'R7. WEO18 Balance'!$A$13:$A$20,0),MATCH(CONCATENATE(J$85,"e"),'R7. WEO18 Balance'!$B$11:$K$11,0))</f>
        <v>4435</v>
      </c>
      <c r="K87" s="8">
        <f t="shared" ref="K87:K106" si="1">$J87+(K$85-$J$85)*($L87-$J87)/($L$85-$J$85)</f>
        <v>4610.125</v>
      </c>
      <c r="L87" s="6">
        <f>INDEX('R7. WEO18 Balance'!$N$13:$Q$20,MATCH($E87,'R7. WEO18 Balance'!$M$13:$M$20,0),MATCH(L$85,'R7. WEO18 Balance'!$N$11:$Q$11,0))</f>
        <v>4902</v>
      </c>
      <c r="M87" s="6">
        <f>INDEX('R7. WEO18 Balance'!$N$13:$Q$20,MATCH($E87,'R7. WEO18 Balance'!$M$13:$M$20,0),MATCH(M$85,'R7. WEO18 Balance'!$N$11:$Q$11,0))</f>
        <v>5128</v>
      </c>
      <c r="N87" s="6">
        <f>INDEX('R7. WEO18 Balance'!$N$13:$Q$20,MATCH($E87,'R7. WEO18 Balance'!$M$13:$M$20,0),MATCH(N$85,'R7. WEO18 Balance'!$N$11:$Q$11,0))</f>
        <v>5329</v>
      </c>
      <c r="O87" s="6">
        <f>INDEX('R7. WEO18 Balance'!$N$13:$Q$20,MATCH($E87,'R7. WEO18 Balance'!$M$13:$M$20,0),MATCH(O$85,'R7. WEO18 Balance'!$N$11:$Q$11,0))</f>
        <v>5570</v>
      </c>
      <c r="P87" s="8">
        <f t="shared" ref="P87:P106" si="2">TREND($N87:$O87,$N$85:$O$85,P$85)</f>
        <v>5811</v>
      </c>
      <c r="Q87" s="8">
        <f t="shared" si="0"/>
        <v>6052</v>
      </c>
      <c r="R87" s="8">
        <f t="shared" si="0"/>
        <v>6293</v>
      </c>
      <c r="S87" s="8">
        <f t="shared" si="0"/>
        <v>6534</v>
      </c>
    </row>
    <row r="88" spans="1:28" x14ac:dyDescent="0.3">
      <c r="A88" s="4" t="s">
        <v>93</v>
      </c>
      <c r="B88" s="4" t="s">
        <v>22</v>
      </c>
      <c r="C88" s="4" t="str">
        <f>INDEX('R1. Scenario specifications'!$C$11:$C$59,MATCH($B88,'R1. Scenario specifications'!$A$11:$A$59,0))</f>
        <v>Current Policies Scenario, World Energy Outlook 2018</v>
      </c>
      <c r="D88" s="4" t="s">
        <v>25</v>
      </c>
      <c r="E88" s="4" t="s">
        <v>25</v>
      </c>
      <c r="F88" s="4" t="s">
        <v>91</v>
      </c>
      <c r="I88" s="6">
        <f>INDEX('R7. WEO18 Balance'!$B$13:$K$20,MATCH($E88,'R7. WEO18 Balance'!$A$13:$A$20,0),MATCH(I$85,'R7. WEO18 Balance'!$B$11:$K$11,0))</f>
        <v>3022</v>
      </c>
      <c r="J88" s="6">
        <f>INDEX('R7. WEO18 Balance'!$B$13:$K$20,MATCH($E88,'R7. WEO18 Balance'!$A$13:$A$20,0),MATCH(CONCATENATE(J$85,"e"),'R7. WEO18 Balance'!$B$11:$K$11,0))</f>
        <v>3107</v>
      </c>
      <c r="K88" s="8">
        <f t="shared" si="1"/>
        <v>3297.875</v>
      </c>
      <c r="L88" s="6">
        <f>INDEX('R7. WEO18 Balance'!$N$13:$Q$20,MATCH($E88,'R7. WEO18 Balance'!$M$13:$M$20,0),MATCH(L$85,'R7. WEO18 Balance'!$N$11:$Q$11,0))</f>
        <v>3616</v>
      </c>
      <c r="M88" s="6">
        <f>INDEX('R7. WEO18 Balance'!$N$13:$Q$20,MATCH($E88,'R7. WEO18 Balance'!$M$13:$M$20,0),MATCH(M$85,'R7. WEO18 Balance'!$N$11:$Q$11,0))</f>
        <v>4000</v>
      </c>
      <c r="N88" s="6">
        <f>INDEX('R7. WEO18 Balance'!$N$13:$Q$20,MATCH($E88,'R7. WEO18 Balance'!$M$13:$M$20,0),MATCH(N$85,'R7. WEO18 Balance'!$N$11:$Q$11,0))</f>
        <v>4412</v>
      </c>
      <c r="O88" s="6">
        <f>INDEX('R7. WEO18 Balance'!$N$13:$Q$20,MATCH($E88,'R7. WEO18 Balance'!$M$13:$M$20,0),MATCH(O$85,'R7. WEO18 Balance'!$N$11:$Q$11,0))</f>
        <v>4804</v>
      </c>
      <c r="P88" s="8">
        <f t="shared" si="2"/>
        <v>5196</v>
      </c>
      <c r="Q88" s="8">
        <f t="shared" si="0"/>
        <v>5588</v>
      </c>
      <c r="R88" s="8">
        <f t="shared" si="0"/>
        <v>5980</v>
      </c>
      <c r="S88" s="8">
        <f t="shared" si="0"/>
        <v>6372</v>
      </c>
    </row>
    <row r="89" spans="1:28" x14ac:dyDescent="0.3">
      <c r="A89" s="4" t="s">
        <v>93</v>
      </c>
      <c r="B89" s="4" t="s">
        <v>22</v>
      </c>
      <c r="C89" s="4" t="str">
        <f>INDEX('R1. Scenario specifications'!$C$11:$C$59,MATCH($B89,'R1. Scenario specifications'!$A$11:$A$59,0))</f>
        <v>Current Policies Scenario, World Energy Outlook 2018</v>
      </c>
      <c r="D89" s="4" t="s">
        <v>53</v>
      </c>
      <c r="E89" s="4" t="s">
        <v>53</v>
      </c>
      <c r="F89" s="4" t="s">
        <v>91</v>
      </c>
      <c r="I89" s="6">
        <f>INDEX('R7. WEO18 Balance'!$B$13:$K$20,MATCH($E89,'R7. WEO18 Balance'!$A$13:$A$20,0),MATCH(I$85,'R7. WEO18 Balance'!$B$11:$K$11,0))</f>
        <v>679</v>
      </c>
      <c r="J89" s="6">
        <f>INDEX('R7. WEO18 Balance'!$B$13:$K$20,MATCH($E89,'R7. WEO18 Balance'!$A$13:$A$20,0),MATCH(CONCATENATE(J$85,"e"),'R7. WEO18 Balance'!$B$11:$K$11,0))</f>
        <v>688</v>
      </c>
      <c r="K89" s="8">
        <f t="shared" si="1"/>
        <v>731.125</v>
      </c>
      <c r="L89" s="6">
        <f>INDEX('R7. WEO18 Balance'!$N$13:$Q$20,MATCH($E89,'R7. WEO18 Balance'!$M$13:$M$20,0),MATCH(L$85,'R7. WEO18 Balance'!$N$11:$Q$11,0))</f>
        <v>803</v>
      </c>
      <c r="M89" s="6">
        <f>INDEX('R7. WEO18 Balance'!$N$13:$Q$20,MATCH($E89,'R7. WEO18 Balance'!$M$13:$M$20,0),MATCH(M$85,'R7. WEO18 Balance'!$N$11:$Q$11,0))</f>
        <v>844</v>
      </c>
      <c r="N89" s="6">
        <f>INDEX('R7. WEO18 Balance'!$N$13:$Q$20,MATCH($E89,'R7. WEO18 Balance'!$M$13:$M$20,0),MATCH(N$85,'R7. WEO18 Balance'!$N$11:$Q$11,0))</f>
        <v>889</v>
      </c>
      <c r="O89" s="6">
        <f>INDEX('R7. WEO18 Balance'!$N$13:$Q$20,MATCH($E89,'R7. WEO18 Balance'!$M$13:$M$20,0),MATCH(O$85,'R7. WEO18 Balance'!$N$11:$Q$11,0))</f>
        <v>951</v>
      </c>
      <c r="P89" s="8">
        <f t="shared" si="2"/>
        <v>1013</v>
      </c>
      <c r="Q89" s="8">
        <f t="shared" si="0"/>
        <v>1075</v>
      </c>
      <c r="R89" s="8">
        <f t="shared" si="0"/>
        <v>1137</v>
      </c>
      <c r="S89" s="8">
        <f t="shared" si="0"/>
        <v>1199</v>
      </c>
    </row>
    <row r="90" spans="1:28" x14ac:dyDescent="0.3">
      <c r="A90" s="4" t="s">
        <v>93</v>
      </c>
      <c r="B90" s="4" t="s">
        <v>22</v>
      </c>
      <c r="C90" s="4" t="str">
        <f>INDEX('R1. Scenario specifications'!$C$11:$C$59,MATCH($B90,'R1. Scenario specifications'!$A$11:$A$59,0))</f>
        <v>Current Policies Scenario, World Energy Outlook 2018</v>
      </c>
      <c r="D90" s="4" t="s">
        <v>54</v>
      </c>
      <c r="E90" s="4" t="s">
        <v>54</v>
      </c>
      <c r="F90" s="4" t="s">
        <v>91</v>
      </c>
      <c r="I90" s="6">
        <f>INDEX('R7. WEO18 Balance'!$B$13:$K$20,MATCH($E90,'R7. WEO18 Balance'!$A$13:$A$20,0),MATCH(I$85,'R7. WEO18 Balance'!$B$11:$K$11,0))</f>
        <v>348</v>
      </c>
      <c r="J90" s="6">
        <f>INDEX('R7. WEO18 Balance'!$B$13:$K$20,MATCH($E90,'R7. WEO18 Balance'!$A$13:$A$20,0),MATCH(CONCATENATE(J$85,"e"),'R7. WEO18 Balance'!$B$11:$K$11,0))</f>
        <v>353</v>
      </c>
      <c r="K90" s="8">
        <f t="shared" si="1"/>
        <v>375.5</v>
      </c>
      <c r="L90" s="6">
        <f>INDEX('R7. WEO18 Balance'!$N$13:$Q$20,MATCH($E90,'R7. WEO18 Balance'!$M$13:$M$20,0),MATCH(L$85,'R7. WEO18 Balance'!$N$11:$Q$11,0))</f>
        <v>413</v>
      </c>
      <c r="M90" s="6">
        <f>INDEX('R7. WEO18 Balance'!$N$13:$Q$20,MATCH($E90,'R7. WEO18 Balance'!$M$13:$M$20,0),MATCH(M$85,'R7. WEO18 Balance'!$N$11:$Q$11,0))</f>
        <v>449</v>
      </c>
      <c r="N90" s="6">
        <f>INDEX('R7. WEO18 Balance'!$N$13:$Q$20,MATCH($E90,'R7. WEO18 Balance'!$M$13:$M$20,0),MATCH(N$85,'R7. WEO18 Balance'!$N$11:$Q$11,0))</f>
        <v>482</v>
      </c>
      <c r="O90" s="6">
        <f>INDEX('R7. WEO18 Balance'!$N$13:$Q$20,MATCH($E90,'R7. WEO18 Balance'!$M$13:$M$20,0),MATCH(O$85,'R7. WEO18 Balance'!$N$11:$Q$11,0))</f>
        <v>514</v>
      </c>
      <c r="P90" s="8">
        <f t="shared" si="2"/>
        <v>546</v>
      </c>
      <c r="Q90" s="8">
        <f t="shared" si="0"/>
        <v>578</v>
      </c>
      <c r="R90" s="8">
        <f t="shared" si="0"/>
        <v>610</v>
      </c>
      <c r="S90" s="8">
        <f t="shared" si="0"/>
        <v>642</v>
      </c>
    </row>
    <row r="91" spans="1:28" x14ac:dyDescent="0.3">
      <c r="A91" s="4" t="s">
        <v>93</v>
      </c>
      <c r="B91" s="4" t="s">
        <v>22</v>
      </c>
      <c r="C91" s="4" t="str">
        <f>INDEX('R1. Scenario specifications'!$C$11:$C$59,MATCH($B91,'R1. Scenario specifications'!$A$11:$A$59,0))</f>
        <v>Current Policies Scenario, World Energy Outlook 2018</v>
      </c>
      <c r="D91" s="4" t="s">
        <v>55</v>
      </c>
      <c r="E91" s="4" t="s">
        <v>60</v>
      </c>
      <c r="F91" s="4" t="s">
        <v>91</v>
      </c>
      <c r="I91" s="6">
        <f>INDEX('R7. WEO18 Balance'!$B$13:$K$20,MATCH($E91,'R7. WEO18 Balance'!$A$13:$A$20,0),MATCH(I$85,'R7. WEO18 Balance'!$B$11:$K$11,0))</f>
        <v>1350</v>
      </c>
      <c r="J91" s="6">
        <f>INDEX('R7. WEO18 Balance'!$B$13:$K$20,MATCH($E91,'R7. WEO18 Balance'!$A$13:$A$20,0),MATCH(CONCATENATE(J$85,"e"),'R7. WEO18 Balance'!$B$11:$K$11,0))</f>
        <v>1384</v>
      </c>
      <c r="K91" s="8">
        <f t="shared" si="1"/>
        <v>1454.5</v>
      </c>
      <c r="L91" s="6">
        <f>INDEX('R7. WEO18 Balance'!$N$13:$Q$20,MATCH($E91,'R7. WEO18 Balance'!$M$13:$M$20,0),MATCH(L$85,'R7. WEO18 Balance'!$N$11:$Q$11,0))</f>
        <v>1572</v>
      </c>
      <c r="M91" s="6">
        <f>INDEX('R7. WEO18 Balance'!$N$13:$Q$20,MATCH($E91,'R7. WEO18 Balance'!$M$13:$M$20,0),MATCH(M$85,'R7. WEO18 Balance'!$N$11:$Q$11,0))</f>
        <v>1649</v>
      </c>
      <c r="N91" s="6">
        <f>INDEX('R7. WEO18 Balance'!$N$13:$Q$20,MATCH($E91,'R7. WEO18 Balance'!$M$13:$M$20,0),MATCH(N$85,'R7. WEO18 Balance'!$N$11:$Q$11,0))</f>
        <v>1718</v>
      </c>
      <c r="O91" s="6">
        <f>INDEX('R7. WEO18 Balance'!$N$13:$Q$20,MATCH($E91,'R7. WEO18 Balance'!$M$13:$M$20,0),MATCH(O$85,'R7. WEO18 Balance'!$N$11:$Q$11,0))</f>
        <v>1771</v>
      </c>
      <c r="P91" s="8">
        <f t="shared" si="2"/>
        <v>1824</v>
      </c>
      <c r="Q91" s="8">
        <f t="shared" si="0"/>
        <v>1877</v>
      </c>
      <c r="R91" s="8">
        <f t="shared" si="0"/>
        <v>1930</v>
      </c>
      <c r="S91" s="8">
        <f t="shared" si="0"/>
        <v>1983</v>
      </c>
    </row>
    <row r="92" spans="1:28" x14ac:dyDescent="0.3">
      <c r="A92" s="4" t="s">
        <v>93</v>
      </c>
      <c r="B92" s="4" t="s">
        <v>22</v>
      </c>
      <c r="C92" s="4" t="str">
        <f>INDEX('R1. Scenario specifications'!$C$11:$C$59,MATCH($B92,'R1. Scenario specifications'!$A$11:$A$59,0))</f>
        <v>Current Policies Scenario, World Energy Outlook 2018</v>
      </c>
      <c r="D92" s="4" t="s">
        <v>92</v>
      </c>
      <c r="E92" s="4" t="s">
        <v>92</v>
      </c>
      <c r="F92" s="4" t="s">
        <v>91</v>
      </c>
      <c r="I92" s="6">
        <f>INDEX('R7. WEO18 Balance'!$B$13:$K$20,MATCH($E92,'R7. WEO18 Balance'!$A$13:$A$20,0),MATCH(I$85,'R7. WEO18 Balance'!$B$11:$K$11,0))</f>
        <v>224</v>
      </c>
      <c r="J92" s="6">
        <f>INDEX('R7. WEO18 Balance'!$B$13:$K$20,MATCH($E92,'R7. WEO18 Balance'!$A$13:$A$20,0),MATCH(CONCATENATE(J$85,"e"),'R7. WEO18 Balance'!$B$11:$K$11,0))</f>
        <v>254</v>
      </c>
      <c r="K92" s="8">
        <f t="shared" si="1"/>
        <v>338.375</v>
      </c>
      <c r="L92" s="6">
        <f>INDEX('R7. WEO18 Balance'!$N$13:$Q$20,MATCH($E92,'R7. WEO18 Balance'!$M$13:$M$20,0),MATCH(L$85,'R7. WEO18 Balance'!$N$11:$Q$11,0))</f>
        <v>479</v>
      </c>
      <c r="M92" s="6">
        <f>INDEX('R7. WEO18 Balance'!$N$13:$Q$20,MATCH($E92,'R7. WEO18 Balance'!$M$13:$M$20,0),MATCH(M$85,'R7. WEO18 Balance'!$N$11:$Q$11,0))</f>
        <v>620</v>
      </c>
      <c r="N92" s="6">
        <f>INDEX('R7. WEO18 Balance'!$N$13:$Q$20,MATCH($E92,'R7. WEO18 Balance'!$M$13:$M$20,0),MATCH(N$85,'R7. WEO18 Balance'!$N$11:$Q$11,0))</f>
        <v>774</v>
      </c>
      <c r="O92" s="6">
        <f>INDEX('R7. WEO18 Balance'!$N$13:$Q$20,MATCH($E92,'R7. WEO18 Balance'!$M$13:$M$20,0),MATCH(O$85,'R7. WEO18 Balance'!$N$11:$Q$11,0))</f>
        <v>948</v>
      </c>
      <c r="P92" s="8">
        <f t="shared" si="2"/>
        <v>1122</v>
      </c>
      <c r="Q92" s="8">
        <f t="shared" si="0"/>
        <v>1296</v>
      </c>
      <c r="R92" s="8">
        <f t="shared" si="0"/>
        <v>1470</v>
      </c>
      <c r="S92" s="8">
        <f t="shared" si="0"/>
        <v>1644</v>
      </c>
    </row>
    <row r="93" spans="1:28" x14ac:dyDescent="0.3">
      <c r="A93" s="4" t="s">
        <v>93</v>
      </c>
      <c r="B93" s="14" t="s">
        <v>26</v>
      </c>
      <c r="C93" s="14" t="str">
        <f>INDEX('R1. Scenario specifications'!$C$11:$C$59,MATCH($B93,'R1. Scenario specifications'!$A$11:$A$59,0))</f>
        <v>New Policies Scenario, World Energy Outlook 2018</v>
      </c>
      <c r="D93" s="14" t="s">
        <v>23</v>
      </c>
      <c r="E93" s="14" t="s">
        <v>23</v>
      </c>
      <c r="F93" s="14" t="s">
        <v>91</v>
      </c>
      <c r="G93" s="14"/>
      <c r="H93" s="14"/>
      <c r="I93" s="15">
        <f>INDEX('R7. WEO18 Balance'!$B$13:$K$20,MATCH($E93,'R7. WEO18 Balance'!$A$13:$A$20,0),MATCH(I$85,'R7. WEO18 Balance'!$B$11:$K$11,0))</f>
        <v>3720</v>
      </c>
      <c r="J93" s="15">
        <f>INDEX('R7. WEO18 Balance'!$B$13:$K$20,MATCH($E93,'R7. WEO18 Balance'!$A$13:$A$20,0),MATCH(CONCATENATE(J$85,"e"),'R7. WEO18 Balance'!$B$11:$K$11,0))</f>
        <v>3750</v>
      </c>
      <c r="K93" s="16">
        <f>$J93+(K$85-$J$85)*($L93-$J93)/($L$85-$J$85)</f>
        <v>3756.75</v>
      </c>
      <c r="L93" s="15">
        <f>INDEX('R7. WEO18 Balance'!$B$13:$K$20,MATCH($E93,'R7. WEO18 Balance'!$A$13:$A$20,0),MATCH(L$85,'R7. WEO18 Balance'!$B$11:$K$11,0))</f>
        <v>3768</v>
      </c>
      <c r="M93" s="15">
        <f>INDEX('R7. WEO18 Balance'!$B$13:$K$20,MATCH($E93,'R7. WEO18 Balance'!$A$13:$A$20,0),MATCH(M$85,'R7. WEO18 Balance'!$B$11:$K$11,0))</f>
        <v>3783</v>
      </c>
      <c r="N93" s="15">
        <f>INDEX('R7. WEO18 Balance'!$B$13:$K$20,MATCH($E93,'R7. WEO18 Balance'!$A$13:$A$20,0),MATCH(N$85,'R7. WEO18 Balance'!$B$11:$K$11,0))</f>
        <v>3793</v>
      </c>
      <c r="O93" s="15">
        <f>INDEX('R7. WEO18 Balance'!$B$13:$K$20,MATCH($E93,'R7. WEO18 Balance'!$A$13:$A$20,0),MATCH(O$85,'R7. WEO18 Balance'!$B$11:$K$11,0))</f>
        <v>3809</v>
      </c>
      <c r="P93" s="17">
        <f t="shared" si="2"/>
        <v>3825</v>
      </c>
      <c r="Q93" s="17">
        <f t="shared" si="0"/>
        <v>3841</v>
      </c>
      <c r="R93" s="17">
        <f t="shared" si="0"/>
        <v>3857</v>
      </c>
      <c r="S93" s="17">
        <f t="shared" si="0"/>
        <v>3873</v>
      </c>
    </row>
    <row r="94" spans="1:28" x14ac:dyDescent="0.3">
      <c r="A94" s="4" t="s">
        <v>93</v>
      </c>
      <c r="B94" s="4" t="s">
        <v>26</v>
      </c>
      <c r="C94" s="4" t="str">
        <f>INDEX('R1. Scenario specifications'!$C$11:$C$59,MATCH($B94,'R1. Scenario specifications'!$A$11:$A$59,0))</f>
        <v>New Policies Scenario, World Energy Outlook 2018</v>
      </c>
      <c r="D94" s="4" t="s">
        <v>24</v>
      </c>
      <c r="E94" s="4" t="s">
        <v>24</v>
      </c>
      <c r="F94" s="4" t="s">
        <v>91</v>
      </c>
      <c r="I94" s="6">
        <f>INDEX('R7. WEO18 Balance'!$B$13:$K$20,MATCH($E94,'R7. WEO18 Balance'!$A$13:$A$20,0),MATCH(I$85,'R7. WEO18 Balance'!$B$11:$K$11,0))</f>
        <v>4364</v>
      </c>
      <c r="J94" s="6">
        <f>INDEX('R7. WEO18 Balance'!$B$13:$K$20,MATCH($E94,'R7. WEO18 Balance'!$A$13:$A$20,0),MATCH(CONCATENATE(J$85,"e"),'R7. WEO18 Balance'!$B$11:$K$11,0))</f>
        <v>4435</v>
      </c>
      <c r="K94" s="8">
        <f t="shared" si="1"/>
        <v>4554.625</v>
      </c>
      <c r="L94" s="6">
        <f>INDEX('R7. WEO18 Balance'!$B$13:$K$20,MATCH($E94,'R7. WEO18 Balance'!$A$13:$A$20,0),MATCH(L$85,'R7. WEO18 Balance'!$B$11:$K$11,0))</f>
        <v>4754</v>
      </c>
      <c r="M94" s="6">
        <f>INDEX('R7. WEO18 Balance'!$B$13:$K$20,MATCH($E94,'R7. WEO18 Balance'!$A$13:$A$20,0),MATCH(M$85,'R7. WEO18 Balance'!$B$11:$K$11,0))</f>
        <v>4830</v>
      </c>
      <c r="N94" s="6">
        <f>INDEX('R7. WEO18 Balance'!$B$13:$K$20,MATCH($E94,'R7. WEO18 Balance'!$A$13:$A$20,0),MATCH(N$85,'R7. WEO18 Balance'!$B$11:$K$11,0))</f>
        <v>4842</v>
      </c>
      <c r="O94" s="6">
        <f>INDEX('R7. WEO18 Balance'!$B$13:$K$20,MATCH($E94,'R7. WEO18 Balance'!$A$13:$A$20,0),MATCH(O$85,'R7. WEO18 Balance'!$B$11:$K$11,0))</f>
        <v>4894</v>
      </c>
      <c r="P94" s="13">
        <f t="shared" si="2"/>
        <v>4946</v>
      </c>
      <c r="Q94" s="13">
        <f t="shared" si="0"/>
        <v>4998</v>
      </c>
      <c r="R94" s="13">
        <f t="shared" si="0"/>
        <v>5050</v>
      </c>
      <c r="S94" s="13">
        <f t="shared" si="0"/>
        <v>5102</v>
      </c>
    </row>
    <row r="95" spans="1:28" x14ac:dyDescent="0.3">
      <c r="A95" s="4" t="s">
        <v>93</v>
      </c>
      <c r="B95" s="4" t="s">
        <v>26</v>
      </c>
      <c r="C95" s="4" t="str">
        <f>INDEX('R1. Scenario specifications'!$C$11:$C$59,MATCH($B95,'R1. Scenario specifications'!$A$11:$A$59,0))</f>
        <v>New Policies Scenario, World Energy Outlook 2018</v>
      </c>
      <c r="D95" s="4" t="s">
        <v>25</v>
      </c>
      <c r="E95" s="4" t="s">
        <v>25</v>
      </c>
      <c r="F95" s="4" t="s">
        <v>91</v>
      </c>
      <c r="I95" s="6">
        <f>INDEX('R7. WEO18 Balance'!$B$13:$K$20,MATCH($E95,'R7. WEO18 Balance'!$A$13:$A$20,0),MATCH(I$85,'R7. WEO18 Balance'!$B$11:$K$11,0))</f>
        <v>3022</v>
      </c>
      <c r="J95" s="6">
        <f>INDEX('R7. WEO18 Balance'!$B$13:$K$20,MATCH($E95,'R7. WEO18 Balance'!$A$13:$A$20,0),MATCH(CONCATENATE(J$85,"e"),'R7. WEO18 Balance'!$B$11:$K$11,0))</f>
        <v>3107</v>
      </c>
      <c r="K95" s="8">
        <f t="shared" si="1"/>
        <v>3269</v>
      </c>
      <c r="L95" s="6">
        <f>INDEX('R7. WEO18 Balance'!$B$13:$K$20,MATCH($E95,'R7. WEO18 Balance'!$A$13:$A$20,0),MATCH(L$85,'R7. WEO18 Balance'!$B$11:$K$11,0))</f>
        <v>3539</v>
      </c>
      <c r="M95" s="6">
        <f>INDEX('R7. WEO18 Balance'!$B$13:$K$20,MATCH($E95,'R7. WEO18 Balance'!$A$13:$A$20,0),MATCH(M$85,'R7. WEO18 Balance'!$B$11:$K$11,0))</f>
        <v>3820</v>
      </c>
      <c r="N95" s="6">
        <f>INDEX('R7. WEO18 Balance'!$B$13:$K$20,MATCH($E95,'R7. WEO18 Balance'!$A$13:$A$20,0),MATCH(N$85,'R7. WEO18 Balance'!$B$11:$K$11,0))</f>
        <v>4132</v>
      </c>
      <c r="O95" s="6">
        <f>INDEX('R7. WEO18 Balance'!$B$13:$K$20,MATCH($E95,'R7. WEO18 Balance'!$A$13:$A$20,0),MATCH(O$85,'R7. WEO18 Balance'!$B$11:$K$11,0))</f>
        <v>4436</v>
      </c>
      <c r="P95" s="13">
        <f t="shared" si="2"/>
        <v>4740</v>
      </c>
      <c r="Q95" s="13">
        <f t="shared" si="0"/>
        <v>5044</v>
      </c>
      <c r="R95" s="13">
        <f t="shared" si="0"/>
        <v>5348</v>
      </c>
      <c r="S95" s="13">
        <f t="shared" si="0"/>
        <v>5652</v>
      </c>
    </row>
    <row r="96" spans="1:28" x14ac:dyDescent="0.3">
      <c r="A96" s="4" t="s">
        <v>93</v>
      </c>
      <c r="B96" s="4" t="s">
        <v>26</v>
      </c>
      <c r="C96" s="4" t="str">
        <f>INDEX('R1. Scenario specifications'!$C$11:$C$59,MATCH($B96,'R1. Scenario specifications'!$A$11:$A$59,0))</f>
        <v>New Policies Scenario, World Energy Outlook 2018</v>
      </c>
      <c r="D96" s="4" t="s">
        <v>53</v>
      </c>
      <c r="E96" s="4" t="s">
        <v>53</v>
      </c>
      <c r="F96" s="4" t="s">
        <v>91</v>
      </c>
      <c r="I96" s="6">
        <f>INDEX('R7. WEO18 Balance'!$B$13:$K$20,MATCH($E96,'R7. WEO18 Balance'!$A$13:$A$20,0),MATCH(I$85,'R7. WEO18 Balance'!$B$11:$K$11,0))</f>
        <v>679</v>
      </c>
      <c r="J96" s="6">
        <f>INDEX('R7. WEO18 Balance'!$B$13:$K$20,MATCH($E96,'R7. WEO18 Balance'!$A$13:$A$20,0),MATCH(CONCATENATE(J$85,"e"),'R7. WEO18 Balance'!$B$11:$K$11,0))</f>
        <v>688</v>
      </c>
      <c r="K96" s="8">
        <f t="shared" si="1"/>
        <v>731.875</v>
      </c>
      <c r="L96" s="6">
        <f>INDEX('R7. WEO18 Balance'!$B$13:$K$20,MATCH($E96,'R7. WEO18 Balance'!$A$13:$A$20,0),MATCH(L$85,'R7. WEO18 Balance'!$B$11:$K$11,0))</f>
        <v>805</v>
      </c>
      <c r="M96" s="6">
        <f>INDEX('R7. WEO18 Balance'!$B$13:$K$20,MATCH($E96,'R7. WEO18 Balance'!$A$13:$A$20,0),MATCH(M$85,'R7. WEO18 Balance'!$B$11:$K$11,0))</f>
        <v>848</v>
      </c>
      <c r="N96" s="6">
        <f>INDEX('R7. WEO18 Balance'!$B$13:$K$20,MATCH($E96,'R7. WEO18 Balance'!$A$13:$A$20,0),MATCH(N$85,'R7. WEO18 Balance'!$B$11:$K$11,0))</f>
        <v>918</v>
      </c>
      <c r="O96" s="6">
        <f>INDEX('R7. WEO18 Balance'!$B$13:$K$20,MATCH($E96,'R7. WEO18 Balance'!$A$13:$A$20,0),MATCH(O$85,'R7. WEO18 Balance'!$B$11:$K$11,0))</f>
        <v>971</v>
      </c>
      <c r="P96" s="13">
        <f t="shared" si="2"/>
        <v>1024</v>
      </c>
      <c r="Q96" s="13">
        <f t="shared" si="0"/>
        <v>1077</v>
      </c>
      <c r="R96" s="13">
        <f t="shared" si="0"/>
        <v>1130</v>
      </c>
      <c r="S96" s="13">
        <f t="shared" si="0"/>
        <v>1183</v>
      </c>
    </row>
    <row r="97" spans="1:19" x14ac:dyDescent="0.3">
      <c r="A97" s="4" t="s">
        <v>93</v>
      </c>
      <c r="B97" s="4" t="s">
        <v>26</v>
      </c>
      <c r="C97" s="4" t="str">
        <f>INDEX('R1. Scenario specifications'!$C$11:$C$59,MATCH($B97,'R1. Scenario specifications'!$A$11:$A$59,0))</f>
        <v>New Policies Scenario, World Energy Outlook 2018</v>
      </c>
      <c r="D97" s="4" t="s">
        <v>54</v>
      </c>
      <c r="E97" s="4" t="s">
        <v>54</v>
      </c>
      <c r="F97" s="4" t="s">
        <v>91</v>
      </c>
      <c r="I97" s="6">
        <f>INDEX('R7. WEO18 Balance'!$B$13:$K$20,MATCH($E97,'R7. WEO18 Balance'!$A$13:$A$20,0),MATCH(I$85,'R7. WEO18 Balance'!$B$11:$K$11,0))</f>
        <v>348</v>
      </c>
      <c r="J97" s="6">
        <f>INDEX('R7. WEO18 Balance'!$B$13:$K$20,MATCH($E97,'R7. WEO18 Balance'!$A$13:$A$20,0),MATCH(CONCATENATE(J$85,"e"),'R7. WEO18 Balance'!$B$11:$K$11,0))</f>
        <v>353</v>
      </c>
      <c r="K97" s="8">
        <f t="shared" si="1"/>
        <v>376.25</v>
      </c>
      <c r="L97" s="6">
        <f>INDEX('R7. WEO18 Balance'!$B$13:$K$20,MATCH($E97,'R7. WEO18 Balance'!$A$13:$A$20,0),MATCH(L$85,'R7. WEO18 Balance'!$B$11:$K$11,0))</f>
        <v>415</v>
      </c>
      <c r="M97" s="6">
        <f>INDEX('R7. WEO18 Balance'!$B$13:$K$20,MATCH($E97,'R7. WEO18 Balance'!$A$13:$A$20,0),MATCH(M$85,'R7. WEO18 Balance'!$B$11:$K$11,0))</f>
        <v>458</v>
      </c>
      <c r="N97" s="6">
        <f>INDEX('R7. WEO18 Balance'!$B$13:$K$20,MATCH($E97,'R7. WEO18 Balance'!$A$13:$A$20,0),MATCH(N$85,'R7. WEO18 Balance'!$B$11:$K$11,0))</f>
        <v>496</v>
      </c>
      <c r="O97" s="6">
        <f>INDEX('R7. WEO18 Balance'!$B$13:$K$20,MATCH($E97,'R7. WEO18 Balance'!$A$13:$A$20,0),MATCH(O$85,'R7. WEO18 Balance'!$B$11:$K$11,0))</f>
        <v>531</v>
      </c>
      <c r="P97" s="13">
        <f t="shared" si="2"/>
        <v>566</v>
      </c>
      <c r="Q97" s="13">
        <f t="shared" si="0"/>
        <v>601</v>
      </c>
      <c r="R97" s="13">
        <f t="shared" si="0"/>
        <v>636</v>
      </c>
      <c r="S97" s="13">
        <f t="shared" si="0"/>
        <v>671</v>
      </c>
    </row>
    <row r="98" spans="1:19" x14ac:dyDescent="0.3">
      <c r="A98" s="4" t="s">
        <v>93</v>
      </c>
      <c r="B98" s="4" t="s">
        <v>26</v>
      </c>
      <c r="C98" s="4" t="str">
        <f>INDEX('R1. Scenario specifications'!$C$11:$C$59,MATCH($B98,'R1. Scenario specifications'!$A$11:$A$59,0))</f>
        <v>New Policies Scenario, World Energy Outlook 2018</v>
      </c>
      <c r="D98" s="4" t="s">
        <v>55</v>
      </c>
      <c r="E98" s="4" t="s">
        <v>60</v>
      </c>
      <c r="F98" s="4" t="s">
        <v>91</v>
      </c>
      <c r="I98" s="6">
        <f>INDEX('R7. WEO18 Balance'!$B$13:$K$20,MATCH($E98,'R7. WEO18 Balance'!$A$13:$A$20,0),MATCH(I$85,'R7. WEO18 Balance'!$B$11:$K$11,0))</f>
        <v>1350</v>
      </c>
      <c r="J98" s="6">
        <f>INDEX('R7. WEO18 Balance'!$B$13:$K$20,MATCH($E98,'R7. WEO18 Balance'!$A$13:$A$20,0),MATCH(CONCATENATE(J$85,"e"),'R7. WEO18 Balance'!$B$11:$K$11,0))</f>
        <v>1384</v>
      </c>
      <c r="K98" s="8">
        <f t="shared" si="1"/>
        <v>1461.25</v>
      </c>
      <c r="L98" s="6">
        <f>INDEX('R7. WEO18 Balance'!$B$13:$K$20,MATCH($E98,'R7. WEO18 Balance'!$A$13:$A$20,0),MATCH(L$85,'R7. WEO18 Balance'!$B$11:$K$11,0))</f>
        <v>1590</v>
      </c>
      <c r="M98" s="6">
        <f>INDEX('R7. WEO18 Balance'!$B$13:$K$20,MATCH($E98,'R7. WEO18 Balance'!$A$13:$A$20,0),MATCH(M$85,'R7. WEO18 Balance'!$B$11:$K$11,0))</f>
        <v>1691</v>
      </c>
      <c r="N98" s="6">
        <f>INDEX('R7. WEO18 Balance'!$B$13:$K$20,MATCH($E98,'R7. WEO18 Balance'!$A$13:$A$20,0),MATCH(N$85,'R7. WEO18 Balance'!$B$11:$K$11,0))</f>
        <v>1776</v>
      </c>
      <c r="O98" s="6">
        <f>INDEX('R7. WEO18 Balance'!$B$13:$K$20,MATCH($E98,'R7. WEO18 Balance'!$A$13:$A$20,0),MATCH(O$85,'R7. WEO18 Balance'!$B$11:$K$11,0))</f>
        <v>1851</v>
      </c>
      <c r="P98" s="13">
        <f t="shared" si="2"/>
        <v>1926</v>
      </c>
      <c r="Q98" s="13">
        <f t="shared" si="0"/>
        <v>2001</v>
      </c>
      <c r="R98" s="13">
        <f t="shared" si="0"/>
        <v>2076</v>
      </c>
      <c r="S98" s="13">
        <f t="shared" si="0"/>
        <v>2151</v>
      </c>
    </row>
    <row r="99" spans="1:19" x14ac:dyDescent="0.3">
      <c r="A99" s="4" t="s">
        <v>93</v>
      </c>
      <c r="B99" s="4" t="s">
        <v>26</v>
      </c>
      <c r="C99" s="4" t="str">
        <f>INDEX('R1. Scenario specifications'!$C$11:$C$59,MATCH($B99,'R1. Scenario specifications'!$A$11:$A$59,0))</f>
        <v>New Policies Scenario, World Energy Outlook 2018</v>
      </c>
      <c r="D99" s="4" t="s">
        <v>92</v>
      </c>
      <c r="E99" s="4" t="s">
        <v>92</v>
      </c>
      <c r="F99" s="4" t="s">
        <v>91</v>
      </c>
      <c r="I99" s="6">
        <f>INDEX('R7. WEO18 Balance'!$B$13:$K$20,MATCH($E99,'R7. WEO18 Balance'!$A$13:$A$20,0),MATCH(I$85,'R7. WEO18 Balance'!$B$11:$K$11,0))</f>
        <v>224</v>
      </c>
      <c r="J99" s="6">
        <f>INDEX('R7. WEO18 Balance'!$B$13:$K$20,MATCH($E99,'R7. WEO18 Balance'!$A$13:$A$20,0),MATCH(CONCATENATE(J$85,"e"),'R7. WEO18 Balance'!$B$11:$K$11,0))</f>
        <v>254</v>
      </c>
      <c r="K99" s="8">
        <f t="shared" si="1"/>
        <v>352.25</v>
      </c>
      <c r="L99" s="6">
        <f>INDEX('R7. WEO18 Balance'!$B$13:$K$20,MATCH($E99,'R7. WEO18 Balance'!$A$13:$A$20,0),MATCH(L$85,'R7. WEO18 Balance'!$B$11:$K$11,0))</f>
        <v>516</v>
      </c>
      <c r="M99" s="6">
        <f>INDEX('R7. WEO18 Balance'!$B$13:$K$20,MATCH($E99,'R7. WEO18 Balance'!$A$13:$A$20,0),MATCH(M$85,'R7. WEO18 Balance'!$B$11:$K$11,0))</f>
        <v>736</v>
      </c>
      <c r="N99" s="6">
        <f>INDEX('R7. WEO18 Balance'!$B$13:$K$20,MATCH($E99,'R7. WEO18 Balance'!$A$13:$A$20,0),MATCH(N$85,'R7. WEO18 Balance'!$B$11:$K$11,0))</f>
        <v>968</v>
      </c>
      <c r="O99" s="6">
        <f>INDEX('R7. WEO18 Balance'!$B$13:$K$20,MATCH($E99,'R7. WEO18 Balance'!$A$13:$A$20,0),MATCH(O$85,'R7. WEO18 Balance'!$B$11:$K$11,0))</f>
        <v>1223</v>
      </c>
      <c r="P99" s="13">
        <f t="shared" si="2"/>
        <v>1478</v>
      </c>
      <c r="Q99" s="13">
        <f t="shared" si="0"/>
        <v>1733</v>
      </c>
      <c r="R99" s="13">
        <f t="shared" si="0"/>
        <v>1988</v>
      </c>
      <c r="S99" s="13">
        <f t="shared" si="0"/>
        <v>2243</v>
      </c>
    </row>
    <row r="100" spans="1:19" x14ac:dyDescent="0.3">
      <c r="A100" s="4" t="s">
        <v>93</v>
      </c>
      <c r="B100" s="14" t="s">
        <v>27</v>
      </c>
      <c r="C100" s="14" t="str">
        <f>INDEX('R1. Scenario specifications'!$C$11:$C$59,MATCH($B100,'R1. Scenario specifications'!$A$11:$A$59,0))</f>
        <v>Sustainable Development Scenario, World Energy Outlook 2018</v>
      </c>
      <c r="D100" s="14" t="s">
        <v>23</v>
      </c>
      <c r="E100" s="14" t="s">
        <v>23</v>
      </c>
      <c r="F100" s="14" t="s">
        <v>91</v>
      </c>
      <c r="G100" s="14"/>
      <c r="H100" s="14"/>
      <c r="I100" s="15">
        <f>INDEX('R7. WEO18 Balance'!$B$13:$K$20,MATCH($E100,'R7. WEO18 Balance'!$A$13:$A$20,0),MATCH(I$85,'R7. WEO18 Balance'!$B$11:$K$11,0))</f>
        <v>3720</v>
      </c>
      <c r="J100" s="15">
        <f>INDEX('R7. WEO18 Balance'!$B$13:$K$20,MATCH($E100,'R7. WEO18 Balance'!$A$13:$A$20,0),MATCH(CONCATENATE(J$85,"e"),'R7. WEO18 Balance'!$B$11:$K$11,0))</f>
        <v>3750</v>
      </c>
      <c r="K100" s="16">
        <f t="shared" si="1"/>
        <v>3485.625</v>
      </c>
      <c r="L100" s="14">
        <f>INDEX('R7. WEO18 Balance'!$R$13:$U$20,MATCH($E100,'R7. WEO18 Balance'!$M$13:$M$20,0),MATCH(L$85,'R7. WEO18 Balance'!$R$11:$U$11,0))</f>
        <v>3045</v>
      </c>
      <c r="M100" s="14">
        <f>INDEX('R7. WEO18 Balance'!$R$13:$U$20,MATCH($E100,'R7. WEO18 Balance'!$M$13:$M$20,0),MATCH(M$85,'R7. WEO18 Balance'!$R$11:$U$11,0))</f>
        <v>2416</v>
      </c>
      <c r="N100" s="14">
        <f>INDEX('R7. WEO18 Balance'!$R$13:$U$20,MATCH($E100,'R7. WEO18 Balance'!$M$13:$M$20,0),MATCH(N$85,'R7. WEO18 Balance'!$R$11:$U$11,0))</f>
        <v>1917</v>
      </c>
      <c r="O100" s="14">
        <f>INDEX('R7. WEO18 Balance'!$R$13:$U$20,MATCH($E100,'R7. WEO18 Balance'!$M$13:$M$20,0),MATCH(O$85,'R7. WEO18 Balance'!$R$11:$U$11,0))</f>
        <v>1597</v>
      </c>
      <c r="P100" s="17">
        <f t="shared" si="2"/>
        <v>1277</v>
      </c>
      <c r="Q100" s="17">
        <f t="shared" si="0"/>
        <v>957</v>
      </c>
      <c r="R100" s="17">
        <f t="shared" si="0"/>
        <v>637</v>
      </c>
      <c r="S100" s="17">
        <f t="shared" si="0"/>
        <v>317</v>
      </c>
    </row>
    <row r="101" spans="1:19" x14ac:dyDescent="0.3">
      <c r="A101" s="4" t="s">
        <v>93</v>
      </c>
      <c r="B101" s="4" t="s">
        <v>27</v>
      </c>
      <c r="C101" s="4" t="str">
        <f>INDEX('R1. Scenario specifications'!$C$11:$C$59,MATCH($B101,'R1. Scenario specifications'!$A$11:$A$59,0))</f>
        <v>Sustainable Development Scenario, World Energy Outlook 2018</v>
      </c>
      <c r="D101" s="4" t="s">
        <v>24</v>
      </c>
      <c r="E101" s="4" t="s">
        <v>24</v>
      </c>
      <c r="F101" s="4" t="s">
        <v>91</v>
      </c>
      <c r="I101" s="6">
        <f>INDEX('R7. WEO18 Balance'!$B$13:$K$20,MATCH($E101,'R7. WEO18 Balance'!$A$13:$A$20,0),MATCH(I$85,'R7. WEO18 Balance'!$B$11:$K$11,0))</f>
        <v>4364</v>
      </c>
      <c r="J101" s="6">
        <f>INDEX('R7. WEO18 Balance'!$B$13:$K$20,MATCH($E101,'R7. WEO18 Balance'!$A$13:$A$20,0),MATCH(CONCATENATE(J$85,"e"),'R7. WEO18 Balance'!$B$11:$K$11,0))</f>
        <v>4435</v>
      </c>
      <c r="K101" s="8">
        <f t="shared" si="1"/>
        <v>4397.125</v>
      </c>
      <c r="L101" s="4">
        <f>INDEX('R7. WEO18 Balance'!$R$13:$U$20,MATCH($E101,'R7. WEO18 Balance'!$M$13:$M$20,0),MATCH(L$85,'R7. WEO18 Balance'!$R$11:$U$11,0))</f>
        <v>4334</v>
      </c>
      <c r="M101" s="4">
        <f>INDEX('R7. WEO18 Balance'!$R$13:$U$20,MATCH($E101,'R7. WEO18 Balance'!$M$13:$M$20,0),MATCH(M$85,'R7. WEO18 Balance'!$R$11:$U$11,0))</f>
        <v>3985</v>
      </c>
      <c r="N101" s="4">
        <f>INDEX('R7. WEO18 Balance'!$R$13:$U$20,MATCH($E101,'R7. WEO18 Balance'!$M$13:$M$20,0),MATCH(N$85,'R7. WEO18 Balance'!$R$11:$U$11,0))</f>
        <v>3515</v>
      </c>
      <c r="O101" s="4">
        <f>INDEX('R7. WEO18 Balance'!$R$13:$U$20,MATCH($E101,'R7. WEO18 Balance'!$M$13:$M$20,0),MATCH(O$85,'R7. WEO18 Balance'!$R$11:$U$11,0))</f>
        <v>3156</v>
      </c>
      <c r="P101" s="13">
        <f t="shared" si="2"/>
        <v>2797</v>
      </c>
      <c r="Q101" s="13">
        <f t="shared" si="0"/>
        <v>2438</v>
      </c>
      <c r="R101" s="13">
        <f t="shared" si="0"/>
        <v>2079</v>
      </c>
      <c r="S101" s="13">
        <f t="shared" si="0"/>
        <v>1720</v>
      </c>
    </row>
    <row r="102" spans="1:19" x14ac:dyDescent="0.3">
      <c r="A102" s="4" t="s">
        <v>93</v>
      </c>
      <c r="B102" s="4" t="s">
        <v>27</v>
      </c>
      <c r="C102" s="4" t="str">
        <f>INDEX('R1. Scenario specifications'!$C$11:$C$59,MATCH($B102,'R1. Scenario specifications'!$A$11:$A$59,0))</f>
        <v>Sustainable Development Scenario, World Energy Outlook 2018</v>
      </c>
      <c r="D102" s="4" t="s">
        <v>25</v>
      </c>
      <c r="E102" s="4" t="s">
        <v>25</v>
      </c>
      <c r="F102" s="4" t="s">
        <v>91</v>
      </c>
      <c r="I102" s="6">
        <f>INDEX('R7. WEO18 Balance'!$B$13:$K$20,MATCH($E102,'R7. WEO18 Balance'!$A$13:$A$20,0),MATCH(I$85,'R7. WEO18 Balance'!$B$11:$K$11,0))</f>
        <v>3022</v>
      </c>
      <c r="J102" s="6">
        <f>INDEX('R7. WEO18 Balance'!$B$13:$K$20,MATCH($E102,'R7. WEO18 Balance'!$A$13:$A$20,0),MATCH(CONCATENATE(J$85,"e"),'R7. WEO18 Balance'!$B$11:$K$11,0))</f>
        <v>3107</v>
      </c>
      <c r="K102" s="8">
        <f t="shared" si="1"/>
        <v>3237.125</v>
      </c>
      <c r="L102" s="4">
        <f>INDEX('R7. WEO18 Balance'!$R$13:$U$20,MATCH($E102,'R7. WEO18 Balance'!$M$13:$M$20,0),MATCH(L$85,'R7. WEO18 Balance'!$R$11:$U$11,0))</f>
        <v>3454</v>
      </c>
      <c r="M102" s="4">
        <f>INDEX('R7. WEO18 Balance'!$R$13:$U$20,MATCH($E102,'R7. WEO18 Balance'!$M$13:$M$20,0),MATCH(M$85,'R7. WEO18 Balance'!$R$11:$U$11,0))</f>
        <v>3554</v>
      </c>
      <c r="N102" s="4">
        <f>INDEX('R7. WEO18 Balance'!$R$13:$U$20,MATCH($E102,'R7. WEO18 Balance'!$M$13:$M$20,0),MATCH(N$85,'R7. WEO18 Balance'!$R$11:$U$11,0))</f>
        <v>3532</v>
      </c>
      <c r="O102" s="4">
        <f>INDEX('R7. WEO18 Balance'!$R$13:$U$20,MATCH($E102,'R7. WEO18 Balance'!$M$13:$M$20,0),MATCH(O$85,'R7. WEO18 Balance'!$R$11:$U$11,0))</f>
        <v>3433</v>
      </c>
      <c r="P102" s="13">
        <f t="shared" si="2"/>
        <v>3334</v>
      </c>
      <c r="Q102" s="13">
        <f t="shared" si="0"/>
        <v>3235</v>
      </c>
      <c r="R102" s="13">
        <f t="shared" si="0"/>
        <v>3136</v>
      </c>
      <c r="S102" s="13">
        <f t="shared" si="0"/>
        <v>3037</v>
      </c>
    </row>
    <row r="103" spans="1:19" x14ac:dyDescent="0.3">
      <c r="A103" s="4" t="s">
        <v>93</v>
      </c>
      <c r="B103" s="4" t="s">
        <v>27</v>
      </c>
      <c r="C103" s="4" t="str">
        <f>INDEX('R1. Scenario specifications'!$C$11:$C$59,MATCH($B103,'R1. Scenario specifications'!$A$11:$A$59,0))</f>
        <v>Sustainable Development Scenario, World Energy Outlook 2018</v>
      </c>
      <c r="D103" s="4" t="s">
        <v>53</v>
      </c>
      <c r="E103" s="4" t="s">
        <v>53</v>
      </c>
      <c r="F103" s="4" t="s">
        <v>91</v>
      </c>
      <c r="I103" s="6">
        <f>INDEX('R7. WEO18 Balance'!$B$13:$K$20,MATCH($E103,'R7. WEO18 Balance'!$A$13:$A$20,0),MATCH(I$85,'R7. WEO18 Balance'!$B$11:$K$11,0))</f>
        <v>679</v>
      </c>
      <c r="J103" s="6">
        <f>INDEX('R7. WEO18 Balance'!$B$13:$K$20,MATCH($E103,'R7. WEO18 Balance'!$A$13:$A$20,0),MATCH(CONCATENATE(J$85,"e"),'R7. WEO18 Balance'!$B$11:$K$11,0))</f>
        <v>688</v>
      </c>
      <c r="K103" s="8">
        <f t="shared" si="1"/>
        <v>752.875</v>
      </c>
      <c r="L103" s="4">
        <f>INDEX('R7. WEO18 Balance'!$R$13:$U$20,MATCH($E103,'R7. WEO18 Balance'!$M$13:$M$20,0),MATCH(L$85,'R7. WEO18 Balance'!$R$11:$U$11,0))</f>
        <v>861</v>
      </c>
      <c r="M103" s="4">
        <f>INDEX('R7. WEO18 Balance'!$R$13:$U$20,MATCH($E103,'R7. WEO18 Balance'!$M$13:$M$20,0),MATCH(M$85,'R7. WEO18 Balance'!$R$11:$U$11,0))</f>
        <v>1013</v>
      </c>
      <c r="N103" s="4">
        <f>INDEX('R7. WEO18 Balance'!$R$13:$U$20,MATCH($E103,'R7. WEO18 Balance'!$M$13:$M$20,0),MATCH(N$85,'R7. WEO18 Balance'!$R$11:$U$11,0))</f>
        <v>1182</v>
      </c>
      <c r="O103" s="4">
        <f>INDEX('R7. WEO18 Balance'!$R$13:$U$20,MATCH($E103,'R7. WEO18 Balance'!$M$13:$M$20,0),MATCH(O$85,'R7. WEO18 Balance'!$R$11:$U$11,0))</f>
        <v>1293</v>
      </c>
      <c r="P103" s="13">
        <f t="shared" si="2"/>
        <v>1404</v>
      </c>
      <c r="Q103" s="13">
        <f t="shared" si="0"/>
        <v>1515</v>
      </c>
      <c r="R103" s="13">
        <f t="shared" si="0"/>
        <v>1626</v>
      </c>
      <c r="S103" s="13">
        <f t="shared" si="0"/>
        <v>1737</v>
      </c>
    </row>
    <row r="104" spans="1:19" x14ac:dyDescent="0.3">
      <c r="A104" s="4" t="s">
        <v>93</v>
      </c>
      <c r="B104" s="4" t="s">
        <v>27</v>
      </c>
      <c r="C104" s="4" t="str">
        <f>INDEX('R1. Scenario specifications'!$C$11:$C$59,MATCH($B104,'R1. Scenario specifications'!$A$11:$A$59,0))</f>
        <v>Sustainable Development Scenario, World Energy Outlook 2018</v>
      </c>
      <c r="D104" s="4" t="s">
        <v>54</v>
      </c>
      <c r="E104" s="4" t="s">
        <v>54</v>
      </c>
      <c r="F104" s="4" t="s">
        <v>91</v>
      </c>
      <c r="I104" s="6">
        <f>INDEX('R7. WEO18 Balance'!$B$13:$K$20,MATCH($E104,'R7. WEO18 Balance'!$A$13:$A$20,0),MATCH(I$85,'R7. WEO18 Balance'!$B$11:$K$11,0))</f>
        <v>348</v>
      </c>
      <c r="J104" s="6">
        <f>INDEX('R7. WEO18 Balance'!$B$13:$K$20,MATCH($E104,'R7. WEO18 Balance'!$A$13:$A$20,0),MATCH(CONCATENATE(J$85,"e"),'R7. WEO18 Balance'!$B$11:$K$11,0))</f>
        <v>353</v>
      </c>
      <c r="K104" s="8">
        <f t="shared" si="1"/>
        <v>382.25</v>
      </c>
      <c r="L104" s="4">
        <f>INDEX('R7. WEO18 Balance'!$R$13:$U$20,MATCH($E104,'R7. WEO18 Balance'!$M$13:$M$20,0),MATCH(L$85,'R7. WEO18 Balance'!$R$11:$U$11,0))</f>
        <v>431</v>
      </c>
      <c r="M104" s="4">
        <f>INDEX('R7. WEO18 Balance'!$R$13:$U$20,MATCH($E104,'R7. WEO18 Balance'!$M$13:$M$20,0),MATCH(M$85,'R7. WEO18 Balance'!$R$11:$U$11,0))</f>
        <v>492</v>
      </c>
      <c r="N104" s="4">
        <f>INDEX('R7. WEO18 Balance'!$R$13:$U$20,MATCH($E104,'R7. WEO18 Balance'!$M$13:$M$20,0),MATCH(N$85,'R7. WEO18 Balance'!$R$11:$U$11,0))</f>
        <v>548</v>
      </c>
      <c r="O104" s="4">
        <f>INDEX('R7. WEO18 Balance'!$R$13:$U$20,MATCH($E104,'R7. WEO18 Balance'!$M$13:$M$20,0),MATCH(O$85,'R7. WEO18 Balance'!$R$11:$U$11,0))</f>
        <v>601</v>
      </c>
      <c r="P104" s="13">
        <f t="shared" si="2"/>
        <v>654</v>
      </c>
      <c r="Q104" s="13">
        <f t="shared" si="0"/>
        <v>707</v>
      </c>
      <c r="R104" s="13">
        <f t="shared" si="0"/>
        <v>760</v>
      </c>
      <c r="S104" s="13">
        <f t="shared" si="0"/>
        <v>813</v>
      </c>
    </row>
    <row r="105" spans="1:19" x14ac:dyDescent="0.3">
      <c r="A105" s="4" t="s">
        <v>93</v>
      </c>
      <c r="B105" s="4" t="s">
        <v>27</v>
      </c>
      <c r="C105" s="4" t="str">
        <f>INDEX('R1. Scenario specifications'!$C$11:$C$59,MATCH($B105,'R1. Scenario specifications'!$A$11:$A$59,0))</f>
        <v>Sustainable Development Scenario, World Energy Outlook 2018</v>
      </c>
      <c r="D105" s="4" t="s">
        <v>55</v>
      </c>
      <c r="E105" s="4" t="s">
        <v>60</v>
      </c>
      <c r="F105" s="4" t="s">
        <v>91</v>
      </c>
      <c r="I105" s="6">
        <f>INDEX('R7. WEO18 Balance'!$B$13:$K$20,MATCH($E105,'R7. WEO18 Balance'!$A$13:$A$20,0),MATCH(I$85,'R7. WEO18 Balance'!$B$11:$K$11,0))</f>
        <v>1350</v>
      </c>
      <c r="J105" s="6">
        <f>INDEX('R7. WEO18 Balance'!$B$13:$K$20,MATCH($E105,'R7. WEO18 Balance'!$A$13:$A$20,0),MATCH(CONCATENATE(J$85,"e"),'R7. WEO18 Balance'!$B$11:$K$11,0))</f>
        <v>1384</v>
      </c>
      <c r="K105" s="8">
        <f t="shared" si="1"/>
        <v>1379.875</v>
      </c>
      <c r="L105" s="4">
        <f>INDEX('R7. WEO18 Balance'!$R$13:$U$20,MATCH($E105,'R7. WEO18 Balance'!$M$13:$M$20,0),MATCH(L$85,'R7. WEO18 Balance'!$R$11:$U$11,0))</f>
        <v>1373</v>
      </c>
      <c r="M105" s="4">
        <f>INDEX('R7. WEO18 Balance'!$R$13:$U$20,MATCH($E105,'R7. WEO18 Balance'!$M$13:$M$20,0),MATCH(M$85,'R7. WEO18 Balance'!$R$11:$U$11,0))</f>
        <v>1277</v>
      </c>
      <c r="N105" s="4">
        <f>INDEX('R7. WEO18 Balance'!$R$13:$U$20,MATCH($E105,'R7. WEO18 Balance'!$M$13:$M$20,0),MATCH(N$85,'R7. WEO18 Balance'!$R$11:$U$11,0))</f>
        <v>1396</v>
      </c>
      <c r="O105" s="4">
        <f>INDEX('R7. WEO18 Balance'!$R$13:$U$20,MATCH($E105,'R7. WEO18 Balance'!$M$13:$M$20,0),MATCH(O$85,'R7. WEO18 Balance'!$R$11:$U$11,0))</f>
        <v>1504</v>
      </c>
      <c r="P105" s="13">
        <f t="shared" si="2"/>
        <v>1612</v>
      </c>
      <c r="Q105" s="13">
        <f t="shared" si="0"/>
        <v>1720</v>
      </c>
      <c r="R105" s="13">
        <f t="shared" si="0"/>
        <v>1828</v>
      </c>
      <c r="S105" s="13">
        <f t="shared" si="0"/>
        <v>1936</v>
      </c>
    </row>
    <row r="106" spans="1:19" x14ac:dyDescent="0.3">
      <c r="A106" s="9" t="s">
        <v>93</v>
      </c>
      <c r="B106" s="9" t="s">
        <v>27</v>
      </c>
      <c r="C106" s="9" t="str">
        <f>INDEX('R1. Scenario specifications'!$C$11:$C$59,MATCH($B106,'R1. Scenario specifications'!$A$11:$A$59,0))</f>
        <v>Sustainable Development Scenario, World Energy Outlook 2018</v>
      </c>
      <c r="D106" s="9" t="s">
        <v>92</v>
      </c>
      <c r="E106" s="9" t="s">
        <v>92</v>
      </c>
      <c r="F106" s="9" t="s">
        <v>91</v>
      </c>
      <c r="G106" s="9"/>
      <c r="H106" s="9"/>
      <c r="I106" s="10">
        <f>INDEX('R7. WEO18 Balance'!$B$13:$K$20,MATCH($E106,'R7. WEO18 Balance'!$A$13:$A$20,0),MATCH(I$85,'R7. WEO18 Balance'!$B$11:$K$11,0))</f>
        <v>224</v>
      </c>
      <c r="J106" s="10">
        <f>INDEX('R7. WEO18 Balance'!$B$13:$K$20,MATCH($E106,'R7. WEO18 Balance'!$A$13:$A$20,0),MATCH(CONCATENATE(J$85,"e"),'R7. WEO18 Balance'!$B$11:$K$11,0))</f>
        <v>254</v>
      </c>
      <c r="K106" s="11">
        <f t="shared" si="1"/>
        <v>401.75</v>
      </c>
      <c r="L106" s="9">
        <f>INDEX('R7. WEO18 Balance'!$R$13:$U$20,MATCH($E106,'R7. WEO18 Balance'!$M$13:$M$20,0),MATCH(L$85,'R7. WEO18 Balance'!$R$11:$U$11,0))</f>
        <v>648</v>
      </c>
      <c r="M106" s="9">
        <f>INDEX('R7. WEO18 Balance'!$R$13:$U$20,MATCH($E106,'R7. WEO18 Balance'!$M$13:$M$20,0),MATCH(M$85,'R7. WEO18 Balance'!$R$11:$U$11,0))</f>
        <v>1083</v>
      </c>
      <c r="N106" s="9">
        <f>INDEX('R7. WEO18 Balance'!$R$13:$U$20,MATCH($E106,'R7. WEO18 Balance'!$M$13:$M$20,0),MATCH(N$85,'R7. WEO18 Balance'!$R$11:$U$11,0))</f>
        <v>1598</v>
      </c>
      <c r="O106" s="9">
        <f>INDEX('R7. WEO18 Balance'!$R$13:$U$20,MATCH($E106,'R7. WEO18 Balance'!$M$13:$M$20,0),MATCH(O$85,'R7. WEO18 Balance'!$R$11:$U$11,0))</f>
        <v>2132</v>
      </c>
      <c r="P106" s="18">
        <f t="shared" si="2"/>
        <v>2666</v>
      </c>
      <c r="Q106" s="18">
        <f t="shared" si="0"/>
        <v>3200</v>
      </c>
      <c r="R106" s="18">
        <f t="shared" si="0"/>
        <v>3734</v>
      </c>
      <c r="S106" s="18">
        <f t="shared" si="0"/>
        <v>4268</v>
      </c>
    </row>
    <row r="107" spans="1:19" x14ac:dyDescent="0.3">
      <c r="A107" s="4" t="s">
        <v>94</v>
      </c>
      <c r="B107" s="4" t="s">
        <v>28</v>
      </c>
      <c r="C107" s="4" t="str">
        <f>INDEX('R1. Scenario specifications'!$C$11:$C$59,MATCH($B107,'R1. Scenario specifications'!$A$11:$A$59,0))</f>
        <v>Current Policies Scenario, World Energy Outlook 2016</v>
      </c>
      <c r="D107" s="4" t="s">
        <v>23</v>
      </c>
      <c r="E107" s="4" t="s">
        <v>23</v>
      </c>
      <c r="F107" s="4" t="s">
        <v>91</v>
      </c>
      <c r="G107" s="6">
        <f>INDEX('R8. WEO16 Balance'!$B$13:$H$20,MATCH($E107,'R8. WEO16 Balance'!$A$13:$A$20,0),MATCH(G$85,'R8. WEO16 Balance'!$B$11:$H$11,0))</f>
        <v>3926.1963000000001</v>
      </c>
      <c r="K107" s="6">
        <f>INDEX('R8. WEO16 Balance'!$N$13:$P$20,MATCH($E107,'R8. WEO16 Balance'!$M$13:$M$20,0),MATCH(K$85,'R8. WEO16 Balance'!$N$11:$P$11,0))</f>
        <v>4051.415</v>
      </c>
      <c r="L107" s="6"/>
      <c r="M107" s="6">
        <f>INDEX('R8. WEO16 Balance'!$N$13:$P$20,MATCH($E107,'R8. WEO16 Balance'!$M$13:$M$20,0),MATCH(M$85,'R8. WEO16 Balance'!$N$11:$P$11,0))</f>
        <v>4709.9769999999999</v>
      </c>
      <c r="N107" s="6"/>
      <c r="O107" s="6">
        <f>INDEX('R8. WEO16 Balance'!$N$13:$P$20,MATCH($E107,'R8. WEO16 Balance'!$M$13:$M$20,0),MATCH(O$85,'R8. WEO16 Balance'!$N$11:$P$11,0))</f>
        <v>5326.8779000000004</v>
      </c>
      <c r="P107" s="8">
        <f>$O107+(P$85-$O$85)*($O107-$M107)/($O$85-$M$85)</f>
        <v>5635.3283500000007</v>
      </c>
      <c r="Q107" s="8">
        <f t="shared" ref="Q107:S113" si="3">$O107+(Q$85-$O$85)*($O107-$M107)/($O$85-$M$85)</f>
        <v>5943.778800000001</v>
      </c>
      <c r="R107" s="8">
        <f t="shared" si="3"/>
        <v>6252.2292500000012</v>
      </c>
      <c r="S107" s="8">
        <f t="shared" si="3"/>
        <v>6560.6797000000015</v>
      </c>
    </row>
    <row r="108" spans="1:19" x14ac:dyDescent="0.3">
      <c r="A108" s="4" t="s">
        <v>94</v>
      </c>
      <c r="B108" s="4" t="s">
        <v>28</v>
      </c>
      <c r="C108" s="4" t="str">
        <f>INDEX('R1. Scenario specifications'!$C$11:$C$59,MATCH($B108,'R1. Scenario specifications'!$A$11:$A$59,0))</f>
        <v>Current Policies Scenario, World Energy Outlook 2016</v>
      </c>
      <c r="D108" s="4" t="s">
        <v>24</v>
      </c>
      <c r="E108" s="4" t="s">
        <v>24</v>
      </c>
      <c r="F108" s="4" t="s">
        <v>91</v>
      </c>
      <c r="G108" s="6">
        <f>INDEX('R8. WEO16 Balance'!$B$13:$H$20,MATCH($E108,'R8. WEO16 Balance'!$A$13:$A$20,0),MATCH(G$85,'R8. WEO16 Balance'!$B$11:$H$11,0))</f>
        <v>4265.8314</v>
      </c>
      <c r="K108" s="6">
        <f>INDEX('R8. WEO16 Balance'!$N$13:$P$20,MATCH($E108,'R8. WEO16 Balance'!$M$13:$M$20,0),MATCH(K$85,'R8. WEO16 Balance'!$N$11:$P$11,0))</f>
        <v>4547.7790999999997</v>
      </c>
      <c r="L108" s="6"/>
      <c r="M108" s="6">
        <f>INDEX('R8. WEO16 Balance'!$N$13:$P$20,MATCH($E108,'R8. WEO16 Balance'!$M$13:$M$20,0),MATCH(M$85,'R8. WEO16 Balance'!$N$11:$P$11,0))</f>
        <v>4959.8225000000002</v>
      </c>
      <c r="N108" s="6"/>
      <c r="O108" s="6">
        <f>INDEX('R8. WEO16 Balance'!$N$13:$P$20,MATCH($E108,'R8. WEO16 Balance'!$M$13:$M$20,0),MATCH(O$85,'R8. WEO16 Balance'!$N$11:$P$11,0))</f>
        <v>5402.0628999999999</v>
      </c>
      <c r="P108" s="8">
        <f t="shared" ref="P108:P113" si="4">$O108+(P$85-$O$85)*($O108-$M108)/($O$85-$M$85)</f>
        <v>5623.1831000000002</v>
      </c>
      <c r="Q108" s="8">
        <f t="shared" si="3"/>
        <v>5844.3032999999996</v>
      </c>
      <c r="R108" s="8">
        <f t="shared" si="3"/>
        <v>6065.423499999999</v>
      </c>
      <c r="S108" s="8">
        <f t="shared" si="3"/>
        <v>6286.5436999999993</v>
      </c>
    </row>
    <row r="109" spans="1:19" x14ac:dyDescent="0.3">
      <c r="A109" s="4" t="s">
        <v>94</v>
      </c>
      <c r="B109" s="4" t="s">
        <v>28</v>
      </c>
      <c r="C109" s="4" t="str">
        <f>INDEX('R1. Scenario specifications'!$C$11:$C$59,MATCH($B109,'R1. Scenario specifications'!$A$11:$A$59,0))</f>
        <v>Current Policies Scenario, World Energy Outlook 2016</v>
      </c>
      <c r="D109" s="4" t="s">
        <v>25</v>
      </c>
      <c r="E109" s="4" t="s">
        <v>25</v>
      </c>
      <c r="F109" s="4" t="s">
        <v>91</v>
      </c>
      <c r="G109" s="6">
        <f>INDEX('R8. WEO16 Balance'!$B$13:$H$20,MATCH($E109,'R8. WEO16 Balance'!$A$13:$A$20,0),MATCH(G$85,'R8. WEO16 Balance'!$B$11:$H$11,0))</f>
        <v>2892.9857999999999</v>
      </c>
      <c r="K109" s="6">
        <f>INDEX('R8. WEO16 Balance'!$N$13:$P$20,MATCH($E109,'R8. WEO16 Balance'!$M$13:$M$20,0),MATCH(K$85,'R8. WEO16 Balance'!$N$11:$P$11,0))</f>
        <v>3193.6091000000001</v>
      </c>
      <c r="L109" s="6"/>
      <c r="M109" s="6">
        <f>INDEX('R8. WEO16 Balance'!$N$13:$P$20,MATCH($E109,'R8. WEO16 Balance'!$M$13:$M$20,0),MATCH(M$85,'R8. WEO16 Balance'!$N$11:$P$11,0))</f>
        <v>3897.7941000000001</v>
      </c>
      <c r="N109" s="6"/>
      <c r="O109" s="6">
        <f>INDEX('R8. WEO16 Balance'!$N$13:$P$20,MATCH($E109,'R8. WEO16 Balance'!$M$13:$M$20,0),MATCH(O$85,'R8. WEO16 Balance'!$N$11:$P$11,0))</f>
        <v>4717.8624</v>
      </c>
      <c r="P109" s="8">
        <f t="shared" si="4"/>
        <v>5127.8965499999995</v>
      </c>
      <c r="Q109" s="8">
        <f t="shared" si="3"/>
        <v>5537.9306999999999</v>
      </c>
      <c r="R109" s="8">
        <f t="shared" si="3"/>
        <v>5947.9648500000003</v>
      </c>
      <c r="S109" s="8">
        <f t="shared" si="3"/>
        <v>6357.9989999999998</v>
      </c>
    </row>
    <row r="110" spans="1:19" x14ac:dyDescent="0.3">
      <c r="A110" s="4" t="s">
        <v>94</v>
      </c>
      <c r="B110" s="4" t="s">
        <v>28</v>
      </c>
      <c r="C110" s="4" t="str">
        <f>INDEX('R1. Scenario specifications'!$C$11:$C$59,MATCH($B110,'R1. Scenario specifications'!$A$11:$A$59,0))</f>
        <v>Current Policies Scenario, World Energy Outlook 2016</v>
      </c>
      <c r="D110" s="4" t="s">
        <v>53</v>
      </c>
      <c r="E110" s="4" t="s">
        <v>53</v>
      </c>
      <c r="F110" s="4" t="s">
        <v>91</v>
      </c>
      <c r="G110" s="6">
        <f>INDEX('R8. WEO16 Balance'!$B$13:$H$20,MATCH($E110,'R8. WEO16 Balance'!$A$13:$A$20,0),MATCH(G$85,'R8. WEO16 Balance'!$B$11:$H$11,0))</f>
        <v>662.35270000000003</v>
      </c>
      <c r="K110" s="6">
        <f>INDEX('R8. WEO16 Balance'!$N$13:$P$20,MATCH($E110,'R8. WEO16 Balance'!$M$13:$M$20,0),MATCH(K$85,'R8. WEO16 Balance'!$N$11:$P$11,0))</f>
        <v>792.74189999999999</v>
      </c>
      <c r="L110" s="6"/>
      <c r="M110" s="6">
        <f>INDEX('R8. WEO16 Balance'!$N$13:$P$20,MATCH($E110,'R8. WEO16 Balance'!$M$13:$M$20,0),MATCH(M$85,'R8. WEO16 Balance'!$N$11:$P$11,0))</f>
        <v>935.90049999999997</v>
      </c>
      <c r="N110" s="6"/>
      <c r="O110" s="6">
        <f>INDEX('R8. WEO16 Balance'!$N$13:$P$20,MATCH($E110,'R8. WEO16 Balance'!$M$13:$M$20,0),MATCH(O$85,'R8. WEO16 Balance'!$N$11:$P$11,0))</f>
        <v>1032.2701999999999</v>
      </c>
      <c r="P110" s="8">
        <f t="shared" si="4"/>
        <v>1080.45505</v>
      </c>
      <c r="Q110" s="8">
        <f t="shared" si="3"/>
        <v>1128.6398999999999</v>
      </c>
      <c r="R110" s="8">
        <f t="shared" si="3"/>
        <v>1176.8247499999998</v>
      </c>
      <c r="S110" s="8">
        <f t="shared" si="3"/>
        <v>1225.0095999999999</v>
      </c>
    </row>
    <row r="111" spans="1:19" x14ac:dyDescent="0.3">
      <c r="A111" s="4" t="s">
        <v>94</v>
      </c>
      <c r="B111" s="4" t="s">
        <v>28</v>
      </c>
      <c r="C111" s="4" t="str">
        <f>INDEX('R1. Scenario specifications'!$C$11:$C$59,MATCH($B111,'R1. Scenario specifications'!$A$11:$A$59,0))</f>
        <v>Current Policies Scenario, World Energy Outlook 2016</v>
      </c>
      <c r="D111" s="4" t="s">
        <v>54</v>
      </c>
      <c r="E111" s="4" t="s">
        <v>54</v>
      </c>
      <c r="F111" s="4" t="s">
        <v>91</v>
      </c>
      <c r="G111" s="6">
        <f>INDEX('R8. WEO16 Balance'!$B$13:$H$20,MATCH($E111,'R8. WEO16 Balance'!$A$13:$A$20,0),MATCH(G$85,'R8. WEO16 Balance'!$B$11:$H$11,0))</f>
        <v>334.85239999999999</v>
      </c>
      <c r="K111" s="6">
        <f>INDEX('R8. WEO16 Balance'!$N$13:$P$20,MATCH($E111,'R8. WEO16 Balance'!$M$13:$M$20,0),MATCH(K$85,'R8. WEO16 Balance'!$N$11:$P$11,0))</f>
        <v>375.20429999999999</v>
      </c>
      <c r="L111" s="6"/>
      <c r="M111" s="6">
        <f>INDEX('R8. WEO16 Balance'!$N$13:$P$20,MATCH($E111,'R8. WEO16 Balance'!$M$13:$M$20,0),MATCH(M$85,'R8. WEO16 Balance'!$N$11:$P$11,0))</f>
        <v>449.90539999999999</v>
      </c>
      <c r="N111" s="6"/>
      <c r="O111" s="6">
        <f>INDEX('R8. WEO16 Balance'!$N$13:$P$20,MATCH($E111,'R8. WEO16 Balance'!$M$13:$M$20,0),MATCH(O$85,'R8. WEO16 Balance'!$N$11:$P$11,0))</f>
        <v>514.61450000000002</v>
      </c>
      <c r="P111" s="8">
        <f t="shared" si="4"/>
        <v>546.96905000000004</v>
      </c>
      <c r="Q111" s="8">
        <f t="shared" si="3"/>
        <v>579.32360000000006</v>
      </c>
      <c r="R111" s="8">
        <f t="shared" si="3"/>
        <v>611.67815000000007</v>
      </c>
      <c r="S111" s="8">
        <f t="shared" si="3"/>
        <v>644.03270000000009</v>
      </c>
    </row>
    <row r="112" spans="1:19" x14ac:dyDescent="0.3">
      <c r="A112" s="4" t="s">
        <v>94</v>
      </c>
      <c r="B112" s="4" t="s">
        <v>28</v>
      </c>
      <c r="C112" s="4" t="str">
        <f>INDEX('R1. Scenario specifications'!$C$11:$C$59,MATCH($B112,'R1. Scenario specifications'!$A$11:$A$59,0))</f>
        <v>Current Policies Scenario, World Energy Outlook 2016</v>
      </c>
      <c r="D112" s="4" t="s">
        <v>55</v>
      </c>
      <c r="E112" s="4" t="s">
        <v>60</v>
      </c>
      <c r="F112" s="4" t="s">
        <v>91</v>
      </c>
      <c r="G112" s="6">
        <f>INDEX('R8. WEO16 Balance'!$B$13:$H$20,MATCH($E112,'R8. WEO16 Balance'!$A$13:$A$20,0),MATCH(G$85,'R8. WEO16 Balance'!$B$11:$H$11,0))</f>
        <v>1421.0109</v>
      </c>
      <c r="K112" s="6">
        <f>INDEX('R8. WEO16 Balance'!$N$13:$P$20,MATCH($E112,'R8. WEO16 Balance'!$M$13:$M$20,0),MATCH(K$85,'R8. WEO16 Balance'!$N$11:$P$11,0))</f>
        <v>1539.5800999999999</v>
      </c>
      <c r="L112" s="6"/>
      <c r="M112" s="6">
        <f>INDEX('R8. WEO16 Balance'!$N$13:$P$20,MATCH($E112,'R8. WEO16 Balance'!$M$13:$M$20,0),MATCH(M$85,'R8. WEO16 Balance'!$N$11:$P$11,0))</f>
        <v>1695.0886</v>
      </c>
      <c r="N112" s="6"/>
      <c r="O112" s="6">
        <f>INDEX('R8. WEO16 Balance'!$N$13:$P$20,MATCH($E112,'R8. WEO16 Balance'!$M$13:$M$20,0),MATCH(O$85,'R8. WEO16 Balance'!$N$11:$P$11,0))</f>
        <v>1834.0963999999999</v>
      </c>
      <c r="P112" s="8">
        <f t="shared" si="4"/>
        <v>1903.6002999999998</v>
      </c>
      <c r="Q112" s="8">
        <f t="shared" si="3"/>
        <v>1973.1041999999998</v>
      </c>
      <c r="R112" s="8">
        <f t="shared" si="3"/>
        <v>2042.6080999999997</v>
      </c>
      <c r="S112" s="8">
        <f t="shared" si="3"/>
        <v>2112.1119999999996</v>
      </c>
    </row>
    <row r="113" spans="1:19" x14ac:dyDescent="0.3">
      <c r="A113" s="4" t="s">
        <v>94</v>
      </c>
      <c r="B113" s="9" t="s">
        <v>28</v>
      </c>
      <c r="C113" s="9" t="str">
        <f>INDEX('R1. Scenario specifications'!$C$11:$C$59,MATCH($B113,'R1. Scenario specifications'!$A$11:$A$59,0))</f>
        <v>Current Policies Scenario, World Energy Outlook 2016</v>
      </c>
      <c r="D113" s="9" t="s">
        <v>92</v>
      </c>
      <c r="E113" s="9" t="s">
        <v>92</v>
      </c>
      <c r="F113" s="9" t="s">
        <v>91</v>
      </c>
      <c r="G113" s="10">
        <f>INDEX('R8. WEO16 Balance'!$B$13:$H$20,MATCH($E113,'R8. WEO16 Balance'!$A$13:$A$20,0),MATCH(G$85,'R8. WEO16 Balance'!$B$11:$H$11,0))</f>
        <v>180.8526</v>
      </c>
      <c r="H113" s="9"/>
      <c r="I113" s="9"/>
      <c r="J113" s="9"/>
      <c r="K113" s="10">
        <f>INDEX('R8. WEO16 Balance'!$N$13:$P$20,MATCH($E113,'R8. WEO16 Balance'!$M$13:$M$20,0),MATCH(K$85,'R8. WEO16 Balance'!$N$11:$P$11,0))</f>
        <v>318.53969999999998</v>
      </c>
      <c r="L113" s="10"/>
      <c r="M113" s="10">
        <f>INDEX('R8. WEO16 Balance'!$N$13:$P$20,MATCH($E113,'R8. WEO16 Balance'!$M$13:$M$20,0),MATCH(M$85,'R8. WEO16 Balance'!$N$11:$P$11,0))</f>
        <v>534.96230000000003</v>
      </c>
      <c r="N113" s="10"/>
      <c r="O113" s="10">
        <f>INDEX('R8. WEO16 Balance'!$N$13:$P$20,MATCH($E113,'R8. WEO16 Balance'!$M$13:$M$20,0),MATCH(O$85,'R8. WEO16 Balance'!$N$11:$P$11,0))</f>
        <v>808.67160000000001</v>
      </c>
      <c r="P113" s="11">
        <f t="shared" si="4"/>
        <v>945.52625</v>
      </c>
      <c r="Q113" s="11">
        <f t="shared" si="3"/>
        <v>1082.3809000000001</v>
      </c>
      <c r="R113" s="11">
        <f t="shared" si="3"/>
        <v>1219.2355499999999</v>
      </c>
      <c r="S113" s="11">
        <f t="shared" si="3"/>
        <v>1356.0902000000001</v>
      </c>
    </row>
    <row r="114" spans="1:19" x14ac:dyDescent="0.3">
      <c r="A114" s="4" t="s">
        <v>94</v>
      </c>
      <c r="B114" s="4" t="s">
        <v>29</v>
      </c>
      <c r="C114" s="4" t="str">
        <f>INDEX('R1. Scenario specifications'!$C$11:$C$59,MATCH($B114,'R1. Scenario specifications'!$A$11:$A$59,0))</f>
        <v>New Policies Scenario, World Energy Outlook 2016</v>
      </c>
      <c r="D114" s="4" t="s">
        <v>23</v>
      </c>
      <c r="E114" s="4" t="s">
        <v>23</v>
      </c>
      <c r="F114" s="4" t="s">
        <v>91</v>
      </c>
      <c r="G114" s="6">
        <f>INDEX('R8. WEO16 Balance'!$B$13:$H$20,MATCH($E114,'R8. WEO16 Balance'!$A$13:$A$20,0),MATCH(G$85,'R8. WEO16 Balance'!$B$11:$H$11,0))</f>
        <v>3926.1963000000001</v>
      </c>
      <c r="K114" s="6">
        <f>INDEX('R8. WEO16 Balance'!$B$13:$H$20,MATCH($E114,'R8. WEO16 Balance'!$A$13:$A$20,0),MATCH(K$85,'R8. WEO16 Balance'!$B$11:$H$11,0))</f>
        <v>3905.6833999999999</v>
      </c>
      <c r="L114" s="6">
        <f>INDEX('R8. WEO16 Balance'!$B$13:$H$20,MATCH($E114,'R8. WEO16 Balance'!$A$13:$A$20,0),MATCH(L$85,'R8. WEO16 Balance'!$B$11:$H$11,0))</f>
        <v>3955.1995999999999</v>
      </c>
      <c r="M114" s="6">
        <f>INDEX('R8. WEO16 Balance'!$B$13:$H$20,MATCH($E114,'R8. WEO16 Balance'!$A$13:$A$20,0),MATCH(M$85,'R8. WEO16 Balance'!$B$11:$H$11,0))</f>
        <v>4039.4018999999998</v>
      </c>
      <c r="N114" s="6">
        <f>INDEX('R8. WEO16 Balance'!$B$13:$H$20,MATCH($E114,'R8. WEO16 Balance'!$A$13:$A$20,0),MATCH(N$85,'R8. WEO16 Balance'!$B$11:$H$11,0))</f>
        <v>4100.5577999999996</v>
      </c>
      <c r="O114" s="6">
        <f>INDEX('R8. WEO16 Balance'!$B$13:$H$20,MATCH($E114,'R8. WEO16 Balance'!$A$13:$A$20,0),MATCH(O$85,'R8. WEO16 Balance'!$B$11:$H$11,0))</f>
        <v>4140.2025999999996</v>
      </c>
      <c r="P114" s="8">
        <f t="shared" ref="P114:S120" si="5">TREND($N114:$O114,$N$85:$O$85,P$85)</f>
        <v>4179.8474000000006</v>
      </c>
      <c r="Q114" s="8">
        <f t="shared" si="5"/>
        <v>4219.4922000000006</v>
      </c>
      <c r="R114" s="8">
        <f t="shared" si="5"/>
        <v>4259.1370000000006</v>
      </c>
      <c r="S114" s="8">
        <f t="shared" si="5"/>
        <v>4298.7818000000007</v>
      </c>
    </row>
    <row r="115" spans="1:19" x14ac:dyDescent="0.3">
      <c r="A115" s="4" t="s">
        <v>94</v>
      </c>
      <c r="B115" s="4" t="s">
        <v>29</v>
      </c>
      <c r="C115" s="4" t="str">
        <f>INDEX('R1. Scenario specifications'!$C$11:$C$59,MATCH($B115,'R1. Scenario specifications'!$A$11:$A$59,0))</f>
        <v>New Policies Scenario, World Energy Outlook 2016</v>
      </c>
      <c r="D115" s="4" t="s">
        <v>24</v>
      </c>
      <c r="E115" s="4" t="s">
        <v>24</v>
      </c>
      <c r="F115" s="4" t="s">
        <v>91</v>
      </c>
      <c r="G115" s="6">
        <f>INDEX('R8. WEO16 Balance'!$B$13:$H$20,MATCH($E115,'R8. WEO16 Balance'!$A$13:$A$20,0),MATCH(G$85,'R8. WEO16 Balance'!$B$11:$H$11,0))</f>
        <v>4265.8314</v>
      </c>
      <c r="K115" s="6">
        <f>INDEX('R8. WEO16 Balance'!$B$13:$H$20,MATCH($E115,'R8. WEO16 Balance'!$A$13:$A$20,0),MATCH(K$85,'R8. WEO16 Balance'!$B$11:$H$11,0))</f>
        <v>4473.9102000000003</v>
      </c>
      <c r="L115" s="6">
        <f>INDEX('R8. WEO16 Balance'!$B$13:$H$20,MATCH($E115,'R8. WEO16 Balance'!$A$13:$A$20,0),MATCH(L$85,'R8. WEO16 Balance'!$B$11:$H$11,0))</f>
        <v>4576.7156999999997</v>
      </c>
      <c r="M115" s="6">
        <f>INDEX('R8. WEO16 Balance'!$B$13:$H$20,MATCH($E115,'R8. WEO16 Balance'!$A$13:$A$20,0),MATCH(M$85,'R8. WEO16 Balance'!$B$11:$H$11,0))</f>
        <v>4630.4312</v>
      </c>
      <c r="N115" s="6">
        <f>INDEX('R8. WEO16 Balance'!$B$13:$H$20,MATCH($E115,'R8. WEO16 Balance'!$A$13:$A$20,0),MATCH(N$85,'R8. WEO16 Balance'!$B$11:$H$11,0))</f>
        <v>4708.0735000000004</v>
      </c>
      <c r="O115" s="6">
        <f>INDEX('R8. WEO16 Balance'!$B$13:$H$20,MATCH($E115,'R8. WEO16 Balance'!$A$13:$A$20,0),MATCH(O$85,'R8. WEO16 Balance'!$B$11:$H$11,0))</f>
        <v>4775.3508000000002</v>
      </c>
      <c r="P115" s="8">
        <f t="shared" si="5"/>
        <v>4842.6280999999981</v>
      </c>
      <c r="Q115" s="8">
        <f t="shared" si="5"/>
        <v>4909.905399999996</v>
      </c>
      <c r="R115" s="8">
        <f t="shared" si="5"/>
        <v>4977.1826999999976</v>
      </c>
      <c r="S115" s="8">
        <f t="shared" si="5"/>
        <v>5044.4599999999955</v>
      </c>
    </row>
    <row r="116" spans="1:19" x14ac:dyDescent="0.3">
      <c r="A116" s="4" t="s">
        <v>94</v>
      </c>
      <c r="B116" s="4" t="s">
        <v>29</v>
      </c>
      <c r="C116" s="4" t="str">
        <f>INDEX('R1. Scenario specifications'!$C$11:$C$59,MATCH($B116,'R1. Scenario specifications'!$A$11:$A$59,0))</f>
        <v>New Policies Scenario, World Energy Outlook 2016</v>
      </c>
      <c r="D116" s="4" t="s">
        <v>25</v>
      </c>
      <c r="E116" s="4" t="s">
        <v>25</v>
      </c>
      <c r="F116" s="4" t="s">
        <v>91</v>
      </c>
      <c r="G116" s="6">
        <f>INDEX('R8. WEO16 Balance'!$B$13:$H$20,MATCH($E116,'R8. WEO16 Balance'!$A$13:$A$20,0),MATCH(G$85,'R8. WEO16 Balance'!$B$11:$H$11,0))</f>
        <v>2892.9857999999999</v>
      </c>
      <c r="K116" s="6">
        <f>INDEX('R8. WEO16 Balance'!$B$13:$H$20,MATCH($E116,'R8. WEO16 Balance'!$A$13:$A$20,0),MATCH(K$85,'R8. WEO16 Balance'!$B$11:$H$11,0))</f>
        <v>3141.0435000000002</v>
      </c>
      <c r="L116" s="6">
        <f>INDEX('R8. WEO16 Balance'!$B$13:$H$20,MATCH($E116,'R8. WEO16 Balance'!$A$13:$A$20,0),MATCH(L$85,'R8. WEO16 Balance'!$B$11:$H$11,0))</f>
        <v>3389.9207999999999</v>
      </c>
      <c r="M116" s="6">
        <f>INDEX('R8. WEO16 Balance'!$B$13:$H$20,MATCH($E116,'R8. WEO16 Balance'!$A$13:$A$20,0),MATCH(M$85,'R8. WEO16 Balance'!$B$11:$H$11,0))</f>
        <v>3685.5189999999998</v>
      </c>
      <c r="N116" s="6">
        <f>INDEX('R8. WEO16 Balance'!$B$13:$H$20,MATCH($E116,'R8. WEO16 Balance'!$A$13:$A$20,0),MATCH(N$85,'R8. WEO16 Balance'!$B$11:$H$11,0))</f>
        <v>4010.8231000000001</v>
      </c>
      <c r="O116" s="6">
        <f>INDEX('R8. WEO16 Balance'!$B$13:$H$20,MATCH($E116,'R8. WEO16 Balance'!$A$13:$A$20,0),MATCH(O$85,'R8. WEO16 Balance'!$B$11:$H$11,0))</f>
        <v>4313.2340000000004</v>
      </c>
      <c r="P116" s="8">
        <f t="shared" si="5"/>
        <v>4615.6448999999993</v>
      </c>
      <c r="Q116" s="8">
        <f t="shared" si="5"/>
        <v>4918.0558000000019</v>
      </c>
      <c r="R116" s="8">
        <f t="shared" si="5"/>
        <v>5220.4667000000045</v>
      </c>
      <c r="S116" s="8">
        <f t="shared" si="5"/>
        <v>5522.8776000000071</v>
      </c>
    </row>
    <row r="117" spans="1:19" x14ac:dyDescent="0.3">
      <c r="A117" s="4" t="s">
        <v>94</v>
      </c>
      <c r="B117" s="4" t="s">
        <v>29</v>
      </c>
      <c r="C117" s="4" t="str">
        <f>INDEX('R1. Scenario specifications'!$C$11:$C$59,MATCH($B117,'R1. Scenario specifications'!$A$11:$A$59,0))</f>
        <v>New Policies Scenario, World Energy Outlook 2016</v>
      </c>
      <c r="D117" s="4" t="s">
        <v>53</v>
      </c>
      <c r="E117" s="4" t="s">
        <v>53</v>
      </c>
      <c r="F117" s="4" t="s">
        <v>91</v>
      </c>
      <c r="G117" s="6">
        <f>INDEX('R8. WEO16 Balance'!$B$13:$H$20,MATCH($E117,'R8. WEO16 Balance'!$A$13:$A$20,0),MATCH(G$85,'R8. WEO16 Balance'!$B$11:$H$11,0))</f>
        <v>662.35270000000003</v>
      </c>
      <c r="K117" s="6">
        <f>INDEX('R8. WEO16 Balance'!$B$13:$H$20,MATCH($E117,'R8. WEO16 Balance'!$A$13:$A$20,0),MATCH(K$85,'R8. WEO16 Balance'!$B$11:$H$11,0))</f>
        <v>795.83169999999996</v>
      </c>
      <c r="L117" s="6">
        <f>INDEX('R8. WEO16 Balance'!$B$13:$H$20,MATCH($E117,'R8. WEO16 Balance'!$A$13:$A$20,0),MATCH(L$85,'R8. WEO16 Balance'!$B$11:$H$11,0))</f>
        <v>887.68629999999996</v>
      </c>
      <c r="M117" s="6">
        <f>INDEX('R8. WEO16 Balance'!$B$13:$H$20,MATCH($E117,'R8. WEO16 Balance'!$A$13:$A$20,0),MATCH(M$85,'R8. WEO16 Balance'!$B$11:$H$11,0))</f>
        <v>1002.7653</v>
      </c>
      <c r="N117" s="6">
        <f>INDEX('R8. WEO16 Balance'!$B$13:$H$20,MATCH($E117,'R8. WEO16 Balance'!$A$13:$A$20,0),MATCH(N$85,'R8. WEO16 Balance'!$B$11:$H$11,0))</f>
        <v>1096.1166000000001</v>
      </c>
      <c r="O117" s="6">
        <f>INDEX('R8. WEO16 Balance'!$B$13:$H$20,MATCH($E117,'R8. WEO16 Balance'!$A$13:$A$20,0),MATCH(O$85,'R8. WEO16 Balance'!$B$11:$H$11,0))</f>
        <v>1181.2505000000001</v>
      </c>
      <c r="P117" s="8">
        <f t="shared" si="5"/>
        <v>1266.3844000000026</v>
      </c>
      <c r="Q117" s="8">
        <f t="shared" si="5"/>
        <v>1351.5183000000034</v>
      </c>
      <c r="R117" s="8">
        <f t="shared" si="5"/>
        <v>1436.6522000000041</v>
      </c>
      <c r="S117" s="8">
        <f t="shared" si="5"/>
        <v>1521.7861000000048</v>
      </c>
    </row>
    <row r="118" spans="1:19" x14ac:dyDescent="0.3">
      <c r="A118" s="4" t="s">
        <v>94</v>
      </c>
      <c r="B118" s="4" t="s">
        <v>29</v>
      </c>
      <c r="C118" s="4" t="str">
        <f>INDEX('R1. Scenario specifications'!$C$11:$C$59,MATCH($B118,'R1. Scenario specifications'!$A$11:$A$59,0))</f>
        <v>New Policies Scenario, World Energy Outlook 2016</v>
      </c>
      <c r="D118" s="4" t="s">
        <v>54</v>
      </c>
      <c r="E118" s="4" t="s">
        <v>54</v>
      </c>
      <c r="F118" s="4" t="s">
        <v>91</v>
      </c>
      <c r="G118" s="6">
        <f>INDEX('R8. WEO16 Balance'!$B$13:$H$20,MATCH($E118,'R8. WEO16 Balance'!$A$13:$A$20,0),MATCH(G$85,'R8. WEO16 Balance'!$B$11:$H$11,0))</f>
        <v>334.85239999999999</v>
      </c>
      <c r="K118" s="6">
        <f>INDEX('R8. WEO16 Balance'!$B$13:$H$20,MATCH($E118,'R8. WEO16 Balance'!$A$13:$A$20,0),MATCH(K$85,'R8. WEO16 Balance'!$B$11:$H$11,0))</f>
        <v>377.23289999999997</v>
      </c>
      <c r="L118" s="6">
        <f>INDEX('R8. WEO16 Balance'!$B$13:$H$20,MATCH($E118,'R8. WEO16 Balance'!$A$13:$A$20,0),MATCH(L$85,'R8. WEO16 Balance'!$B$11:$H$11,0))</f>
        <v>420.22669999999999</v>
      </c>
      <c r="M118" s="6">
        <f>INDEX('R8. WEO16 Balance'!$B$13:$H$20,MATCH($E118,'R8. WEO16 Balance'!$A$13:$A$20,0),MATCH(M$85,'R8. WEO16 Balance'!$B$11:$H$11,0))</f>
        <v>462.82780000000002</v>
      </c>
      <c r="N118" s="6">
        <f>INDEX('R8. WEO16 Balance'!$B$13:$H$20,MATCH($E118,'R8. WEO16 Balance'!$A$13:$A$20,0),MATCH(N$85,'R8. WEO16 Balance'!$B$11:$H$11,0))</f>
        <v>501.69979999999998</v>
      </c>
      <c r="O118" s="6">
        <f>INDEX('R8. WEO16 Balance'!$B$13:$H$20,MATCH($E118,'R8. WEO16 Balance'!$A$13:$A$20,0),MATCH(O$85,'R8. WEO16 Balance'!$B$11:$H$11,0))</f>
        <v>535.75319999999999</v>
      </c>
      <c r="P118" s="8">
        <f t="shared" si="5"/>
        <v>569.80660000000171</v>
      </c>
      <c r="Q118" s="8">
        <f t="shared" si="5"/>
        <v>603.86000000000058</v>
      </c>
      <c r="R118" s="8">
        <f t="shared" si="5"/>
        <v>637.91340000000127</v>
      </c>
      <c r="S118" s="8">
        <f t="shared" si="5"/>
        <v>671.96680000000197</v>
      </c>
    </row>
    <row r="119" spans="1:19" x14ac:dyDescent="0.3">
      <c r="A119" s="4" t="s">
        <v>94</v>
      </c>
      <c r="B119" s="4" t="s">
        <v>29</v>
      </c>
      <c r="C119" s="4" t="str">
        <f>INDEX('R1. Scenario specifications'!$C$11:$C$59,MATCH($B119,'R1. Scenario specifications'!$A$11:$A$59,0))</f>
        <v>New Policies Scenario, World Energy Outlook 2016</v>
      </c>
      <c r="D119" s="4" t="s">
        <v>55</v>
      </c>
      <c r="E119" s="4" t="s">
        <v>60</v>
      </c>
      <c r="F119" s="4" t="s">
        <v>91</v>
      </c>
      <c r="G119" s="6">
        <f>INDEX('R8. WEO16 Balance'!$B$13:$H$20,MATCH($E119,'R8. WEO16 Balance'!$A$13:$A$20,0),MATCH(G$85,'R8. WEO16 Balance'!$B$11:$H$11,0))</f>
        <v>1421.0109</v>
      </c>
      <c r="K119" s="6">
        <f>INDEX('R8. WEO16 Balance'!$B$13:$H$20,MATCH($E119,'R8. WEO16 Balance'!$A$13:$A$20,0),MATCH(K$85,'R8. WEO16 Balance'!$B$11:$H$11,0))</f>
        <v>1543.1542999999999</v>
      </c>
      <c r="L119" s="6">
        <f>INDEX('R8. WEO16 Balance'!$B$13:$H$20,MATCH($E119,'R8. WEO16 Balance'!$A$13:$A$20,0),MATCH(L$85,'R8. WEO16 Balance'!$B$11:$H$11,0))</f>
        <v>1632.5063</v>
      </c>
      <c r="M119" s="6">
        <f>INDEX('R8. WEO16 Balance'!$B$13:$H$20,MATCH($E119,'R8. WEO16 Balance'!$A$13:$A$20,0),MATCH(M$85,'R8. WEO16 Balance'!$B$11:$H$11,0))</f>
        <v>1720.8915</v>
      </c>
      <c r="N119" s="6">
        <f>INDEX('R8. WEO16 Balance'!$B$13:$H$20,MATCH($E119,'R8. WEO16 Balance'!$A$13:$A$20,0),MATCH(N$85,'R8. WEO16 Balance'!$B$11:$H$11,0))</f>
        <v>1804.2914000000001</v>
      </c>
      <c r="O119" s="6">
        <f>INDEX('R8. WEO16 Balance'!$B$13:$H$20,MATCH($E119,'R8. WEO16 Balance'!$A$13:$A$20,0),MATCH(O$85,'R8. WEO16 Balance'!$B$11:$H$11,0))</f>
        <v>1883.1821</v>
      </c>
      <c r="P119" s="8">
        <f t="shared" si="5"/>
        <v>1962.0728000000017</v>
      </c>
      <c r="Q119" s="8">
        <f t="shared" si="5"/>
        <v>2040.9635000000017</v>
      </c>
      <c r="R119" s="8">
        <f t="shared" si="5"/>
        <v>2119.8542000000016</v>
      </c>
      <c r="S119" s="8">
        <f t="shared" si="5"/>
        <v>2198.7449000000015</v>
      </c>
    </row>
    <row r="120" spans="1:19" x14ac:dyDescent="0.3">
      <c r="A120" s="4" t="s">
        <v>94</v>
      </c>
      <c r="B120" s="9" t="s">
        <v>29</v>
      </c>
      <c r="C120" s="9" t="str">
        <f>INDEX('R1. Scenario specifications'!$C$11:$C$59,MATCH($B120,'R1. Scenario specifications'!$A$11:$A$59,0))</f>
        <v>New Policies Scenario, World Energy Outlook 2016</v>
      </c>
      <c r="D120" s="9" t="s">
        <v>92</v>
      </c>
      <c r="E120" s="9" t="s">
        <v>92</v>
      </c>
      <c r="F120" s="9" t="s">
        <v>91</v>
      </c>
      <c r="G120" s="10">
        <f>INDEX('R8. WEO16 Balance'!$B$13:$H$20,MATCH($E120,'R8. WEO16 Balance'!$A$13:$A$20,0),MATCH(G$85,'R8. WEO16 Balance'!$B$11:$H$11,0))</f>
        <v>180.8526</v>
      </c>
      <c r="H120" s="9"/>
      <c r="I120" s="9"/>
      <c r="J120" s="9"/>
      <c r="K120" s="10">
        <f>INDEX('R8. WEO16 Balance'!$B$13:$H$20,MATCH($E120,'R8. WEO16 Balance'!$A$13:$A$20,0),MATCH(K$85,'R8. WEO16 Balance'!$B$11:$H$11,0))</f>
        <v>338.80360000000002</v>
      </c>
      <c r="L120" s="10">
        <f>INDEX('R8. WEO16 Balance'!$B$13:$H$20,MATCH($E120,'R8. WEO16 Balance'!$A$13:$A$20,0),MATCH(L$85,'R8. WEO16 Balance'!$B$11:$H$11,0))</f>
        <v>478.11739999999998</v>
      </c>
      <c r="M120" s="10">
        <f>INDEX('R8. WEO16 Balance'!$B$13:$H$20,MATCH($E120,'R8. WEO16 Balance'!$A$13:$A$20,0),MATCH(M$85,'R8. WEO16 Balance'!$B$11:$H$11,0))</f>
        <v>643.18259999999998</v>
      </c>
      <c r="N120" s="10">
        <f>INDEX('R8. WEO16 Balance'!$B$13:$H$20,MATCH($E120,'R8. WEO16 Balance'!$A$13:$A$20,0),MATCH(N$85,'R8. WEO16 Balance'!$B$11:$H$11,0))</f>
        <v>835.32619999999997</v>
      </c>
      <c r="O120" s="10">
        <f>INDEX('R8. WEO16 Balance'!$B$13:$H$20,MATCH($E120,'R8. WEO16 Balance'!$A$13:$A$20,0),MATCH(O$85,'R8. WEO16 Balance'!$B$11:$H$11,0))</f>
        <v>1036.5530000000001</v>
      </c>
      <c r="P120" s="11">
        <f t="shared" si="5"/>
        <v>1237.7797999999893</v>
      </c>
      <c r="Q120" s="11">
        <f t="shared" si="5"/>
        <v>1439.0065999999933</v>
      </c>
      <c r="R120" s="11">
        <f t="shared" si="5"/>
        <v>1640.2333999999973</v>
      </c>
      <c r="S120" s="11">
        <f t="shared" si="5"/>
        <v>1841.4601999999868</v>
      </c>
    </row>
    <row r="121" spans="1:19" x14ac:dyDescent="0.3">
      <c r="A121" s="4" t="s">
        <v>94</v>
      </c>
      <c r="B121" s="4" t="s">
        <v>30</v>
      </c>
      <c r="C121" s="4" t="str">
        <f>INDEX('R1. Scenario specifications'!$C$11:$C$59,MATCH($B121,'R1. Scenario specifications'!$A$11:$A$59,0))</f>
        <v>450 Scenario, World Energy Outlook 2016</v>
      </c>
      <c r="D121" s="4" t="s">
        <v>23</v>
      </c>
      <c r="E121" s="4" t="s">
        <v>23</v>
      </c>
      <c r="F121" s="4" t="s">
        <v>91</v>
      </c>
      <c r="G121" s="6">
        <f>INDEX('R8. WEO16 Balance'!$B$13:$H$20,MATCH($E121,'R8. WEO16 Balance'!$A$13:$A$20,0),MATCH(G$85,'R8. WEO16 Balance'!$B$11:$H$11,0))</f>
        <v>3926.1963000000001</v>
      </c>
      <c r="K121" s="6">
        <f>INDEX('R8. WEO16 Balance'!$Q$13:$S$20,MATCH($E121,'R8. WEO16 Balance'!$M$13:$M$20,0),MATCH(K$85,'R8. WEO16 Balance'!$Q$11:$S$11,0))</f>
        <v>3622.1583000000001</v>
      </c>
      <c r="L121" s="6"/>
      <c r="M121" s="6">
        <f>INDEX('R8. WEO16 Balance'!$Q$13:$S$20,MATCH($E121,'R8. WEO16 Balance'!$M$13:$M$20,0),MATCH(M$85,'R8. WEO16 Balance'!$Q$11:$S$11,0))</f>
        <v>2650.1262000000002</v>
      </c>
      <c r="N121" s="6"/>
      <c r="O121" s="6">
        <f>INDEX('R8. WEO16 Balance'!$Q$13:$S$20,MATCH($E121,'R8. WEO16 Balance'!$M$13:$M$20,0),MATCH(O$85,'R8. WEO16 Balance'!$Q$11:$S$11,0))</f>
        <v>2000.4662000000001</v>
      </c>
      <c r="P121" s="8">
        <f>$O121+(P$85-$O$85)*($O121-$M121)/($O$85-$M$85)</f>
        <v>1675.6361999999999</v>
      </c>
      <c r="Q121" s="8">
        <f t="shared" ref="Q121:S127" si="6">$O121+(Q$85-$O$85)*($O121-$M121)/($O$85-$M$85)</f>
        <v>1350.8062</v>
      </c>
      <c r="R121" s="8">
        <f t="shared" si="6"/>
        <v>1025.9762000000001</v>
      </c>
      <c r="S121" s="8">
        <f t="shared" si="6"/>
        <v>701.14619999999991</v>
      </c>
    </row>
    <row r="122" spans="1:19" x14ac:dyDescent="0.3">
      <c r="A122" s="4" t="s">
        <v>94</v>
      </c>
      <c r="B122" s="4" t="s">
        <v>30</v>
      </c>
      <c r="C122" s="4" t="str">
        <f>INDEX('R1. Scenario specifications'!$C$11:$C$59,MATCH($B122,'R1. Scenario specifications'!$A$11:$A$59,0))</f>
        <v>450 Scenario, World Energy Outlook 2016</v>
      </c>
      <c r="D122" s="4" t="s">
        <v>24</v>
      </c>
      <c r="E122" s="4" t="s">
        <v>24</v>
      </c>
      <c r="F122" s="4" t="s">
        <v>91</v>
      </c>
      <c r="G122" s="6">
        <f>INDEX('R8. WEO16 Balance'!$B$13:$H$20,MATCH($E122,'R8. WEO16 Balance'!$A$13:$A$20,0),MATCH(G$85,'R8. WEO16 Balance'!$B$11:$H$11,0))</f>
        <v>4265.8314</v>
      </c>
      <c r="K122" s="6">
        <f>INDEX('R8. WEO16 Balance'!$Q$13:$S$20,MATCH($E122,'R8. WEO16 Balance'!$M$13:$M$20,0),MATCH(K$85,'R8. WEO16 Balance'!$Q$11:$S$11,0))</f>
        <v>4344.5429000000004</v>
      </c>
      <c r="L122" s="6"/>
      <c r="M122" s="6">
        <f>INDEX('R8. WEO16 Balance'!$Q$13:$S$20,MATCH($E122,'R8. WEO16 Balance'!$M$13:$M$20,0),MATCH(M$85,'R8. WEO16 Balance'!$Q$11:$S$11,0))</f>
        <v>3882.9285</v>
      </c>
      <c r="N122" s="6"/>
      <c r="O122" s="6">
        <f>INDEX('R8. WEO16 Balance'!$Q$13:$S$20,MATCH($E122,'R8. WEO16 Balance'!$M$13:$M$20,0),MATCH(O$85,'R8. WEO16 Balance'!$Q$11:$S$11,0))</f>
        <v>3326.0486999999998</v>
      </c>
      <c r="P122" s="8">
        <f t="shared" ref="P122:P127" si="7">$O122+(P$85-$O$85)*($O122-$M122)/($O$85-$M$85)</f>
        <v>3047.6088</v>
      </c>
      <c r="Q122" s="8">
        <f t="shared" si="6"/>
        <v>2769.1688999999997</v>
      </c>
      <c r="R122" s="8">
        <f t="shared" si="6"/>
        <v>2490.7289999999994</v>
      </c>
      <c r="S122" s="8">
        <f t="shared" si="6"/>
        <v>2212.2890999999995</v>
      </c>
    </row>
    <row r="123" spans="1:19" x14ac:dyDescent="0.3">
      <c r="A123" s="4" t="s">
        <v>94</v>
      </c>
      <c r="B123" s="4" t="s">
        <v>30</v>
      </c>
      <c r="C123" s="4" t="str">
        <f>INDEX('R1. Scenario specifications'!$C$11:$C$59,MATCH($B123,'R1. Scenario specifications'!$A$11:$A$59,0))</f>
        <v>450 Scenario, World Energy Outlook 2016</v>
      </c>
      <c r="D123" s="4" t="s">
        <v>25</v>
      </c>
      <c r="E123" s="4" t="s">
        <v>25</v>
      </c>
      <c r="F123" s="4" t="s">
        <v>91</v>
      </c>
      <c r="G123" s="6">
        <f>INDEX('R8. WEO16 Balance'!$B$13:$H$20,MATCH($E123,'R8. WEO16 Balance'!$A$13:$A$20,0),MATCH(G$85,'R8. WEO16 Balance'!$B$11:$H$11,0))</f>
        <v>2892.9857999999999</v>
      </c>
      <c r="K123" s="6">
        <f>INDEX('R8. WEO16 Balance'!$Q$13:$S$20,MATCH($E123,'R8. WEO16 Balance'!$M$13:$M$20,0),MATCH(K$85,'R8. WEO16 Balance'!$Q$11:$S$11,0))</f>
        <v>3135.6714999999999</v>
      </c>
      <c r="L123" s="6"/>
      <c r="M123" s="6">
        <f>INDEX('R8. WEO16 Balance'!$Q$13:$S$20,MATCH($E123,'R8. WEO16 Balance'!$M$13:$M$20,0),MATCH(M$85,'R8. WEO16 Balance'!$Q$11:$S$11,0))</f>
        <v>3348.9760999999999</v>
      </c>
      <c r="N123" s="6"/>
      <c r="O123" s="6">
        <f>INDEX('R8. WEO16 Balance'!$Q$13:$S$20,MATCH($E123,'R8. WEO16 Balance'!$M$13:$M$20,0),MATCH(O$85,'R8. WEO16 Balance'!$Q$11:$S$11,0))</f>
        <v>3300.7307999999998</v>
      </c>
      <c r="P123" s="8">
        <f t="shared" si="7"/>
        <v>3276.60815</v>
      </c>
      <c r="Q123" s="8">
        <f t="shared" si="6"/>
        <v>3252.4854999999998</v>
      </c>
      <c r="R123" s="8">
        <f t="shared" si="6"/>
        <v>3228.3628499999995</v>
      </c>
      <c r="S123" s="8">
        <f t="shared" si="6"/>
        <v>3204.2401999999997</v>
      </c>
    </row>
    <row r="124" spans="1:19" x14ac:dyDescent="0.3">
      <c r="A124" s="4" t="s">
        <v>94</v>
      </c>
      <c r="B124" s="4" t="s">
        <v>30</v>
      </c>
      <c r="C124" s="4" t="str">
        <f>INDEX('R1. Scenario specifications'!$C$11:$C$59,MATCH($B124,'R1. Scenario specifications'!$A$11:$A$59,0))</f>
        <v>450 Scenario, World Energy Outlook 2016</v>
      </c>
      <c r="D124" s="4" t="s">
        <v>53</v>
      </c>
      <c r="E124" s="4" t="s">
        <v>53</v>
      </c>
      <c r="F124" s="4" t="s">
        <v>91</v>
      </c>
      <c r="G124" s="6">
        <f>INDEX('R8. WEO16 Balance'!$B$13:$H$20,MATCH($E124,'R8. WEO16 Balance'!$A$13:$A$20,0),MATCH(G$85,'R8. WEO16 Balance'!$B$11:$H$11,0))</f>
        <v>662.35270000000003</v>
      </c>
      <c r="K124" s="6">
        <f>INDEX('R8. WEO16 Balance'!$Q$13:$S$20,MATCH($E124,'R8. WEO16 Balance'!$M$13:$M$20,0),MATCH(K$85,'R8. WEO16 Balance'!$Q$11:$S$11,0))</f>
        <v>815.3691</v>
      </c>
      <c r="L124" s="6"/>
      <c r="M124" s="6">
        <f>INDEX('R8. WEO16 Balance'!$Q$13:$S$20,MATCH($E124,'R8. WEO16 Balance'!$M$13:$M$20,0),MATCH(M$85,'R8. WEO16 Balance'!$Q$11:$S$11,0))</f>
        <v>1233.7746999999999</v>
      </c>
      <c r="N124" s="6"/>
      <c r="O124" s="6">
        <f>INDEX('R8. WEO16 Balance'!$Q$13:$S$20,MATCH($E124,'R8. WEO16 Balance'!$M$13:$M$20,0),MATCH(O$85,'R8. WEO16 Balance'!$Q$11:$S$11,0))</f>
        <v>1590.0632000000001</v>
      </c>
      <c r="P124" s="8">
        <f t="shared" si="7"/>
        <v>1768.2074500000001</v>
      </c>
      <c r="Q124" s="8">
        <f t="shared" si="6"/>
        <v>1946.3517000000002</v>
      </c>
      <c r="R124" s="8">
        <f t="shared" si="6"/>
        <v>2124.4959500000004</v>
      </c>
      <c r="S124" s="8">
        <f t="shared" si="6"/>
        <v>2302.6402000000003</v>
      </c>
    </row>
    <row r="125" spans="1:19" x14ac:dyDescent="0.3">
      <c r="A125" s="4" t="s">
        <v>94</v>
      </c>
      <c r="B125" s="4" t="s">
        <v>30</v>
      </c>
      <c r="C125" s="4" t="str">
        <f>INDEX('R1. Scenario specifications'!$C$11:$C$59,MATCH($B125,'R1. Scenario specifications'!$A$11:$A$59,0))</f>
        <v>450 Scenario, World Energy Outlook 2016</v>
      </c>
      <c r="D125" s="4" t="s">
        <v>54</v>
      </c>
      <c r="E125" s="4" t="s">
        <v>54</v>
      </c>
      <c r="F125" s="4" t="s">
        <v>91</v>
      </c>
      <c r="G125" s="6">
        <f>INDEX('R8. WEO16 Balance'!$B$13:$H$20,MATCH($E125,'R8. WEO16 Balance'!$A$13:$A$20,0),MATCH(G$85,'R8. WEO16 Balance'!$B$11:$H$11,0))</f>
        <v>334.85239999999999</v>
      </c>
      <c r="K125" s="6">
        <f>INDEX('R8. WEO16 Balance'!$Q$13:$S$20,MATCH($E125,'R8. WEO16 Balance'!$M$13:$M$20,0),MATCH(K$85,'R8. WEO16 Balance'!$Q$11:$S$11,0))</f>
        <v>377.72219999999999</v>
      </c>
      <c r="L125" s="6"/>
      <c r="M125" s="6">
        <f>INDEX('R8. WEO16 Balance'!$Q$13:$S$20,MATCH($E125,'R8. WEO16 Balance'!$M$13:$M$20,0),MATCH(M$85,'R8. WEO16 Balance'!$Q$11:$S$11,0))</f>
        <v>486.32260000000002</v>
      </c>
      <c r="N125" s="6"/>
      <c r="O125" s="6">
        <f>INDEX('R8. WEO16 Balance'!$Q$13:$S$20,MATCH($E125,'R8. WEO16 Balance'!$M$13:$M$20,0),MATCH(O$85,'R8. WEO16 Balance'!$Q$11:$S$11,0))</f>
        <v>592.59320000000002</v>
      </c>
      <c r="P125" s="8">
        <f t="shared" si="7"/>
        <v>645.72850000000005</v>
      </c>
      <c r="Q125" s="8">
        <f t="shared" si="6"/>
        <v>698.86380000000008</v>
      </c>
      <c r="R125" s="8">
        <f t="shared" si="6"/>
        <v>751.9991</v>
      </c>
      <c r="S125" s="8">
        <f t="shared" si="6"/>
        <v>805.13440000000003</v>
      </c>
    </row>
    <row r="126" spans="1:19" x14ac:dyDescent="0.3">
      <c r="A126" s="4" t="s">
        <v>94</v>
      </c>
      <c r="B126" s="4" t="s">
        <v>30</v>
      </c>
      <c r="C126" s="4" t="str">
        <f>INDEX('R1. Scenario specifications'!$C$11:$C$59,MATCH($B126,'R1. Scenario specifications'!$A$11:$A$59,0))</f>
        <v>450 Scenario, World Energy Outlook 2016</v>
      </c>
      <c r="D126" s="4" t="s">
        <v>55</v>
      </c>
      <c r="E126" s="4" t="s">
        <v>60</v>
      </c>
      <c r="F126" s="4" t="s">
        <v>91</v>
      </c>
      <c r="G126" s="6">
        <f>INDEX('R8. WEO16 Balance'!$B$13:$H$20,MATCH($E126,'R8. WEO16 Balance'!$A$13:$A$20,0),MATCH(G$85,'R8. WEO16 Balance'!$B$11:$H$11,0))</f>
        <v>1421.0109</v>
      </c>
      <c r="K126" s="6">
        <f>INDEX('R8. WEO16 Balance'!$Q$13:$S$20,MATCH($E126,'R8. WEO16 Balance'!$M$13:$M$20,0),MATCH(K$85,'R8. WEO16 Balance'!$Q$11:$S$11,0))</f>
        <v>1549.912</v>
      </c>
      <c r="L126" s="6"/>
      <c r="M126" s="6">
        <f>INDEX('R8. WEO16 Balance'!$Q$13:$S$20,MATCH($E126,'R8. WEO16 Balance'!$M$13:$M$20,0),MATCH(M$85,'R8. WEO16 Balance'!$Q$11:$S$11,0))</f>
        <v>1927.665</v>
      </c>
      <c r="N126" s="6"/>
      <c r="O126" s="6">
        <f>INDEX('R8. WEO16 Balance'!$Q$13:$S$20,MATCH($E126,'R8. WEO16 Balance'!$M$13:$M$20,0),MATCH(O$85,'R8. WEO16 Balance'!$Q$11:$S$11,0))</f>
        <v>2309.9413</v>
      </c>
      <c r="P126" s="8">
        <f t="shared" si="7"/>
        <v>2501.0794500000002</v>
      </c>
      <c r="Q126" s="8">
        <f t="shared" si="6"/>
        <v>2692.2175999999999</v>
      </c>
      <c r="R126" s="8">
        <f t="shared" si="6"/>
        <v>2883.3557499999997</v>
      </c>
      <c r="S126" s="8">
        <f t="shared" si="6"/>
        <v>3074.4938999999999</v>
      </c>
    </row>
    <row r="127" spans="1:19" x14ac:dyDescent="0.3">
      <c r="A127" s="9" t="s">
        <v>94</v>
      </c>
      <c r="B127" s="9" t="s">
        <v>30</v>
      </c>
      <c r="C127" s="9" t="str">
        <f>INDEX('R1. Scenario specifications'!$C$11:$C$59,MATCH($B127,'R1. Scenario specifications'!$A$11:$A$59,0))</f>
        <v>450 Scenario, World Energy Outlook 2016</v>
      </c>
      <c r="D127" s="9" t="s">
        <v>92</v>
      </c>
      <c r="E127" s="9" t="s">
        <v>92</v>
      </c>
      <c r="F127" s="9" t="s">
        <v>91</v>
      </c>
      <c r="G127" s="10">
        <f>INDEX('R8. WEO16 Balance'!$B$13:$H$20,MATCH($E127,'R8. WEO16 Balance'!$A$13:$A$20,0),MATCH(G$85,'R8. WEO16 Balance'!$B$11:$H$11,0))</f>
        <v>180.8526</v>
      </c>
      <c r="H127" s="9"/>
      <c r="I127" s="9"/>
      <c r="J127" s="9"/>
      <c r="K127" s="10">
        <f>INDEX('R8. WEO16 Balance'!$Q$13:$S$20,MATCH($E127,'R8. WEO16 Balance'!$M$13:$M$20,0),MATCH(K$85,'R8. WEO16 Balance'!$Q$11:$S$11,0))</f>
        <v>358.6909</v>
      </c>
      <c r="L127" s="10"/>
      <c r="M127" s="10">
        <f>INDEX('R8. WEO16 Balance'!$Q$13:$S$20,MATCH($E127,'R8. WEO16 Balance'!$M$13:$M$20,0),MATCH(M$85,'R8. WEO16 Balance'!$Q$11:$S$11,0))</f>
        <v>938.65179999999998</v>
      </c>
      <c r="N127" s="10"/>
      <c r="O127" s="10">
        <f>INDEX('R8. WEO16 Balance'!$Q$13:$S$20,MATCH($E127,'R8. WEO16 Balance'!$M$13:$M$20,0),MATCH(O$85,'R8. WEO16 Balance'!$Q$11:$S$11,0))</f>
        <v>1758.6495</v>
      </c>
      <c r="P127" s="11">
        <f t="shared" si="7"/>
        <v>2168.6483499999999</v>
      </c>
      <c r="Q127" s="11">
        <f t="shared" si="6"/>
        <v>2578.6472000000003</v>
      </c>
      <c r="R127" s="11">
        <f t="shared" si="6"/>
        <v>2988.6460500000003</v>
      </c>
      <c r="S127" s="11">
        <f t="shared" si="6"/>
        <v>3398.6449000000002</v>
      </c>
    </row>
    <row r="128" spans="1:19" x14ac:dyDescent="0.3">
      <c r="A128" s="4" t="s">
        <v>45</v>
      </c>
      <c r="B128" s="4" t="s">
        <v>31</v>
      </c>
      <c r="C128" s="4" t="str">
        <f>INDEX('R1. Scenario specifications'!$C$11:$C$59,MATCH($B128,'R1. Scenario specifications'!$A$11:$A$59,0))</f>
        <v>Reference Technologies Scenario, Energy Technology Perspectives 2017</v>
      </c>
      <c r="D128" s="4" t="s">
        <v>23</v>
      </c>
      <c r="E128" s="4" t="s">
        <v>23</v>
      </c>
      <c r="F128" s="4" t="s">
        <v>13</v>
      </c>
      <c r="G128" s="6">
        <f>IFERROR(INDEX('R5. ETP17 Summary'!$C$12:$K$20,MATCH($E128,'R5. ETP17 Summary'!$B$12:$B$20,0),MATCH(G$85,'R5. ETP17 Summary'!$C$9:$K$9,0)),"")</f>
        <v>163853.62994548801</v>
      </c>
      <c r="H128" s="6" t="str">
        <f>IFERROR(INDEX('R5. ETP17 Summary'!$C$12:$K$20,MATCH($E128,'R5. ETP17 Summary'!$B$12:$B$20,0),MATCH(H$85,'R5. ETP17 Summary'!$C$9:$K$9,0)),"")</f>
        <v/>
      </c>
      <c r="I128" s="6" t="str">
        <f>IFERROR(INDEX('R5. ETP17 Summary'!$C$12:$K$20,MATCH($E128,'R5. ETP17 Summary'!$B$12:$B$20,0),MATCH(I$85,'R5. ETP17 Summary'!$C$9:$K$9,0)),"")</f>
        <v/>
      </c>
      <c r="J128" s="6" t="str">
        <f>IFERROR(INDEX('R5. ETP17 Summary'!$C$12:$K$20,MATCH($E128,'R5. ETP17 Summary'!$B$12:$B$20,0),MATCH(J$85,'R5. ETP17 Summary'!$C$9:$K$9,0)),"")</f>
        <v/>
      </c>
      <c r="K128" s="8">
        <f t="shared" ref="K128:K148" si="8">$G128+(K$85-$G$85)*($L128-$G128)/($L$85-$G$85)</f>
        <v>163058.50026170598</v>
      </c>
      <c r="L128" s="6">
        <f>IFERROR(INDEX('R5. ETP17 Summary'!$C$12:$K$20,MATCH($E128,'R5. ETP17 Summary'!$B$12:$B$20,0),MATCH(L$85,'R5. ETP17 Summary'!$C$9:$K$9,0)),"")</f>
        <v>162395.89219188763</v>
      </c>
      <c r="M128" s="6">
        <f>IFERROR(INDEX('R5. ETP17 Summary'!$C$12:$K$20,MATCH($E128,'R5. ETP17 Summary'!$B$12:$B$20,0),MATCH(M$85,'R5. ETP17 Summary'!$C$9:$K$9,0)),"")</f>
        <v>162921.73111427567</v>
      </c>
      <c r="N128" s="6">
        <f>IFERROR(INDEX('R5. ETP17 Summary'!$C$12:$K$20,MATCH($E128,'R5. ETP17 Summary'!$B$12:$B$20,0),MATCH(N$85,'R5. ETP17 Summary'!$C$9:$K$9,0)),"")</f>
        <v>164935.01521888917</v>
      </c>
      <c r="O128" s="6">
        <f>IFERROR(INDEX('R5. ETP17 Summary'!$C$12:$K$20,MATCH($E128,'R5. ETP17 Summary'!$B$12:$B$20,0),MATCH(O$85,'R5. ETP17 Summary'!$C$9:$K$9,0)),"")</f>
        <v>168456.54625766998</v>
      </c>
      <c r="P128" s="6">
        <f>IFERROR(INDEX('R5. ETP17 Summary'!$C$12:$K$20,MATCH($E128,'R5. ETP17 Summary'!$B$12:$B$20,0),MATCH(P$85,'R5. ETP17 Summary'!$C$9:$K$9,0)),"")</f>
        <v>167055.82520076376</v>
      </c>
      <c r="Q128" s="6">
        <f>IFERROR(INDEX('R5. ETP17 Summary'!$C$12:$K$20,MATCH($E128,'R5. ETP17 Summary'!$B$12:$B$20,0),MATCH(Q$85,'R5. ETP17 Summary'!$C$9:$K$9,0)),"")</f>
        <v>163446.66790497277</v>
      </c>
      <c r="R128" s="6">
        <f>IFERROR(INDEX('R5. ETP17 Summary'!$C$12:$K$20,MATCH($E128,'R5. ETP17 Summary'!$B$12:$B$20,0),MATCH(R$85,'R5. ETP17 Summary'!$C$9:$K$9,0)),"")</f>
        <v>164936.60354914173</v>
      </c>
      <c r="S128" s="6">
        <f>IFERROR(INDEX('R5. ETP17 Summary'!$C$12:$K$20,MATCH($E128,'R5. ETP17 Summary'!$B$12:$B$20,0),MATCH(S$85,'R5. ETP17 Summary'!$C$9:$K$9,0)),"")</f>
        <v>163833.11722813317</v>
      </c>
    </row>
    <row r="129" spans="1:19" x14ac:dyDescent="0.3">
      <c r="A129" s="4" t="s">
        <v>45</v>
      </c>
      <c r="B129" s="4" t="s">
        <v>31</v>
      </c>
      <c r="C129" s="4" t="str">
        <f>INDEX('R1. Scenario specifications'!$C$11:$C$59,MATCH($B129,'R1. Scenario specifications'!$A$11:$A$59,0))</f>
        <v>Reference Technologies Scenario, Energy Technology Perspectives 2017</v>
      </c>
      <c r="D129" s="4" t="s">
        <v>24</v>
      </c>
      <c r="E129" s="4" t="s">
        <v>24</v>
      </c>
      <c r="F129" s="4" t="s">
        <v>13</v>
      </c>
      <c r="G129" s="6">
        <f>IFERROR(INDEX('R5. ETP17 Summary'!$C$12:$K$20,MATCH($E129,'R5. ETP17 Summary'!$B$12:$B$20,0),MATCH(G$85,'R5. ETP17 Summary'!$C$9:$K$9,0)),"")</f>
        <v>179603.77400539213</v>
      </c>
      <c r="H129" s="6" t="str">
        <f>IFERROR(INDEX('R5. ETP17 Summary'!$C$12:$K$20,MATCH($E129,'R5. ETP17 Summary'!$B$12:$B$20,0),MATCH(H$85,'R5. ETP17 Summary'!$C$9:$K$9,0)),"")</f>
        <v/>
      </c>
      <c r="I129" s="6" t="str">
        <f>IFERROR(INDEX('R5. ETP17 Summary'!$C$12:$K$20,MATCH($E129,'R5. ETP17 Summary'!$B$12:$B$20,0),MATCH(I$85,'R5. ETP17 Summary'!$C$9:$K$9,0)),"")</f>
        <v/>
      </c>
      <c r="J129" s="6" t="str">
        <f>IFERROR(INDEX('R5. ETP17 Summary'!$C$12:$K$20,MATCH($E129,'R5. ETP17 Summary'!$B$12:$B$20,0),MATCH(J$85,'R5. ETP17 Summary'!$C$9:$K$9,0)),"")</f>
        <v/>
      </c>
      <c r="K129" s="8">
        <f t="shared" si="8"/>
        <v>185822.86224654422</v>
      </c>
      <c r="L129" s="6">
        <f>IFERROR(INDEX('R5. ETP17 Summary'!$C$12:$K$20,MATCH($E129,'R5. ETP17 Summary'!$B$12:$B$20,0),MATCH(L$85,'R5. ETP17 Summary'!$C$9:$K$9,0)),"")</f>
        <v>191005.43578083764</v>
      </c>
      <c r="M129" s="6">
        <f>IFERROR(INDEX('R5. ETP17 Summary'!$C$12:$K$20,MATCH($E129,'R5. ETP17 Summary'!$B$12:$B$20,0),MATCH(M$85,'R5. ETP17 Summary'!$C$9:$K$9,0)),"")</f>
        <v>197406.6923135276</v>
      </c>
      <c r="N129" s="6">
        <f>IFERROR(INDEX('R5. ETP17 Summary'!$C$12:$K$20,MATCH($E129,'R5. ETP17 Summary'!$B$12:$B$20,0),MATCH(N$85,'R5. ETP17 Summary'!$C$9:$K$9,0)),"")</f>
        <v>200947.73220399983</v>
      </c>
      <c r="O129" s="6">
        <f>IFERROR(INDEX('R5. ETP17 Summary'!$C$12:$K$20,MATCH($E129,'R5. ETP17 Summary'!$B$12:$B$20,0),MATCH(O$85,'R5. ETP17 Summary'!$C$9:$K$9,0)),"")</f>
        <v>204742.68298506443</v>
      </c>
      <c r="P129" s="6">
        <f>IFERROR(INDEX('R5. ETP17 Summary'!$C$12:$K$20,MATCH($E129,'R5. ETP17 Summary'!$B$12:$B$20,0),MATCH(P$85,'R5. ETP17 Summary'!$C$9:$K$9,0)),"")</f>
        <v>206619.49566900227</v>
      </c>
      <c r="Q129" s="6">
        <f>IFERROR(INDEX('R5. ETP17 Summary'!$C$12:$K$20,MATCH($E129,'R5. ETP17 Summary'!$B$12:$B$20,0),MATCH(Q$85,'R5. ETP17 Summary'!$C$9:$K$9,0)),"")</f>
        <v>207960.44191028658</v>
      </c>
      <c r="R129" s="6">
        <f>IFERROR(INDEX('R5. ETP17 Summary'!$C$12:$K$20,MATCH($E129,'R5. ETP17 Summary'!$B$12:$B$20,0),MATCH(R$85,'R5. ETP17 Summary'!$C$9:$K$9,0)),"")</f>
        <v>208564.09239051194</v>
      </c>
      <c r="S129" s="6">
        <f>IFERROR(INDEX('R5. ETP17 Summary'!$C$12:$K$20,MATCH($E129,'R5. ETP17 Summary'!$B$12:$B$20,0),MATCH(S$85,'R5. ETP17 Summary'!$C$9:$K$9,0)),"")</f>
        <v>209196.40225715772</v>
      </c>
    </row>
    <row r="130" spans="1:19" x14ac:dyDescent="0.3">
      <c r="A130" s="4" t="s">
        <v>45</v>
      </c>
      <c r="B130" s="4" t="s">
        <v>31</v>
      </c>
      <c r="C130" s="4" t="str">
        <f>INDEX('R1. Scenario specifications'!$C$11:$C$59,MATCH($B130,'R1. Scenario specifications'!$A$11:$A$59,0))</f>
        <v>Reference Technologies Scenario, Energy Technology Perspectives 2017</v>
      </c>
      <c r="D130" s="4" t="s">
        <v>25</v>
      </c>
      <c r="E130" s="4" t="s">
        <v>67</v>
      </c>
      <c r="F130" s="4" t="s">
        <v>13</v>
      </c>
      <c r="G130" s="6">
        <f>IFERROR(INDEX('R5. ETP17 Summary'!$C$12:$K$20,MATCH($E130,'R5. ETP17 Summary'!$B$12:$B$20,0),MATCH(G$85,'R5. ETP17 Summary'!$C$9:$K$9,0)),"")</f>
        <v>121441.43859937201</v>
      </c>
      <c r="H130" s="6" t="str">
        <f>IFERROR(INDEX('R5. ETP17 Summary'!$C$12:$K$20,MATCH($E130,'R5. ETP17 Summary'!$B$12:$B$20,0),MATCH(H$85,'R5. ETP17 Summary'!$C$9:$K$9,0)),"")</f>
        <v/>
      </c>
      <c r="I130" s="6" t="str">
        <f>IFERROR(INDEX('R5. ETP17 Summary'!$C$12:$K$20,MATCH($E130,'R5. ETP17 Summary'!$B$12:$B$20,0),MATCH(I$85,'R5. ETP17 Summary'!$C$9:$K$9,0)),"")</f>
        <v/>
      </c>
      <c r="J130" s="6" t="str">
        <f>IFERROR(INDEX('R5. ETP17 Summary'!$C$12:$K$20,MATCH($E130,'R5. ETP17 Summary'!$B$12:$B$20,0),MATCH(J$85,'R5. ETP17 Summary'!$C$9:$K$9,0)),"")</f>
        <v/>
      </c>
      <c r="K130" s="8">
        <f t="shared" si="8"/>
        <v>134061.2469511767</v>
      </c>
      <c r="L130" s="6">
        <f>IFERROR(INDEX('R5. ETP17 Summary'!$C$12:$K$20,MATCH($E130,'R5. ETP17 Summary'!$B$12:$B$20,0),MATCH(L$85,'R5. ETP17 Summary'!$C$9:$K$9,0)),"")</f>
        <v>144577.75391101392</v>
      </c>
      <c r="M130" s="6">
        <f>IFERROR(INDEX('R5. ETP17 Summary'!$C$12:$K$20,MATCH($E130,'R5. ETP17 Summary'!$B$12:$B$20,0),MATCH(M$85,'R5. ETP17 Summary'!$C$9:$K$9,0)),"")</f>
        <v>157419.5286941051</v>
      </c>
      <c r="N130" s="6">
        <f>IFERROR(INDEX('R5. ETP17 Summary'!$C$12:$K$20,MATCH($E130,'R5. ETP17 Summary'!$B$12:$B$20,0),MATCH(N$85,'R5. ETP17 Summary'!$C$9:$K$9,0)),"")</f>
        <v>166282.21412672359</v>
      </c>
      <c r="O130" s="6">
        <f>IFERROR(INDEX('R5. ETP17 Summary'!$C$12:$K$20,MATCH($E130,'R5. ETP17 Summary'!$B$12:$B$20,0),MATCH(O$85,'R5. ETP17 Summary'!$C$9:$K$9,0)),"")</f>
        <v>173948.88848311218</v>
      </c>
      <c r="P130" s="6">
        <f>IFERROR(INDEX('R5. ETP17 Summary'!$C$12:$K$20,MATCH($E130,'R5. ETP17 Summary'!$B$12:$B$20,0),MATCH(P$85,'R5. ETP17 Summary'!$C$9:$K$9,0)),"")</f>
        <v>180048.62582986552</v>
      </c>
      <c r="Q130" s="6">
        <f>IFERROR(INDEX('R5. ETP17 Summary'!$C$12:$K$20,MATCH($E130,'R5. ETP17 Summary'!$B$12:$B$20,0),MATCH(Q$85,'R5. ETP17 Summary'!$C$9:$K$9,0)),"")</f>
        <v>183911.28735033987</v>
      </c>
      <c r="R130" s="6">
        <f>IFERROR(INDEX('R5. ETP17 Summary'!$C$12:$K$20,MATCH($E130,'R5. ETP17 Summary'!$B$12:$B$20,0),MATCH(R$85,'R5. ETP17 Summary'!$C$9:$K$9,0)),"")</f>
        <v>187024.45700405858</v>
      </c>
      <c r="S130" s="6">
        <f>IFERROR(INDEX('R5. ETP17 Summary'!$C$12:$K$20,MATCH($E130,'R5. ETP17 Summary'!$B$12:$B$20,0),MATCH(S$85,'R5. ETP17 Summary'!$C$9:$K$9,0)),"")</f>
        <v>192620.56225737816</v>
      </c>
    </row>
    <row r="131" spans="1:19" x14ac:dyDescent="0.3">
      <c r="A131" s="4" t="s">
        <v>45</v>
      </c>
      <c r="B131" s="4" t="s">
        <v>31</v>
      </c>
      <c r="C131" s="4" t="str">
        <f>INDEX('R1. Scenario specifications'!$C$11:$C$59,MATCH($B131,'R1. Scenario specifications'!$A$11:$A$59,0))</f>
        <v>Reference Technologies Scenario, Energy Technology Perspectives 2017</v>
      </c>
      <c r="D131" s="4" t="s">
        <v>53</v>
      </c>
      <c r="E131" s="4" t="s">
        <v>53</v>
      </c>
      <c r="F131" s="4" t="s">
        <v>13</v>
      </c>
      <c r="G131" s="6">
        <f>IFERROR(INDEX('R5. ETP17 Summary'!$C$12:$K$20,MATCH($E131,'R5. ETP17 Summary'!$B$12:$B$20,0),MATCH(G$85,'R5. ETP17 Summary'!$C$9:$K$9,0)),"")</f>
        <v>27689.539085172</v>
      </c>
      <c r="H131" s="6" t="str">
        <f>IFERROR(INDEX('R5. ETP17 Summary'!$C$12:$K$20,MATCH($E131,'R5. ETP17 Summary'!$B$12:$B$20,0),MATCH(H$85,'R5. ETP17 Summary'!$C$9:$K$9,0)),"")</f>
        <v/>
      </c>
      <c r="I131" s="6" t="str">
        <f>IFERROR(INDEX('R5. ETP17 Summary'!$C$12:$K$20,MATCH($E131,'R5. ETP17 Summary'!$B$12:$B$20,0),MATCH(I$85,'R5. ETP17 Summary'!$C$9:$K$9,0)),"")</f>
        <v/>
      </c>
      <c r="J131" s="6" t="str">
        <f>IFERROR(INDEX('R5. ETP17 Summary'!$C$12:$K$20,MATCH($E131,'R5. ETP17 Summary'!$B$12:$B$20,0),MATCH(J$85,'R5. ETP17 Summary'!$C$9:$K$9,0)),"")</f>
        <v/>
      </c>
      <c r="K131" s="8">
        <f t="shared" si="8"/>
        <v>31982.42759801928</v>
      </c>
      <c r="L131" s="6">
        <f>IFERROR(INDEX('R5. ETP17 Summary'!$C$12:$K$20,MATCH($E131,'R5. ETP17 Summary'!$B$12:$B$20,0),MATCH(L$85,'R5. ETP17 Summary'!$C$9:$K$9,0)),"")</f>
        <v>35559.834692058677</v>
      </c>
      <c r="M131" s="6">
        <f>IFERROR(INDEX('R5. ETP17 Summary'!$C$12:$K$20,MATCH($E131,'R5. ETP17 Summary'!$B$12:$B$20,0),MATCH(M$85,'R5. ETP17 Summary'!$C$9:$K$9,0)),"")</f>
        <v>40109.492771140474</v>
      </c>
      <c r="N131" s="6">
        <f>IFERROR(INDEX('R5. ETP17 Summary'!$C$12:$K$20,MATCH($E131,'R5. ETP17 Summary'!$B$12:$B$20,0),MATCH(N$85,'R5. ETP17 Summary'!$C$9:$K$9,0)),"")</f>
        <v>42925.410641639719</v>
      </c>
      <c r="O131" s="6">
        <f>IFERROR(INDEX('R5. ETP17 Summary'!$C$12:$K$20,MATCH($E131,'R5. ETP17 Summary'!$B$12:$B$20,0),MATCH(O$85,'R5. ETP17 Summary'!$C$9:$K$9,0)),"")</f>
        <v>46981.144447294035</v>
      </c>
      <c r="P131" s="6">
        <f>IFERROR(INDEX('R5. ETP17 Summary'!$C$12:$K$20,MATCH($E131,'R5. ETP17 Summary'!$B$12:$B$20,0),MATCH(P$85,'R5. ETP17 Summary'!$C$9:$K$9,0)),"")</f>
        <v>50750.410685106501</v>
      </c>
      <c r="Q131" s="6">
        <f>IFERROR(INDEX('R5. ETP17 Summary'!$C$12:$K$20,MATCH($E131,'R5. ETP17 Summary'!$B$12:$B$20,0),MATCH(Q$85,'R5. ETP17 Summary'!$C$9:$K$9,0)),"")</f>
        <v>53282.656124829373</v>
      </c>
      <c r="R131" s="6">
        <f>IFERROR(INDEX('R5. ETP17 Summary'!$C$12:$K$20,MATCH($E131,'R5. ETP17 Summary'!$B$12:$B$20,0),MATCH(R$85,'R5. ETP17 Summary'!$C$9:$K$9,0)),"")</f>
        <v>55836.112650556701</v>
      </c>
      <c r="S131" s="6">
        <f>IFERROR(INDEX('R5. ETP17 Summary'!$C$12:$K$20,MATCH($E131,'R5. ETP17 Summary'!$B$12:$B$20,0),MATCH(S$85,'R5. ETP17 Summary'!$C$9:$K$9,0)),"")</f>
        <v>57499.270485224159</v>
      </c>
    </row>
    <row r="132" spans="1:19" x14ac:dyDescent="0.3">
      <c r="A132" s="4" t="s">
        <v>45</v>
      </c>
      <c r="B132" s="4" t="s">
        <v>31</v>
      </c>
      <c r="C132" s="4" t="str">
        <f>INDEX('R1. Scenario specifications'!$C$11:$C$59,MATCH($B132,'R1. Scenario specifications'!$A$11:$A$59,0))</f>
        <v>Reference Technologies Scenario, Energy Technology Perspectives 2017</v>
      </c>
      <c r="D132" s="4" t="s">
        <v>54</v>
      </c>
      <c r="E132" s="4" t="s">
        <v>54</v>
      </c>
      <c r="F132" s="4" t="s">
        <v>13</v>
      </c>
      <c r="G132" s="6">
        <f>IFERROR(INDEX('R5. ETP17 Summary'!$C$12:$K$20,MATCH($E132,'R5. ETP17 Summary'!$B$12:$B$20,0),MATCH(G$85,'R5. ETP17 Summary'!$C$9:$K$9,0)),"")</f>
        <v>14023.472570784001</v>
      </c>
      <c r="H132" s="6" t="str">
        <f>IFERROR(INDEX('R5. ETP17 Summary'!$C$12:$K$20,MATCH($E132,'R5. ETP17 Summary'!$B$12:$B$20,0),MATCH(H$85,'R5. ETP17 Summary'!$C$9:$K$9,0)),"")</f>
        <v/>
      </c>
      <c r="I132" s="6" t="str">
        <f>IFERROR(INDEX('R5. ETP17 Summary'!$C$12:$K$20,MATCH($E132,'R5. ETP17 Summary'!$B$12:$B$20,0),MATCH(I$85,'R5. ETP17 Summary'!$C$9:$K$9,0)),"")</f>
        <v/>
      </c>
      <c r="J132" s="6" t="str">
        <f>IFERROR(INDEX('R5. ETP17 Summary'!$C$12:$K$20,MATCH($E132,'R5. ETP17 Summary'!$B$12:$B$20,0),MATCH(J$85,'R5. ETP17 Summary'!$C$9:$K$9,0)),"")</f>
        <v/>
      </c>
      <c r="K132" s="8">
        <f t="shared" si="8"/>
        <v>16074.749520297477</v>
      </c>
      <c r="L132" s="6">
        <f>IFERROR(INDEX('R5. ETP17 Summary'!$C$12:$K$20,MATCH($E132,'R5. ETP17 Summary'!$B$12:$B$20,0),MATCH(L$85,'R5. ETP17 Summary'!$C$9:$K$9,0)),"")</f>
        <v>17784.146978225373</v>
      </c>
      <c r="M132" s="6">
        <f>IFERROR(INDEX('R5. ETP17 Summary'!$C$12:$K$20,MATCH($E132,'R5. ETP17 Summary'!$B$12:$B$20,0),MATCH(M$85,'R5. ETP17 Summary'!$C$9:$K$9,0)),"")</f>
        <v>19521.346344109013</v>
      </c>
      <c r="N132" s="6">
        <f>IFERROR(INDEX('R5. ETP17 Summary'!$C$12:$K$20,MATCH($E132,'R5. ETP17 Summary'!$B$12:$B$20,0),MATCH(N$85,'R5. ETP17 Summary'!$C$9:$K$9,0)),"")</f>
        <v>21125.119611584454</v>
      </c>
      <c r="O132" s="6">
        <f>IFERROR(INDEX('R5. ETP17 Summary'!$C$12:$K$20,MATCH($E132,'R5. ETP17 Summary'!$B$12:$B$20,0),MATCH(O$85,'R5. ETP17 Summary'!$C$9:$K$9,0)),"")</f>
        <v>22542.7240900408</v>
      </c>
      <c r="P132" s="6">
        <f>IFERROR(INDEX('R5. ETP17 Summary'!$C$12:$K$20,MATCH($E132,'R5. ETP17 Summary'!$B$12:$B$20,0),MATCH(P$85,'R5. ETP17 Summary'!$C$9:$K$9,0)),"")</f>
        <v>23937.910411058459</v>
      </c>
      <c r="Q132" s="6">
        <f>IFERROR(INDEX('R5. ETP17 Summary'!$C$12:$K$20,MATCH($E132,'R5. ETP17 Summary'!$B$12:$B$20,0),MATCH(Q$85,'R5. ETP17 Summary'!$C$9:$K$9,0)),"")</f>
        <v>25336.098934741171</v>
      </c>
      <c r="R132" s="6">
        <f>IFERROR(INDEX('R5. ETP17 Summary'!$C$12:$K$20,MATCH($E132,'R5. ETP17 Summary'!$B$12:$B$20,0),MATCH(R$85,'R5. ETP17 Summary'!$C$9:$K$9,0)),"")</f>
        <v>26751.550271835698</v>
      </c>
      <c r="S132" s="6">
        <f>IFERROR(INDEX('R5. ETP17 Summary'!$C$12:$K$20,MATCH($E132,'R5. ETP17 Summary'!$B$12:$B$20,0),MATCH(S$85,'R5. ETP17 Summary'!$C$9:$K$9,0)),"")</f>
        <v>28212.558083921995</v>
      </c>
    </row>
    <row r="133" spans="1:19" x14ac:dyDescent="0.3">
      <c r="A133" s="4" t="s">
        <v>45</v>
      </c>
      <c r="B133" s="4" t="s">
        <v>31</v>
      </c>
      <c r="C133" s="4" t="str">
        <f>INDEX('R1. Scenario specifications'!$C$11:$C$59,MATCH($B133,'R1. Scenario specifications'!$A$11:$A$59,0))</f>
        <v>Reference Technologies Scenario, Energy Technology Perspectives 2017</v>
      </c>
      <c r="D133" s="4" t="s">
        <v>55</v>
      </c>
      <c r="E133" s="4" t="s">
        <v>69</v>
      </c>
      <c r="F133" s="4" t="s">
        <v>13</v>
      </c>
      <c r="G133" s="6">
        <f>IFERROR(INDEX('R5. ETP17 Summary'!$C$12:$K$20,MATCH($E133,'R5. ETP17 Summary'!$B$12:$B$20,0),MATCH(G$85,'R5. ETP17 Summary'!$C$9:$K$9,0)),"")</f>
        <v>54727.207129212009</v>
      </c>
      <c r="H133" s="6" t="str">
        <f>IFERROR(INDEX('R5. ETP17 Summary'!$C$12:$K$20,MATCH($E133,'R5. ETP17 Summary'!$B$12:$B$20,0),MATCH(H$85,'R5. ETP17 Summary'!$C$9:$K$9,0)),"")</f>
        <v/>
      </c>
      <c r="I133" s="6" t="str">
        <f>IFERROR(INDEX('R5. ETP17 Summary'!$C$12:$K$20,MATCH($E133,'R5. ETP17 Summary'!$B$12:$B$20,0),MATCH(I$85,'R5. ETP17 Summary'!$C$9:$K$9,0)),"")</f>
        <v/>
      </c>
      <c r="J133" s="6" t="str">
        <f>IFERROR(INDEX('R5. ETP17 Summary'!$C$12:$K$20,MATCH($E133,'R5. ETP17 Summary'!$B$12:$B$20,0),MATCH(J$85,'R5. ETP17 Summary'!$C$9:$K$9,0)),"")</f>
        <v/>
      </c>
      <c r="K133" s="8">
        <f t="shared" si="8"/>
        <v>63329.516406807663</v>
      </c>
      <c r="L133" s="6">
        <f>IFERROR(INDEX('R5. ETP17 Summary'!$C$12:$K$20,MATCH($E133,'R5. ETP17 Summary'!$B$12:$B$20,0),MATCH(L$85,'R5. ETP17 Summary'!$C$9:$K$9,0)),"")</f>
        <v>70498.107471470707</v>
      </c>
      <c r="M133" s="6">
        <f>IFERROR(INDEX('R5. ETP17 Summary'!$C$12:$K$20,MATCH($E133,'R5. ETP17 Summary'!$B$12:$B$20,0),MATCH(M$85,'R5. ETP17 Summary'!$C$9:$K$9,0)),"")</f>
        <v>74552.475154914529</v>
      </c>
      <c r="N133" s="6">
        <f>IFERROR(INDEX('R5. ETP17 Summary'!$C$12:$K$20,MATCH($E133,'R5. ETP17 Summary'!$B$12:$B$20,0),MATCH(N$85,'R5. ETP17 Summary'!$C$9:$K$9,0)),"")</f>
        <v>79723.447504423792</v>
      </c>
      <c r="O133" s="6">
        <f>IFERROR(INDEX('R5. ETP17 Summary'!$C$12:$K$20,MATCH($E133,'R5. ETP17 Summary'!$B$12:$B$20,0),MATCH(O$85,'R5. ETP17 Summary'!$C$9:$K$9,0)),"")</f>
        <v>84595.559668756963</v>
      </c>
      <c r="P133" s="6">
        <f>IFERROR(INDEX('R5. ETP17 Summary'!$C$12:$K$20,MATCH($E133,'R5. ETP17 Summary'!$B$12:$B$20,0),MATCH(P$85,'R5. ETP17 Summary'!$C$9:$K$9,0)),"")</f>
        <v>88714.934143848994</v>
      </c>
      <c r="Q133" s="6">
        <f>IFERROR(INDEX('R5. ETP17 Summary'!$C$12:$K$20,MATCH($E133,'R5. ETP17 Summary'!$B$12:$B$20,0),MATCH(Q$85,'R5. ETP17 Summary'!$C$9:$K$9,0)),"")</f>
        <v>92911.455462889993</v>
      </c>
      <c r="R133" s="6">
        <f>IFERROR(INDEX('R5. ETP17 Summary'!$C$12:$K$20,MATCH($E133,'R5. ETP17 Summary'!$B$12:$B$20,0),MATCH(R$85,'R5. ETP17 Summary'!$C$9:$K$9,0)),"")</f>
        <v>96734.258713914533</v>
      </c>
      <c r="S133" s="6">
        <f>IFERROR(INDEX('R5. ETP17 Summary'!$C$12:$K$20,MATCH($E133,'R5. ETP17 Summary'!$B$12:$B$20,0),MATCH(S$85,'R5. ETP17 Summary'!$C$9:$K$9,0)),"")</f>
        <v>98896.254567430544</v>
      </c>
    </row>
    <row r="134" spans="1:19" x14ac:dyDescent="0.3">
      <c r="A134" s="4" t="s">
        <v>45</v>
      </c>
      <c r="B134" s="9" t="s">
        <v>31</v>
      </c>
      <c r="C134" s="9" t="str">
        <f>INDEX('R1. Scenario specifications'!$C$11:$C$59,MATCH($B134,'R1. Scenario specifications'!$A$11:$A$59,0))</f>
        <v>Reference Technologies Scenario, Energy Technology Perspectives 2017</v>
      </c>
      <c r="D134" s="9" t="s">
        <v>92</v>
      </c>
      <c r="E134" s="9" t="s">
        <v>58</v>
      </c>
      <c r="F134" s="9" t="s">
        <v>13</v>
      </c>
      <c r="G134" s="10">
        <f>IFERROR(INDEX('R5. ETP17 Summary'!$C$12:$K$20,MATCH($E134,'R5. ETP17 Summary'!$B$12:$B$20,0),MATCH(G$85,'R5. ETP17 Summary'!$C$9:$K$9,0)),"")</f>
        <v>7768.6318090440009</v>
      </c>
      <c r="H134" s="10" t="str">
        <f>IFERROR(INDEX('R5. ETP17 Summary'!$C$12:$K$20,MATCH($E134,'R5. ETP17 Summary'!$B$12:$B$20,0),MATCH(H$85,'R5. ETP17 Summary'!$C$9:$K$9,0)),"")</f>
        <v/>
      </c>
      <c r="I134" s="10" t="str">
        <f>IFERROR(INDEX('R5. ETP17 Summary'!$C$12:$K$20,MATCH($E134,'R5. ETP17 Summary'!$B$12:$B$20,0),MATCH(I$85,'R5. ETP17 Summary'!$C$9:$K$9,0)),"")</f>
        <v/>
      </c>
      <c r="J134" s="10" t="str">
        <f>IFERROR(INDEX('R5. ETP17 Summary'!$C$12:$K$20,MATCH($E134,'R5. ETP17 Summary'!$B$12:$B$20,0),MATCH(J$85,'R5. ETP17 Summary'!$C$9:$K$9,0)),"")</f>
        <v/>
      </c>
      <c r="K134" s="11">
        <f t="shared" si="8"/>
        <v>15167.484074857288</v>
      </c>
      <c r="L134" s="10">
        <f>IFERROR(INDEX('R5. ETP17 Summary'!$C$12:$K$20,MATCH($E134,'R5. ETP17 Summary'!$B$12:$B$20,0),MATCH(L$85,'R5. ETP17 Summary'!$C$9:$K$9,0)),"")</f>
        <v>21333.194296368361</v>
      </c>
      <c r="M134" s="10">
        <f>IFERROR(INDEX('R5. ETP17 Summary'!$C$12:$K$20,MATCH($E134,'R5. ETP17 Summary'!$B$12:$B$20,0),MATCH(M$85,'R5. ETP17 Summary'!$C$9:$K$9,0)),"")</f>
        <v>28996.761728250171</v>
      </c>
      <c r="N134" s="10">
        <f>IFERROR(INDEX('R5. ETP17 Summary'!$C$12:$K$20,MATCH($E134,'R5. ETP17 Summary'!$B$12:$B$20,0),MATCH(N$85,'R5. ETP17 Summary'!$C$9:$K$9,0)),"")</f>
        <v>38110.273112632582</v>
      </c>
      <c r="O134" s="10">
        <f>IFERROR(INDEX('R5. ETP17 Summary'!$C$12:$K$20,MATCH($E134,'R5. ETP17 Summary'!$B$12:$B$20,0),MATCH(O$85,'R5. ETP17 Summary'!$C$9:$K$9,0)),"")</f>
        <v>47899.020655953034</v>
      </c>
      <c r="P134" s="10">
        <f>IFERROR(INDEX('R5. ETP17 Summary'!$C$12:$K$20,MATCH($E134,'R5. ETP17 Summary'!$B$12:$B$20,0),MATCH(P$85,'R5. ETP17 Summary'!$C$9:$K$9,0)),"")</f>
        <v>57896.54673278574</v>
      </c>
      <c r="Q134" s="10">
        <f>IFERROR(INDEX('R5. ETP17 Summary'!$C$12:$K$20,MATCH($E134,'R5. ETP17 Summary'!$B$12:$B$20,0),MATCH(Q$85,'R5. ETP17 Summary'!$C$9:$K$9,0)),"")</f>
        <v>69303.266971006233</v>
      </c>
      <c r="R134" s="10">
        <f>IFERROR(INDEX('R5. ETP17 Summary'!$C$12:$K$20,MATCH($E134,'R5. ETP17 Summary'!$B$12:$B$20,0),MATCH(R$85,'R5. ETP17 Summary'!$C$9:$K$9,0)),"")</f>
        <v>81434.20416997993</v>
      </c>
      <c r="S134" s="10">
        <f>IFERROR(INDEX('R5. ETP17 Summary'!$C$12:$K$20,MATCH($E134,'R5. ETP17 Summary'!$B$12:$B$20,0),MATCH(S$85,'R5. ETP17 Summary'!$C$9:$K$9,0)),"")</f>
        <v>93232.719014700997</v>
      </c>
    </row>
    <row r="135" spans="1:19" x14ac:dyDescent="0.3">
      <c r="A135" s="4" t="s">
        <v>45</v>
      </c>
      <c r="B135" s="4" t="s">
        <v>32</v>
      </c>
      <c r="C135" s="4" t="str">
        <f>INDEX('R1. Scenario specifications'!$C$11:$C$59,MATCH($B135,'R1. Scenario specifications'!$A$11:$A$59,0))</f>
        <v>2 Degrees Scenario, Energy Technology Perspectives 2017</v>
      </c>
      <c r="D135" s="4" t="s">
        <v>23</v>
      </c>
      <c r="E135" s="4" t="s">
        <v>23</v>
      </c>
      <c r="F135" s="4" t="s">
        <v>13</v>
      </c>
      <c r="G135" s="6">
        <f>IFERROR(INDEX('R5. ETP17 Summary'!$P$12:$X$20,MATCH($E135,'R5. ETP17 Summary'!$O$12:$O$20,0),MATCH(G$85,'R5. ETP17 Summary'!$P$9:$X$9,0)),"")</f>
        <v>163853.62994548801</v>
      </c>
      <c r="H135" s="6" t="str">
        <f>IFERROR(INDEX('R5. ETP17 Summary'!$P$12:$X$20,MATCH($E135,'R5. ETP17 Summary'!$O$12:$O$20,0),MATCH(H$85,'R5. ETP17 Summary'!$P$9:$X$9,0)),"")</f>
        <v/>
      </c>
      <c r="I135" s="6" t="str">
        <f>IFERROR(INDEX('R5. ETP17 Summary'!$P$12:$X$20,MATCH($E135,'R5. ETP17 Summary'!$O$12:$O$20,0),MATCH(I$85,'R5. ETP17 Summary'!$P$9:$X$9,0)),"")</f>
        <v/>
      </c>
      <c r="J135" s="6" t="str">
        <f>IFERROR(INDEX('R5. ETP17 Summary'!$P$12:$X$20,MATCH($E135,'R5. ETP17 Summary'!$O$12:$O$20,0),MATCH(J$85,'R5. ETP17 Summary'!$P$9:$X$9,0)),"")</f>
        <v/>
      </c>
      <c r="K135" s="8">
        <f t="shared" si="8"/>
        <v>141485.18798279564</v>
      </c>
      <c r="L135" s="6">
        <f>IFERROR(INDEX('R5. ETP17 Summary'!$P$12:$X$20,MATCH($E135,'R5. ETP17 Summary'!$O$12:$O$20,0),MATCH(L$85,'R5. ETP17 Summary'!$P$9:$X$9,0)),"")</f>
        <v>122844.819680552</v>
      </c>
      <c r="M135" s="6">
        <f>IFERROR(INDEX('R5. ETP17 Summary'!$P$12:$X$20,MATCH($E135,'R5. ETP17 Summary'!$O$12:$O$20,0),MATCH(M$85,'R5. ETP17 Summary'!$P$9:$X$9,0)),"")</f>
        <v>95650.103712068187</v>
      </c>
      <c r="N135" s="6">
        <f>IFERROR(INDEX('R5. ETP17 Summary'!$P$12:$X$20,MATCH($E135,'R5. ETP17 Summary'!$O$12:$O$20,0),MATCH(N$85,'R5. ETP17 Summary'!$P$9:$X$9,0)),"")</f>
        <v>74734.938721281811</v>
      </c>
      <c r="O135" s="6">
        <f>IFERROR(INDEX('R5. ETP17 Summary'!$P$12:$X$20,MATCH($E135,'R5. ETP17 Summary'!$O$12:$O$20,0),MATCH(O$85,'R5. ETP17 Summary'!$P$9:$X$9,0)),"")</f>
        <v>65415.479524564296</v>
      </c>
      <c r="P135" s="6">
        <f>IFERROR(INDEX('R5. ETP17 Summary'!$P$12:$X$20,MATCH($E135,'R5. ETP17 Summary'!$O$12:$O$20,0),MATCH(P$85,'R5. ETP17 Summary'!$P$9:$X$9,0)),"")</f>
        <v>59165.461950682948</v>
      </c>
      <c r="Q135" s="6">
        <f>IFERROR(INDEX('R5. ETP17 Summary'!$P$12:$X$20,MATCH($E135,'R5. ETP17 Summary'!$O$12:$O$20,0),MATCH(Q$85,'R5. ETP17 Summary'!$P$9:$X$9,0)),"")</f>
        <v>53245.511661229037</v>
      </c>
      <c r="R135" s="6">
        <f>IFERROR(INDEX('R5. ETP17 Summary'!$P$12:$X$20,MATCH($E135,'R5. ETP17 Summary'!$O$12:$O$20,0),MATCH(R$85,'R5. ETP17 Summary'!$P$9:$X$9,0)),"")</f>
        <v>47716.862127264991</v>
      </c>
      <c r="S135" s="6">
        <f>IFERROR(INDEX('R5. ETP17 Summary'!$P$12:$X$20,MATCH($E135,'R5. ETP17 Summary'!$O$12:$O$20,0),MATCH(S$85,'R5. ETP17 Summary'!$P$9:$X$9,0)),"")</f>
        <v>45820.557046194997</v>
      </c>
    </row>
    <row r="136" spans="1:19" x14ac:dyDescent="0.3">
      <c r="A136" s="4" t="s">
        <v>45</v>
      </c>
      <c r="B136" s="4" t="s">
        <v>32</v>
      </c>
      <c r="C136" s="4" t="str">
        <f>INDEX('R1. Scenario specifications'!$C$11:$C$59,MATCH($B136,'R1. Scenario specifications'!$A$11:$A$59,0))</f>
        <v>2 Degrees Scenario, Energy Technology Perspectives 2017</v>
      </c>
      <c r="D136" s="4" t="s">
        <v>24</v>
      </c>
      <c r="E136" s="4" t="s">
        <v>24</v>
      </c>
      <c r="F136" s="4" t="s">
        <v>13</v>
      </c>
      <c r="G136" s="6">
        <f>IFERROR(INDEX('R5. ETP17 Summary'!$P$12:$X$20,MATCH($E136,'R5. ETP17 Summary'!$O$12:$O$20,0),MATCH(G$85,'R5. ETP17 Summary'!$P$9:$X$9,0)),"")</f>
        <v>179603.77400539213</v>
      </c>
      <c r="H136" s="6" t="str">
        <f>IFERROR(INDEX('R5. ETP17 Summary'!$P$12:$X$20,MATCH($E136,'R5. ETP17 Summary'!$O$12:$O$20,0),MATCH(H$85,'R5. ETP17 Summary'!$P$9:$X$9,0)),"")</f>
        <v/>
      </c>
      <c r="I136" s="6" t="str">
        <f>IFERROR(INDEX('R5. ETP17 Summary'!$P$12:$X$20,MATCH($E136,'R5. ETP17 Summary'!$O$12:$O$20,0),MATCH(I$85,'R5. ETP17 Summary'!$P$9:$X$9,0)),"")</f>
        <v/>
      </c>
      <c r="J136" s="6" t="str">
        <f>IFERROR(INDEX('R5. ETP17 Summary'!$P$12:$X$20,MATCH($E136,'R5. ETP17 Summary'!$O$12:$O$20,0),MATCH(J$85,'R5. ETP17 Summary'!$P$9:$X$9,0)),"")</f>
        <v/>
      </c>
      <c r="K136" s="8">
        <f t="shared" si="8"/>
        <v>173200.28108051373</v>
      </c>
      <c r="L136" s="6">
        <f>IFERROR(INDEX('R5. ETP17 Summary'!$P$12:$X$20,MATCH($E136,'R5. ETP17 Summary'!$O$12:$O$20,0),MATCH(L$85,'R5. ETP17 Summary'!$P$9:$X$9,0)),"")</f>
        <v>167864.03697644838</v>
      </c>
      <c r="M136" s="6">
        <f>IFERROR(INDEX('R5. ETP17 Summary'!$P$12:$X$20,MATCH($E136,'R5. ETP17 Summary'!$O$12:$O$20,0),MATCH(M$85,'R5. ETP17 Summary'!$P$9:$X$9,0)),"")</f>
        <v>159317.83188446047</v>
      </c>
      <c r="N136" s="6">
        <f>IFERROR(INDEX('R5. ETP17 Summary'!$P$12:$X$20,MATCH($E136,'R5. ETP17 Summary'!$O$12:$O$20,0),MATCH(N$85,'R5. ETP17 Summary'!$P$9:$X$9,0)),"")</f>
        <v>149561.8957778312</v>
      </c>
      <c r="O136" s="6">
        <f>IFERROR(INDEX('R5. ETP17 Summary'!$P$12:$X$20,MATCH($E136,'R5. ETP17 Summary'!$O$12:$O$20,0),MATCH(O$85,'R5. ETP17 Summary'!$P$9:$X$9,0)),"")</f>
        <v>139519.10689064197</v>
      </c>
      <c r="P136" s="6">
        <f>IFERROR(INDEX('R5. ETP17 Summary'!$P$12:$X$20,MATCH($E136,'R5. ETP17 Summary'!$O$12:$O$20,0),MATCH(P$85,'R5. ETP17 Summary'!$P$9:$X$9,0)),"")</f>
        <v>127418.18993457334</v>
      </c>
      <c r="Q136" s="6">
        <f>IFERROR(INDEX('R5. ETP17 Summary'!$P$12:$X$20,MATCH($E136,'R5. ETP17 Summary'!$O$12:$O$20,0),MATCH(Q$85,'R5. ETP17 Summary'!$P$9:$X$9,0)),"")</f>
        <v>115684.21404773994</v>
      </c>
      <c r="R136" s="6">
        <f>IFERROR(INDEX('R5. ETP17 Summary'!$P$12:$X$20,MATCH($E136,'R5. ETP17 Summary'!$O$12:$O$20,0),MATCH(R$85,'R5. ETP17 Summary'!$P$9:$X$9,0)),"")</f>
        <v>105528.41620285725</v>
      </c>
      <c r="S136" s="6">
        <f>IFERROR(INDEX('R5. ETP17 Summary'!$P$12:$X$20,MATCH($E136,'R5. ETP17 Summary'!$O$12:$O$20,0),MATCH(S$85,'R5. ETP17 Summary'!$P$9:$X$9,0)),"")</f>
        <v>98920.465937812871</v>
      </c>
    </row>
    <row r="137" spans="1:19" x14ac:dyDescent="0.3">
      <c r="A137" s="4" t="s">
        <v>45</v>
      </c>
      <c r="B137" s="4" t="s">
        <v>32</v>
      </c>
      <c r="C137" s="4" t="str">
        <f>INDEX('R1. Scenario specifications'!$C$11:$C$59,MATCH($B137,'R1. Scenario specifications'!$A$11:$A$59,0))</f>
        <v>2 Degrees Scenario, Energy Technology Perspectives 2017</v>
      </c>
      <c r="D137" s="4" t="s">
        <v>25</v>
      </c>
      <c r="E137" s="4" t="s">
        <v>67</v>
      </c>
      <c r="F137" s="4" t="s">
        <v>13</v>
      </c>
      <c r="G137" s="6">
        <f>IFERROR(INDEX('R5. ETP17 Summary'!$P$12:$X$20,MATCH($E137,'R5. ETP17 Summary'!$O$12:$O$20,0),MATCH(G$85,'R5. ETP17 Summary'!$P$9:$X$9,0)),"")</f>
        <v>121441.43859937201</v>
      </c>
      <c r="H137" s="6" t="str">
        <f>IFERROR(INDEX('R5. ETP17 Summary'!$P$12:$X$20,MATCH($E137,'R5. ETP17 Summary'!$O$12:$O$20,0),MATCH(H$85,'R5. ETP17 Summary'!$P$9:$X$9,0)),"")</f>
        <v/>
      </c>
      <c r="I137" s="6" t="str">
        <f>IFERROR(INDEX('R5. ETP17 Summary'!$P$12:$X$20,MATCH($E137,'R5. ETP17 Summary'!$O$12:$O$20,0),MATCH(I$85,'R5. ETP17 Summary'!$P$9:$X$9,0)),"")</f>
        <v/>
      </c>
      <c r="J137" s="6" t="str">
        <f>IFERROR(INDEX('R5. ETP17 Summary'!$P$12:$X$20,MATCH($E137,'R5. ETP17 Summary'!$O$12:$O$20,0),MATCH(J$85,'R5. ETP17 Summary'!$P$9:$X$9,0)),"")</f>
        <v/>
      </c>
      <c r="K137" s="8">
        <f t="shared" si="8"/>
        <v>130428.26178044887</v>
      </c>
      <c r="L137" s="6">
        <f>IFERROR(INDEX('R5. ETP17 Summary'!$P$12:$X$20,MATCH($E137,'R5. ETP17 Summary'!$O$12:$O$20,0),MATCH(L$85,'R5. ETP17 Summary'!$P$9:$X$9,0)),"")</f>
        <v>137917.28109801293</v>
      </c>
      <c r="M137" s="6">
        <f>IFERROR(INDEX('R5. ETP17 Summary'!$P$12:$X$20,MATCH($E137,'R5. ETP17 Summary'!$O$12:$O$20,0),MATCH(M$85,'R5. ETP17 Summary'!$P$9:$X$9,0)),"")</f>
        <v>132421.50137990084</v>
      </c>
      <c r="N137" s="6">
        <f>IFERROR(INDEX('R5. ETP17 Summary'!$P$12:$X$20,MATCH($E137,'R5. ETP17 Summary'!$O$12:$O$20,0),MATCH(N$85,'R5. ETP17 Summary'!$P$9:$X$9,0)),"")</f>
        <v>128263.13988867433</v>
      </c>
      <c r="O137" s="6">
        <f>IFERROR(INDEX('R5. ETP17 Summary'!$P$12:$X$20,MATCH($E137,'R5. ETP17 Summary'!$O$12:$O$20,0),MATCH(O$85,'R5. ETP17 Summary'!$P$9:$X$9,0)),"")</f>
        <v>119025.19212680159</v>
      </c>
      <c r="P137" s="6">
        <f>IFERROR(INDEX('R5. ETP17 Summary'!$P$12:$X$20,MATCH($E137,'R5. ETP17 Summary'!$O$12:$O$20,0),MATCH(P$85,'R5. ETP17 Summary'!$P$9:$X$9,0)),"")</f>
        <v>109298.67364155094</v>
      </c>
      <c r="Q137" s="6">
        <f>IFERROR(INDEX('R5. ETP17 Summary'!$P$12:$X$20,MATCH($E137,'R5. ETP17 Summary'!$O$12:$O$20,0),MATCH(Q$85,'R5. ETP17 Summary'!$P$9:$X$9,0)),"")</f>
        <v>100303.98266473763</v>
      </c>
      <c r="R137" s="6">
        <f>IFERROR(INDEX('R5. ETP17 Summary'!$P$12:$X$20,MATCH($E137,'R5. ETP17 Summary'!$O$12:$O$20,0),MATCH(R$85,'R5. ETP17 Summary'!$P$9:$X$9,0)),"")</f>
        <v>97401.100895329844</v>
      </c>
      <c r="S137" s="6">
        <f>IFERROR(INDEX('R5. ETP17 Summary'!$P$12:$X$20,MATCH($E137,'R5. ETP17 Summary'!$O$12:$O$20,0),MATCH(S$85,'R5. ETP17 Summary'!$P$9:$X$9,0)),"")</f>
        <v>89561.589590119635</v>
      </c>
    </row>
    <row r="138" spans="1:19" x14ac:dyDescent="0.3">
      <c r="A138" s="4" t="s">
        <v>45</v>
      </c>
      <c r="B138" s="4" t="s">
        <v>32</v>
      </c>
      <c r="C138" s="4" t="str">
        <f>INDEX('R1. Scenario specifications'!$C$11:$C$59,MATCH($B138,'R1. Scenario specifications'!$A$11:$A$59,0))</f>
        <v>2 Degrees Scenario, Energy Technology Perspectives 2017</v>
      </c>
      <c r="D138" s="4" t="s">
        <v>53</v>
      </c>
      <c r="E138" s="4" t="s">
        <v>53</v>
      </c>
      <c r="F138" s="4" t="s">
        <v>13</v>
      </c>
      <c r="G138" s="6">
        <f>IFERROR(INDEX('R5. ETP17 Summary'!$P$12:$X$20,MATCH($E138,'R5. ETP17 Summary'!$O$12:$O$20,0),MATCH(G$85,'R5. ETP17 Summary'!$P$9:$X$9,0)),"")</f>
        <v>27689.539085172</v>
      </c>
      <c r="H138" s="6" t="str">
        <f>IFERROR(INDEX('R5. ETP17 Summary'!$P$12:$X$20,MATCH($E138,'R5. ETP17 Summary'!$O$12:$O$20,0),MATCH(H$85,'R5. ETP17 Summary'!$P$9:$X$9,0)),"")</f>
        <v/>
      </c>
      <c r="I138" s="6" t="str">
        <f>IFERROR(INDEX('R5. ETP17 Summary'!$P$12:$X$20,MATCH($E138,'R5. ETP17 Summary'!$O$12:$O$20,0),MATCH(I$85,'R5. ETP17 Summary'!$P$9:$X$9,0)),"")</f>
        <v/>
      </c>
      <c r="J138" s="6" t="str">
        <f>IFERROR(INDEX('R5. ETP17 Summary'!$P$12:$X$20,MATCH($E138,'R5. ETP17 Summary'!$O$12:$O$20,0),MATCH(J$85,'R5. ETP17 Summary'!$P$9:$X$9,0)),"")</f>
        <v/>
      </c>
      <c r="K138" s="8">
        <f t="shared" si="8"/>
        <v>33611.489844121767</v>
      </c>
      <c r="L138" s="6">
        <f>IFERROR(INDEX('R5. ETP17 Summary'!$P$12:$X$20,MATCH($E138,'R5. ETP17 Summary'!$O$12:$O$20,0),MATCH(L$85,'R5. ETP17 Summary'!$P$9:$X$9,0)),"")</f>
        <v>38546.448809913236</v>
      </c>
      <c r="M138" s="6">
        <f>IFERROR(INDEX('R5. ETP17 Summary'!$P$12:$X$20,MATCH($E138,'R5. ETP17 Summary'!$O$12:$O$20,0),MATCH(M$85,'R5. ETP17 Summary'!$P$9:$X$9,0)),"")</f>
        <v>49502.93176789557</v>
      </c>
      <c r="N138" s="6">
        <f>IFERROR(INDEX('R5. ETP17 Summary'!$P$12:$X$20,MATCH($E138,'R5. ETP17 Summary'!$O$12:$O$20,0),MATCH(N$85,'R5. ETP17 Summary'!$P$9:$X$9,0)),"")</f>
        <v>57073.001358530848</v>
      </c>
      <c r="O138" s="6">
        <f>IFERROR(INDEX('R5. ETP17 Summary'!$P$12:$X$20,MATCH($E138,'R5. ETP17 Summary'!$O$12:$O$20,0),MATCH(O$85,'R5. ETP17 Summary'!$P$9:$X$9,0)),"")</f>
        <v>64864.445191910199</v>
      </c>
      <c r="P138" s="6">
        <f>IFERROR(INDEX('R5. ETP17 Summary'!$P$12:$X$20,MATCH($E138,'R5. ETP17 Summary'!$O$12:$O$20,0),MATCH(P$85,'R5. ETP17 Summary'!$P$9:$X$9,0)),"")</f>
        <v>71415.511127106671</v>
      </c>
      <c r="Q138" s="6">
        <f>IFERROR(INDEX('R5. ETP17 Summary'!$P$12:$X$20,MATCH($E138,'R5. ETP17 Summary'!$O$12:$O$20,0),MATCH(Q$85,'R5. ETP17 Summary'!$P$9:$X$9,0)),"")</f>
        <v>74891.155226192335</v>
      </c>
      <c r="R138" s="6">
        <f>IFERROR(INDEX('R5. ETP17 Summary'!$P$12:$X$20,MATCH($E138,'R5. ETP17 Summary'!$O$12:$O$20,0),MATCH(R$85,'R5. ETP17 Summary'!$P$9:$X$9,0)),"")</f>
        <v>79207.159444320409</v>
      </c>
      <c r="S138" s="6">
        <f>IFERROR(INDEX('R5. ETP17 Summary'!$P$12:$X$20,MATCH($E138,'R5. ETP17 Summary'!$O$12:$O$20,0),MATCH(S$85,'R5. ETP17 Summary'!$P$9:$X$9,0)),"")</f>
        <v>82089.032242507819</v>
      </c>
    </row>
    <row r="139" spans="1:19" x14ac:dyDescent="0.3">
      <c r="A139" s="4" t="s">
        <v>45</v>
      </c>
      <c r="B139" s="4" t="s">
        <v>32</v>
      </c>
      <c r="C139" s="4" t="str">
        <f>INDEX('R1. Scenario specifications'!$C$11:$C$59,MATCH($B139,'R1. Scenario specifications'!$A$11:$A$59,0))</f>
        <v>2 Degrees Scenario, Energy Technology Perspectives 2017</v>
      </c>
      <c r="D139" s="4" t="s">
        <v>54</v>
      </c>
      <c r="E139" s="4" t="s">
        <v>54</v>
      </c>
      <c r="F139" s="4" t="s">
        <v>13</v>
      </c>
      <c r="G139" s="6">
        <f>IFERROR(INDEX('R5. ETP17 Summary'!$P$12:$X$20,MATCH($E139,'R5. ETP17 Summary'!$O$12:$O$20,0),MATCH(G$85,'R5. ETP17 Summary'!$P$9:$X$9,0)),"")</f>
        <v>14023.472570784001</v>
      </c>
      <c r="H139" s="6" t="str">
        <f>IFERROR(INDEX('R5. ETP17 Summary'!$P$12:$X$20,MATCH($E139,'R5. ETP17 Summary'!$O$12:$O$20,0),MATCH(H$85,'R5. ETP17 Summary'!$P$9:$X$9,0)),"")</f>
        <v/>
      </c>
      <c r="I139" s="6" t="str">
        <f>IFERROR(INDEX('R5. ETP17 Summary'!$P$12:$X$20,MATCH($E139,'R5. ETP17 Summary'!$O$12:$O$20,0),MATCH(I$85,'R5. ETP17 Summary'!$P$9:$X$9,0)),"")</f>
        <v/>
      </c>
      <c r="J139" s="6" t="str">
        <f>IFERROR(INDEX('R5. ETP17 Summary'!$P$12:$X$20,MATCH($E139,'R5. ETP17 Summary'!$O$12:$O$20,0),MATCH(J$85,'R5. ETP17 Summary'!$P$9:$X$9,0)),"")</f>
        <v/>
      </c>
      <c r="K139" s="8">
        <f t="shared" si="8"/>
        <v>16503.233490507846</v>
      </c>
      <c r="L139" s="6">
        <f>IFERROR(INDEX('R5. ETP17 Summary'!$P$12:$X$20,MATCH($E139,'R5. ETP17 Summary'!$O$12:$O$20,0),MATCH(L$85,'R5. ETP17 Summary'!$P$9:$X$9,0)),"")</f>
        <v>18569.70092361105</v>
      </c>
      <c r="M139" s="6">
        <f>IFERROR(INDEX('R5. ETP17 Summary'!$P$12:$X$20,MATCH($E139,'R5. ETP17 Summary'!$O$12:$O$20,0),MATCH(M$85,'R5. ETP17 Summary'!$P$9:$X$9,0)),"")</f>
        <v>20491.966300420339</v>
      </c>
      <c r="N139" s="6">
        <f>IFERROR(INDEX('R5. ETP17 Summary'!$P$12:$X$20,MATCH($E139,'R5. ETP17 Summary'!$O$12:$O$20,0),MATCH(N$85,'R5. ETP17 Summary'!$P$9:$X$9,0)),"")</f>
        <v>21766.48505213721</v>
      </c>
      <c r="O139" s="6">
        <f>IFERROR(INDEX('R5. ETP17 Summary'!$P$12:$X$20,MATCH($E139,'R5. ETP17 Summary'!$O$12:$O$20,0),MATCH(O$85,'R5. ETP17 Summary'!$P$9:$X$9,0)),"")</f>
        <v>23829.259476808154</v>
      </c>
      <c r="P139" s="6">
        <f>IFERROR(INDEX('R5. ETP17 Summary'!$P$12:$X$20,MATCH($E139,'R5. ETP17 Summary'!$O$12:$O$20,0),MATCH(P$85,'R5. ETP17 Summary'!$P$9:$X$9,0)),"")</f>
        <v>25709.513480191403</v>
      </c>
      <c r="Q139" s="6">
        <f>IFERROR(INDEX('R5. ETP17 Summary'!$P$12:$X$20,MATCH($E139,'R5. ETP17 Summary'!$O$12:$O$20,0),MATCH(Q$85,'R5. ETP17 Summary'!$P$9:$X$9,0)),"")</f>
        <v>27432.314585484259</v>
      </c>
      <c r="R139" s="6">
        <f>IFERROR(INDEX('R5. ETP17 Summary'!$P$12:$X$20,MATCH($E139,'R5. ETP17 Summary'!$O$12:$O$20,0),MATCH(R$85,'R5. ETP17 Summary'!$P$9:$X$9,0)),"")</f>
        <v>29077.588441579246</v>
      </c>
      <c r="S139" s="6">
        <f>IFERROR(INDEX('R5. ETP17 Summary'!$P$12:$X$20,MATCH($E139,'R5. ETP17 Summary'!$O$12:$O$20,0),MATCH(S$85,'R5. ETP17 Summary'!$P$9:$X$9,0)),"")</f>
        <v>30647.354149912699</v>
      </c>
    </row>
    <row r="140" spans="1:19" x14ac:dyDescent="0.3">
      <c r="A140" s="4" t="s">
        <v>45</v>
      </c>
      <c r="B140" s="4" t="s">
        <v>32</v>
      </c>
      <c r="C140" s="4" t="str">
        <f>INDEX('R1. Scenario specifications'!$C$11:$C$59,MATCH($B140,'R1. Scenario specifications'!$A$11:$A$59,0))</f>
        <v>2 Degrees Scenario, Energy Technology Perspectives 2017</v>
      </c>
      <c r="D140" s="4" t="s">
        <v>55</v>
      </c>
      <c r="E140" s="4" t="s">
        <v>69</v>
      </c>
      <c r="F140" s="4" t="s">
        <v>13</v>
      </c>
      <c r="G140" s="6">
        <f>IFERROR(INDEX('R5. ETP17 Summary'!$P$12:$X$20,MATCH($E140,'R5. ETP17 Summary'!$O$12:$O$20,0),MATCH(G$85,'R5. ETP17 Summary'!$P$9:$X$9,0)),"")</f>
        <v>54727.207129212009</v>
      </c>
      <c r="H140" s="6" t="str">
        <f>IFERROR(INDEX('R5. ETP17 Summary'!$P$12:$X$20,MATCH($E140,'R5. ETP17 Summary'!$O$12:$O$20,0),MATCH(H$85,'R5. ETP17 Summary'!$P$9:$X$9,0)),"")</f>
        <v/>
      </c>
      <c r="I140" s="6" t="str">
        <f>IFERROR(INDEX('R5. ETP17 Summary'!$P$12:$X$20,MATCH($E140,'R5. ETP17 Summary'!$O$12:$O$20,0),MATCH(I$85,'R5. ETP17 Summary'!$P$9:$X$9,0)),"")</f>
        <v/>
      </c>
      <c r="J140" s="6" t="str">
        <f>IFERROR(INDEX('R5. ETP17 Summary'!$P$12:$X$20,MATCH($E140,'R5. ETP17 Summary'!$O$12:$O$20,0),MATCH(J$85,'R5. ETP17 Summary'!$P$9:$X$9,0)),"")</f>
        <v/>
      </c>
      <c r="K140" s="8">
        <f t="shared" si="8"/>
        <v>67832.13178709698</v>
      </c>
      <c r="L140" s="6">
        <f>IFERROR(INDEX('R5. ETP17 Summary'!$P$12:$X$20,MATCH($E140,'R5. ETP17 Summary'!$O$12:$O$20,0),MATCH(L$85,'R5. ETP17 Summary'!$P$9:$X$9,0)),"")</f>
        <v>78752.902335334453</v>
      </c>
      <c r="M140" s="6">
        <f>IFERROR(INDEX('R5. ETP17 Summary'!$P$12:$X$20,MATCH($E140,'R5. ETP17 Summary'!$O$12:$O$20,0),MATCH(M$85,'R5. ETP17 Summary'!$P$9:$X$9,0)),"")</f>
        <v>90180.233103137376</v>
      </c>
      <c r="N140" s="6">
        <f>IFERROR(INDEX('R5. ETP17 Summary'!$P$12:$X$20,MATCH($E140,'R5. ETP17 Summary'!$O$12:$O$20,0),MATCH(N$85,'R5. ETP17 Summary'!$P$9:$X$9,0)),"")</f>
        <v>103641.61969210113</v>
      </c>
      <c r="O140" s="6">
        <f>IFERROR(INDEX('R5. ETP17 Summary'!$P$12:$X$20,MATCH($E140,'R5. ETP17 Summary'!$O$12:$O$20,0),MATCH(O$85,'R5. ETP17 Summary'!$P$9:$X$9,0)),"")</f>
        <v>117284.31604837345</v>
      </c>
      <c r="P140" s="6">
        <f>IFERROR(INDEX('R5. ETP17 Summary'!$P$12:$X$20,MATCH($E140,'R5. ETP17 Summary'!$O$12:$O$20,0),MATCH(P$85,'R5. ETP17 Summary'!$P$9:$X$9,0)),"")</f>
        <v>130289.29620153498</v>
      </c>
      <c r="Q140" s="6">
        <f>IFERROR(INDEX('R5. ETP17 Summary'!$P$12:$X$20,MATCH($E140,'R5. ETP17 Summary'!$O$12:$O$20,0),MATCH(Q$85,'R5. ETP17 Summary'!$P$9:$X$9,0)),"")</f>
        <v>137357.80571970274</v>
      </c>
      <c r="R140" s="6">
        <f>IFERROR(INDEX('R5. ETP17 Summary'!$P$12:$X$20,MATCH($E140,'R5. ETP17 Summary'!$O$12:$O$20,0),MATCH(R$85,'R5. ETP17 Summary'!$P$9:$X$9,0)),"")</f>
        <v>141999.99778003673</v>
      </c>
      <c r="S140" s="6">
        <f>IFERROR(INDEX('R5. ETP17 Summary'!$P$12:$X$20,MATCH($E140,'R5. ETP17 Summary'!$O$12:$O$20,0),MATCH(S$85,'R5. ETP17 Summary'!$P$9:$X$9,0)),"")</f>
        <v>143999.9992924057</v>
      </c>
    </row>
    <row r="141" spans="1:19" x14ac:dyDescent="0.3">
      <c r="A141" s="4" t="s">
        <v>45</v>
      </c>
      <c r="B141" s="9" t="s">
        <v>32</v>
      </c>
      <c r="C141" s="9" t="str">
        <f>INDEX('R1. Scenario specifications'!$C$11:$C$59,MATCH($B141,'R1. Scenario specifications'!$A$11:$A$59,0))</f>
        <v>2 Degrees Scenario, Energy Technology Perspectives 2017</v>
      </c>
      <c r="D141" s="9" t="s">
        <v>92</v>
      </c>
      <c r="E141" s="9" t="s">
        <v>58</v>
      </c>
      <c r="F141" s="9" t="s">
        <v>13</v>
      </c>
      <c r="G141" s="10">
        <f>IFERROR(INDEX('R5. ETP17 Summary'!$P$12:$X$20,MATCH($E141,'R5. ETP17 Summary'!$O$12:$O$20,0),MATCH(G$85,'R5. ETP17 Summary'!$P$9:$X$9,0)),"")</f>
        <v>7768.6318090440009</v>
      </c>
      <c r="H141" s="10" t="str">
        <f>IFERROR(INDEX('R5. ETP17 Summary'!$P$12:$X$20,MATCH($E141,'R5. ETP17 Summary'!$O$12:$O$20,0),MATCH(H$85,'R5. ETP17 Summary'!$P$9:$X$9,0)),"")</f>
        <v/>
      </c>
      <c r="I141" s="10" t="str">
        <f>IFERROR(INDEX('R5. ETP17 Summary'!$P$12:$X$20,MATCH($E141,'R5. ETP17 Summary'!$O$12:$O$20,0),MATCH(I$85,'R5. ETP17 Summary'!$P$9:$X$9,0)),"")</f>
        <v/>
      </c>
      <c r="J141" s="10" t="str">
        <f>IFERROR(INDEX('R5. ETP17 Summary'!$P$12:$X$20,MATCH($E141,'R5. ETP17 Summary'!$O$12:$O$20,0),MATCH(J$85,'R5. ETP17 Summary'!$P$9:$X$9,0)),"")</f>
        <v/>
      </c>
      <c r="K141" s="11">
        <f t="shared" si="8"/>
        <v>18710.403249704697</v>
      </c>
      <c r="L141" s="10">
        <f>IFERROR(INDEX('R5. ETP17 Summary'!$P$12:$X$20,MATCH($E141,'R5. ETP17 Summary'!$O$12:$O$20,0),MATCH(L$85,'R5. ETP17 Summary'!$P$9:$X$9,0)),"")</f>
        <v>27828.546116921945</v>
      </c>
      <c r="M141" s="10">
        <f>IFERROR(INDEX('R5. ETP17 Summary'!$P$12:$X$20,MATCH($E141,'R5. ETP17 Summary'!$O$12:$O$20,0),MATCH(M$85,'R5. ETP17 Summary'!$P$9:$X$9,0)),"")</f>
        <v>44730.7564804207</v>
      </c>
      <c r="N141" s="10">
        <f>IFERROR(INDEX('R5. ETP17 Summary'!$P$12:$X$20,MATCH($E141,'R5. ETP17 Summary'!$O$12:$O$20,0),MATCH(N$85,'R5. ETP17 Summary'!$P$9:$X$9,0)),"")</f>
        <v>64014.696596722388</v>
      </c>
      <c r="O141" s="10">
        <f>IFERROR(INDEX('R5. ETP17 Summary'!$P$12:$X$20,MATCH($E141,'R5. ETP17 Summary'!$O$12:$O$20,0),MATCH(O$85,'R5. ETP17 Summary'!$P$9:$X$9,0)),"")</f>
        <v>81212.237360962084</v>
      </c>
      <c r="P141" s="10">
        <f>IFERROR(INDEX('R5. ETP17 Summary'!$P$12:$X$20,MATCH($E141,'R5. ETP17 Summary'!$O$12:$O$20,0),MATCH(P$85,'R5. ETP17 Summary'!$P$9:$X$9,0)),"")</f>
        <v>101702.7958434583</v>
      </c>
      <c r="Q141" s="10">
        <f>IFERROR(INDEX('R5. ETP17 Summary'!$P$12:$X$20,MATCH($E141,'R5. ETP17 Summary'!$O$12:$O$20,0),MATCH(Q$85,'R5. ETP17 Summary'!$P$9:$X$9,0)),"")</f>
        <v>124158.01690898238</v>
      </c>
      <c r="R141" s="10">
        <f>IFERROR(INDEX('R5. ETP17 Summary'!$P$12:$X$20,MATCH($E141,'R5. ETP17 Summary'!$O$12:$O$20,0),MATCH(R$85,'R5. ETP17 Summary'!$P$9:$X$9,0)),"")</f>
        <v>146603.96149440599</v>
      </c>
      <c r="S141" s="10">
        <f>IFERROR(INDEX('R5. ETP17 Summary'!$P$12:$X$20,MATCH($E141,'R5. ETP17 Summary'!$O$12:$O$20,0),MATCH(S$85,'R5. ETP17 Summary'!$P$9:$X$9,0)),"")</f>
        <v>173127.84096977307</v>
      </c>
    </row>
    <row r="142" spans="1:19" x14ac:dyDescent="0.3">
      <c r="A142" s="4" t="s">
        <v>45</v>
      </c>
      <c r="B142" s="4" t="s">
        <v>33</v>
      </c>
      <c r="C142" s="4" t="str">
        <f>INDEX('R1. Scenario specifications'!$C$11:$C$59,MATCH($B142,'R1. Scenario specifications'!$A$11:$A$59,0))</f>
        <v>Below 2 Degrees Scenario (1.75DS), Energy Technology Perspectives 2017</v>
      </c>
      <c r="D142" s="4" t="s">
        <v>23</v>
      </c>
      <c r="E142" s="4" t="s">
        <v>23</v>
      </c>
      <c r="F142" s="4" t="s">
        <v>13</v>
      </c>
      <c r="G142" s="6">
        <f>IFERROR(INDEX('R5. ETP17 Summary'!$AC$12:$AK$20,MATCH($E142,'R5. ETP17 Summary'!$AB$12:$AB$20,0),MATCH(G$85,'R5. ETP17 Summary'!$AC$9:$AK$9,0)),"")</f>
        <v>163853.62994548801</v>
      </c>
      <c r="H142" s="6" t="str">
        <f>IFERROR(INDEX('R5. ETP17 Summary'!$AC$12:$AK$20,MATCH($E142,'R5. ETP17 Summary'!$AB$12:$AB$20,0),MATCH(H$85,'R5. ETP17 Summary'!$AC$9:$AK$9,0)),"")</f>
        <v/>
      </c>
      <c r="I142" s="6" t="str">
        <f>IFERROR(INDEX('R5. ETP17 Summary'!$AC$12:$AK$20,MATCH($E142,'R5. ETP17 Summary'!$AB$12:$AB$20,0),MATCH(I$85,'R5. ETP17 Summary'!$AC$9:$AK$9,0)),"")</f>
        <v/>
      </c>
      <c r="J142" s="6" t="str">
        <f>IFERROR(INDEX('R5. ETP17 Summary'!$AC$12:$AK$20,MATCH($E142,'R5. ETP17 Summary'!$AB$12:$AB$20,0),MATCH(J$85,'R5. ETP17 Summary'!$AC$9:$AK$9,0)),"")</f>
        <v/>
      </c>
      <c r="K142" s="8">
        <f t="shared" si="8"/>
        <v>129347.78387878045</v>
      </c>
      <c r="L142" s="6">
        <f>IFERROR(INDEX('R5. ETP17 Summary'!$AC$12:$AK$20,MATCH($E142,'R5. ETP17 Summary'!$AB$12:$AB$20,0),MATCH(L$85,'R5. ETP17 Summary'!$AC$9:$AK$9,0)),"")</f>
        <v>100592.91215652415</v>
      </c>
      <c r="M142" s="6">
        <f>IFERROR(INDEX('R5. ETP17 Summary'!$AC$12:$AK$20,MATCH($E142,'R5. ETP17 Summary'!$AB$12:$AB$20,0),MATCH(M$85,'R5. ETP17 Summary'!$AC$9:$AK$9,0)),"")</f>
        <v>74047.871659653523</v>
      </c>
      <c r="N142" s="6">
        <f>IFERROR(INDEX('R5. ETP17 Summary'!$AC$12:$AK$20,MATCH($E142,'R5. ETP17 Summary'!$AB$12:$AB$20,0),MATCH(N$85,'R5. ETP17 Summary'!$AC$9:$AK$9,0)),"")</f>
        <v>56319.102197604021</v>
      </c>
      <c r="O142" s="6">
        <f>IFERROR(INDEX('R5. ETP17 Summary'!$AC$12:$AK$20,MATCH($E142,'R5. ETP17 Summary'!$AB$12:$AB$20,0),MATCH(O$85,'R5. ETP17 Summary'!$AC$9:$AK$9,0)),"")</f>
        <v>51673.549600324222</v>
      </c>
      <c r="P142" s="6">
        <f>IFERROR(INDEX('R5. ETP17 Summary'!$AC$12:$AK$20,MATCH($E142,'R5. ETP17 Summary'!$AB$12:$AB$20,0),MATCH(P$85,'R5. ETP17 Summary'!$AC$9:$AK$9,0)),"")</f>
        <v>51086.141754018259</v>
      </c>
      <c r="Q142" s="6">
        <f>IFERROR(INDEX('R5. ETP17 Summary'!$AC$12:$AK$20,MATCH($E142,'R5. ETP17 Summary'!$AB$12:$AB$20,0),MATCH(Q$85,'R5. ETP17 Summary'!$AC$9:$AK$9,0)),"")</f>
        <v>42880.627736086106</v>
      </c>
      <c r="R142" s="6">
        <f>IFERROR(INDEX('R5. ETP17 Summary'!$AC$12:$AK$20,MATCH($E142,'R5. ETP17 Summary'!$AB$12:$AB$20,0),MATCH(R$85,'R5. ETP17 Summary'!$AC$9:$AK$9,0)),"")</f>
        <v>38938.509464950039</v>
      </c>
      <c r="S142" s="6">
        <f>IFERROR(INDEX('R5. ETP17 Summary'!$AC$12:$AK$20,MATCH($E142,'R5. ETP17 Summary'!$AB$12:$AB$20,0),MATCH(S$85,'R5. ETP17 Summary'!$AC$9:$AK$9,0)),"")</f>
        <v>35428.147196183352</v>
      </c>
    </row>
    <row r="143" spans="1:19" x14ac:dyDescent="0.3">
      <c r="A143" s="4" t="s">
        <v>45</v>
      </c>
      <c r="B143" s="4" t="s">
        <v>33</v>
      </c>
      <c r="C143" s="4" t="str">
        <f>INDEX('R1. Scenario specifications'!$C$11:$C$59,MATCH($B143,'R1. Scenario specifications'!$A$11:$A$59,0))</f>
        <v>Below 2 Degrees Scenario (1.75DS), Energy Technology Perspectives 2017</v>
      </c>
      <c r="D143" s="4" t="s">
        <v>24</v>
      </c>
      <c r="E143" s="4" t="s">
        <v>24</v>
      </c>
      <c r="F143" s="4" t="s">
        <v>13</v>
      </c>
      <c r="G143" s="6">
        <f>IFERROR(INDEX('R5. ETP17 Summary'!$AC$12:$AK$20,MATCH($E143,'R5. ETP17 Summary'!$AB$12:$AB$20,0),MATCH(G$85,'R5. ETP17 Summary'!$AC$9:$AK$9,0)),"")</f>
        <v>179603.77400539213</v>
      </c>
      <c r="H143" s="6" t="str">
        <f>IFERROR(INDEX('R5. ETP17 Summary'!$AC$12:$AK$20,MATCH($E143,'R5. ETP17 Summary'!$AB$12:$AB$20,0),MATCH(H$85,'R5. ETP17 Summary'!$AC$9:$AK$9,0)),"")</f>
        <v/>
      </c>
      <c r="I143" s="6" t="str">
        <f>IFERROR(INDEX('R5. ETP17 Summary'!$AC$12:$AK$20,MATCH($E143,'R5. ETP17 Summary'!$AB$12:$AB$20,0),MATCH(I$85,'R5. ETP17 Summary'!$AC$9:$AK$9,0)),"")</f>
        <v/>
      </c>
      <c r="J143" s="6" t="str">
        <f>IFERROR(INDEX('R5. ETP17 Summary'!$AC$12:$AK$20,MATCH($E143,'R5. ETP17 Summary'!$AB$12:$AB$20,0),MATCH(J$85,'R5. ETP17 Summary'!$AC$9:$AK$9,0)),"")</f>
        <v/>
      </c>
      <c r="K143" s="8">
        <f t="shared" si="8"/>
        <v>167877.1821745481</v>
      </c>
      <c r="L143" s="6">
        <f>IFERROR(INDEX('R5. ETP17 Summary'!$AC$12:$AK$20,MATCH($E143,'R5. ETP17 Summary'!$AB$12:$AB$20,0),MATCH(L$85,'R5. ETP17 Summary'!$AC$9:$AK$9,0)),"")</f>
        <v>158105.02231551139</v>
      </c>
      <c r="M143" s="6">
        <f>IFERROR(INDEX('R5. ETP17 Summary'!$AC$12:$AK$20,MATCH($E143,'R5. ETP17 Summary'!$AB$12:$AB$20,0),MATCH(M$85,'R5. ETP17 Summary'!$AC$9:$AK$9,0)),"")</f>
        <v>141923.54122999078</v>
      </c>
      <c r="N143" s="6">
        <f>IFERROR(INDEX('R5. ETP17 Summary'!$AC$12:$AK$20,MATCH($E143,'R5. ETP17 Summary'!$AB$12:$AB$20,0),MATCH(N$85,'R5. ETP17 Summary'!$AC$9:$AK$9,0)),"")</f>
        <v>125338.67337585498</v>
      </c>
      <c r="O143" s="6">
        <f>IFERROR(INDEX('R5. ETP17 Summary'!$AC$12:$AK$20,MATCH($E143,'R5. ETP17 Summary'!$AB$12:$AB$20,0),MATCH(O$85,'R5. ETP17 Summary'!$AC$9:$AK$9,0)),"")</f>
        <v>109319.17110454802</v>
      </c>
      <c r="P143" s="6">
        <f>IFERROR(INDEX('R5. ETP17 Summary'!$AC$12:$AK$20,MATCH($E143,'R5. ETP17 Summary'!$AB$12:$AB$20,0),MATCH(P$85,'R5. ETP17 Summary'!$AC$9:$AK$9,0)),"")</f>
        <v>93987.574485020843</v>
      </c>
      <c r="Q143" s="6">
        <f>IFERROR(INDEX('R5. ETP17 Summary'!$AC$12:$AK$20,MATCH($E143,'R5. ETP17 Summary'!$AB$12:$AB$20,0),MATCH(Q$85,'R5. ETP17 Summary'!$AC$9:$AK$9,0)),"")</f>
        <v>81562.191605361179</v>
      </c>
      <c r="R143" s="6">
        <f>IFERROR(INDEX('R5. ETP17 Summary'!$AC$12:$AK$20,MATCH($E143,'R5. ETP17 Summary'!$AB$12:$AB$20,0),MATCH(R$85,'R5. ETP17 Summary'!$AC$9:$AK$9,0)),"")</f>
        <v>70989.837818774467</v>
      </c>
      <c r="S143" s="6">
        <f>IFERROR(INDEX('R5. ETP17 Summary'!$AC$12:$AK$20,MATCH($E143,'R5. ETP17 Summary'!$AB$12:$AB$20,0),MATCH(S$85,'R5. ETP17 Summary'!$AC$9:$AK$9,0)),"")</f>
        <v>64391.321490216127</v>
      </c>
    </row>
    <row r="144" spans="1:19" x14ac:dyDescent="0.3">
      <c r="A144" s="4" t="s">
        <v>45</v>
      </c>
      <c r="B144" s="4" t="s">
        <v>33</v>
      </c>
      <c r="C144" s="4" t="str">
        <f>INDEX('R1. Scenario specifications'!$C$11:$C$59,MATCH($B144,'R1. Scenario specifications'!$A$11:$A$59,0))</f>
        <v>Below 2 Degrees Scenario (1.75DS), Energy Technology Perspectives 2017</v>
      </c>
      <c r="D144" s="4" t="s">
        <v>25</v>
      </c>
      <c r="E144" s="4" t="s">
        <v>67</v>
      </c>
      <c r="F144" s="4" t="s">
        <v>13</v>
      </c>
      <c r="G144" s="6">
        <f>IFERROR(INDEX('R5. ETP17 Summary'!$AC$12:$AK$20,MATCH($E144,'R5. ETP17 Summary'!$AB$12:$AB$20,0),MATCH(G$85,'R5. ETP17 Summary'!$AC$9:$AK$9,0)),"")</f>
        <v>121441.43859937201</v>
      </c>
      <c r="H144" s="6" t="str">
        <f>IFERROR(INDEX('R5. ETP17 Summary'!$AC$12:$AK$20,MATCH($E144,'R5. ETP17 Summary'!$AB$12:$AB$20,0),MATCH(H$85,'R5. ETP17 Summary'!$AC$9:$AK$9,0)),"")</f>
        <v/>
      </c>
      <c r="I144" s="6" t="str">
        <f>IFERROR(INDEX('R5. ETP17 Summary'!$AC$12:$AK$20,MATCH($E144,'R5. ETP17 Summary'!$AB$12:$AB$20,0),MATCH(I$85,'R5. ETP17 Summary'!$AC$9:$AK$9,0)),"")</f>
        <v/>
      </c>
      <c r="J144" s="6" t="str">
        <f>IFERROR(INDEX('R5. ETP17 Summary'!$AC$12:$AK$20,MATCH($E144,'R5. ETP17 Summary'!$AB$12:$AB$20,0),MATCH(J$85,'R5. ETP17 Summary'!$AC$9:$AK$9,0)),"")</f>
        <v/>
      </c>
      <c r="K144" s="8">
        <f t="shared" si="8"/>
        <v>128465.26025391271</v>
      </c>
      <c r="L144" s="6">
        <f>IFERROR(INDEX('R5. ETP17 Summary'!$AC$12:$AK$20,MATCH($E144,'R5. ETP17 Summary'!$AB$12:$AB$20,0),MATCH(L$85,'R5. ETP17 Summary'!$AC$9:$AK$9,0)),"")</f>
        <v>134318.44496602996</v>
      </c>
      <c r="M144" s="6">
        <f>IFERROR(INDEX('R5. ETP17 Summary'!$AC$12:$AK$20,MATCH($E144,'R5. ETP17 Summary'!$AB$12:$AB$20,0),MATCH(M$85,'R5. ETP17 Summary'!$AC$9:$AK$9,0)),"")</f>
        <v>128627.8786968661</v>
      </c>
      <c r="N144" s="6">
        <f>IFERROR(INDEX('R5. ETP17 Summary'!$AC$12:$AK$20,MATCH($E144,'R5. ETP17 Summary'!$AB$12:$AB$20,0),MATCH(N$85,'R5. ETP17 Summary'!$AC$9:$AK$9,0)),"")</f>
        <v>120507.11710280113</v>
      </c>
      <c r="O144" s="6">
        <f>IFERROR(INDEX('R5. ETP17 Summary'!$AC$12:$AK$20,MATCH($E144,'R5. ETP17 Summary'!$AB$12:$AB$20,0),MATCH(O$85,'R5. ETP17 Summary'!$AC$9:$AK$9,0)),"")</f>
        <v>100352.11282422053</v>
      </c>
      <c r="P144" s="6">
        <f>IFERROR(INDEX('R5. ETP17 Summary'!$AC$12:$AK$20,MATCH($E144,'R5. ETP17 Summary'!$AB$12:$AB$20,0),MATCH(P$85,'R5. ETP17 Summary'!$AC$9:$AK$9,0)),"")</f>
        <v>78747.799000076426</v>
      </c>
      <c r="Q144" s="6">
        <f>IFERROR(INDEX('R5. ETP17 Summary'!$AC$12:$AK$20,MATCH($E144,'R5. ETP17 Summary'!$AB$12:$AB$20,0),MATCH(Q$85,'R5. ETP17 Summary'!$AC$9:$AK$9,0)),"")</f>
        <v>67299.638095995033</v>
      </c>
      <c r="R144" s="6">
        <f>IFERROR(INDEX('R5. ETP17 Summary'!$AC$12:$AK$20,MATCH($E144,'R5. ETP17 Summary'!$AB$12:$AB$20,0),MATCH(R$85,'R5. ETP17 Summary'!$AC$9:$AK$9,0)),"")</f>
        <v>62067.742133347179</v>
      </c>
      <c r="S144" s="6">
        <f>IFERROR(INDEX('R5. ETP17 Summary'!$AC$12:$AK$20,MATCH($E144,'R5. ETP17 Summary'!$AB$12:$AB$20,0),MATCH(S$85,'R5. ETP17 Summary'!$AC$9:$AK$9,0)),"")</f>
        <v>63828.817854314097</v>
      </c>
    </row>
    <row r="145" spans="1:19" x14ac:dyDescent="0.3">
      <c r="A145" s="4" t="s">
        <v>45</v>
      </c>
      <c r="B145" s="4" t="s">
        <v>33</v>
      </c>
      <c r="C145" s="4" t="str">
        <f>INDEX('R1. Scenario specifications'!$C$11:$C$59,MATCH($B145,'R1. Scenario specifications'!$A$11:$A$59,0))</f>
        <v>Below 2 Degrees Scenario (1.75DS), Energy Technology Perspectives 2017</v>
      </c>
      <c r="D145" s="4" t="s">
        <v>53</v>
      </c>
      <c r="E145" s="4" t="s">
        <v>53</v>
      </c>
      <c r="F145" s="4" t="s">
        <v>13</v>
      </c>
      <c r="G145" s="6">
        <f>IFERROR(INDEX('R5. ETP17 Summary'!$AC$12:$AK$20,MATCH($E145,'R5. ETP17 Summary'!$AB$12:$AB$20,0),MATCH(G$85,'R5. ETP17 Summary'!$AC$9:$AK$9,0)),"")</f>
        <v>27689.539085172</v>
      </c>
      <c r="H145" s="6" t="str">
        <f>IFERROR(INDEX('R5. ETP17 Summary'!$AC$12:$AK$20,MATCH($E145,'R5. ETP17 Summary'!$AB$12:$AB$20,0),MATCH(H$85,'R5. ETP17 Summary'!$AC$9:$AK$9,0)),"")</f>
        <v/>
      </c>
      <c r="I145" s="6" t="str">
        <f>IFERROR(INDEX('R5. ETP17 Summary'!$AC$12:$AK$20,MATCH($E145,'R5. ETP17 Summary'!$AB$12:$AB$20,0),MATCH(I$85,'R5. ETP17 Summary'!$AC$9:$AK$9,0)),"")</f>
        <v/>
      </c>
      <c r="J145" s="6" t="str">
        <f>IFERROR(INDEX('R5. ETP17 Summary'!$AC$12:$AK$20,MATCH($E145,'R5. ETP17 Summary'!$AB$12:$AB$20,0),MATCH(J$85,'R5. ETP17 Summary'!$AC$9:$AK$9,0)),"")</f>
        <v/>
      </c>
      <c r="K145" s="8">
        <f t="shared" si="8"/>
        <v>33894.826663311454</v>
      </c>
      <c r="L145" s="6">
        <f>IFERROR(INDEX('R5. ETP17 Summary'!$AC$12:$AK$20,MATCH($E145,'R5. ETP17 Summary'!$AB$12:$AB$20,0),MATCH(L$85,'R5. ETP17 Summary'!$AC$9:$AK$9,0)),"")</f>
        <v>39065.899645094338</v>
      </c>
      <c r="M145" s="6">
        <f>IFERROR(INDEX('R5. ETP17 Summary'!$AC$12:$AK$20,MATCH($E145,'R5. ETP17 Summary'!$AB$12:$AB$20,0),MATCH(M$85,'R5. ETP17 Summary'!$AC$9:$AK$9,0)),"")</f>
        <v>49870.737326783659</v>
      </c>
      <c r="N145" s="6">
        <f>IFERROR(INDEX('R5. ETP17 Summary'!$AC$12:$AK$20,MATCH($E145,'R5. ETP17 Summary'!$AB$12:$AB$20,0),MATCH(N$85,'R5. ETP17 Summary'!$AC$9:$AK$9,0)),"")</f>
        <v>57644.931537304554</v>
      </c>
      <c r="O145" s="6">
        <f>IFERROR(INDEX('R5. ETP17 Summary'!$AC$12:$AK$20,MATCH($E145,'R5. ETP17 Summary'!$AB$12:$AB$20,0),MATCH(O$85,'R5. ETP17 Summary'!$AC$9:$AK$9,0)),"")</f>
        <v>65406.038350813542</v>
      </c>
      <c r="P145" s="6">
        <f>IFERROR(INDEX('R5. ETP17 Summary'!$AC$12:$AK$20,MATCH($E145,'R5. ETP17 Summary'!$AB$12:$AB$20,0),MATCH(P$85,'R5. ETP17 Summary'!$AC$9:$AK$9,0)),"")</f>
        <v>72089.930907857677</v>
      </c>
      <c r="Q145" s="6">
        <f>IFERROR(INDEX('R5. ETP17 Summary'!$AC$12:$AK$20,MATCH($E145,'R5. ETP17 Summary'!$AB$12:$AB$20,0),MATCH(Q$85,'R5. ETP17 Summary'!$AC$9:$AK$9,0)),"")</f>
        <v>76388.700952805651</v>
      </c>
      <c r="R145" s="6">
        <f>IFERROR(INDEX('R5. ETP17 Summary'!$AC$12:$AK$20,MATCH($E145,'R5. ETP17 Summary'!$AB$12:$AB$20,0),MATCH(R$85,'R5. ETP17 Summary'!$AC$9:$AK$9,0)),"")</f>
        <v>81513.918958283859</v>
      </c>
      <c r="S145" s="6">
        <f>IFERROR(INDEX('R5. ETP17 Summary'!$AC$12:$AK$20,MATCH($E145,'R5. ETP17 Summary'!$AB$12:$AB$20,0),MATCH(S$85,'R5. ETP17 Summary'!$AC$9:$AK$9,0)),"")</f>
        <v>85505.458919396318</v>
      </c>
    </row>
    <row r="146" spans="1:19" x14ac:dyDescent="0.3">
      <c r="A146" s="4" t="s">
        <v>45</v>
      </c>
      <c r="B146" s="4" t="s">
        <v>33</v>
      </c>
      <c r="C146" s="4" t="str">
        <f>INDEX('R1. Scenario specifications'!$C$11:$C$59,MATCH($B146,'R1. Scenario specifications'!$A$11:$A$59,0))</f>
        <v>Below 2 Degrees Scenario (1.75DS), Energy Technology Perspectives 2017</v>
      </c>
      <c r="D146" s="4" t="s">
        <v>54</v>
      </c>
      <c r="E146" s="4" t="s">
        <v>54</v>
      </c>
      <c r="F146" s="4" t="s">
        <v>13</v>
      </c>
      <c r="G146" s="6">
        <f>IFERROR(INDEX('R5. ETP17 Summary'!$AC$12:$AK$20,MATCH($E146,'R5. ETP17 Summary'!$AB$12:$AB$20,0),MATCH(G$85,'R5. ETP17 Summary'!$AC$9:$AK$9,0)),"")</f>
        <v>14023.472570784001</v>
      </c>
      <c r="H146" s="6" t="str">
        <f>IFERROR(INDEX('R5. ETP17 Summary'!$AC$12:$AK$20,MATCH($E146,'R5. ETP17 Summary'!$AB$12:$AB$20,0),MATCH(H$85,'R5. ETP17 Summary'!$AC$9:$AK$9,0)),"")</f>
        <v/>
      </c>
      <c r="I146" s="6" t="str">
        <f>IFERROR(INDEX('R5. ETP17 Summary'!$AC$12:$AK$20,MATCH($E146,'R5. ETP17 Summary'!$AB$12:$AB$20,0),MATCH(I$85,'R5. ETP17 Summary'!$AC$9:$AK$9,0)),"")</f>
        <v/>
      </c>
      <c r="J146" s="6" t="str">
        <f>IFERROR(INDEX('R5. ETP17 Summary'!$AC$12:$AK$20,MATCH($E146,'R5. ETP17 Summary'!$AB$12:$AB$20,0),MATCH(J$85,'R5. ETP17 Summary'!$AC$9:$AK$9,0)),"")</f>
        <v/>
      </c>
      <c r="K146" s="8">
        <f t="shared" si="8"/>
        <v>16506.680458921099</v>
      </c>
      <c r="L146" s="6">
        <f>IFERROR(INDEX('R5. ETP17 Summary'!$AC$12:$AK$20,MATCH($E146,'R5. ETP17 Summary'!$AB$12:$AB$20,0),MATCH(L$85,'R5. ETP17 Summary'!$AC$9:$AK$9,0)),"")</f>
        <v>18576.020365702014</v>
      </c>
      <c r="M146" s="6">
        <f>IFERROR(INDEX('R5. ETP17 Summary'!$AC$12:$AK$20,MATCH($E146,'R5. ETP17 Summary'!$AB$12:$AB$20,0),MATCH(M$85,'R5. ETP17 Summary'!$AC$9:$AK$9,0)),"")</f>
        <v>20572.070793485382</v>
      </c>
      <c r="N146" s="6">
        <f>IFERROR(INDEX('R5. ETP17 Summary'!$AC$12:$AK$20,MATCH($E146,'R5. ETP17 Summary'!$AB$12:$AB$20,0),MATCH(N$85,'R5. ETP17 Summary'!$AC$9:$AK$9,0)),"")</f>
        <v>21970.882770208471</v>
      </c>
      <c r="O146" s="6">
        <f>IFERROR(INDEX('R5. ETP17 Summary'!$AC$12:$AK$20,MATCH($E146,'R5. ETP17 Summary'!$AB$12:$AB$20,0),MATCH(O$85,'R5. ETP17 Summary'!$AC$9:$AK$9,0)),"")</f>
        <v>24291.142890585066</v>
      </c>
      <c r="P146" s="6">
        <f>IFERROR(INDEX('R5. ETP17 Summary'!$AC$12:$AK$20,MATCH($E146,'R5. ETP17 Summary'!$AB$12:$AB$20,0),MATCH(P$85,'R5. ETP17 Summary'!$AC$9:$AK$9,0)),"")</f>
        <v>26507.189908156266</v>
      </c>
      <c r="Q146" s="6">
        <f>IFERROR(INDEX('R5. ETP17 Summary'!$AC$12:$AK$20,MATCH($E146,'R5. ETP17 Summary'!$AB$12:$AB$20,0),MATCH(Q$85,'R5. ETP17 Summary'!$AC$9:$AK$9,0)),"")</f>
        <v>28676.454025313975</v>
      </c>
      <c r="R146" s="6">
        <f>IFERROR(INDEX('R5. ETP17 Summary'!$AC$12:$AK$20,MATCH($E146,'R5. ETP17 Summary'!$AB$12:$AB$20,0),MATCH(R$85,'R5. ETP17 Summary'!$AC$9:$AK$9,0)),"")</f>
        <v>30897.307699167817</v>
      </c>
      <c r="S146" s="6">
        <f>IFERROR(INDEX('R5. ETP17 Summary'!$AC$12:$AK$20,MATCH($E146,'R5. ETP17 Summary'!$AB$12:$AB$20,0),MATCH(S$85,'R5. ETP17 Summary'!$AC$9:$AK$9,0)),"")</f>
        <v>33101.084816834053</v>
      </c>
    </row>
    <row r="147" spans="1:19" x14ac:dyDescent="0.3">
      <c r="A147" s="4" t="s">
        <v>45</v>
      </c>
      <c r="B147" s="4" t="s">
        <v>33</v>
      </c>
      <c r="C147" s="4" t="str">
        <f>INDEX('R1. Scenario specifications'!$C$11:$C$59,MATCH($B147,'R1. Scenario specifications'!$A$11:$A$59,0))</f>
        <v>Below 2 Degrees Scenario (1.75DS), Energy Technology Perspectives 2017</v>
      </c>
      <c r="D147" s="4" t="s">
        <v>55</v>
      </c>
      <c r="E147" s="4" t="s">
        <v>69</v>
      </c>
      <c r="F147" s="4" t="s">
        <v>13</v>
      </c>
      <c r="G147" s="6">
        <f>IFERROR(INDEX('R5. ETP17 Summary'!$AC$12:$AK$20,MATCH($E147,'R5. ETP17 Summary'!$AB$12:$AB$20,0),MATCH(G$85,'R5. ETP17 Summary'!$AC$9:$AK$9,0)),"")</f>
        <v>54727.207129212009</v>
      </c>
      <c r="H147" s="6" t="str">
        <f>IFERROR(INDEX('R5. ETP17 Summary'!$AC$12:$AK$20,MATCH($E147,'R5. ETP17 Summary'!$AB$12:$AB$20,0),MATCH(H$85,'R5. ETP17 Summary'!$AC$9:$AK$9,0)),"")</f>
        <v/>
      </c>
      <c r="I147" s="6" t="str">
        <f>IFERROR(INDEX('R5. ETP17 Summary'!$AC$12:$AK$20,MATCH($E147,'R5. ETP17 Summary'!$AB$12:$AB$20,0),MATCH(I$85,'R5. ETP17 Summary'!$AC$9:$AK$9,0)),"")</f>
        <v/>
      </c>
      <c r="J147" s="6" t="str">
        <f>IFERROR(INDEX('R5. ETP17 Summary'!$AC$12:$AK$20,MATCH($E147,'R5. ETP17 Summary'!$AB$12:$AB$20,0),MATCH(J$85,'R5. ETP17 Summary'!$AC$9:$AK$9,0)),"")</f>
        <v/>
      </c>
      <c r="K147" s="8">
        <f t="shared" si="8"/>
        <v>69810.634367848281</v>
      </c>
      <c r="L147" s="6">
        <f>IFERROR(INDEX('R5. ETP17 Summary'!$AC$12:$AK$20,MATCH($E147,'R5. ETP17 Summary'!$AB$12:$AB$20,0),MATCH(L$85,'R5. ETP17 Summary'!$AC$9:$AK$9,0)),"")</f>
        <v>82380.157066711836</v>
      </c>
      <c r="M147" s="6">
        <f>IFERROR(INDEX('R5. ETP17 Summary'!$AC$12:$AK$20,MATCH($E147,'R5. ETP17 Summary'!$AB$12:$AB$20,0),MATCH(M$85,'R5. ETP17 Summary'!$AC$9:$AK$9,0)),"")</f>
        <v>93078.876024711935</v>
      </c>
      <c r="N147" s="6">
        <f>IFERROR(INDEX('R5. ETP17 Summary'!$AC$12:$AK$20,MATCH($E147,'R5. ETP17 Summary'!$AB$12:$AB$20,0),MATCH(N$85,'R5. ETP17 Summary'!$AC$9:$AK$9,0)),"")</f>
        <v>105989.19637769531</v>
      </c>
      <c r="O147" s="6">
        <f>IFERROR(INDEX('R5. ETP17 Summary'!$AC$12:$AK$20,MATCH($E147,'R5. ETP17 Summary'!$AB$12:$AB$20,0),MATCH(O$85,'R5. ETP17 Summary'!$AC$9:$AK$9,0)),"")</f>
        <v>121153.95449008107</v>
      </c>
      <c r="P147" s="6">
        <f>IFERROR(INDEX('R5. ETP17 Summary'!$AC$12:$AK$20,MATCH($E147,'R5. ETP17 Summary'!$AB$12:$AB$20,0),MATCH(P$85,'R5. ETP17 Summary'!$AC$9:$AK$9,0)),"")</f>
        <v>133104.00443271748</v>
      </c>
      <c r="Q147" s="6">
        <f>IFERROR(INDEX('R5. ETP17 Summary'!$AC$12:$AK$20,MATCH($E147,'R5. ETP17 Summary'!$AB$12:$AB$20,0),MATCH(Q$85,'R5. ETP17 Summary'!$AC$9:$AK$9,0)),"")</f>
        <v>140815.41789151038</v>
      </c>
      <c r="R147" s="6">
        <f>IFERROR(INDEX('R5. ETP17 Summary'!$AC$12:$AK$20,MATCH($E147,'R5. ETP17 Summary'!$AB$12:$AB$20,0),MATCH(R$85,'R5. ETP17 Summary'!$AC$9:$AK$9,0)),"")</f>
        <v>146999.99893635249</v>
      </c>
      <c r="S147" s="6">
        <f>IFERROR(INDEX('R5. ETP17 Summary'!$AC$12:$AK$20,MATCH($E147,'R5. ETP17 Summary'!$AB$12:$AB$20,0),MATCH(S$85,'R5. ETP17 Summary'!$AC$9:$AK$9,0)),"")</f>
        <v>146999.99886866164</v>
      </c>
    </row>
    <row r="148" spans="1:19" x14ac:dyDescent="0.3">
      <c r="A148" s="9" t="s">
        <v>45</v>
      </c>
      <c r="B148" s="9" t="s">
        <v>33</v>
      </c>
      <c r="C148" s="9" t="str">
        <f>INDEX('R1. Scenario specifications'!$C$11:$C$59,MATCH($B148,'R1. Scenario specifications'!$A$11:$A$59,0))</f>
        <v>Below 2 Degrees Scenario (1.75DS), Energy Technology Perspectives 2017</v>
      </c>
      <c r="D148" s="9" t="s">
        <v>92</v>
      </c>
      <c r="E148" s="9" t="s">
        <v>58</v>
      </c>
      <c r="F148" s="9" t="s">
        <v>13</v>
      </c>
      <c r="G148" s="10">
        <f>IFERROR(INDEX('R5. ETP17 Summary'!$AC$12:$AK$20,MATCH($E148,'R5. ETP17 Summary'!$AB$12:$AB$20,0),MATCH(G$85,'R5. ETP17 Summary'!$AC$9:$AK$9,0)),"")</f>
        <v>7768.6318090440009</v>
      </c>
      <c r="H148" s="10" t="str">
        <f>IFERROR(INDEX('R5. ETP17 Summary'!$AC$12:$AK$20,MATCH($E148,'R5. ETP17 Summary'!$AB$12:$AB$20,0),MATCH(H$85,'R5. ETP17 Summary'!$AC$9:$AK$9,0)),"")</f>
        <v/>
      </c>
      <c r="I148" s="10" t="str">
        <f>IFERROR(INDEX('R5. ETP17 Summary'!$AC$12:$AK$20,MATCH($E148,'R5. ETP17 Summary'!$AB$12:$AB$20,0),MATCH(I$85,'R5. ETP17 Summary'!$AC$9:$AK$9,0)),"")</f>
        <v/>
      </c>
      <c r="J148" s="10" t="str">
        <f>IFERROR(INDEX('R5. ETP17 Summary'!$AC$12:$AK$20,MATCH($E148,'R5. ETP17 Summary'!$AB$12:$AB$20,0),MATCH(J$85,'R5. ETP17 Summary'!$AC$9:$AK$9,0)),"")</f>
        <v/>
      </c>
      <c r="K148" s="11">
        <f t="shared" si="8"/>
        <v>19302.190241231612</v>
      </c>
      <c r="L148" s="10">
        <f>IFERROR(INDEX('R5. ETP17 Summary'!$AC$12:$AK$20,MATCH($E148,'R5. ETP17 Summary'!$AB$12:$AB$20,0),MATCH(L$85,'R5. ETP17 Summary'!$AC$9:$AK$9,0)),"")</f>
        <v>28913.488934721285</v>
      </c>
      <c r="M148" s="10">
        <f>IFERROR(INDEX('R5. ETP17 Summary'!$AC$12:$AK$20,MATCH($E148,'R5. ETP17 Summary'!$AB$12:$AB$20,0),MATCH(M$85,'R5. ETP17 Summary'!$AC$9:$AK$9,0)),"")</f>
        <v>46882.008978181555</v>
      </c>
      <c r="N148" s="10">
        <f>IFERROR(INDEX('R5. ETP17 Summary'!$AC$12:$AK$20,MATCH($E148,'R5. ETP17 Summary'!$AB$12:$AB$20,0),MATCH(N$85,'R5. ETP17 Summary'!$AC$9:$AK$9,0)),"")</f>
        <v>69105.656442669424</v>
      </c>
      <c r="O148" s="10">
        <f>IFERROR(INDEX('R5. ETP17 Summary'!$AC$12:$AK$20,MATCH($E148,'R5. ETP17 Summary'!$AB$12:$AB$20,0),MATCH(O$85,'R5. ETP17 Summary'!$AC$9:$AK$9,0)),"")</f>
        <v>92854.305207450074</v>
      </c>
      <c r="P148" s="10">
        <f>IFERROR(INDEX('R5. ETP17 Summary'!$AC$12:$AK$20,MATCH($E148,'R5. ETP17 Summary'!$AB$12:$AB$20,0),MATCH(P$85,'R5. ETP17 Summary'!$AC$9:$AK$9,0)),"")</f>
        <v>117033.93168384083</v>
      </c>
      <c r="Q148" s="10">
        <f>IFERROR(INDEX('R5. ETP17 Summary'!$AC$12:$AK$20,MATCH($E148,'R5. ETP17 Summary'!$AB$12:$AB$20,0),MATCH(Q$85,'R5. ETP17 Summary'!$AC$9:$AK$9,0)),"")</f>
        <v>143495.20570147157</v>
      </c>
      <c r="R148" s="10">
        <f>IFERROR(INDEX('R5. ETP17 Summary'!$AC$12:$AK$20,MATCH($E148,'R5. ETP17 Summary'!$AB$12:$AB$20,0),MATCH(R$85,'R5. ETP17 Summary'!$AC$9:$AK$9,0)),"")</f>
        <v>169180.43625405381</v>
      </c>
      <c r="S148" s="10">
        <f>IFERROR(INDEX('R5. ETP17 Summary'!$AC$12:$AK$20,MATCH($E148,'R5. ETP17 Summary'!$AB$12:$AB$20,0),MATCH(S$85,'R5. ETP17 Summary'!$AC$9:$AK$9,0)),"")</f>
        <v>194914.25686870076</v>
      </c>
    </row>
    <row r="149" spans="1:19" x14ac:dyDescent="0.3">
      <c r="A149" s="4" t="s">
        <v>46</v>
      </c>
      <c r="B149" s="4" t="s">
        <v>34</v>
      </c>
      <c r="C149" s="4" t="str">
        <f>INDEX('R1. Scenario specifications'!$C$11:$C$59,MATCH($B149,'R1. Scenario specifications'!$A$11:$A$59,0))</f>
        <v>Sky Scenario, Royal Dutch Shell</v>
      </c>
      <c r="D149" s="4" t="s">
        <v>24</v>
      </c>
      <c r="E149" s="4" t="s">
        <v>24</v>
      </c>
      <c r="F149" s="4" t="s">
        <v>17</v>
      </c>
      <c r="G149" s="6" t="str">
        <f>IFERROR(INDEX('R6. Sky Summary'!$C$67:$AA$80,MATCH($E149,'R6. Sky Summary'!$B$67:$B$80,0),MATCH(G$85,'R6. Sky Summary'!$C$9:$AA$9,0)),"")</f>
        <v/>
      </c>
      <c r="H149" s="6">
        <f>IFERROR(INDEX('R6. Sky Summary'!$C$67:$AA$80,MATCH($E149,'R6. Sky Summary'!$B$67:$B$80,0),MATCH(H$85,'R6. Sky Summary'!$C$9:$AA$9,0)),"")</f>
        <v>182.2935195968733</v>
      </c>
      <c r="I149" s="6" t="str">
        <f>IFERROR(INDEX('R6. Sky Summary'!$C$67:$AA$80,MATCH($E149,'R6. Sky Summary'!$B$67:$B$80,0),MATCH(I$85,'R6. Sky Summary'!$C$9:$AA$9,0)),"")</f>
        <v/>
      </c>
      <c r="J149" s="6" t="str">
        <f>IFERROR(INDEX('R6. Sky Summary'!$C$67:$AA$80,MATCH($E149,'R6. Sky Summary'!$B$67:$B$80,0),MATCH(J$85,'R6. Sky Summary'!$C$9:$AA$9,0)),"")</f>
        <v/>
      </c>
      <c r="K149" s="6">
        <f>IFERROR(INDEX('R6. Sky Summary'!$C$67:$AA$80,MATCH($E149,'R6. Sky Summary'!$B$67:$B$80,0),MATCH(K$85,'R6. Sky Summary'!$C$9:$AA$9,0)),"")</f>
        <v>195.69578966569784</v>
      </c>
      <c r="L149" s="6">
        <f>IFERROR(INDEX('R6. Sky Summary'!$C$67:$AA$80,MATCH($E149,'R6. Sky Summary'!$B$67:$B$80,0),MATCH(L$85,'R6. Sky Summary'!$C$9:$AA$9,0)),"")</f>
        <v>204.88767300874642</v>
      </c>
      <c r="M149" s="6">
        <f>IFERROR(INDEX('R6. Sky Summary'!$C$67:$AA$80,MATCH($E149,'R6. Sky Summary'!$B$67:$B$80,0),MATCH(M$85,'R6. Sky Summary'!$C$9:$AA$9,0)),"")</f>
        <v>196.16907002700958</v>
      </c>
      <c r="N149" s="6">
        <f>IFERROR(INDEX('R6. Sky Summary'!$C$67:$AA$80,MATCH($E149,'R6. Sky Summary'!$B$67:$B$80,0),MATCH(N$85,'R6. Sky Summary'!$C$9:$AA$9,0)),"")</f>
        <v>187.63363569902972</v>
      </c>
      <c r="O149" s="6">
        <f>IFERROR(INDEX('R6. Sky Summary'!$C$67:$AA$80,MATCH($E149,'R6. Sky Summary'!$B$67:$B$80,0),MATCH(O$85,'R6. Sky Summary'!$C$9:$AA$9,0)),"")</f>
        <v>179.64112383165093</v>
      </c>
      <c r="P149" s="6">
        <f>IFERROR(INDEX('R6. Sky Summary'!$C$67:$AA$80,MATCH($E149,'R6. Sky Summary'!$B$67:$B$80,0),MATCH(P$85,'R6. Sky Summary'!$C$9:$AA$9,0)),"")</f>
        <v>170.31119394531831</v>
      </c>
      <c r="Q149" s="6">
        <f>IFERROR(INDEX('R6. Sky Summary'!$C$67:$AA$80,MATCH($E149,'R6. Sky Summary'!$B$67:$B$80,0),MATCH(Q$85,'R6. Sky Summary'!$C$9:$AA$9,0)),"")</f>
        <v>159.91401279986701</v>
      </c>
      <c r="R149" s="6">
        <f>IFERROR(INDEX('R6. Sky Summary'!$C$67:$AA$80,MATCH($E149,'R6. Sky Summary'!$B$67:$B$80,0),MATCH(R$85,'R6. Sky Summary'!$C$9:$AA$9,0)),"")</f>
        <v>146.50408322174837</v>
      </c>
      <c r="S149" s="6">
        <f>IFERROR(INDEX('R6. Sky Summary'!$C$67:$AA$80,MATCH($E149,'R6. Sky Summary'!$B$67:$B$80,0),MATCH(S$85,'R6. Sky Summary'!$C$9:$AA$9,0)),"")</f>
        <v>129.21511972974898</v>
      </c>
    </row>
    <row r="150" spans="1:19" x14ac:dyDescent="0.3">
      <c r="A150" s="4" t="s">
        <v>46</v>
      </c>
      <c r="B150" s="4" t="s">
        <v>34</v>
      </c>
      <c r="C150" s="4" t="str">
        <f>INDEX('R1. Scenario specifications'!$C$11:$C$59,MATCH($B150,'R1. Scenario specifications'!$A$11:$A$59,0))</f>
        <v>Sky Scenario, Royal Dutch Shell</v>
      </c>
      <c r="D150" s="4" t="s">
        <v>55</v>
      </c>
      <c r="E150" s="4" t="s">
        <v>55</v>
      </c>
      <c r="F150" s="4" t="s">
        <v>17</v>
      </c>
      <c r="G150" s="6" t="str">
        <f>IFERROR(INDEX('R6. Sky Summary'!$C$67:$AA$80,MATCH($E150,'R6. Sky Summary'!$B$67:$B$80,0),MATCH(G$85,'R6. Sky Summary'!$C$9:$AA$9,0)),"")</f>
        <v/>
      </c>
      <c r="H150" s="6">
        <f>IFERROR(INDEX('R6. Sky Summary'!$C$67:$AA$80,MATCH($E150,'R6. Sky Summary'!$B$67:$B$80,0),MATCH(H$85,'R6. Sky Summary'!$C$9:$AA$9,0)),"")</f>
        <v>3.3017379006876344</v>
      </c>
      <c r="I150" s="6" t="str">
        <f>IFERROR(INDEX('R6. Sky Summary'!$C$67:$AA$80,MATCH($E150,'R6. Sky Summary'!$B$67:$B$80,0),MATCH(I$85,'R6. Sky Summary'!$C$9:$AA$9,0)),"")</f>
        <v/>
      </c>
      <c r="J150" s="6" t="str">
        <f>IFERROR(INDEX('R6. Sky Summary'!$C$67:$AA$80,MATCH($E150,'R6. Sky Summary'!$B$67:$B$80,0),MATCH(J$85,'R6. Sky Summary'!$C$9:$AA$9,0)),"")</f>
        <v/>
      </c>
      <c r="K150" s="6">
        <f>IFERROR(INDEX('R6. Sky Summary'!$C$67:$AA$80,MATCH($E150,'R6. Sky Summary'!$B$67:$B$80,0),MATCH(K$85,'R6. Sky Summary'!$C$9:$AA$9,0)),"")</f>
        <v>4.1195614141907546</v>
      </c>
      <c r="L150" s="6">
        <f>IFERROR(INDEX('R6. Sky Summary'!$C$67:$AA$80,MATCH($E150,'R6. Sky Summary'!$B$67:$B$80,0),MATCH(L$85,'R6. Sky Summary'!$C$9:$AA$9,0)),"")</f>
        <v>4.6502969793384583</v>
      </c>
      <c r="M150" s="6">
        <f>IFERROR(INDEX('R6. Sky Summary'!$C$67:$AA$80,MATCH($E150,'R6. Sky Summary'!$B$67:$B$80,0),MATCH(M$85,'R6. Sky Summary'!$C$9:$AA$9,0)),"")</f>
        <v>4.9339770035453281</v>
      </c>
      <c r="N150" s="6">
        <f>IFERROR(INDEX('R6. Sky Summary'!$C$67:$AA$80,MATCH($E150,'R6. Sky Summary'!$B$67:$B$80,0),MATCH(N$85,'R6. Sky Summary'!$C$9:$AA$9,0)),"")</f>
        <v>8.7067525383537863</v>
      </c>
      <c r="O150" s="6">
        <f>IFERROR(INDEX('R6. Sky Summary'!$C$67:$AA$80,MATCH($E150,'R6. Sky Summary'!$B$67:$B$80,0),MATCH(O$85,'R6. Sky Summary'!$C$9:$AA$9,0)),"")</f>
        <v>12.327779619824192</v>
      </c>
      <c r="P150" s="6">
        <f>IFERROR(INDEX('R6. Sky Summary'!$C$67:$AA$80,MATCH($E150,'R6. Sky Summary'!$B$67:$B$80,0),MATCH(P$85,'R6. Sky Summary'!$C$9:$AA$9,0)),"")</f>
        <v>14.533254254478161</v>
      </c>
      <c r="Q150" s="6">
        <f>IFERROR(INDEX('R6. Sky Summary'!$C$67:$AA$80,MATCH($E150,'R6. Sky Summary'!$B$67:$B$80,0),MATCH(Q$85,'R6. Sky Summary'!$C$9:$AA$9,0)),"")</f>
        <v>18.822837179117368</v>
      </c>
      <c r="R150" s="6">
        <f>IFERROR(INDEX('R6. Sky Summary'!$C$67:$AA$80,MATCH($E150,'R6. Sky Summary'!$B$67:$B$80,0),MATCH(R$85,'R6. Sky Summary'!$C$9:$AA$9,0)),"")</f>
        <v>26.48179723988434</v>
      </c>
      <c r="S150" s="6">
        <f>IFERROR(INDEX('R6. Sky Summary'!$C$67:$AA$80,MATCH($E150,'R6. Sky Summary'!$B$67:$B$80,0),MATCH(S$85,'R6. Sky Summary'!$C$9:$AA$9,0)),"")</f>
        <v>36.307987406089701</v>
      </c>
    </row>
    <row r="151" spans="1:19" x14ac:dyDescent="0.3">
      <c r="A151" s="4" t="s">
        <v>46</v>
      </c>
      <c r="B151" s="4" t="s">
        <v>34</v>
      </c>
      <c r="C151" s="4" t="str">
        <f>INDEX('R1. Scenario specifications'!$C$11:$C$59,MATCH($B151,'R1. Scenario specifications'!$A$11:$A$59,0))</f>
        <v>Sky Scenario, Royal Dutch Shell</v>
      </c>
      <c r="D151" s="4" t="s">
        <v>25</v>
      </c>
      <c r="E151" s="4" t="s">
        <v>95</v>
      </c>
      <c r="F151" s="4" t="s">
        <v>17</v>
      </c>
      <c r="G151" s="6" t="str">
        <f>IFERROR(INDEX('R6. Sky Summary'!$C$67:$AA$80,MATCH($E151,'R6. Sky Summary'!$B$67:$B$80,0),MATCH(G$85,'R6. Sky Summary'!$C$9:$AA$9,0)),"")</f>
        <v/>
      </c>
      <c r="H151" s="6">
        <f>IFERROR(INDEX('R6. Sky Summary'!$C$67:$AA$80,MATCH($E151,'R6. Sky Summary'!$B$67:$B$80,0),MATCH(H$85,'R6. Sky Summary'!$C$9:$AA$9,0)),"")</f>
        <v>123.75028805907607</v>
      </c>
      <c r="I151" s="6" t="str">
        <f>IFERROR(INDEX('R6. Sky Summary'!$C$67:$AA$80,MATCH($E151,'R6. Sky Summary'!$B$67:$B$80,0),MATCH(I$85,'R6. Sky Summary'!$C$9:$AA$9,0)),"")</f>
        <v/>
      </c>
      <c r="J151" s="6" t="str">
        <f>IFERROR(INDEX('R6. Sky Summary'!$C$67:$AA$80,MATCH($E151,'R6. Sky Summary'!$B$67:$B$80,0),MATCH(J$85,'R6. Sky Summary'!$C$9:$AA$9,0)),"")</f>
        <v/>
      </c>
      <c r="K151" s="6">
        <f>IFERROR(INDEX('R6. Sky Summary'!$C$67:$AA$80,MATCH($E151,'R6. Sky Summary'!$B$67:$B$80,0),MATCH(K$85,'R6. Sky Summary'!$C$9:$AA$9,0)),"")</f>
        <v>136.79367482536392</v>
      </c>
      <c r="L151" s="6">
        <f>IFERROR(INDEX('R6. Sky Summary'!$C$67:$AA$80,MATCH($E151,'R6. Sky Summary'!$B$67:$B$80,0),MATCH(L$85,'R6. Sky Summary'!$C$9:$AA$9,0)),"")</f>
        <v>151.60539065069904</v>
      </c>
      <c r="M151" s="6">
        <f>IFERROR(INDEX('R6. Sky Summary'!$C$67:$AA$80,MATCH($E151,'R6. Sky Summary'!$B$67:$B$80,0),MATCH(M$85,'R6. Sky Summary'!$C$9:$AA$9,0)),"")</f>
        <v>158.26005276285613</v>
      </c>
      <c r="N151" s="6">
        <f>IFERROR(INDEX('R6. Sky Summary'!$C$67:$AA$80,MATCH($E151,'R6. Sky Summary'!$B$67:$B$80,0),MATCH(N$85,'R6. Sky Summary'!$C$9:$AA$9,0)),"")</f>
        <v>158.54256294734805</v>
      </c>
      <c r="O151" s="6">
        <f>IFERROR(INDEX('R6. Sky Summary'!$C$67:$AA$80,MATCH($E151,'R6. Sky Summary'!$B$67:$B$80,0),MATCH(O$85,'R6. Sky Summary'!$C$9:$AA$9,0)),"")</f>
        <v>150.75192480446057</v>
      </c>
      <c r="P151" s="6">
        <f>IFERROR(INDEX('R6. Sky Summary'!$C$67:$AA$80,MATCH($E151,'R6. Sky Summary'!$B$67:$B$80,0),MATCH(P$85,'R6. Sky Summary'!$C$9:$AA$9,0)),"")</f>
        <v>135.38157717177245</v>
      </c>
      <c r="Q151" s="6">
        <f>IFERROR(INDEX('R6. Sky Summary'!$C$67:$AA$80,MATCH($E151,'R6. Sky Summary'!$B$67:$B$80,0),MATCH(Q$85,'R6. Sky Summary'!$C$9:$AA$9,0)),"")</f>
        <v>115.03896303997654</v>
      </c>
      <c r="R151" s="6">
        <f>IFERROR(INDEX('R6. Sky Summary'!$C$67:$AA$80,MATCH($E151,'R6. Sky Summary'!$B$67:$B$80,0),MATCH(R$85,'R6. Sky Summary'!$C$9:$AA$9,0)),"")</f>
        <v>95.038687658102404</v>
      </c>
      <c r="S151" s="6">
        <f>IFERROR(INDEX('R6. Sky Summary'!$C$67:$AA$80,MATCH($E151,'R6. Sky Summary'!$B$67:$B$80,0),MATCH(S$85,'R6. Sky Summary'!$C$9:$AA$9,0)),"")</f>
        <v>76.695684610420699</v>
      </c>
    </row>
    <row r="152" spans="1:19" x14ac:dyDescent="0.3">
      <c r="A152" s="4" t="s">
        <v>46</v>
      </c>
      <c r="B152" s="4" t="s">
        <v>34</v>
      </c>
      <c r="C152" s="4" t="str">
        <f>INDEX('R1. Scenario specifications'!$C$11:$C$59,MATCH($B152,'R1. Scenario specifications'!$A$11:$A$59,0))</f>
        <v>Sky Scenario, Royal Dutch Shell</v>
      </c>
      <c r="D152" s="4" t="s">
        <v>55</v>
      </c>
      <c r="E152" s="4" t="s">
        <v>96</v>
      </c>
      <c r="F152" s="4" t="s">
        <v>17</v>
      </c>
      <c r="G152" s="6" t="str">
        <f>IFERROR(INDEX('R6. Sky Summary'!$C$67:$AA$80,MATCH($E152,'R6. Sky Summary'!$B$67:$B$80,0),MATCH(G$85,'R6. Sky Summary'!$C$9:$AA$9,0)),"")</f>
        <v/>
      </c>
      <c r="H152" s="6">
        <f>IFERROR(INDEX('R6. Sky Summary'!$C$67:$AA$80,MATCH($E152,'R6. Sky Summary'!$B$67:$B$80,0),MATCH(H$85,'R6. Sky Summary'!$C$9:$AA$9,0)),"")</f>
        <v>1.7329060397752893</v>
      </c>
      <c r="I152" s="6" t="str">
        <f>IFERROR(INDEX('R6. Sky Summary'!$C$67:$AA$80,MATCH($E152,'R6. Sky Summary'!$B$67:$B$80,0),MATCH(I$85,'R6. Sky Summary'!$C$9:$AA$9,0)),"")</f>
        <v/>
      </c>
      <c r="J152" s="6" t="str">
        <f>IFERROR(INDEX('R6. Sky Summary'!$C$67:$AA$80,MATCH($E152,'R6. Sky Summary'!$B$67:$B$80,0),MATCH(J$85,'R6. Sky Summary'!$C$9:$AA$9,0)),"")</f>
        <v/>
      </c>
      <c r="K152" s="6">
        <f>IFERROR(INDEX('R6. Sky Summary'!$C$67:$AA$80,MATCH($E152,'R6. Sky Summary'!$B$67:$B$80,0),MATCH(K$85,'R6. Sky Summary'!$C$9:$AA$9,0)),"")</f>
        <v>3.5744171099309487</v>
      </c>
      <c r="L152" s="6">
        <f>IFERROR(INDEX('R6. Sky Summary'!$C$67:$AA$80,MATCH($E152,'R6. Sky Summary'!$B$67:$B$80,0),MATCH(L$85,'R6. Sky Summary'!$C$9:$AA$9,0)),"")</f>
        <v>5.5913783697400614</v>
      </c>
      <c r="M152" s="6">
        <f>IFERROR(INDEX('R6. Sky Summary'!$C$67:$AA$80,MATCH($E152,'R6. Sky Summary'!$B$67:$B$80,0),MATCH(M$85,'R6. Sky Summary'!$C$9:$AA$9,0)),"")</f>
        <v>7.6100222643992605</v>
      </c>
      <c r="N152" s="6">
        <f>IFERROR(INDEX('R6. Sky Summary'!$C$67:$AA$80,MATCH($E152,'R6. Sky Summary'!$B$67:$B$80,0),MATCH(N$85,'R6. Sky Summary'!$C$9:$AA$9,0)),"")</f>
        <v>10.008884182578999</v>
      </c>
      <c r="O152" s="6">
        <f>IFERROR(INDEX('R6. Sky Summary'!$C$67:$AA$80,MATCH($E152,'R6. Sky Summary'!$B$67:$B$80,0),MATCH(O$85,'R6. Sky Summary'!$C$9:$AA$9,0)),"")</f>
        <v>14.453743001239474</v>
      </c>
      <c r="P152" s="6">
        <f>IFERROR(INDEX('R6. Sky Summary'!$C$67:$AA$80,MATCH($E152,'R6. Sky Summary'!$B$67:$B$80,0),MATCH(P$85,'R6. Sky Summary'!$C$9:$AA$9,0)),"")</f>
        <v>20.723384581185304</v>
      </c>
      <c r="Q152" s="6">
        <f>IFERROR(INDEX('R6. Sky Summary'!$C$67:$AA$80,MATCH($E152,'R6. Sky Summary'!$B$67:$B$80,0),MATCH(Q$85,'R6. Sky Summary'!$C$9:$AA$9,0)),"")</f>
        <v>23.548886410558652</v>
      </c>
      <c r="R152" s="6">
        <f>IFERROR(INDEX('R6. Sky Summary'!$C$67:$AA$80,MATCH($E152,'R6. Sky Summary'!$B$67:$B$80,0),MATCH(R$85,'R6. Sky Summary'!$C$9:$AA$9,0)),"")</f>
        <v>26.010703053330648</v>
      </c>
      <c r="S152" s="6">
        <f>IFERROR(INDEX('R6. Sky Summary'!$C$67:$AA$80,MATCH($E152,'R6. Sky Summary'!$B$67:$B$80,0),MATCH(S$85,'R6. Sky Summary'!$C$9:$AA$9,0)),"")</f>
        <v>27.595613405287907</v>
      </c>
    </row>
    <row r="153" spans="1:19" x14ac:dyDescent="0.3">
      <c r="A153" s="4" t="s">
        <v>46</v>
      </c>
      <c r="B153" s="4" t="s">
        <v>34</v>
      </c>
      <c r="C153" s="4" t="str">
        <f>INDEX('R1. Scenario specifications'!$C$11:$C$59,MATCH($B153,'R1. Scenario specifications'!$A$11:$A$59,0))</f>
        <v>Sky Scenario, Royal Dutch Shell</v>
      </c>
      <c r="D153" s="4" t="s">
        <v>23</v>
      </c>
      <c r="E153" s="4" t="s">
        <v>23</v>
      </c>
      <c r="F153" s="4" t="s">
        <v>17</v>
      </c>
      <c r="G153" s="6" t="str">
        <f>IFERROR(INDEX('R6. Sky Summary'!$C$67:$AA$80,MATCH($E153,'R6. Sky Summary'!$B$67:$B$80,0),MATCH(G$85,'R6. Sky Summary'!$C$9:$AA$9,0)),"")</f>
        <v/>
      </c>
      <c r="H153" s="6">
        <f>IFERROR(INDEX('R6. Sky Summary'!$C$67:$AA$80,MATCH($E153,'R6. Sky Summary'!$B$67:$B$80,0),MATCH(H$85,'R6. Sky Summary'!$C$9:$AA$9,0)),"")</f>
        <v>160.88654239427973</v>
      </c>
      <c r="I153" s="6" t="str">
        <f>IFERROR(INDEX('R6. Sky Summary'!$C$67:$AA$80,MATCH($E153,'R6. Sky Summary'!$B$67:$B$80,0),MATCH(I$85,'R6. Sky Summary'!$C$9:$AA$9,0)),"")</f>
        <v/>
      </c>
      <c r="J153" s="6" t="str">
        <f>IFERROR(INDEX('R6. Sky Summary'!$C$67:$AA$80,MATCH($E153,'R6. Sky Summary'!$B$67:$B$80,0),MATCH(J$85,'R6. Sky Summary'!$C$9:$AA$9,0)),"")</f>
        <v/>
      </c>
      <c r="K153" s="6">
        <f>IFERROR(INDEX('R6. Sky Summary'!$C$67:$AA$80,MATCH($E153,'R6. Sky Summary'!$B$67:$B$80,0),MATCH(K$85,'R6. Sky Summary'!$C$9:$AA$9,0)),"")</f>
        <v>157.38733929015748</v>
      </c>
      <c r="L153" s="6">
        <f>IFERROR(INDEX('R6. Sky Summary'!$C$67:$AA$80,MATCH($E153,'R6. Sky Summary'!$B$67:$B$80,0),MATCH(L$85,'R6. Sky Summary'!$C$9:$AA$9,0)),"")</f>
        <v>159.46297498326544</v>
      </c>
      <c r="M153" s="6">
        <f>IFERROR(INDEX('R6. Sky Summary'!$C$67:$AA$80,MATCH($E153,'R6. Sky Summary'!$B$67:$B$80,0),MATCH(M$85,'R6. Sky Summary'!$C$9:$AA$9,0)),"")</f>
        <v>154.40034866234001</v>
      </c>
      <c r="N153" s="6">
        <f>IFERROR(INDEX('R6. Sky Summary'!$C$67:$AA$80,MATCH($E153,'R6. Sky Summary'!$B$67:$B$80,0),MATCH(N$85,'R6. Sky Summary'!$C$9:$AA$9,0)),"")</f>
        <v>144.9824153000441</v>
      </c>
      <c r="O153" s="6">
        <f>IFERROR(INDEX('R6. Sky Summary'!$C$67:$AA$80,MATCH($E153,'R6. Sky Summary'!$B$67:$B$80,0),MATCH(O$85,'R6. Sky Summary'!$C$9:$AA$9,0)),"")</f>
        <v>129.85228687079737</v>
      </c>
      <c r="P153" s="6">
        <f>IFERROR(INDEX('R6. Sky Summary'!$C$67:$AA$80,MATCH($E153,'R6. Sky Summary'!$B$67:$B$80,0),MATCH(P$85,'R6. Sky Summary'!$C$9:$AA$9,0)),"")</f>
        <v>113.37627736803422</v>
      </c>
      <c r="Q153" s="6">
        <f>IFERROR(INDEX('R6. Sky Summary'!$C$67:$AA$80,MATCH($E153,'R6. Sky Summary'!$B$67:$B$80,0),MATCH(Q$85,'R6. Sky Summary'!$C$9:$AA$9,0)),"")</f>
        <v>99.745344523724526</v>
      </c>
      <c r="R153" s="6">
        <f>IFERROR(INDEX('R6. Sky Summary'!$C$67:$AA$80,MATCH($E153,'R6. Sky Summary'!$B$67:$B$80,0),MATCH(R$85,'R6. Sky Summary'!$C$9:$AA$9,0)),"")</f>
        <v>84.505369304365004</v>
      </c>
      <c r="S153" s="6">
        <f>IFERROR(INDEX('R6. Sky Summary'!$C$67:$AA$80,MATCH($E153,'R6. Sky Summary'!$B$67:$B$80,0),MATCH(S$85,'R6. Sky Summary'!$C$9:$AA$9,0)),"")</f>
        <v>73.037442577603613</v>
      </c>
    </row>
    <row r="154" spans="1:19" x14ac:dyDescent="0.3">
      <c r="A154" s="4" t="s">
        <v>46</v>
      </c>
      <c r="B154" s="4" t="s">
        <v>34</v>
      </c>
      <c r="C154" s="4" t="str">
        <f>INDEX('R1. Scenario specifications'!$C$11:$C$59,MATCH($B154,'R1. Scenario specifications'!$A$11:$A$59,0))</f>
        <v>Sky Scenario, Royal Dutch Shell</v>
      </c>
      <c r="D154" s="4" t="s">
        <v>55</v>
      </c>
      <c r="E154" s="4" t="s">
        <v>97</v>
      </c>
      <c r="F154" s="4" t="s">
        <v>17</v>
      </c>
      <c r="G154" s="6" t="str">
        <f>IFERROR(INDEX('R6. Sky Summary'!$C$67:$AA$80,MATCH($E154,'R6. Sky Summary'!$B$67:$B$80,0),MATCH(G$85,'R6. Sky Summary'!$C$9:$AA$9,0)),"")</f>
        <v/>
      </c>
      <c r="H154" s="6">
        <f>IFERROR(INDEX('R6. Sky Summary'!$C$67:$AA$80,MATCH($E154,'R6. Sky Summary'!$B$67:$B$80,0),MATCH(H$85,'R6. Sky Summary'!$C$9:$AA$9,0)),"")</f>
        <v>21.750033664474234</v>
      </c>
      <c r="I154" s="6" t="str">
        <f>IFERROR(INDEX('R6. Sky Summary'!$C$67:$AA$80,MATCH($E154,'R6. Sky Summary'!$B$67:$B$80,0),MATCH(I$85,'R6. Sky Summary'!$C$9:$AA$9,0)),"")</f>
        <v/>
      </c>
      <c r="J154" s="6" t="str">
        <f>IFERROR(INDEX('R6. Sky Summary'!$C$67:$AA$80,MATCH($E154,'R6. Sky Summary'!$B$67:$B$80,0),MATCH(J$85,'R6. Sky Summary'!$C$9:$AA$9,0)),"")</f>
        <v/>
      </c>
      <c r="K154" s="6">
        <f>IFERROR(INDEX('R6. Sky Summary'!$C$67:$AA$80,MATCH($E154,'R6. Sky Summary'!$B$67:$B$80,0),MATCH(K$85,'R6. Sky Summary'!$C$9:$AA$9,0)),"")</f>
        <v>23.918790196292591</v>
      </c>
      <c r="L154" s="6">
        <f>IFERROR(INDEX('R6. Sky Summary'!$C$67:$AA$80,MATCH($E154,'R6. Sky Summary'!$B$67:$B$80,0),MATCH(L$85,'R6. Sky Summary'!$C$9:$AA$9,0)),"")</f>
        <v>24.456404576130232</v>
      </c>
      <c r="M154" s="6">
        <f>IFERROR(INDEX('R6. Sky Summary'!$C$67:$AA$80,MATCH($E154,'R6. Sky Summary'!$B$67:$B$80,0),MATCH(M$85,'R6. Sky Summary'!$C$9:$AA$9,0)),"")</f>
        <v>26.558547970520593</v>
      </c>
      <c r="N154" s="6">
        <f>IFERROR(INDEX('R6. Sky Summary'!$C$67:$AA$80,MATCH($E154,'R6. Sky Summary'!$B$67:$B$80,0),MATCH(N$85,'R6. Sky Summary'!$C$9:$AA$9,0)),"")</f>
        <v>30.962613293978055</v>
      </c>
      <c r="O154" s="6">
        <f>IFERROR(INDEX('R6. Sky Summary'!$C$67:$AA$80,MATCH($E154,'R6. Sky Summary'!$B$67:$B$80,0),MATCH(O$85,'R6. Sky Summary'!$C$9:$AA$9,0)),"")</f>
        <v>39.621085819137498</v>
      </c>
      <c r="P154" s="6">
        <f>IFERROR(INDEX('R6. Sky Summary'!$C$67:$AA$80,MATCH($E154,'R6. Sky Summary'!$B$67:$B$80,0),MATCH(P$85,'R6. Sky Summary'!$C$9:$AA$9,0)),"")</f>
        <v>50.637855527695223</v>
      </c>
      <c r="Q154" s="6">
        <f>IFERROR(INDEX('R6. Sky Summary'!$C$67:$AA$80,MATCH($E154,'R6. Sky Summary'!$B$67:$B$80,0),MATCH(Q$85,'R6. Sky Summary'!$C$9:$AA$9,0)),"")</f>
        <v>57.917381254129026</v>
      </c>
      <c r="R154" s="6">
        <f>IFERROR(INDEX('R6. Sky Summary'!$C$67:$AA$80,MATCH($E154,'R6. Sky Summary'!$B$67:$B$80,0),MATCH(R$85,'R6. Sky Summary'!$C$9:$AA$9,0)),"")</f>
        <v>64.686779215427336</v>
      </c>
      <c r="S154" s="6">
        <f>IFERROR(INDEX('R6. Sky Summary'!$C$67:$AA$80,MATCH($E154,'R6. Sky Summary'!$B$67:$B$80,0),MATCH(S$85,'R6. Sky Summary'!$C$9:$AA$9,0)),"")</f>
        <v>69.70723899292318</v>
      </c>
    </row>
    <row r="155" spans="1:19" x14ac:dyDescent="0.3">
      <c r="A155" s="4" t="s">
        <v>46</v>
      </c>
      <c r="B155" s="4" t="s">
        <v>34</v>
      </c>
      <c r="C155" s="4" t="str">
        <f>INDEX('R1. Scenario specifications'!$C$11:$C$59,MATCH($B155,'R1. Scenario specifications'!$A$11:$A$59,0))</f>
        <v>Sky Scenario, Royal Dutch Shell</v>
      </c>
      <c r="D155" s="4" t="s">
        <v>55</v>
      </c>
      <c r="E155" s="4" t="s">
        <v>98</v>
      </c>
      <c r="F155" s="4" t="s">
        <v>17</v>
      </c>
      <c r="G155" s="6" t="str">
        <f>IFERROR(INDEX('R6. Sky Summary'!$C$67:$AA$80,MATCH($E155,'R6. Sky Summary'!$B$67:$B$80,0),MATCH(G$85,'R6. Sky Summary'!$C$9:$AA$9,0)),"")</f>
        <v/>
      </c>
      <c r="H155" s="6">
        <f>IFERROR(INDEX('R6. Sky Summary'!$C$67:$AA$80,MATCH($E155,'R6. Sky Summary'!$B$67:$B$80,0),MATCH(H$85,'R6. Sky Summary'!$C$9:$AA$9,0)),"")</f>
        <v>29.35239463968977</v>
      </c>
      <c r="I155" s="6" t="str">
        <f>IFERROR(INDEX('R6. Sky Summary'!$C$67:$AA$80,MATCH($E155,'R6. Sky Summary'!$B$67:$B$80,0),MATCH(I$85,'R6. Sky Summary'!$C$9:$AA$9,0)),"")</f>
        <v/>
      </c>
      <c r="J155" s="6" t="str">
        <f>IFERROR(INDEX('R6. Sky Summary'!$C$67:$AA$80,MATCH($E155,'R6. Sky Summary'!$B$67:$B$80,0),MATCH(J$85,'R6. Sky Summary'!$C$9:$AA$9,0)),"")</f>
        <v/>
      </c>
      <c r="K155" s="6">
        <f>IFERROR(INDEX('R6. Sky Summary'!$C$67:$AA$80,MATCH($E155,'R6. Sky Summary'!$B$67:$B$80,0),MATCH(K$85,'R6. Sky Summary'!$C$9:$AA$9,0)),"")</f>
        <v>28.775728122911726</v>
      </c>
      <c r="L155" s="6">
        <f>IFERROR(INDEX('R6. Sky Summary'!$C$67:$AA$80,MATCH($E155,'R6. Sky Summary'!$B$67:$B$80,0),MATCH(L$85,'R6. Sky Summary'!$C$9:$AA$9,0)),"")</f>
        <v>26.780081573615078</v>
      </c>
      <c r="M155" s="6">
        <f>IFERROR(INDEX('R6. Sky Summary'!$C$67:$AA$80,MATCH($E155,'R6. Sky Summary'!$B$67:$B$80,0),MATCH(M$85,'R6. Sky Summary'!$C$9:$AA$9,0)),"")</f>
        <v>24.341626134354421</v>
      </c>
      <c r="N155" s="6">
        <f>IFERROR(INDEX('R6. Sky Summary'!$C$67:$AA$80,MATCH($E155,'R6. Sky Summary'!$B$67:$B$80,0),MATCH(N$85,'R6. Sky Summary'!$C$9:$AA$9,0)),"")</f>
        <v>21.248552456506058</v>
      </c>
      <c r="O155" s="6">
        <f>IFERROR(INDEX('R6. Sky Summary'!$C$67:$AA$80,MATCH($E155,'R6. Sky Summary'!$B$67:$B$80,0),MATCH(O$85,'R6. Sky Summary'!$C$9:$AA$9,0)),"")</f>
        <v>17.119140417725884</v>
      </c>
      <c r="P155" s="6">
        <f>IFERROR(INDEX('R6. Sky Summary'!$C$67:$AA$80,MATCH($E155,'R6. Sky Summary'!$B$67:$B$80,0),MATCH(P$85,'R6. Sky Summary'!$C$9:$AA$9,0)),"")</f>
        <v>13.210640475645503</v>
      </c>
      <c r="Q155" s="6">
        <f>IFERROR(INDEX('R6. Sky Summary'!$C$67:$AA$80,MATCH($E155,'R6. Sky Summary'!$B$67:$B$80,0),MATCH(Q$85,'R6. Sky Summary'!$C$9:$AA$9,0)),"")</f>
        <v>9.4055727107520788</v>
      </c>
      <c r="R155" s="6">
        <f>IFERROR(INDEX('R6. Sky Summary'!$C$67:$AA$80,MATCH($E155,'R6. Sky Summary'!$B$67:$B$80,0),MATCH(R$85,'R6. Sky Summary'!$C$9:$AA$9,0)),"")</f>
        <v>6.274400127086297</v>
      </c>
      <c r="S155" s="6">
        <f>IFERROR(INDEX('R6. Sky Summary'!$C$67:$AA$80,MATCH($E155,'R6. Sky Summary'!$B$67:$B$80,0),MATCH(S$85,'R6. Sky Summary'!$C$9:$AA$9,0)),"")</f>
        <v>4.0263283452495298</v>
      </c>
    </row>
    <row r="156" spans="1:19" x14ac:dyDescent="0.3">
      <c r="A156" s="4" t="s">
        <v>46</v>
      </c>
      <c r="B156" s="4" t="s">
        <v>34</v>
      </c>
      <c r="C156" s="4" t="str">
        <f>INDEX('R1. Scenario specifications'!$C$11:$C$59,MATCH($B156,'R1. Scenario specifications'!$A$11:$A$59,0))</f>
        <v>Sky Scenario, Royal Dutch Shell</v>
      </c>
      <c r="D156" s="4" t="s">
        <v>53</v>
      </c>
      <c r="E156" s="4" t="s">
        <v>53</v>
      </c>
      <c r="F156" s="4" t="s">
        <v>17</v>
      </c>
      <c r="G156" s="6" t="str">
        <f>IFERROR(INDEX('R6. Sky Summary'!$C$67:$AA$80,MATCH($E156,'R6. Sky Summary'!$B$67:$B$80,0),MATCH(G$85,'R6. Sky Summary'!$C$9:$AA$9,0)),"")</f>
        <v/>
      </c>
      <c r="H156" s="6">
        <f>IFERROR(INDEX('R6. Sky Summary'!$C$67:$AA$80,MATCH($E156,'R6. Sky Summary'!$B$67:$B$80,0),MATCH(H$85,'R6. Sky Summary'!$C$9:$AA$9,0)),"")</f>
        <v>28.087886945472643</v>
      </c>
      <c r="I156" s="6" t="str">
        <f>IFERROR(INDEX('R6. Sky Summary'!$C$67:$AA$80,MATCH($E156,'R6. Sky Summary'!$B$67:$B$80,0),MATCH(I$85,'R6. Sky Summary'!$C$9:$AA$9,0)),"")</f>
        <v/>
      </c>
      <c r="J156" s="6" t="str">
        <f>IFERROR(INDEX('R6. Sky Summary'!$C$67:$AA$80,MATCH($E156,'R6. Sky Summary'!$B$67:$B$80,0),MATCH(J$85,'R6. Sky Summary'!$C$9:$AA$9,0)),"")</f>
        <v/>
      </c>
      <c r="K156" s="6">
        <f>IFERROR(INDEX('R6. Sky Summary'!$C$67:$AA$80,MATCH($E156,'R6. Sky Summary'!$B$67:$B$80,0),MATCH(K$85,'R6. Sky Summary'!$C$9:$AA$9,0)),"")</f>
        <v>31.66477068274844</v>
      </c>
      <c r="L156" s="6">
        <f>IFERROR(INDEX('R6. Sky Summary'!$C$67:$AA$80,MATCH($E156,'R6. Sky Summary'!$B$67:$B$80,0),MATCH(L$85,'R6. Sky Summary'!$C$9:$AA$9,0)),"")</f>
        <v>36.657568078258805</v>
      </c>
      <c r="M156" s="6">
        <f>IFERROR(INDEX('R6. Sky Summary'!$C$67:$AA$80,MATCH($E156,'R6. Sky Summary'!$B$67:$B$80,0),MATCH(M$85,'R6. Sky Summary'!$C$9:$AA$9,0)),"")</f>
        <v>44.003397985382271</v>
      </c>
      <c r="N156" s="6">
        <f>IFERROR(INDEX('R6. Sky Summary'!$C$67:$AA$80,MATCH($E156,'R6. Sky Summary'!$B$67:$B$80,0),MATCH(N$85,'R6. Sky Summary'!$C$9:$AA$9,0)),"")</f>
        <v>54.438744923379446</v>
      </c>
      <c r="O156" s="6">
        <f>IFERROR(INDEX('R6. Sky Summary'!$C$67:$AA$80,MATCH($E156,'R6. Sky Summary'!$B$67:$B$80,0),MATCH(O$85,'R6. Sky Summary'!$C$9:$AA$9,0)),"")</f>
        <v>63.852353804245048</v>
      </c>
      <c r="P156" s="6">
        <f>IFERROR(INDEX('R6. Sky Summary'!$C$67:$AA$80,MATCH($E156,'R6. Sky Summary'!$B$67:$B$80,0),MATCH(P$85,'R6. Sky Summary'!$C$9:$AA$9,0)),"")</f>
        <v>72.590788079294015</v>
      </c>
      <c r="Q156" s="6">
        <f>IFERROR(INDEX('R6. Sky Summary'!$C$67:$AA$80,MATCH($E156,'R6. Sky Summary'!$B$67:$B$80,0),MATCH(Q$85,'R6. Sky Summary'!$C$9:$AA$9,0)),"")</f>
        <v>80.228152111748471</v>
      </c>
      <c r="R156" s="6">
        <f>IFERROR(INDEX('R6. Sky Summary'!$C$67:$AA$80,MATCH($E156,'R6. Sky Summary'!$B$67:$B$80,0),MATCH(R$85,'R6. Sky Summary'!$C$9:$AA$9,0)),"")</f>
        <v>88.683527177998229</v>
      </c>
      <c r="S156" s="6">
        <f>IFERROR(INDEX('R6. Sky Summary'!$C$67:$AA$80,MATCH($E156,'R6. Sky Summary'!$B$67:$B$80,0),MATCH(S$85,'R6. Sky Summary'!$C$9:$AA$9,0)),"")</f>
        <v>96.748558816119569</v>
      </c>
    </row>
    <row r="157" spans="1:19" x14ac:dyDescent="0.3">
      <c r="A157" s="4" t="s">
        <v>46</v>
      </c>
      <c r="B157" s="4" t="s">
        <v>34</v>
      </c>
      <c r="C157" s="4" t="str">
        <f>INDEX('R1. Scenario specifications'!$C$11:$C$59,MATCH($B157,'R1. Scenario specifications'!$A$11:$A$59,0))</f>
        <v>Sky Scenario, Royal Dutch Shell</v>
      </c>
      <c r="D157" s="4" t="s">
        <v>54</v>
      </c>
      <c r="E157" s="4" t="s">
        <v>99</v>
      </c>
      <c r="F157" s="4" t="s">
        <v>17</v>
      </c>
      <c r="G157" s="6" t="str">
        <f>IFERROR(INDEX('R6. Sky Summary'!$C$67:$AA$80,MATCH($E157,'R6. Sky Summary'!$B$67:$B$80,0),MATCH(G$85,'R6. Sky Summary'!$C$9:$AA$9,0)),"")</f>
        <v/>
      </c>
      <c r="H157" s="6">
        <f>IFERROR(INDEX('R6. Sky Summary'!$C$67:$AA$80,MATCH($E157,'R6. Sky Summary'!$B$67:$B$80,0),MATCH(H$85,'R6. Sky Summary'!$C$9:$AA$9,0)),"")</f>
        <v>14.027620208487081</v>
      </c>
      <c r="I157" s="6" t="str">
        <f>IFERROR(INDEX('R6. Sky Summary'!$C$67:$AA$80,MATCH($E157,'R6. Sky Summary'!$B$67:$B$80,0),MATCH(I$85,'R6. Sky Summary'!$C$9:$AA$9,0)),"")</f>
        <v/>
      </c>
      <c r="J157" s="6" t="str">
        <f>IFERROR(INDEX('R6. Sky Summary'!$C$67:$AA$80,MATCH($E157,'R6. Sky Summary'!$B$67:$B$80,0),MATCH(J$85,'R6. Sky Summary'!$C$9:$AA$9,0)),"")</f>
        <v/>
      </c>
      <c r="K157" s="6">
        <f>IFERROR(INDEX('R6. Sky Summary'!$C$67:$AA$80,MATCH($E157,'R6. Sky Summary'!$B$67:$B$80,0),MATCH(K$85,'R6. Sky Summary'!$C$9:$AA$9,0)),"")</f>
        <v>14.198569143761546</v>
      </c>
      <c r="L157" s="6">
        <f>IFERROR(INDEX('R6. Sky Summary'!$C$67:$AA$80,MATCH($E157,'R6. Sky Summary'!$B$67:$B$80,0),MATCH(L$85,'R6. Sky Summary'!$C$9:$AA$9,0)),"")</f>
        <v>14.982546123002344</v>
      </c>
      <c r="M157" s="6">
        <f>IFERROR(INDEX('R6. Sky Summary'!$C$67:$AA$80,MATCH($E157,'R6. Sky Summary'!$B$67:$B$80,0),MATCH(M$85,'R6. Sky Summary'!$C$9:$AA$9,0)),"")</f>
        <v>15.654168805931048</v>
      </c>
      <c r="N157" s="6">
        <f>IFERROR(INDEX('R6. Sky Summary'!$C$67:$AA$80,MATCH($E157,'R6. Sky Summary'!$B$67:$B$80,0),MATCH(N$85,'R6. Sky Summary'!$C$9:$AA$9,0)),"")</f>
        <v>16.602918857680073</v>
      </c>
      <c r="O157" s="6">
        <f>IFERROR(INDEX('R6. Sky Summary'!$C$67:$AA$80,MATCH($E157,'R6. Sky Summary'!$B$67:$B$80,0),MATCH(O$85,'R6. Sky Summary'!$C$9:$AA$9,0)),"")</f>
        <v>17.545812110545612</v>
      </c>
      <c r="P157" s="6">
        <f>IFERROR(INDEX('R6. Sky Summary'!$C$67:$AA$80,MATCH($E157,'R6. Sky Summary'!$B$67:$B$80,0),MATCH(P$85,'R6. Sky Summary'!$C$9:$AA$9,0)),"")</f>
        <v>18.443187585397123</v>
      </c>
      <c r="Q157" s="6">
        <f>IFERROR(INDEX('R6. Sky Summary'!$C$67:$AA$80,MATCH($E157,'R6. Sky Summary'!$B$67:$B$80,0),MATCH(Q$85,'R6. Sky Summary'!$C$9:$AA$9,0)),"")</f>
        <v>19.356530813995825</v>
      </c>
      <c r="R157" s="6">
        <f>IFERROR(INDEX('R6. Sky Summary'!$C$67:$AA$80,MATCH($E157,'R6. Sky Summary'!$B$67:$B$80,0),MATCH(R$85,'R6. Sky Summary'!$C$9:$AA$9,0)),"")</f>
        <v>20.274259958812962</v>
      </c>
      <c r="S157" s="6">
        <f>IFERROR(INDEX('R6. Sky Summary'!$C$67:$AA$80,MATCH($E157,'R6. Sky Summary'!$B$67:$B$80,0),MATCH(S$85,'R6. Sky Summary'!$C$9:$AA$9,0)),"")</f>
        <v>21.169350868937226</v>
      </c>
    </row>
    <row r="158" spans="1:19" x14ac:dyDescent="0.3">
      <c r="A158" s="4" t="s">
        <v>46</v>
      </c>
      <c r="B158" s="4" t="s">
        <v>34</v>
      </c>
      <c r="C158" s="4" t="str">
        <f>INDEX('R1. Scenario specifications'!$C$11:$C$59,MATCH($B158,'R1. Scenario specifications'!$A$11:$A$59,0))</f>
        <v>Sky Scenario, Royal Dutch Shell</v>
      </c>
      <c r="D158" s="4" t="s">
        <v>92</v>
      </c>
      <c r="E158" s="4" t="s">
        <v>63</v>
      </c>
      <c r="F158" s="4" t="s">
        <v>17</v>
      </c>
      <c r="G158" s="6" t="str">
        <f>IFERROR(INDEX('R6. Sky Summary'!$C$67:$AA$80,MATCH($E158,'R6. Sky Summary'!$B$67:$B$80,0),MATCH(G$85,'R6. Sky Summary'!$C$9:$AA$9,0)),"")</f>
        <v/>
      </c>
      <c r="H158" s="6">
        <f>IFERROR(INDEX('R6. Sky Summary'!$C$67:$AA$80,MATCH($E158,'R6. Sky Summary'!$B$67:$B$80,0),MATCH(H$85,'R6. Sky Summary'!$C$9:$AA$9,0)),"")</f>
        <v>2.8596084899943528</v>
      </c>
      <c r="I158" s="6" t="str">
        <f>IFERROR(INDEX('R6. Sky Summary'!$C$67:$AA$80,MATCH($E158,'R6. Sky Summary'!$B$67:$B$80,0),MATCH(I$85,'R6. Sky Summary'!$C$9:$AA$9,0)),"")</f>
        <v/>
      </c>
      <c r="J158" s="6" t="str">
        <f>IFERROR(INDEX('R6. Sky Summary'!$C$67:$AA$80,MATCH($E158,'R6. Sky Summary'!$B$67:$B$80,0),MATCH(J$85,'R6. Sky Summary'!$C$9:$AA$9,0)),"")</f>
        <v/>
      </c>
      <c r="K158" s="6">
        <f>IFERROR(INDEX('R6. Sky Summary'!$C$67:$AA$80,MATCH($E158,'R6. Sky Summary'!$B$67:$B$80,0),MATCH(K$85,'R6. Sky Summary'!$C$9:$AA$9,0)),"")</f>
        <v>3.3480923523817139</v>
      </c>
      <c r="L158" s="6">
        <f>IFERROR(INDEX('R6. Sky Summary'!$C$67:$AA$80,MATCH($E158,'R6. Sky Summary'!$B$67:$B$80,0),MATCH(L$85,'R6. Sky Summary'!$C$9:$AA$9,0)),"")</f>
        <v>4.0222295988580852</v>
      </c>
      <c r="M158" s="6">
        <f>IFERROR(INDEX('R6. Sky Summary'!$C$67:$AA$80,MATCH($E158,'R6. Sky Summary'!$B$67:$B$80,0),MATCH(M$85,'R6. Sky Summary'!$C$9:$AA$9,0)),"")</f>
        <v>5.1160781281145864</v>
      </c>
      <c r="N158" s="6">
        <f>IFERROR(INDEX('R6. Sky Summary'!$C$67:$AA$80,MATCH($E158,'R6. Sky Summary'!$B$67:$B$80,0),MATCH(N$85,'R6. Sky Summary'!$C$9:$AA$9,0)),"")</f>
        <v>7.4101847406461907</v>
      </c>
      <c r="O158" s="6">
        <f>IFERROR(INDEX('R6. Sky Summary'!$C$67:$AA$80,MATCH($E158,'R6. Sky Summary'!$B$67:$B$80,0),MATCH(O$85,'R6. Sky Summary'!$C$9:$AA$9,0)),"")</f>
        <v>12.007321090539294</v>
      </c>
      <c r="P158" s="6">
        <f>IFERROR(INDEX('R6. Sky Summary'!$C$67:$AA$80,MATCH($E158,'R6. Sky Summary'!$B$67:$B$80,0),MATCH(P$85,'R6. Sky Summary'!$C$9:$AA$9,0)),"")</f>
        <v>19.54861399981024</v>
      </c>
      <c r="Q158" s="6">
        <f>IFERROR(INDEX('R6. Sky Summary'!$C$67:$AA$80,MATCH($E158,'R6. Sky Summary'!$B$67:$B$80,0),MATCH(Q$85,'R6. Sky Summary'!$C$9:$AA$9,0)),"")</f>
        <v>27.792879601785778</v>
      </c>
      <c r="R158" s="6">
        <f>IFERROR(INDEX('R6. Sky Summary'!$C$67:$AA$80,MATCH($E158,'R6. Sky Summary'!$B$67:$B$80,0),MATCH(R$85,'R6. Sky Summary'!$C$9:$AA$9,0)),"")</f>
        <v>34.218001809897075</v>
      </c>
      <c r="S158" s="6">
        <f>IFERROR(INDEX('R6. Sky Summary'!$C$67:$AA$80,MATCH($E158,'R6. Sky Summary'!$B$67:$B$80,0),MATCH(S$85,'R6. Sky Summary'!$C$9:$AA$9,0)),"")</f>
        <v>36.771412935188884</v>
      </c>
    </row>
    <row r="159" spans="1:19" x14ac:dyDescent="0.3">
      <c r="A159" s="4" t="s">
        <v>46</v>
      </c>
      <c r="B159" s="4" t="s">
        <v>34</v>
      </c>
      <c r="C159" s="4" t="str">
        <f>INDEX('R1. Scenario specifications'!$C$11:$C$59,MATCH($B159,'R1. Scenario specifications'!$A$11:$A$59,0))</f>
        <v>Sky Scenario, Royal Dutch Shell</v>
      </c>
      <c r="D159" s="4" t="s">
        <v>92</v>
      </c>
      <c r="E159" s="4" t="s">
        <v>56</v>
      </c>
      <c r="F159" s="4" t="s">
        <v>17</v>
      </c>
      <c r="G159" s="6" t="str">
        <f>IFERROR(INDEX('R6. Sky Summary'!$C$67:$AA$80,MATCH($E159,'R6. Sky Summary'!$B$67:$B$80,0),MATCH(G$85,'R6. Sky Summary'!$C$9:$AA$9,0)),"")</f>
        <v/>
      </c>
      <c r="H159" s="6">
        <f>IFERROR(INDEX('R6. Sky Summary'!$C$67:$AA$80,MATCH($E159,'R6. Sky Summary'!$B$67:$B$80,0),MATCH(H$85,'R6. Sky Summary'!$C$9:$AA$9,0)),"")</f>
        <v>2.2604857407714118</v>
      </c>
      <c r="I159" s="6" t="str">
        <f>IFERROR(INDEX('R6. Sky Summary'!$C$67:$AA$80,MATCH($E159,'R6. Sky Summary'!$B$67:$B$80,0),MATCH(I$85,'R6. Sky Summary'!$C$9:$AA$9,0)),"")</f>
        <v/>
      </c>
      <c r="J159" s="6" t="str">
        <f>IFERROR(INDEX('R6. Sky Summary'!$C$67:$AA$80,MATCH($E159,'R6. Sky Summary'!$B$67:$B$80,0),MATCH(J$85,'R6. Sky Summary'!$C$9:$AA$9,0)),"")</f>
        <v/>
      </c>
      <c r="K159" s="6">
        <f>IFERROR(INDEX('R6. Sky Summary'!$C$67:$AA$80,MATCH($E159,'R6. Sky Summary'!$B$67:$B$80,0),MATCH(K$85,'R6. Sky Summary'!$C$9:$AA$9,0)),"")</f>
        <v>5.9319806163814519</v>
      </c>
      <c r="L159" s="6">
        <f>IFERROR(INDEX('R6. Sky Summary'!$C$67:$AA$80,MATCH($E159,'R6. Sky Summary'!$B$67:$B$80,0),MATCH(L$85,'R6. Sky Summary'!$C$9:$AA$9,0)),"")</f>
        <v>12.62717799551344</v>
      </c>
      <c r="M159" s="6">
        <f>IFERROR(INDEX('R6. Sky Summary'!$C$67:$AA$80,MATCH($E159,'R6. Sky Summary'!$B$67:$B$80,0),MATCH(M$85,'R6. Sky Summary'!$C$9:$AA$9,0)),"")</f>
        <v>27.181400207564426</v>
      </c>
      <c r="N159" s="6">
        <f>IFERROR(INDEX('R6. Sky Summary'!$C$67:$AA$80,MATCH($E159,'R6. Sky Summary'!$B$67:$B$80,0),MATCH(N$85,'R6. Sky Summary'!$C$9:$AA$9,0)),"")</f>
        <v>47.989256980870039</v>
      </c>
      <c r="O159" s="6">
        <f>IFERROR(INDEX('R6. Sky Summary'!$C$67:$AA$80,MATCH($E159,'R6. Sky Summary'!$B$67:$B$80,0),MATCH(O$85,'R6. Sky Summary'!$C$9:$AA$9,0)),"")</f>
        <v>70.249363009898232</v>
      </c>
      <c r="P159" s="6">
        <f>IFERROR(INDEX('R6. Sky Summary'!$C$67:$AA$80,MATCH($E159,'R6. Sky Summary'!$B$67:$B$80,0),MATCH(P$85,'R6. Sky Summary'!$C$9:$AA$9,0)),"")</f>
        <v>96.566200638282822</v>
      </c>
      <c r="Q159" s="6">
        <f>IFERROR(INDEX('R6. Sky Summary'!$C$67:$AA$80,MATCH($E159,'R6. Sky Summary'!$B$67:$B$80,0),MATCH(Q$85,'R6. Sky Summary'!$C$9:$AA$9,0)),"")</f>
        <v>127.40297274398978</v>
      </c>
      <c r="R159" s="6">
        <f>IFERROR(INDEX('R6. Sky Summary'!$C$67:$AA$80,MATCH($E159,'R6. Sky Summary'!$B$67:$B$80,0),MATCH(R$85,'R6. Sky Summary'!$C$9:$AA$9,0)),"")</f>
        <v>165.81894029021427</v>
      </c>
      <c r="S159" s="6">
        <f>IFERROR(INDEX('R6. Sky Summary'!$C$67:$AA$80,MATCH($E159,'R6. Sky Summary'!$B$67:$B$80,0),MATCH(S$85,'R6. Sky Summary'!$C$9:$AA$9,0)),"")</f>
        <v>217.86043220108027</v>
      </c>
    </row>
    <row r="160" spans="1:19" x14ac:dyDescent="0.3">
      <c r="A160" s="4" t="s">
        <v>46</v>
      </c>
      <c r="B160" s="4" t="s">
        <v>34</v>
      </c>
      <c r="C160" s="4" t="str">
        <f>INDEX('R1. Scenario specifications'!$C$11:$C$59,MATCH($B160,'R1. Scenario specifications'!$A$11:$A$59,0))</f>
        <v>Sky Scenario, Royal Dutch Shell</v>
      </c>
      <c r="D160" s="4" t="s">
        <v>92</v>
      </c>
      <c r="E160" s="4" t="s">
        <v>57</v>
      </c>
      <c r="F160" s="4" t="s">
        <v>17</v>
      </c>
      <c r="G160" s="6" t="str">
        <f>IFERROR(INDEX('R6. Sky Summary'!$C$67:$AA$80,MATCH($E160,'R6. Sky Summary'!$B$67:$B$80,0),MATCH(G$85,'R6. Sky Summary'!$C$9:$AA$9,0)),"")</f>
        <v/>
      </c>
      <c r="H160" s="6">
        <f>IFERROR(INDEX('R6. Sky Summary'!$C$67:$AA$80,MATCH($E160,'R6. Sky Summary'!$B$67:$B$80,0),MATCH(H$85,'R6. Sky Summary'!$C$9:$AA$9,0)),"")</f>
        <v>3.030511438550592</v>
      </c>
      <c r="I160" s="6" t="str">
        <f>IFERROR(INDEX('R6. Sky Summary'!$C$67:$AA$80,MATCH($E160,'R6. Sky Summary'!$B$67:$B$80,0),MATCH(I$85,'R6. Sky Summary'!$C$9:$AA$9,0)),"")</f>
        <v/>
      </c>
      <c r="J160" s="6" t="str">
        <f>IFERROR(INDEX('R6. Sky Summary'!$C$67:$AA$80,MATCH($E160,'R6. Sky Summary'!$B$67:$B$80,0),MATCH(J$85,'R6. Sky Summary'!$C$9:$AA$9,0)),"")</f>
        <v/>
      </c>
      <c r="K160" s="6">
        <f>IFERROR(INDEX('R6. Sky Summary'!$C$67:$AA$80,MATCH($E160,'R6. Sky Summary'!$B$67:$B$80,0),MATCH(K$85,'R6. Sky Summary'!$C$9:$AA$9,0)),"")</f>
        <v>5.9817815348779337</v>
      </c>
      <c r="L160" s="6">
        <f>IFERROR(INDEX('R6. Sky Summary'!$C$67:$AA$80,MATCH($E160,'R6. Sky Summary'!$B$67:$B$80,0),MATCH(L$85,'R6. Sky Summary'!$C$9:$AA$9,0)),"")</f>
        <v>10.201958785559629</v>
      </c>
      <c r="M160" s="6">
        <f>IFERROR(INDEX('R6. Sky Summary'!$C$67:$AA$80,MATCH($E160,'R6. Sky Summary'!$B$67:$B$80,0),MATCH(M$85,'R6. Sky Summary'!$C$9:$AA$9,0)),"")</f>
        <v>16.038651451905018</v>
      </c>
      <c r="N160" s="6">
        <f>IFERROR(INDEX('R6. Sky Summary'!$C$67:$AA$80,MATCH($E160,'R6. Sky Summary'!$B$67:$B$80,0),MATCH(N$85,'R6. Sky Summary'!$C$9:$AA$9,0)),"")</f>
        <v>27.017859139612934</v>
      </c>
      <c r="O160" s="6">
        <f>IFERROR(INDEX('R6. Sky Summary'!$C$67:$AA$80,MATCH($E160,'R6. Sky Summary'!$B$67:$B$80,0),MATCH(O$85,'R6. Sky Summary'!$C$9:$AA$9,0)),"")</f>
        <v>41.885149235062968</v>
      </c>
      <c r="P160" s="6">
        <f>IFERROR(INDEX('R6. Sky Summary'!$C$67:$AA$80,MATCH($E160,'R6. Sky Summary'!$B$67:$B$80,0),MATCH(P$85,'R6. Sky Summary'!$C$9:$AA$9,0)),"")</f>
        <v>61.636619270738613</v>
      </c>
      <c r="Q160" s="6">
        <f>IFERROR(INDEX('R6. Sky Summary'!$C$67:$AA$80,MATCH($E160,'R6. Sky Summary'!$B$67:$B$80,0),MATCH(Q$85,'R6. Sky Summary'!$C$9:$AA$9,0)),"")</f>
        <v>88.441583248835187</v>
      </c>
      <c r="R160" s="6">
        <f>IFERROR(INDEX('R6. Sky Summary'!$C$67:$AA$80,MATCH($E160,'R6. Sky Summary'!$B$67:$B$80,0),MATCH(R$85,'R6. Sky Summary'!$C$9:$AA$9,0)),"")</f>
        <v>110.29734301785409</v>
      </c>
      <c r="S160" s="6">
        <f>IFERROR(INDEX('R6. Sky Summary'!$C$67:$AA$80,MATCH($E160,'R6. Sky Summary'!$B$67:$B$80,0),MATCH(S$85,'R6. Sky Summary'!$C$9:$AA$9,0)),"")</f>
        <v>120.3973281430151</v>
      </c>
    </row>
    <row r="161" spans="1:19" x14ac:dyDescent="0.3">
      <c r="A161" s="4" t="s">
        <v>46</v>
      </c>
      <c r="B161" s="4" t="s">
        <v>34</v>
      </c>
      <c r="C161" s="4" t="str">
        <f>INDEX('R1. Scenario specifications'!$C$11:$C$59,MATCH($B161,'R1. Scenario specifications'!$A$11:$A$59,0))</f>
        <v>Sky Scenario, Royal Dutch Shell</v>
      </c>
      <c r="D161" s="4" t="s">
        <v>92</v>
      </c>
      <c r="E161" s="4" t="s">
        <v>100</v>
      </c>
      <c r="F161" s="4" t="s">
        <v>17</v>
      </c>
      <c r="G161" s="6" t="str">
        <f>IFERROR(INDEX('R6. Sky Summary'!$C$67:$AA$80,MATCH($E161,'R6. Sky Summary'!$B$67:$B$80,0),MATCH(G$85,'R6. Sky Summary'!$C$9:$AA$9,0)),"")</f>
        <v/>
      </c>
      <c r="H161" s="6">
        <f>IFERROR(INDEX('R6. Sky Summary'!$C$67:$AA$80,MATCH($E161,'R6. Sky Summary'!$B$67:$B$80,0),MATCH(H$85,'R6. Sky Summary'!$C$9:$AA$9,0)),"")</f>
        <v>3.6504353805425411E-3</v>
      </c>
      <c r="I161" s="6" t="str">
        <f>IFERROR(INDEX('R6. Sky Summary'!$C$67:$AA$80,MATCH($E161,'R6. Sky Summary'!$B$67:$B$80,0),MATCH(I$85,'R6. Sky Summary'!$C$9:$AA$9,0)),"")</f>
        <v/>
      </c>
      <c r="J161" s="6" t="str">
        <f>IFERROR(INDEX('R6. Sky Summary'!$C$67:$AA$80,MATCH($E161,'R6. Sky Summary'!$B$67:$B$80,0),MATCH(J$85,'R6. Sky Summary'!$C$9:$AA$9,0)),"")</f>
        <v/>
      </c>
      <c r="K161" s="6">
        <f>IFERROR(INDEX('R6. Sky Summary'!$C$67:$AA$80,MATCH($E161,'R6. Sky Summary'!$B$67:$B$80,0),MATCH(K$85,'R6. Sky Summary'!$C$9:$AA$9,0)),"")</f>
        <v>6.7884462033553278E-2</v>
      </c>
      <c r="L161" s="6">
        <f>IFERROR(INDEX('R6. Sky Summary'!$C$67:$AA$80,MATCH($E161,'R6. Sky Summary'!$B$67:$B$80,0),MATCH(L$85,'R6. Sky Summary'!$C$9:$AA$9,0)),"")</f>
        <v>0.20393835669503371</v>
      </c>
      <c r="M161" s="6">
        <f>IFERROR(INDEX('R6. Sky Summary'!$C$67:$AA$80,MATCH($E161,'R6. Sky Summary'!$B$67:$B$80,0),MATCH(M$85,'R6. Sky Summary'!$C$9:$AA$9,0)),"")</f>
        <v>0.33695697113095718</v>
      </c>
      <c r="N161" s="6">
        <f>IFERROR(INDEX('R6. Sky Summary'!$C$67:$AA$80,MATCH($E161,'R6. Sky Summary'!$B$67:$B$80,0),MATCH(N$85,'R6. Sky Summary'!$C$9:$AA$9,0)),"")</f>
        <v>0.51322198332228308</v>
      </c>
      <c r="O161" s="6">
        <f>IFERROR(INDEX('R6. Sky Summary'!$C$67:$AA$80,MATCH($E161,'R6. Sky Summary'!$B$67:$B$80,0),MATCH(O$85,'R6. Sky Summary'!$C$9:$AA$9,0)),"")</f>
        <v>0.56738659525778834</v>
      </c>
      <c r="P161" s="6">
        <f>IFERROR(INDEX('R6. Sky Summary'!$C$67:$AA$80,MATCH($E161,'R6. Sky Summary'!$B$67:$B$80,0),MATCH(P$85,'R6. Sky Summary'!$C$9:$AA$9,0)),"")</f>
        <v>0.629623516299613</v>
      </c>
      <c r="Q161" s="6">
        <f>IFERROR(INDEX('R6. Sky Summary'!$C$67:$AA$80,MATCH($E161,'R6. Sky Summary'!$B$67:$B$80,0),MATCH(Q$85,'R6. Sky Summary'!$C$9:$AA$9,0)),"")</f>
        <v>0.71337349187126609</v>
      </c>
      <c r="R161" s="6">
        <f>IFERROR(INDEX('R6. Sky Summary'!$C$67:$AA$80,MATCH($E161,'R6. Sky Summary'!$B$67:$B$80,0),MATCH(R$85,'R6. Sky Summary'!$C$9:$AA$9,0)),"")</f>
        <v>0.81866793773708413</v>
      </c>
      <c r="S161" s="6">
        <f>IFERROR(INDEX('R6. Sky Summary'!$C$67:$AA$80,MATCH($E161,'R6. Sky Summary'!$B$67:$B$80,0),MATCH(S$85,'R6. Sky Summary'!$C$9:$AA$9,0)),"")</f>
        <v>0.864028011744855</v>
      </c>
    </row>
  </sheetData>
  <conditionalFormatting sqref="V85:XFD92 A272:XFD1048576 A85:A99 C85:S85 C87:J92 P93:XFD99 G93:J106 L86:S92 L100:XFD106 F107:XFD120 E121:XFD134 G135:XFD148 E149:XFD204 A83:XFD84 A12:D12 A107:C271 F205:XFD271 A1:XFD11 F12:XFD82 A13:A82 C13:D82 D86:J86">
    <cfRule type="expression" dxfId="64" priority="11">
      <formula>_xlfn.ISFORMULA(A1)</formula>
    </cfRule>
  </conditionalFormatting>
  <conditionalFormatting sqref="A100:A106">
    <cfRule type="expression" dxfId="63" priority="10">
      <formula>_xlfn.ISFORMULA(A100)</formula>
    </cfRule>
  </conditionalFormatting>
  <conditionalFormatting sqref="C93:F99">
    <cfRule type="expression" dxfId="62" priority="9">
      <formula>_xlfn.ISFORMULA(C93)</formula>
    </cfRule>
  </conditionalFormatting>
  <conditionalFormatting sqref="C100:F106">
    <cfRule type="expression" dxfId="61" priority="8">
      <formula>_xlfn.ISFORMULA(C100)</formula>
    </cfRule>
  </conditionalFormatting>
  <conditionalFormatting sqref="K86:K92">
    <cfRule type="expression" dxfId="60" priority="7">
      <formula>_xlfn.ISFORMULA(K86)</formula>
    </cfRule>
  </conditionalFormatting>
  <conditionalFormatting sqref="L93:O99">
    <cfRule type="expression" dxfId="59" priority="6">
      <formula>_xlfn.ISFORMULA(L93)</formula>
    </cfRule>
  </conditionalFormatting>
  <conditionalFormatting sqref="K93:K106">
    <cfRule type="expression" dxfId="58" priority="5">
      <formula>_xlfn.ISFORMULA(K93)</formula>
    </cfRule>
  </conditionalFormatting>
  <conditionalFormatting sqref="E135:F141">
    <cfRule type="expression" dxfId="57" priority="4">
      <formula>_xlfn.ISFORMULA(E135)</formula>
    </cfRule>
  </conditionalFormatting>
  <conditionalFormatting sqref="E142:F148">
    <cfRule type="expression" dxfId="56" priority="3">
      <formula>_xlfn.ISFORMULA(E142)</formula>
    </cfRule>
  </conditionalFormatting>
  <conditionalFormatting sqref="B13:B82">
    <cfRule type="expression" dxfId="55" priority="2">
      <formula>_xlfn.ISFORMULA(B13)</formula>
    </cfRule>
  </conditionalFormatting>
  <conditionalFormatting sqref="C86">
    <cfRule type="expression" dxfId="54" priority="1">
      <formula>_xlfn.ISFORMULA(C86)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7A834-895E-482C-8114-582E9CE3311C}">
  <sheetPr>
    <tabColor theme="5" tint="0.39997558519241921"/>
    <pageSetUpPr autoPageBreaks="0"/>
  </sheetPr>
  <dimension ref="A1:AB207"/>
  <sheetViews>
    <sheetView workbookViewId="0"/>
  </sheetViews>
  <sheetFormatPr defaultColWidth="15.77734375" defaultRowHeight="14.4" x14ac:dyDescent="0.3"/>
  <cols>
    <col min="1" max="2" width="15.77734375" style="4" customWidth="1"/>
    <col min="3" max="15" width="12.77734375" style="4" customWidth="1"/>
    <col min="16" max="16" width="15.77734375" style="4" customWidth="1"/>
    <col min="17" max="16384" width="15.77734375" style="4"/>
  </cols>
  <sheetData>
    <row r="1" spans="1:18" s="1" customFormat="1" ht="36.6" x14ac:dyDescent="0.7">
      <c r="A1" s="1" t="s">
        <v>101</v>
      </c>
    </row>
    <row r="2" spans="1:18" s="2" customFormat="1" x14ac:dyDescent="0.3">
      <c r="A2" s="2" t="s">
        <v>1</v>
      </c>
      <c r="B2" s="2" t="s">
        <v>102</v>
      </c>
    </row>
    <row r="3" spans="1:18" s="2" customFormat="1" x14ac:dyDescent="0.3">
      <c r="A3" s="2" t="s">
        <v>3</v>
      </c>
      <c r="B3" s="2" t="s">
        <v>103</v>
      </c>
    </row>
    <row r="4" spans="1:18" s="2" customFormat="1" x14ac:dyDescent="0.3">
      <c r="A4" s="2" t="s">
        <v>5</v>
      </c>
      <c r="B4" s="2" t="s">
        <v>104</v>
      </c>
    </row>
    <row r="5" spans="1:18" s="2" customFormat="1" x14ac:dyDescent="0.3">
      <c r="A5" s="2" t="s">
        <v>7</v>
      </c>
      <c r="B5" s="2" t="s">
        <v>88</v>
      </c>
    </row>
    <row r="6" spans="1:18" s="2" customFormat="1" x14ac:dyDescent="0.3">
      <c r="A6" s="2" t="s">
        <v>9</v>
      </c>
      <c r="B6" s="2" t="s">
        <v>51</v>
      </c>
    </row>
    <row r="7" spans="1:18" ht="15" thickBot="1" x14ac:dyDescent="0.35"/>
    <row r="8" spans="1:18" s="5" customFormat="1" ht="15" thickBot="1" x14ac:dyDescent="0.35">
      <c r="A8" s="5" t="s">
        <v>18</v>
      </c>
    </row>
    <row r="9" spans="1:18" x14ac:dyDescent="0.3">
      <c r="A9" s="4" t="s">
        <v>19</v>
      </c>
      <c r="B9" s="4" t="s">
        <v>20</v>
      </c>
      <c r="C9" s="4" t="s">
        <v>21</v>
      </c>
      <c r="D9" s="4" t="s">
        <v>38</v>
      </c>
      <c r="E9" s="4">
        <v>2014</v>
      </c>
      <c r="F9" s="4">
        <v>2015</v>
      </c>
      <c r="G9" s="4">
        <v>2016</v>
      </c>
      <c r="H9" s="4">
        <v>2017</v>
      </c>
      <c r="I9" s="4">
        <v>2020</v>
      </c>
      <c r="J9" s="4">
        <v>2025</v>
      </c>
      <c r="K9" s="4">
        <v>2030</v>
      </c>
      <c r="L9" s="4">
        <v>2035</v>
      </c>
      <c r="M9" s="4">
        <v>2040</v>
      </c>
      <c r="N9" s="4">
        <v>2045</v>
      </c>
      <c r="O9" s="4">
        <v>2050</v>
      </c>
      <c r="P9" s="4">
        <v>2055</v>
      </c>
      <c r="Q9" s="4">
        <v>2060</v>
      </c>
    </row>
    <row r="10" spans="1:18" x14ac:dyDescent="0.3">
      <c r="A10" s="4" t="s">
        <v>22</v>
      </c>
      <c r="B10" s="4" t="str">
        <f>INDEX('R1. Scenario specifications'!$C$11:$C$59,MATCH($A10,'R1. Scenario specifications'!$A$11:$A$59,0))</f>
        <v>Current Policies Scenario, World Energy Outlook 2018</v>
      </c>
      <c r="C10" s="4" t="s">
        <v>23</v>
      </c>
      <c r="D10" s="4" t="s">
        <v>105</v>
      </c>
      <c r="E10" s="6" t="str">
        <f>IF(SUMIFS(G$94:G$207,$B$94:$B$207,$A10)=0,"",SUMIFS(G$94:G$207,$B$94:$B$207,$A10,$D$94:$D$207,$C10))</f>
        <v/>
      </c>
      <c r="F10" s="6" t="str">
        <f t="shared" ref="F10:Q25" si="0">IF(SUMIFS(H$94:H$207,$B$94:$B$207,$A10)=0,"",SUMIFS(H$94:H$207,$B$94:$B$207,$A10,$D$94:$D$207,$C10))</f>
        <v/>
      </c>
      <c r="G10" s="6">
        <f t="shared" si="0"/>
        <v>9575</v>
      </c>
      <c r="H10" s="6">
        <f t="shared" si="0"/>
        <v>9858</v>
      </c>
      <c r="I10" s="6">
        <f t="shared" si="0"/>
        <v>10171.5</v>
      </c>
      <c r="J10" s="6">
        <f t="shared" si="0"/>
        <v>10694</v>
      </c>
      <c r="K10" s="6">
        <f t="shared" si="0"/>
        <v>11722</v>
      </c>
      <c r="L10" s="6">
        <f t="shared" si="0"/>
        <v>12834</v>
      </c>
      <c r="M10" s="6">
        <f t="shared" si="0"/>
        <v>13910</v>
      </c>
      <c r="N10" s="6">
        <f t="shared" si="0"/>
        <v>14986</v>
      </c>
      <c r="O10" s="6">
        <f t="shared" si="0"/>
        <v>16062</v>
      </c>
      <c r="P10" s="6">
        <f t="shared" si="0"/>
        <v>17138</v>
      </c>
      <c r="Q10" s="6">
        <f t="shared" si="0"/>
        <v>18214</v>
      </c>
      <c r="R10" s="6"/>
    </row>
    <row r="11" spans="1:18" x14ac:dyDescent="0.3">
      <c r="A11" s="4" t="s">
        <v>22</v>
      </c>
      <c r="B11" s="4" t="str">
        <f>INDEX('R1. Scenario specifications'!$C$11:$C$59,MATCH($A11,'R1. Scenario specifications'!$A$11:$A$59,0))</f>
        <v>Current Policies Scenario, World Energy Outlook 2018</v>
      </c>
      <c r="C11" s="4" t="s">
        <v>24</v>
      </c>
      <c r="D11" s="4" t="s">
        <v>105</v>
      </c>
      <c r="E11" s="6" t="str">
        <f t="shared" ref="E11:Q44" si="1">IF(SUMIFS(G$94:G$207,$B$94:$B$207,$A11)=0,"",SUMIFS(G$94:G$207,$B$94:$B$207,$A11,$D$94:$D$207,$C11))</f>
        <v/>
      </c>
      <c r="F11" s="6" t="str">
        <f t="shared" si="0"/>
        <v/>
      </c>
      <c r="G11" s="6">
        <f t="shared" si="0"/>
        <v>926</v>
      </c>
      <c r="H11" s="6">
        <f t="shared" si="0"/>
        <v>940</v>
      </c>
      <c r="I11" s="6">
        <f t="shared" si="0"/>
        <v>879.625</v>
      </c>
      <c r="J11" s="6">
        <f t="shared" si="0"/>
        <v>779</v>
      </c>
      <c r="K11" s="6">
        <f t="shared" si="0"/>
        <v>697</v>
      </c>
      <c r="L11" s="6">
        <f t="shared" si="0"/>
        <v>642</v>
      </c>
      <c r="M11" s="6">
        <f t="shared" si="0"/>
        <v>610</v>
      </c>
      <c r="N11" s="6">
        <f t="shared" si="0"/>
        <v>578</v>
      </c>
      <c r="O11" s="6">
        <f t="shared" si="0"/>
        <v>546</v>
      </c>
      <c r="P11" s="6">
        <f t="shared" si="0"/>
        <v>514</v>
      </c>
      <c r="Q11" s="6">
        <f t="shared" si="0"/>
        <v>482</v>
      </c>
      <c r="R11" s="6"/>
    </row>
    <row r="12" spans="1:18" x14ac:dyDescent="0.3">
      <c r="A12" s="4" t="s">
        <v>22</v>
      </c>
      <c r="B12" s="4" t="str">
        <f>INDEX('R1. Scenario specifications'!$C$11:$C$59,MATCH($A12,'R1. Scenario specifications'!$A$11:$A$59,0))</f>
        <v>Current Policies Scenario, World Energy Outlook 2018</v>
      </c>
      <c r="C12" s="4" t="s">
        <v>25</v>
      </c>
      <c r="D12" s="4" t="s">
        <v>105</v>
      </c>
      <c r="E12" s="6" t="str">
        <f t="shared" si="1"/>
        <v/>
      </c>
      <c r="F12" s="6" t="str">
        <f t="shared" si="0"/>
        <v/>
      </c>
      <c r="G12" s="6">
        <f t="shared" si="0"/>
        <v>5781</v>
      </c>
      <c r="H12" s="6">
        <f t="shared" si="0"/>
        <v>5855</v>
      </c>
      <c r="I12" s="6">
        <f t="shared" si="0"/>
        <v>6311.375</v>
      </c>
      <c r="J12" s="6">
        <f t="shared" si="0"/>
        <v>7072</v>
      </c>
      <c r="K12" s="6">
        <f t="shared" si="0"/>
        <v>8172</v>
      </c>
      <c r="L12" s="6">
        <f t="shared" si="0"/>
        <v>9262</v>
      </c>
      <c r="M12" s="6">
        <f t="shared" si="0"/>
        <v>10295</v>
      </c>
      <c r="N12" s="6">
        <f t="shared" si="0"/>
        <v>11328</v>
      </c>
      <c r="O12" s="6">
        <f t="shared" si="0"/>
        <v>12361</v>
      </c>
      <c r="P12" s="6">
        <f t="shared" si="0"/>
        <v>13394</v>
      </c>
      <c r="Q12" s="6">
        <f t="shared" si="0"/>
        <v>14427</v>
      </c>
      <c r="R12" s="6"/>
    </row>
    <row r="13" spans="1:18" x14ac:dyDescent="0.3">
      <c r="A13" s="4" t="s">
        <v>22</v>
      </c>
      <c r="B13" s="4" t="str">
        <f>INDEX('R1. Scenario specifications'!$C$11:$C$59,MATCH($A13,'R1. Scenario specifications'!$A$11:$A$59,0))</f>
        <v>Current Policies Scenario, World Energy Outlook 2018</v>
      </c>
      <c r="C13" s="4" t="s">
        <v>53</v>
      </c>
      <c r="D13" s="4" t="s">
        <v>105</v>
      </c>
      <c r="E13" s="6" t="str">
        <f t="shared" si="1"/>
        <v/>
      </c>
      <c r="F13" s="6" t="str">
        <f t="shared" si="0"/>
        <v/>
      </c>
      <c r="G13" s="6">
        <f t="shared" si="0"/>
        <v>2605</v>
      </c>
      <c r="H13" s="6">
        <f t="shared" si="0"/>
        <v>2637</v>
      </c>
      <c r="I13" s="6">
        <f t="shared" si="0"/>
        <v>2802.75</v>
      </c>
      <c r="J13" s="6">
        <f t="shared" si="0"/>
        <v>3079</v>
      </c>
      <c r="K13" s="6">
        <f t="shared" si="0"/>
        <v>3239</v>
      </c>
      <c r="L13" s="6">
        <f t="shared" si="0"/>
        <v>3410</v>
      </c>
      <c r="M13" s="6">
        <f t="shared" si="0"/>
        <v>3648</v>
      </c>
      <c r="N13" s="6">
        <f t="shared" si="0"/>
        <v>3886</v>
      </c>
      <c r="O13" s="6">
        <f t="shared" si="0"/>
        <v>4124</v>
      </c>
      <c r="P13" s="6">
        <f t="shared" si="0"/>
        <v>4362</v>
      </c>
      <c r="Q13" s="6">
        <f t="shared" si="0"/>
        <v>4600</v>
      </c>
      <c r="R13" s="6"/>
    </row>
    <row r="14" spans="1:18" x14ac:dyDescent="0.3">
      <c r="A14" s="4" t="s">
        <v>22</v>
      </c>
      <c r="B14" s="4" t="str">
        <f>INDEX('R1. Scenario specifications'!$C$11:$C$59,MATCH($A14,'R1. Scenario specifications'!$A$11:$A$59,0))</f>
        <v>Current Policies Scenario, World Energy Outlook 2018</v>
      </c>
      <c r="C14" s="4" t="s">
        <v>54</v>
      </c>
      <c r="D14" s="4" t="s">
        <v>105</v>
      </c>
      <c r="E14" s="6" t="str">
        <f t="shared" si="1"/>
        <v/>
      </c>
      <c r="F14" s="6" t="str">
        <f t="shared" si="0"/>
        <v/>
      </c>
      <c r="G14" s="6">
        <f t="shared" si="0"/>
        <v>4049</v>
      </c>
      <c r="H14" s="6">
        <f t="shared" si="0"/>
        <v>4109</v>
      </c>
      <c r="I14" s="6">
        <f t="shared" si="0"/>
        <v>4368.5</v>
      </c>
      <c r="J14" s="6">
        <f t="shared" si="0"/>
        <v>4801</v>
      </c>
      <c r="K14" s="6">
        <f t="shared" si="0"/>
        <v>5223</v>
      </c>
      <c r="L14" s="6">
        <f t="shared" si="0"/>
        <v>5605</v>
      </c>
      <c r="M14" s="6">
        <f t="shared" si="0"/>
        <v>5973</v>
      </c>
      <c r="N14" s="6">
        <f t="shared" si="0"/>
        <v>6341</v>
      </c>
      <c r="O14" s="6">
        <f t="shared" si="0"/>
        <v>6709</v>
      </c>
      <c r="P14" s="6">
        <f t="shared" si="0"/>
        <v>7077</v>
      </c>
      <c r="Q14" s="6">
        <f t="shared" si="0"/>
        <v>7445</v>
      </c>
      <c r="R14" s="6"/>
    </row>
    <row r="15" spans="1:18" x14ac:dyDescent="0.3">
      <c r="A15" s="4" t="s">
        <v>22</v>
      </c>
      <c r="B15" s="4" t="str">
        <f>INDEX('R1. Scenario specifications'!$C$11:$C$59,MATCH($A15,'R1. Scenario specifications'!$A$11:$A$59,0))</f>
        <v>Current Policies Scenario, World Energy Outlook 2018</v>
      </c>
      <c r="C15" s="4" t="s">
        <v>55</v>
      </c>
      <c r="D15" s="4" t="s">
        <v>105</v>
      </c>
      <c r="E15" s="6" t="str">
        <f t="shared" si="1"/>
        <v/>
      </c>
      <c r="F15" s="6" t="str">
        <f t="shared" si="0"/>
        <v/>
      </c>
      <c r="G15" s="6">
        <f t="shared" si="0"/>
        <v>569</v>
      </c>
      <c r="H15" s="6">
        <f t="shared" si="0"/>
        <v>623</v>
      </c>
      <c r="I15" s="6">
        <f t="shared" si="0"/>
        <v>716.75</v>
      </c>
      <c r="J15" s="6">
        <f t="shared" si="0"/>
        <v>873</v>
      </c>
      <c r="K15" s="6">
        <f t="shared" si="0"/>
        <v>992</v>
      </c>
      <c r="L15" s="6">
        <f t="shared" si="0"/>
        <v>1109</v>
      </c>
      <c r="M15" s="6">
        <f t="shared" si="0"/>
        <v>1228</v>
      </c>
      <c r="N15" s="6">
        <f t="shared" si="0"/>
        <v>1347</v>
      </c>
      <c r="O15" s="6">
        <f t="shared" si="0"/>
        <v>1466</v>
      </c>
      <c r="P15" s="6">
        <f t="shared" si="0"/>
        <v>1585</v>
      </c>
      <c r="Q15" s="6">
        <f t="shared" si="0"/>
        <v>1704</v>
      </c>
      <c r="R15" s="6"/>
    </row>
    <row r="16" spans="1:18" x14ac:dyDescent="0.3">
      <c r="A16" s="4" t="s">
        <v>22</v>
      </c>
      <c r="B16" s="4" t="str">
        <f>INDEX('R1. Scenario specifications'!$C$11:$C$59,MATCH($A16,'R1. Scenario specifications'!$A$11:$A$59,0))</f>
        <v>Current Policies Scenario, World Energy Outlook 2018</v>
      </c>
      <c r="C16" s="4" t="s">
        <v>57</v>
      </c>
      <c r="D16" s="4" t="s">
        <v>105</v>
      </c>
      <c r="E16" s="6" t="str">
        <f t="shared" si="1"/>
        <v/>
      </c>
      <c r="F16" s="6" t="str">
        <f t="shared" si="0"/>
        <v/>
      </c>
      <c r="G16" s="6">
        <f t="shared" si="0"/>
        <v>957</v>
      </c>
      <c r="H16" s="6">
        <f t="shared" si="0"/>
        <v>1085</v>
      </c>
      <c r="I16" s="6">
        <f t="shared" si="0"/>
        <v>1484.75</v>
      </c>
      <c r="J16" s="6">
        <f t="shared" si="0"/>
        <v>2151</v>
      </c>
      <c r="K16" s="6">
        <f t="shared" si="0"/>
        <v>2668</v>
      </c>
      <c r="L16" s="6">
        <f t="shared" si="0"/>
        <v>3179</v>
      </c>
      <c r="M16" s="6">
        <f t="shared" si="0"/>
        <v>3679</v>
      </c>
      <c r="N16" s="6">
        <f t="shared" si="0"/>
        <v>4179</v>
      </c>
      <c r="O16" s="6">
        <f t="shared" si="0"/>
        <v>4679</v>
      </c>
      <c r="P16" s="6">
        <f t="shared" si="0"/>
        <v>5179</v>
      </c>
      <c r="Q16" s="6">
        <f t="shared" si="0"/>
        <v>5679</v>
      </c>
      <c r="R16" s="6"/>
    </row>
    <row r="17" spans="1:18" x14ac:dyDescent="0.3">
      <c r="A17" s="4" t="s">
        <v>22</v>
      </c>
      <c r="B17" s="4" t="str">
        <f>INDEX('R1. Scenario specifications'!$C$11:$C$59,MATCH($A17,'R1. Scenario specifications'!$A$11:$A$59,0))</f>
        <v>Current Policies Scenario, World Energy Outlook 2018</v>
      </c>
      <c r="C17" s="4" t="s">
        <v>58</v>
      </c>
      <c r="D17" s="4" t="s">
        <v>105</v>
      </c>
      <c r="E17" s="6" t="str">
        <f t="shared" si="1"/>
        <v/>
      </c>
      <c r="F17" s="6" t="str">
        <f t="shared" si="0"/>
        <v/>
      </c>
      <c r="G17" s="6">
        <f t="shared" si="0"/>
        <v>83</v>
      </c>
      <c r="H17" s="6">
        <f t="shared" si="0"/>
        <v>88</v>
      </c>
      <c r="I17" s="6">
        <f t="shared" si="0"/>
        <v>102.625</v>
      </c>
      <c r="J17" s="6">
        <f t="shared" si="0"/>
        <v>127</v>
      </c>
      <c r="K17" s="6">
        <f t="shared" si="0"/>
        <v>178</v>
      </c>
      <c r="L17" s="6">
        <f t="shared" si="0"/>
        <v>239</v>
      </c>
      <c r="M17" s="6">
        <f t="shared" si="0"/>
        <v>306</v>
      </c>
      <c r="N17" s="6">
        <f t="shared" si="0"/>
        <v>373</v>
      </c>
      <c r="O17" s="6">
        <f t="shared" si="0"/>
        <v>440</v>
      </c>
      <c r="P17" s="6">
        <f t="shared" si="0"/>
        <v>507</v>
      </c>
      <c r="Q17" s="6">
        <f t="shared" si="0"/>
        <v>574</v>
      </c>
      <c r="R17" s="6"/>
    </row>
    <row r="18" spans="1:18" x14ac:dyDescent="0.3">
      <c r="A18" s="4" t="s">
        <v>22</v>
      </c>
      <c r="B18" s="4" t="str">
        <f>INDEX('R1. Scenario specifications'!$C$11:$C$59,MATCH($A18,'R1. Scenario specifications'!$A$11:$A$59,0))</f>
        <v>Current Policies Scenario, World Energy Outlook 2018</v>
      </c>
      <c r="C18" s="4" t="s">
        <v>56</v>
      </c>
      <c r="D18" s="4" t="s">
        <v>105</v>
      </c>
      <c r="E18" s="6" t="str">
        <f t="shared" si="1"/>
        <v/>
      </c>
      <c r="F18" s="6" t="str">
        <f t="shared" si="0"/>
        <v/>
      </c>
      <c r="G18" s="6">
        <f t="shared" si="0"/>
        <v>338</v>
      </c>
      <c r="H18" s="6">
        <f t="shared" si="0"/>
        <v>446</v>
      </c>
      <c r="I18" s="6">
        <f t="shared" si="0"/>
        <v>790.25</v>
      </c>
      <c r="J18" s="6">
        <f t="shared" si="0"/>
        <v>1364</v>
      </c>
      <c r="K18" s="6">
        <f t="shared" si="0"/>
        <v>1834</v>
      </c>
      <c r="L18" s="6">
        <f t="shared" si="0"/>
        <v>2371</v>
      </c>
      <c r="M18" s="6">
        <f t="shared" si="0"/>
        <v>3075</v>
      </c>
      <c r="N18" s="6">
        <f t="shared" si="0"/>
        <v>3779</v>
      </c>
      <c r="O18" s="6">
        <f t="shared" si="0"/>
        <v>4483</v>
      </c>
      <c r="P18" s="6">
        <f t="shared" si="0"/>
        <v>5187</v>
      </c>
      <c r="Q18" s="6">
        <f t="shared" si="0"/>
        <v>5891</v>
      </c>
      <c r="R18" s="6"/>
    </row>
    <row r="19" spans="1:18" x14ac:dyDescent="0.3">
      <c r="A19" s="4" t="s">
        <v>26</v>
      </c>
      <c r="B19" s="4" t="str">
        <f>INDEX('R1. Scenario specifications'!$C$11:$C$59,MATCH($A19,'R1. Scenario specifications'!$A$11:$A$59,0))</f>
        <v>New Policies Scenario, World Energy Outlook 2018</v>
      </c>
      <c r="C19" s="4" t="s">
        <v>23</v>
      </c>
      <c r="D19" s="4" t="s">
        <v>105</v>
      </c>
      <c r="E19" s="6" t="str">
        <f t="shared" si="1"/>
        <v/>
      </c>
      <c r="F19" s="6" t="str">
        <f t="shared" si="0"/>
        <v/>
      </c>
      <c r="G19" s="6">
        <f t="shared" si="0"/>
        <v>9575</v>
      </c>
      <c r="H19" s="6">
        <f t="shared" si="0"/>
        <v>9858</v>
      </c>
      <c r="I19" s="6">
        <f t="shared" si="0"/>
        <v>9872.25</v>
      </c>
      <c r="J19" s="6">
        <f t="shared" si="0"/>
        <v>9896</v>
      </c>
      <c r="K19" s="6">
        <f t="shared" si="0"/>
        <v>10016</v>
      </c>
      <c r="L19" s="6">
        <f t="shared" si="0"/>
        <v>10172</v>
      </c>
      <c r="M19" s="6">
        <f t="shared" si="0"/>
        <v>10335</v>
      </c>
      <c r="N19" s="6">
        <f t="shared" si="0"/>
        <v>10498</v>
      </c>
      <c r="O19" s="6">
        <f t="shared" si="0"/>
        <v>10661</v>
      </c>
      <c r="P19" s="6">
        <f t="shared" si="0"/>
        <v>10824</v>
      </c>
      <c r="Q19" s="6">
        <f t="shared" si="0"/>
        <v>10987</v>
      </c>
      <c r="R19" s="6"/>
    </row>
    <row r="20" spans="1:18" x14ac:dyDescent="0.3">
      <c r="A20" s="4" t="s">
        <v>26</v>
      </c>
      <c r="B20" s="4" t="str">
        <f>INDEX('R1. Scenario specifications'!$C$11:$C$59,MATCH($A20,'R1. Scenario specifications'!$A$11:$A$59,0))</f>
        <v>New Policies Scenario, World Energy Outlook 2018</v>
      </c>
      <c r="C20" s="4" t="s">
        <v>24</v>
      </c>
      <c r="D20" s="4" t="s">
        <v>105</v>
      </c>
      <c r="E20" s="6" t="str">
        <f t="shared" si="1"/>
        <v/>
      </c>
      <c r="F20" s="6" t="str">
        <f t="shared" si="0"/>
        <v/>
      </c>
      <c r="G20" s="6">
        <f t="shared" si="0"/>
        <v>926</v>
      </c>
      <c r="H20" s="6">
        <f t="shared" si="0"/>
        <v>940</v>
      </c>
      <c r="I20" s="6">
        <f t="shared" si="0"/>
        <v>873.625</v>
      </c>
      <c r="J20" s="6">
        <f t="shared" si="0"/>
        <v>763</v>
      </c>
      <c r="K20" s="6">
        <f t="shared" si="0"/>
        <v>676</v>
      </c>
      <c r="L20" s="6">
        <f t="shared" si="0"/>
        <v>597</v>
      </c>
      <c r="M20" s="6">
        <f t="shared" si="0"/>
        <v>527</v>
      </c>
      <c r="N20" s="6">
        <f t="shared" si="0"/>
        <v>457</v>
      </c>
      <c r="O20" s="6">
        <f t="shared" si="0"/>
        <v>387</v>
      </c>
      <c r="P20" s="6">
        <f t="shared" si="0"/>
        <v>317</v>
      </c>
      <c r="Q20" s="6">
        <f t="shared" si="0"/>
        <v>247</v>
      </c>
      <c r="R20" s="6"/>
    </row>
    <row r="21" spans="1:18" x14ac:dyDescent="0.3">
      <c r="A21" s="4" t="s">
        <v>26</v>
      </c>
      <c r="B21" s="4" t="str">
        <f>INDEX('R1. Scenario specifications'!$C$11:$C$59,MATCH($A21,'R1. Scenario specifications'!$A$11:$A$59,0))</f>
        <v>New Policies Scenario, World Energy Outlook 2018</v>
      </c>
      <c r="C21" s="4" t="s">
        <v>25</v>
      </c>
      <c r="D21" s="4" t="s">
        <v>105</v>
      </c>
      <c r="E21" s="6" t="str">
        <f t="shared" si="1"/>
        <v/>
      </c>
      <c r="F21" s="6" t="str">
        <f t="shared" si="0"/>
        <v/>
      </c>
      <c r="G21" s="6">
        <f t="shared" si="0"/>
        <v>5781</v>
      </c>
      <c r="H21" s="6">
        <f t="shared" si="0"/>
        <v>5855</v>
      </c>
      <c r="I21" s="6">
        <f t="shared" si="0"/>
        <v>6220.25</v>
      </c>
      <c r="J21" s="6">
        <f t="shared" si="0"/>
        <v>6829</v>
      </c>
      <c r="K21" s="6">
        <f t="shared" si="0"/>
        <v>7517</v>
      </c>
      <c r="L21" s="6">
        <f t="shared" si="0"/>
        <v>8265</v>
      </c>
      <c r="M21" s="6">
        <f t="shared" si="0"/>
        <v>9071</v>
      </c>
      <c r="N21" s="6">
        <f t="shared" si="0"/>
        <v>9877</v>
      </c>
      <c r="O21" s="6">
        <f t="shared" si="0"/>
        <v>10683</v>
      </c>
      <c r="P21" s="6">
        <f t="shared" si="0"/>
        <v>11489</v>
      </c>
      <c r="Q21" s="6">
        <f t="shared" si="0"/>
        <v>12295</v>
      </c>
      <c r="R21" s="6"/>
    </row>
    <row r="22" spans="1:18" x14ac:dyDescent="0.3">
      <c r="A22" s="4" t="s">
        <v>26</v>
      </c>
      <c r="B22" s="4" t="str">
        <f>INDEX('R1. Scenario specifications'!$C$11:$C$59,MATCH($A22,'R1. Scenario specifications'!$A$11:$A$59,0))</f>
        <v>New Policies Scenario, World Energy Outlook 2018</v>
      </c>
      <c r="C22" s="4" t="s">
        <v>53</v>
      </c>
      <c r="D22" s="4" t="s">
        <v>105</v>
      </c>
      <c r="E22" s="6" t="str">
        <f t="shared" si="1"/>
        <v/>
      </c>
      <c r="F22" s="6" t="str">
        <f t="shared" si="0"/>
        <v/>
      </c>
      <c r="G22" s="6">
        <f t="shared" si="0"/>
        <v>2605</v>
      </c>
      <c r="H22" s="6">
        <f t="shared" si="0"/>
        <v>2637</v>
      </c>
      <c r="I22" s="6">
        <f t="shared" si="0"/>
        <v>2806.5</v>
      </c>
      <c r="J22" s="6">
        <f t="shared" si="0"/>
        <v>3089</v>
      </c>
      <c r="K22" s="6">
        <f t="shared" si="0"/>
        <v>3253</v>
      </c>
      <c r="L22" s="6">
        <f t="shared" si="0"/>
        <v>3520</v>
      </c>
      <c r="M22" s="6">
        <f t="shared" si="0"/>
        <v>3726</v>
      </c>
      <c r="N22" s="6">
        <f t="shared" si="0"/>
        <v>3932</v>
      </c>
      <c r="O22" s="6">
        <f t="shared" si="0"/>
        <v>4138</v>
      </c>
      <c r="P22" s="6">
        <f t="shared" si="0"/>
        <v>4344</v>
      </c>
      <c r="Q22" s="6">
        <f t="shared" si="0"/>
        <v>4550</v>
      </c>
      <c r="R22" s="6"/>
    </row>
    <row r="23" spans="1:18" x14ac:dyDescent="0.3">
      <c r="A23" s="4" t="s">
        <v>26</v>
      </c>
      <c r="B23" s="4" t="str">
        <f>INDEX('R1. Scenario specifications'!$C$11:$C$59,MATCH($A23,'R1. Scenario specifications'!$A$11:$A$59,0))</f>
        <v>New Policies Scenario, World Energy Outlook 2018</v>
      </c>
      <c r="C23" s="4" t="s">
        <v>54</v>
      </c>
      <c r="D23" s="4" t="s">
        <v>105</v>
      </c>
      <c r="E23" s="6" t="str">
        <f t="shared" si="1"/>
        <v/>
      </c>
      <c r="F23" s="6" t="str">
        <f t="shared" si="0"/>
        <v/>
      </c>
      <c r="G23" s="6">
        <f t="shared" si="0"/>
        <v>4049</v>
      </c>
      <c r="H23" s="6">
        <f t="shared" si="0"/>
        <v>4109</v>
      </c>
      <c r="I23" s="6">
        <f t="shared" si="0"/>
        <v>4376</v>
      </c>
      <c r="J23" s="6">
        <f t="shared" si="0"/>
        <v>4821</v>
      </c>
      <c r="K23" s="6">
        <f t="shared" si="0"/>
        <v>5330</v>
      </c>
      <c r="L23" s="6">
        <f t="shared" si="0"/>
        <v>5774</v>
      </c>
      <c r="M23" s="6">
        <f t="shared" si="0"/>
        <v>6179</v>
      </c>
      <c r="N23" s="6">
        <f t="shared" si="0"/>
        <v>6584</v>
      </c>
      <c r="O23" s="6">
        <f t="shared" si="0"/>
        <v>6989</v>
      </c>
      <c r="P23" s="6">
        <f t="shared" si="0"/>
        <v>7394</v>
      </c>
      <c r="Q23" s="6">
        <f t="shared" si="0"/>
        <v>7799</v>
      </c>
      <c r="R23" s="6"/>
    </row>
    <row r="24" spans="1:18" x14ac:dyDescent="0.3">
      <c r="A24" s="4" t="s">
        <v>26</v>
      </c>
      <c r="B24" s="4" t="str">
        <f>INDEX('R1. Scenario specifications'!$C$11:$C$59,MATCH($A24,'R1. Scenario specifications'!$A$11:$A$59,0))</f>
        <v>New Policies Scenario, World Energy Outlook 2018</v>
      </c>
      <c r="C24" s="4" t="s">
        <v>55</v>
      </c>
      <c r="D24" s="4" t="s">
        <v>105</v>
      </c>
      <c r="E24" s="6" t="str">
        <f t="shared" si="1"/>
        <v/>
      </c>
      <c r="F24" s="6" t="str">
        <f t="shared" si="0"/>
        <v/>
      </c>
      <c r="G24" s="6">
        <f t="shared" si="0"/>
        <v>569</v>
      </c>
      <c r="H24" s="6">
        <f t="shared" si="0"/>
        <v>623</v>
      </c>
      <c r="I24" s="6">
        <f t="shared" si="0"/>
        <v>723.125</v>
      </c>
      <c r="J24" s="6">
        <f t="shared" si="0"/>
        <v>890</v>
      </c>
      <c r="K24" s="6">
        <f t="shared" si="0"/>
        <v>1057</v>
      </c>
      <c r="L24" s="6">
        <f t="shared" si="0"/>
        <v>1238</v>
      </c>
      <c r="M24" s="6">
        <f t="shared" si="0"/>
        <v>1427</v>
      </c>
      <c r="N24" s="6">
        <f t="shared" si="0"/>
        <v>1616</v>
      </c>
      <c r="O24" s="6">
        <f t="shared" si="0"/>
        <v>1805</v>
      </c>
      <c r="P24" s="6">
        <f t="shared" si="0"/>
        <v>1994</v>
      </c>
      <c r="Q24" s="6">
        <f t="shared" si="0"/>
        <v>2183</v>
      </c>
      <c r="R24" s="6"/>
    </row>
    <row r="25" spans="1:18" x14ac:dyDescent="0.3">
      <c r="A25" s="4" t="s">
        <v>26</v>
      </c>
      <c r="B25" s="4" t="str">
        <f>INDEX('R1. Scenario specifications'!$C$11:$C$59,MATCH($A25,'R1. Scenario specifications'!$A$11:$A$59,0))</f>
        <v>New Policies Scenario, World Energy Outlook 2018</v>
      </c>
      <c r="C25" s="4" t="s">
        <v>57</v>
      </c>
      <c r="D25" s="4" t="s">
        <v>105</v>
      </c>
      <c r="E25" s="6" t="str">
        <f t="shared" si="1"/>
        <v/>
      </c>
      <c r="F25" s="6" t="str">
        <f t="shared" si="0"/>
        <v/>
      </c>
      <c r="G25" s="6">
        <f t="shared" si="0"/>
        <v>957</v>
      </c>
      <c r="H25" s="6">
        <f t="shared" si="0"/>
        <v>1085</v>
      </c>
      <c r="I25" s="6">
        <f t="shared" si="0"/>
        <v>1542.125</v>
      </c>
      <c r="J25" s="6">
        <f t="shared" si="0"/>
        <v>2304</v>
      </c>
      <c r="K25" s="6">
        <f t="shared" si="0"/>
        <v>3157</v>
      </c>
      <c r="L25" s="6">
        <f t="shared" si="0"/>
        <v>3960</v>
      </c>
      <c r="M25" s="6">
        <f t="shared" si="0"/>
        <v>4690</v>
      </c>
      <c r="N25" s="6">
        <f t="shared" si="0"/>
        <v>5420</v>
      </c>
      <c r="O25" s="6">
        <f t="shared" si="0"/>
        <v>6150</v>
      </c>
      <c r="P25" s="6">
        <f t="shared" si="0"/>
        <v>6880</v>
      </c>
      <c r="Q25" s="6">
        <f t="shared" si="0"/>
        <v>7610</v>
      </c>
      <c r="R25" s="6"/>
    </row>
    <row r="26" spans="1:18" x14ac:dyDescent="0.3">
      <c r="A26" s="4" t="s">
        <v>26</v>
      </c>
      <c r="B26" s="4" t="str">
        <f>INDEX('R1. Scenario specifications'!$C$11:$C$59,MATCH($A26,'R1. Scenario specifications'!$A$11:$A$59,0))</f>
        <v>New Policies Scenario, World Energy Outlook 2018</v>
      </c>
      <c r="C26" s="4" t="s">
        <v>58</v>
      </c>
      <c r="D26" s="4" t="s">
        <v>105</v>
      </c>
      <c r="E26" s="6" t="str">
        <f t="shared" si="1"/>
        <v/>
      </c>
      <c r="F26" s="6" t="str">
        <f t="shared" si="1"/>
        <v/>
      </c>
      <c r="G26" s="6">
        <f t="shared" si="1"/>
        <v>83</v>
      </c>
      <c r="H26" s="6">
        <f t="shared" si="1"/>
        <v>88</v>
      </c>
      <c r="I26" s="6">
        <f t="shared" si="1"/>
        <v>104.5</v>
      </c>
      <c r="J26" s="6">
        <f t="shared" si="1"/>
        <v>132</v>
      </c>
      <c r="K26" s="6">
        <f t="shared" si="1"/>
        <v>202</v>
      </c>
      <c r="L26" s="6">
        <f t="shared" si="1"/>
        <v>288</v>
      </c>
      <c r="M26" s="6">
        <f t="shared" si="1"/>
        <v>395</v>
      </c>
      <c r="N26" s="6">
        <f t="shared" si="1"/>
        <v>502</v>
      </c>
      <c r="O26" s="6">
        <f t="shared" si="1"/>
        <v>609</v>
      </c>
      <c r="P26" s="6">
        <f t="shared" si="1"/>
        <v>716</v>
      </c>
      <c r="Q26" s="6">
        <f t="shared" si="1"/>
        <v>823</v>
      </c>
      <c r="R26" s="6"/>
    </row>
    <row r="27" spans="1:18" x14ac:dyDescent="0.3">
      <c r="A27" s="4" t="s">
        <v>26</v>
      </c>
      <c r="B27" s="4" t="str">
        <f>INDEX('R1. Scenario specifications'!$C$11:$C$59,MATCH($A27,'R1. Scenario specifications'!$A$11:$A$59,0))</f>
        <v>New Policies Scenario, World Energy Outlook 2018</v>
      </c>
      <c r="C27" s="4" t="s">
        <v>56</v>
      </c>
      <c r="D27" s="4" t="s">
        <v>105</v>
      </c>
      <c r="E27" s="6" t="str">
        <f t="shared" si="1"/>
        <v/>
      </c>
      <c r="F27" s="6" t="str">
        <f t="shared" si="1"/>
        <v/>
      </c>
      <c r="G27" s="6">
        <f t="shared" si="1"/>
        <v>338</v>
      </c>
      <c r="H27" s="6">
        <f t="shared" si="1"/>
        <v>446</v>
      </c>
      <c r="I27" s="6">
        <f t="shared" si="1"/>
        <v>840.125</v>
      </c>
      <c r="J27" s="6">
        <f t="shared" si="1"/>
        <v>1497</v>
      </c>
      <c r="K27" s="6">
        <f t="shared" si="1"/>
        <v>2272</v>
      </c>
      <c r="L27" s="6">
        <f t="shared" si="1"/>
        <v>3073</v>
      </c>
      <c r="M27" s="6">
        <f t="shared" si="1"/>
        <v>4061</v>
      </c>
      <c r="N27" s="6">
        <f t="shared" si="1"/>
        <v>5049</v>
      </c>
      <c r="O27" s="6">
        <f t="shared" si="1"/>
        <v>6037</v>
      </c>
      <c r="P27" s="6">
        <f t="shared" si="1"/>
        <v>7025</v>
      </c>
      <c r="Q27" s="6">
        <f t="shared" si="1"/>
        <v>8013</v>
      </c>
      <c r="R27" s="6"/>
    </row>
    <row r="28" spans="1:18" x14ac:dyDescent="0.3">
      <c r="A28" s="4" t="s">
        <v>27</v>
      </c>
      <c r="B28" s="4" t="str">
        <f>INDEX('R1. Scenario specifications'!$C$11:$C$59,MATCH($A28,'R1. Scenario specifications'!$A$11:$A$59,0))</f>
        <v>Sustainable Development Scenario, World Energy Outlook 2018</v>
      </c>
      <c r="C28" s="4" t="s">
        <v>23</v>
      </c>
      <c r="D28" s="4" t="s">
        <v>105</v>
      </c>
      <c r="E28" s="6" t="str">
        <f t="shared" si="1"/>
        <v/>
      </c>
      <c r="F28" s="6" t="str">
        <f t="shared" si="1"/>
        <v/>
      </c>
      <c r="G28" s="6">
        <f t="shared" si="1"/>
        <v>9575</v>
      </c>
      <c r="H28" s="6">
        <f t="shared" si="1"/>
        <v>9858</v>
      </c>
      <c r="I28" s="6">
        <f t="shared" si="1"/>
        <v>8858.625</v>
      </c>
      <c r="J28" s="6">
        <f t="shared" si="1"/>
        <v>7193</v>
      </c>
      <c r="K28" s="6">
        <f t="shared" si="1"/>
        <v>4847</v>
      </c>
      <c r="L28" s="6">
        <f t="shared" si="1"/>
        <v>3050</v>
      </c>
      <c r="M28" s="6">
        <f t="shared" si="1"/>
        <v>1982</v>
      </c>
      <c r="N28" s="6">
        <f t="shared" si="1"/>
        <v>914</v>
      </c>
      <c r="O28" s="6">
        <f t="shared" si="1"/>
        <v>0</v>
      </c>
      <c r="P28" s="6">
        <f t="shared" si="1"/>
        <v>0</v>
      </c>
      <c r="Q28" s="6">
        <f t="shared" si="1"/>
        <v>0</v>
      </c>
      <c r="R28" s="6"/>
    </row>
    <row r="29" spans="1:18" x14ac:dyDescent="0.3">
      <c r="A29" s="4" t="s">
        <v>27</v>
      </c>
      <c r="B29" s="4" t="str">
        <f>INDEX('R1. Scenario specifications'!$C$11:$C$59,MATCH($A29,'R1. Scenario specifications'!$A$11:$A$59,0))</f>
        <v>Sustainable Development Scenario, World Energy Outlook 2018</v>
      </c>
      <c r="C29" s="4" t="s">
        <v>24</v>
      </c>
      <c r="D29" s="4" t="s">
        <v>105</v>
      </c>
      <c r="E29" s="6" t="str">
        <f t="shared" si="1"/>
        <v/>
      </c>
      <c r="F29" s="6" t="str">
        <f t="shared" si="1"/>
        <v/>
      </c>
      <c r="G29" s="6">
        <f t="shared" si="1"/>
        <v>926</v>
      </c>
      <c r="H29" s="6">
        <f t="shared" si="1"/>
        <v>940</v>
      </c>
      <c r="I29" s="6">
        <f t="shared" si="1"/>
        <v>814.375</v>
      </c>
      <c r="J29" s="6">
        <f t="shared" si="1"/>
        <v>605</v>
      </c>
      <c r="K29" s="6">
        <f t="shared" si="1"/>
        <v>413</v>
      </c>
      <c r="L29" s="6">
        <f t="shared" si="1"/>
        <v>274</v>
      </c>
      <c r="M29" s="6">
        <f t="shared" si="1"/>
        <v>197</v>
      </c>
      <c r="N29" s="6">
        <f t="shared" si="1"/>
        <v>120</v>
      </c>
      <c r="O29" s="6">
        <f t="shared" si="1"/>
        <v>43</v>
      </c>
      <c r="P29" s="6">
        <f t="shared" si="1"/>
        <v>0</v>
      </c>
      <c r="Q29" s="6">
        <f t="shared" si="1"/>
        <v>0</v>
      </c>
      <c r="R29" s="6"/>
    </row>
    <row r="30" spans="1:18" x14ac:dyDescent="0.3">
      <c r="A30" s="4" t="s">
        <v>27</v>
      </c>
      <c r="B30" s="4" t="str">
        <f>INDEX('R1. Scenario specifications'!$C$11:$C$59,MATCH($A30,'R1. Scenario specifications'!$A$11:$A$59,0))</f>
        <v>Sustainable Development Scenario, World Energy Outlook 2018</v>
      </c>
      <c r="C30" s="4" t="s">
        <v>25</v>
      </c>
      <c r="D30" s="4" t="s">
        <v>105</v>
      </c>
      <c r="E30" s="6" t="str">
        <f t="shared" si="1"/>
        <v/>
      </c>
      <c r="F30" s="6" t="str">
        <f t="shared" si="1"/>
        <v/>
      </c>
      <c r="G30" s="6">
        <f t="shared" si="1"/>
        <v>5781</v>
      </c>
      <c r="H30" s="6">
        <f t="shared" si="1"/>
        <v>5855</v>
      </c>
      <c r="I30" s="6">
        <f t="shared" si="1"/>
        <v>6213.125</v>
      </c>
      <c r="J30" s="6">
        <f t="shared" si="1"/>
        <v>6810</v>
      </c>
      <c r="K30" s="6">
        <f t="shared" si="1"/>
        <v>6830</v>
      </c>
      <c r="L30" s="6">
        <f t="shared" si="1"/>
        <v>6255</v>
      </c>
      <c r="M30" s="6">
        <f t="shared" si="1"/>
        <v>5358</v>
      </c>
      <c r="N30" s="6">
        <f t="shared" si="1"/>
        <v>4461</v>
      </c>
      <c r="O30" s="6">
        <f t="shared" si="1"/>
        <v>3564</v>
      </c>
      <c r="P30" s="6">
        <f t="shared" si="1"/>
        <v>2667</v>
      </c>
      <c r="Q30" s="6">
        <f t="shared" si="1"/>
        <v>1770</v>
      </c>
      <c r="R30" s="6"/>
    </row>
    <row r="31" spans="1:18" x14ac:dyDescent="0.3">
      <c r="A31" s="4" t="s">
        <v>27</v>
      </c>
      <c r="B31" s="4" t="str">
        <f>INDEX('R1. Scenario specifications'!$C$11:$C$59,MATCH($A31,'R1. Scenario specifications'!$A$11:$A$59,0))</f>
        <v>Sustainable Development Scenario, World Energy Outlook 2018</v>
      </c>
      <c r="C31" s="4" t="s">
        <v>53</v>
      </c>
      <c r="D31" s="4" t="s">
        <v>105</v>
      </c>
      <c r="E31" s="6" t="str">
        <f t="shared" si="1"/>
        <v/>
      </c>
      <c r="F31" s="6" t="str">
        <f t="shared" si="1"/>
        <v/>
      </c>
      <c r="G31" s="6">
        <f t="shared" si="1"/>
        <v>2605</v>
      </c>
      <c r="H31" s="6">
        <f t="shared" si="1"/>
        <v>2637</v>
      </c>
      <c r="I31" s="6">
        <f t="shared" si="1"/>
        <v>2886.75</v>
      </c>
      <c r="J31" s="6">
        <f t="shared" si="1"/>
        <v>3303</v>
      </c>
      <c r="K31" s="6">
        <f t="shared" si="1"/>
        <v>3888</v>
      </c>
      <c r="L31" s="6">
        <f t="shared" si="1"/>
        <v>4534</v>
      </c>
      <c r="M31" s="6">
        <f t="shared" si="1"/>
        <v>4960</v>
      </c>
      <c r="N31" s="6">
        <f t="shared" si="1"/>
        <v>5386</v>
      </c>
      <c r="O31" s="6">
        <f t="shared" si="1"/>
        <v>5812</v>
      </c>
      <c r="P31" s="6">
        <f t="shared" si="1"/>
        <v>6238</v>
      </c>
      <c r="Q31" s="6">
        <f t="shared" si="1"/>
        <v>6664</v>
      </c>
      <c r="R31" s="6"/>
    </row>
    <row r="32" spans="1:18" x14ac:dyDescent="0.3">
      <c r="A32" s="4" t="s">
        <v>27</v>
      </c>
      <c r="B32" s="4" t="str">
        <f>INDEX('R1. Scenario specifications'!$C$11:$C$59,MATCH($A32,'R1. Scenario specifications'!$A$11:$A$59,0))</f>
        <v>Sustainable Development Scenario, World Energy Outlook 2018</v>
      </c>
      <c r="C32" s="4" t="s">
        <v>54</v>
      </c>
      <c r="D32" s="4" t="s">
        <v>105</v>
      </c>
      <c r="E32" s="6" t="str">
        <f t="shared" si="1"/>
        <v/>
      </c>
      <c r="F32" s="6" t="str">
        <f t="shared" si="1"/>
        <v/>
      </c>
      <c r="G32" s="6">
        <f t="shared" si="1"/>
        <v>4049</v>
      </c>
      <c r="H32" s="6">
        <f t="shared" si="1"/>
        <v>4109</v>
      </c>
      <c r="I32" s="6">
        <f t="shared" si="1"/>
        <v>4447.625</v>
      </c>
      <c r="J32" s="6">
        <f t="shared" si="1"/>
        <v>5012</v>
      </c>
      <c r="K32" s="6">
        <f t="shared" si="1"/>
        <v>5722</v>
      </c>
      <c r="L32" s="6">
        <f t="shared" si="1"/>
        <v>6371</v>
      </c>
      <c r="M32" s="6">
        <f t="shared" si="1"/>
        <v>6990</v>
      </c>
      <c r="N32" s="6">
        <f t="shared" si="1"/>
        <v>7609</v>
      </c>
      <c r="O32" s="6">
        <f t="shared" si="1"/>
        <v>8228</v>
      </c>
      <c r="P32" s="6">
        <f t="shared" si="1"/>
        <v>8847</v>
      </c>
      <c r="Q32" s="6">
        <f t="shared" si="1"/>
        <v>9466</v>
      </c>
      <c r="R32" s="6"/>
    </row>
    <row r="33" spans="1:18" x14ac:dyDescent="0.3">
      <c r="A33" s="4" t="s">
        <v>27</v>
      </c>
      <c r="B33" s="4" t="str">
        <f>INDEX('R1. Scenario specifications'!$C$11:$C$59,MATCH($A33,'R1. Scenario specifications'!$A$11:$A$59,0))</f>
        <v>Sustainable Development Scenario, World Energy Outlook 2018</v>
      </c>
      <c r="C33" s="4" t="s">
        <v>55</v>
      </c>
      <c r="D33" s="4" t="s">
        <v>105</v>
      </c>
      <c r="E33" s="6" t="str">
        <f t="shared" si="1"/>
        <v/>
      </c>
      <c r="F33" s="6" t="str">
        <f t="shared" si="1"/>
        <v/>
      </c>
      <c r="G33" s="6">
        <f t="shared" si="1"/>
        <v>569</v>
      </c>
      <c r="H33" s="6">
        <f t="shared" si="1"/>
        <v>623</v>
      </c>
      <c r="I33" s="6">
        <f t="shared" si="1"/>
        <v>779</v>
      </c>
      <c r="J33" s="6">
        <f t="shared" si="1"/>
        <v>1039</v>
      </c>
      <c r="K33" s="6">
        <f t="shared" si="1"/>
        <v>1325</v>
      </c>
      <c r="L33" s="6">
        <f t="shared" si="1"/>
        <v>1646</v>
      </c>
      <c r="M33" s="6">
        <f t="shared" si="1"/>
        <v>1968</v>
      </c>
      <c r="N33" s="6">
        <f t="shared" si="1"/>
        <v>2290</v>
      </c>
      <c r="O33" s="6">
        <f t="shared" si="1"/>
        <v>2612</v>
      </c>
      <c r="P33" s="6">
        <f t="shared" si="1"/>
        <v>2934</v>
      </c>
      <c r="Q33" s="6">
        <f t="shared" si="1"/>
        <v>3256</v>
      </c>
      <c r="R33" s="6"/>
    </row>
    <row r="34" spans="1:18" x14ac:dyDescent="0.3">
      <c r="A34" s="4" t="s">
        <v>27</v>
      </c>
      <c r="B34" s="4" t="str">
        <f>INDEX('R1. Scenario specifications'!$C$11:$C$59,MATCH($A34,'R1. Scenario specifications'!$A$11:$A$59,0))</f>
        <v>Sustainable Development Scenario, World Energy Outlook 2018</v>
      </c>
      <c r="C34" s="4" t="s">
        <v>57</v>
      </c>
      <c r="D34" s="4" t="s">
        <v>105</v>
      </c>
      <c r="E34" s="6" t="str">
        <f t="shared" si="1"/>
        <v/>
      </c>
      <c r="F34" s="6" t="str">
        <f t="shared" si="1"/>
        <v/>
      </c>
      <c r="G34" s="6">
        <f t="shared" si="1"/>
        <v>957</v>
      </c>
      <c r="H34" s="6">
        <f t="shared" si="1"/>
        <v>1085</v>
      </c>
      <c r="I34" s="6">
        <f t="shared" si="1"/>
        <v>1693.25</v>
      </c>
      <c r="J34" s="6">
        <f t="shared" si="1"/>
        <v>2707</v>
      </c>
      <c r="K34" s="6">
        <f t="shared" si="1"/>
        <v>4355</v>
      </c>
      <c r="L34" s="6">
        <f t="shared" si="1"/>
        <v>6113</v>
      </c>
      <c r="M34" s="6">
        <f t="shared" si="1"/>
        <v>7730</v>
      </c>
      <c r="N34" s="6">
        <f t="shared" si="1"/>
        <v>9347</v>
      </c>
      <c r="O34" s="6">
        <f t="shared" si="1"/>
        <v>10964</v>
      </c>
      <c r="P34" s="6">
        <f t="shared" si="1"/>
        <v>12581</v>
      </c>
      <c r="Q34" s="6">
        <f t="shared" si="1"/>
        <v>14198</v>
      </c>
      <c r="R34" s="6"/>
    </row>
    <row r="35" spans="1:18" x14ac:dyDescent="0.3">
      <c r="A35" s="4" t="s">
        <v>27</v>
      </c>
      <c r="B35" s="4" t="str">
        <f>INDEX('R1. Scenario specifications'!$C$11:$C$59,MATCH($A35,'R1. Scenario specifications'!$A$11:$A$59,0))</f>
        <v>Sustainable Development Scenario, World Energy Outlook 2018</v>
      </c>
      <c r="C35" s="4" t="s">
        <v>58</v>
      </c>
      <c r="D35" s="4" t="s">
        <v>105</v>
      </c>
      <c r="E35" s="6" t="str">
        <f t="shared" si="1"/>
        <v/>
      </c>
      <c r="F35" s="6" t="str">
        <f t="shared" si="1"/>
        <v/>
      </c>
      <c r="G35" s="6">
        <f t="shared" si="1"/>
        <v>83</v>
      </c>
      <c r="H35" s="6">
        <f t="shared" si="1"/>
        <v>88</v>
      </c>
      <c r="I35" s="6">
        <f t="shared" si="1"/>
        <v>117.25</v>
      </c>
      <c r="J35" s="6">
        <f t="shared" si="1"/>
        <v>166</v>
      </c>
      <c r="K35" s="6">
        <f t="shared" si="1"/>
        <v>297</v>
      </c>
      <c r="L35" s="6">
        <f t="shared" si="1"/>
        <v>458</v>
      </c>
      <c r="M35" s="6">
        <f t="shared" si="1"/>
        <v>633</v>
      </c>
      <c r="N35" s="6">
        <f t="shared" si="1"/>
        <v>808</v>
      </c>
      <c r="O35" s="6">
        <f t="shared" si="1"/>
        <v>983</v>
      </c>
      <c r="P35" s="6">
        <f t="shared" si="1"/>
        <v>1158</v>
      </c>
      <c r="Q35" s="6">
        <f t="shared" si="1"/>
        <v>1333</v>
      </c>
      <c r="R35" s="6"/>
    </row>
    <row r="36" spans="1:18" x14ac:dyDescent="0.3">
      <c r="A36" s="4" t="s">
        <v>27</v>
      </c>
      <c r="B36" s="4" t="str">
        <f>INDEX('R1. Scenario specifications'!$C$11:$C$59,MATCH($A36,'R1. Scenario specifications'!$A$11:$A$59,0))</f>
        <v>Sustainable Development Scenario, World Energy Outlook 2018</v>
      </c>
      <c r="C36" s="4" t="s">
        <v>56</v>
      </c>
      <c r="D36" s="4" t="s">
        <v>105</v>
      </c>
      <c r="E36" s="6" t="str">
        <f t="shared" si="1"/>
        <v/>
      </c>
      <c r="F36" s="6" t="str">
        <f t="shared" si="1"/>
        <v/>
      </c>
      <c r="G36" s="6">
        <f t="shared" si="1"/>
        <v>338</v>
      </c>
      <c r="H36" s="6">
        <f t="shared" si="1"/>
        <v>446</v>
      </c>
      <c r="I36" s="6">
        <f t="shared" si="1"/>
        <v>1026.5</v>
      </c>
      <c r="J36" s="6">
        <f t="shared" si="1"/>
        <v>1994</v>
      </c>
      <c r="K36" s="6">
        <f t="shared" si="1"/>
        <v>3452</v>
      </c>
      <c r="L36" s="6">
        <f t="shared" si="1"/>
        <v>5268</v>
      </c>
      <c r="M36" s="6">
        <f t="shared" si="1"/>
        <v>7264</v>
      </c>
      <c r="N36" s="6">
        <f t="shared" si="1"/>
        <v>9260</v>
      </c>
      <c r="O36" s="6">
        <f t="shared" si="1"/>
        <v>11256</v>
      </c>
      <c r="P36" s="6">
        <f t="shared" si="1"/>
        <v>13252</v>
      </c>
      <c r="Q36" s="6">
        <f t="shared" si="1"/>
        <v>15248</v>
      </c>
      <c r="R36" s="6"/>
    </row>
    <row r="37" spans="1:18" x14ac:dyDescent="0.3">
      <c r="A37" s="4" t="s">
        <v>28</v>
      </c>
      <c r="B37" s="4" t="str">
        <f>INDEX('R1. Scenario specifications'!$C$11:$C$59,MATCH($A37,'R1. Scenario specifications'!$A$11:$A$59,0))</f>
        <v>Current Policies Scenario, World Energy Outlook 2016</v>
      </c>
      <c r="C37" s="4" t="s">
        <v>23</v>
      </c>
      <c r="D37" s="4" t="s">
        <v>105</v>
      </c>
      <c r="E37" s="6">
        <f t="shared" si="1"/>
        <v>9707.2849999999999</v>
      </c>
      <c r="F37" s="6" t="str">
        <f t="shared" si="1"/>
        <v/>
      </c>
      <c r="G37" s="6" t="str">
        <f t="shared" si="1"/>
        <v/>
      </c>
      <c r="H37" s="6" t="str">
        <f t="shared" si="1"/>
        <v/>
      </c>
      <c r="I37" s="6">
        <f t="shared" si="1"/>
        <v>10275.141299999999</v>
      </c>
      <c r="J37" s="6" t="str">
        <f t="shared" si="1"/>
        <v/>
      </c>
      <c r="K37" s="6">
        <f t="shared" si="1"/>
        <v>12770.278</v>
      </c>
      <c r="L37" s="6" t="str">
        <f t="shared" si="1"/>
        <v/>
      </c>
      <c r="M37" s="6">
        <f t="shared" si="1"/>
        <v>15304.7114</v>
      </c>
      <c r="N37" s="6">
        <f t="shared" si="1"/>
        <v>16571.928100000001</v>
      </c>
      <c r="O37" s="6">
        <f t="shared" si="1"/>
        <v>17839.144800000002</v>
      </c>
      <c r="P37" s="6">
        <f t="shared" si="1"/>
        <v>19106.361499999999</v>
      </c>
      <c r="Q37" s="6">
        <f t="shared" si="1"/>
        <v>20373.5782</v>
      </c>
      <c r="R37" s="6"/>
    </row>
    <row r="38" spans="1:18" x14ac:dyDescent="0.3">
      <c r="A38" s="4" t="s">
        <v>28</v>
      </c>
      <c r="B38" s="4" t="str">
        <f>INDEX('R1. Scenario specifications'!$C$11:$C$59,MATCH($A38,'R1. Scenario specifications'!$A$11:$A$59,0))</f>
        <v>Current Policies Scenario, World Energy Outlook 2016</v>
      </c>
      <c r="C38" s="4" t="s">
        <v>24</v>
      </c>
      <c r="D38" s="4" t="s">
        <v>105</v>
      </c>
      <c r="E38" s="6">
        <f t="shared" si="1"/>
        <v>1034.6668999999999</v>
      </c>
      <c r="F38" s="6" t="str">
        <f t="shared" si="1"/>
        <v/>
      </c>
      <c r="G38" s="6" t="str">
        <f t="shared" si="1"/>
        <v/>
      </c>
      <c r="H38" s="6" t="str">
        <f t="shared" si="1"/>
        <v/>
      </c>
      <c r="I38" s="6">
        <f t="shared" si="1"/>
        <v>834.5729</v>
      </c>
      <c r="J38" s="6" t="str">
        <f t="shared" si="1"/>
        <v/>
      </c>
      <c r="K38" s="6">
        <f t="shared" si="1"/>
        <v>660.95690000000002</v>
      </c>
      <c r="L38" s="6" t="str">
        <f t="shared" si="1"/>
        <v/>
      </c>
      <c r="M38" s="6">
        <f t="shared" si="1"/>
        <v>580.31730000000005</v>
      </c>
      <c r="N38" s="6">
        <f t="shared" si="1"/>
        <v>539.99750000000006</v>
      </c>
      <c r="O38" s="6">
        <f t="shared" si="1"/>
        <v>499.67770000000007</v>
      </c>
      <c r="P38" s="6">
        <f t="shared" si="1"/>
        <v>459.35790000000009</v>
      </c>
      <c r="Q38" s="6">
        <f t="shared" si="1"/>
        <v>419.0381000000001</v>
      </c>
      <c r="R38" s="6"/>
    </row>
    <row r="39" spans="1:18" x14ac:dyDescent="0.3">
      <c r="A39" s="4" t="s">
        <v>28</v>
      </c>
      <c r="B39" s="4" t="str">
        <f>INDEX('R1. Scenario specifications'!$C$11:$C$59,MATCH($A39,'R1. Scenario specifications'!$A$11:$A$59,0))</f>
        <v>Current Policies Scenario, World Energy Outlook 2016</v>
      </c>
      <c r="C39" s="4" t="s">
        <v>25</v>
      </c>
      <c r="D39" s="4" t="s">
        <v>105</v>
      </c>
      <c r="E39" s="6">
        <f t="shared" si="1"/>
        <v>5148.4318999999996</v>
      </c>
      <c r="F39" s="6" t="str">
        <f t="shared" si="1"/>
        <v/>
      </c>
      <c r="G39" s="6" t="str">
        <f t="shared" si="1"/>
        <v/>
      </c>
      <c r="H39" s="6" t="str">
        <f t="shared" si="1"/>
        <v/>
      </c>
      <c r="I39" s="6">
        <f t="shared" si="1"/>
        <v>6013.5405000000001</v>
      </c>
      <c r="J39" s="6" t="str">
        <f t="shared" si="1"/>
        <v/>
      </c>
      <c r="K39" s="6">
        <f t="shared" si="1"/>
        <v>8092.7253000000001</v>
      </c>
      <c r="L39" s="6" t="str">
        <f t="shared" si="1"/>
        <v/>
      </c>
      <c r="M39" s="6">
        <f t="shared" si="1"/>
        <v>10361.229300000001</v>
      </c>
      <c r="N39" s="6">
        <f t="shared" si="1"/>
        <v>11495.481300000001</v>
      </c>
      <c r="O39" s="6">
        <f t="shared" si="1"/>
        <v>12629.733300000002</v>
      </c>
      <c r="P39" s="6">
        <f t="shared" si="1"/>
        <v>13763.985300000002</v>
      </c>
      <c r="Q39" s="6">
        <f t="shared" si="1"/>
        <v>14898.237300000003</v>
      </c>
      <c r="R39" s="6"/>
    </row>
    <row r="40" spans="1:18" x14ac:dyDescent="0.3">
      <c r="A40" s="4" t="s">
        <v>28</v>
      </c>
      <c r="B40" s="4" t="str">
        <f>INDEX('R1. Scenario specifications'!$C$11:$C$59,MATCH($A40,'R1. Scenario specifications'!$A$11:$A$59,0))</f>
        <v>Current Policies Scenario, World Energy Outlook 2016</v>
      </c>
      <c r="C40" s="4" t="s">
        <v>53</v>
      </c>
      <c r="D40" s="4" t="s">
        <v>105</v>
      </c>
      <c r="E40" s="6">
        <f t="shared" si="1"/>
        <v>2535.326</v>
      </c>
      <c r="F40" s="6" t="str">
        <f t="shared" si="1"/>
        <v/>
      </c>
      <c r="G40" s="6" t="str">
        <f t="shared" si="1"/>
        <v/>
      </c>
      <c r="H40" s="6" t="str">
        <f t="shared" si="1"/>
        <v/>
      </c>
      <c r="I40" s="6">
        <f t="shared" si="1"/>
        <v>3040.9061000000002</v>
      </c>
      <c r="J40" s="6" t="str">
        <f t="shared" si="1"/>
        <v/>
      </c>
      <c r="K40" s="6">
        <f t="shared" si="1"/>
        <v>3590.3856000000001</v>
      </c>
      <c r="L40" s="6" t="str">
        <f t="shared" si="1"/>
        <v/>
      </c>
      <c r="M40" s="6">
        <f t="shared" si="1"/>
        <v>3960.4515999999999</v>
      </c>
      <c r="N40" s="6">
        <f t="shared" si="1"/>
        <v>4145.4845999999998</v>
      </c>
      <c r="O40" s="6">
        <f t="shared" si="1"/>
        <v>4330.5175999999992</v>
      </c>
      <c r="P40" s="6">
        <f t="shared" si="1"/>
        <v>4515.5505999999996</v>
      </c>
      <c r="Q40" s="6">
        <f t="shared" si="1"/>
        <v>4700.5835999999999</v>
      </c>
      <c r="R40" s="6"/>
    </row>
    <row r="41" spans="1:18" x14ac:dyDescent="0.3">
      <c r="A41" s="4" t="s">
        <v>28</v>
      </c>
      <c r="B41" s="4" t="str">
        <f>INDEX('R1. Scenario specifications'!$C$11:$C$59,MATCH($A41,'R1. Scenario specifications'!$A$11:$A$59,0))</f>
        <v>Current Policies Scenario, World Energy Outlook 2016</v>
      </c>
      <c r="C41" s="4" t="s">
        <v>54</v>
      </c>
      <c r="D41" s="4" t="s">
        <v>105</v>
      </c>
      <c r="E41" s="6">
        <f t="shared" si="1"/>
        <v>3893.634</v>
      </c>
      <c r="F41" s="6" t="str">
        <f t="shared" si="1"/>
        <v/>
      </c>
      <c r="G41" s="6" t="str">
        <f t="shared" si="1"/>
        <v/>
      </c>
      <c r="H41" s="6" t="str">
        <f t="shared" si="1"/>
        <v/>
      </c>
      <c r="I41" s="6">
        <f t="shared" si="1"/>
        <v>4362.9211999999998</v>
      </c>
      <c r="J41" s="6" t="str">
        <f t="shared" si="1"/>
        <v/>
      </c>
      <c r="K41" s="6">
        <f t="shared" si="1"/>
        <v>5231.6869999999999</v>
      </c>
      <c r="L41" s="6" t="str">
        <f t="shared" si="1"/>
        <v/>
      </c>
      <c r="M41" s="6">
        <f t="shared" si="1"/>
        <v>5984.2550000000001</v>
      </c>
      <c r="N41" s="6">
        <f t="shared" si="1"/>
        <v>6360.5390000000007</v>
      </c>
      <c r="O41" s="6">
        <f t="shared" si="1"/>
        <v>6736.8230000000003</v>
      </c>
      <c r="P41" s="6">
        <f t="shared" si="1"/>
        <v>7113.107</v>
      </c>
      <c r="Q41" s="6">
        <f t="shared" si="1"/>
        <v>7489.3910000000005</v>
      </c>
      <c r="R41" s="6"/>
    </row>
    <row r="42" spans="1:18" x14ac:dyDescent="0.3">
      <c r="A42" s="4" t="s">
        <v>28</v>
      </c>
      <c r="B42" s="4" t="str">
        <f>INDEX('R1. Scenario specifications'!$C$11:$C$59,MATCH($A42,'R1. Scenario specifications'!$A$11:$A$59,0))</f>
        <v>Current Policies Scenario, World Energy Outlook 2016</v>
      </c>
      <c r="C42" s="4" t="s">
        <v>55</v>
      </c>
      <c r="D42" s="4" t="s">
        <v>105</v>
      </c>
      <c r="E42" s="6">
        <f t="shared" si="1"/>
        <v>494.91829999999999</v>
      </c>
      <c r="F42" s="6" t="str">
        <f t="shared" si="1"/>
        <v/>
      </c>
      <c r="G42" s="6" t="str">
        <f t="shared" si="1"/>
        <v/>
      </c>
      <c r="H42" s="6" t="str">
        <f t="shared" si="1"/>
        <v/>
      </c>
      <c r="I42" s="6">
        <f t="shared" si="1"/>
        <v>634.90020000000004</v>
      </c>
      <c r="J42" s="6" t="str">
        <f t="shared" si="1"/>
        <v/>
      </c>
      <c r="K42" s="6">
        <f t="shared" si="1"/>
        <v>877.76850000000002</v>
      </c>
      <c r="L42" s="6" t="str">
        <f t="shared" si="1"/>
        <v/>
      </c>
      <c r="M42" s="6">
        <f t="shared" si="1"/>
        <v>1150.6222</v>
      </c>
      <c r="N42" s="6">
        <f t="shared" si="1"/>
        <v>1287.0490500000001</v>
      </c>
      <c r="O42" s="6">
        <f t="shared" si="1"/>
        <v>1423.4758999999999</v>
      </c>
      <c r="P42" s="6">
        <f t="shared" si="1"/>
        <v>1559.90275</v>
      </c>
      <c r="Q42" s="6">
        <f t="shared" si="1"/>
        <v>1696.3296</v>
      </c>
      <c r="R42" s="6"/>
    </row>
    <row r="43" spans="1:18" x14ac:dyDescent="0.3">
      <c r="A43" s="4" t="s">
        <v>28</v>
      </c>
      <c r="B43" s="4" t="str">
        <f>INDEX('R1. Scenario specifications'!$C$11:$C$59,MATCH($A43,'R1. Scenario specifications'!$A$11:$A$59,0))</f>
        <v>Current Policies Scenario, World Energy Outlook 2016</v>
      </c>
      <c r="C43" s="4" t="s">
        <v>57</v>
      </c>
      <c r="D43" s="4" t="s">
        <v>105</v>
      </c>
      <c r="E43" s="6">
        <f t="shared" si="1"/>
        <v>717.29300000000001</v>
      </c>
      <c r="F43" s="6" t="str">
        <f t="shared" si="1"/>
        <v/>
      </c>
      <c r="G43" s="6" t="str">
        <f t="shared" si="1"/>
        <v/>
      </c>
      <c r="H43" s="6" t="str">
        <f t="shared" si="1"/>
        <v/>
      </c>
      <c r="I43" s="6">
        <f t="shared" si="1"/>
        <v>1411.1179</v>
      </c>
      <c r="J43" s="6" t="str">
        <f t="shared" si="1"/>
        <v/>
      </c>
      <c r="K43" s="6">
        <f t="shared" si="1"/>
        <v>2275.7745</v>
      </c>
      <c r="L43" s="6" t="str">
        <f t="shared" si="1"/>
        <v/>
      </c>
      <c r="M43" s="6">
        <f t="shared" si="1"/>
        <v>3132.2350000000001</v>
      </c>
      <c r="N43" s="6">
        <f t="shared" si="1"/>
        <v>3560.4652500000002</v>
      </c>
      <c r="O43" s="6">
        <f t="shared" si="1"/>
        <v>3988.6955000000003</v>
      </c>
      <c r="P43" s="6">
        <f t="shared" si="1"/>
        <v>4416.9257500000003</v>
      </c>
      <c r="Q43" s="6">
        <f t="shared" si="1"/>
        <v>4845.1560000000009</v>
      </c>
      <c r="R43" s="6"/>
    </row>
    <row r="44" spans="1:18" x14ac:dyDescent="0.3">
      <c r="A44" s="4" t="s">
        <v>28</v>
      </c>
      <c r="B44" s="4" t="str">
        <f>INDEX('R1. Scenario specifications'!$C$11:$C$59,MATCH($A44,'R1. Scenario specifications'!$A$11:$A$59,0))</f>
        <v>Current Policies Scenario, World Energy Outlook 2016</v>
      </c>
      <c r="C44" s="4" t="s">
        <v>58</v>
      </c>
      <c r="D44" s="4" t="s">
        <v>105</v>
      </c>
      <c r="E44" s="6">
        <f t="shared" si="1"/>
        <v>78.375999999999991</v>
      </c>
      <c r="F44" s="6" t="str">
        <f t="shared" si="1"/>
        <v/>
      </c>
      <c r="G44" s="6" t="str">
        <f t="shared" si="1"/>
        <v/>
      </c>
      <c r="H44" s="6" t="str">
        <f t="shared" si="1"/>
        <v/>
      </c>
      <c r="I44" s="6">
        <f t="shared" si="1"/>
        <v>110.48820000000001</v>
      </c>
      <c r="J44" s="6" t="str">
        <f t="shared" si="1"/>
        <v/>
      </c>
      <c r="K44" s="6">
        <f t="shared" ref="K44:Q80" si="2">IF(SUMIFS(M$94:M$207,$B$94:$B$207,$A44)=0,"",SUMIFS(M$94:M$207,$B$94:$B$207,$A44,$D$94:$D$207,$C44))</f>
        <v>193.35759999999999</v>
      </c>
      <c r="L44" s="6" t="str">
        <f t="shared" si="2"/>
        <v/>
      </c>
      <c r="M44" s="6">
        <f t="shared" si="2"/>
        <v>328.5616</v>
      </c>
      <c r="N44" s="6">
        <f t="shared" si="2"/>
        <v>396.16360000000003</v>
      </c>
      <c r="O44" s="6">
        <f t="shared" si="2"/>
        <v>463.76560000000001</v>
      </c>
      <c r="P44" s="6">
        <f t="shared" si="2"/>
        <v>531.36760000000004</v>
      </c>
      <c r="Q44" s="6">
        <f t="shared" si="2"/>
        <v>598.96960000000001</v>
      </c>
      <c r="R44" s="6"/>
    </row>
    <row r="45" spans="1:18" x14ac:dyDescent="0.3">
      <c r="A45" s="4" t="s">
        <v>28</v>
      </c>
      <c r="B45" s="4" t="str">
        <f>INDEX('R1. Scenario specifications'!$C$11:$C$59,MATCH($A45,'R1. Scenario specifications'!$A$11:$A$59,0))</f>
        <v>Current Policies Scenario, World Energy Outlook 2016</v>
      </c>
      <c r="C45" s="4" t="s">
        <v>56</v>
      </c>
      <c r="D45" s="4" t="s">
        <v>105</v>
      </c>
      <c r="E45" s="6">
        <f t="shared" ref="E45:M85" si="3">IF(SUMIFS(G$94:G$207,$B$94:$B$207,$A45)=0,"",SUMIFS(G$94:G$207,$B$94:$B$207,$A45,$D$94:$D$207,$C45))</f>
        <v>198.62899999999999</v>
      </c>
      <c r="F45" s="6" t="str">
        <f t="shared" si="3"/>
        <v/>
      </c>
      <c r="G45" s="6" t="str">
        <f t="shared" si="3"/>
        <v/>
      </c>
      <c r="H45" s="6" t="str">
        <f t="shared" si="3"/>
        <v/>
      </c>
      <c r="I45" s="6">
        <f t="shared" si="3"/>
        <v>559.58219999999994</v>
      </c>
      <c r="J45" s="6" t="str">
        <f t="shared" si="3"/>
        <v/>
      </c>
      <c r="K45" s="6">
        <f t="shared" si="2"/>
        <v>1073.4965</v>
      </c>
      <c r="L45" s="6" t="str">
        <f t="shared" si="2"/>
        <v/>
      </c>
      <c r="M45" s="6">
        <f t="shared" si="2"/>
        <v>1708.8807000000002</v>
      </c>
      <c r="N45" s="6">
        <f t="shared" si="2"/>
        <v>2026.5727999999999</v>
      </c>
      <c r="O45" s="6">
        <f t="shared" si="2"/>
        <v>2344.2649000000001</v>
      </c>
      <c r="P45" s="6">
        <f t="shared" si="2"/>
        <v>2661.9569999999999</v>
      </c>
      <c r="Q45" s="6">
        <f t="shared" si="2"/>
        <v>2979.6491000000001</v>
      </c>
      <c r="R45" s="6"/>
    </row>
    <row r="46" spans="1:18" x14ac:dyDescent="0.3">
      <c r="A46" s="4" t="s">
        <v>29</v>
      </c>
      <c r="B46" s="4" t="str">
        <f>INDEX('R1. Scenario specifications'!$C$11:$C$59,MATCH($A46,'R1. Scenario specifications'!$A$11:$A$59,0))</f>
        <v>New Policies Scenario, World Energy Outlook 2016</v>
      </c>
      <c r="C46" s="4" t="s">
        <v>23</v>
      </c>
      <c r="D46" s="4" t="s">
        <v>105</v>
      </c>
      <c r="E46" s="6">
        <f t="shared" si="3"/>
        <v>9707.2849999999999</v>
      </c>
      <c r="F46" s="6" t="str">
        <f t="shared" si="3"/>
        <v/>
      </c>
      <c r="G46" s="6" t="str">
        <f t="shared" si="3"/>
        <v/>
      </c>
      <c r="H46" s="6" t="str">
        <f t="shared" si="3"/>
        <v/>
      </c>
      <c r="I46" s="6">
        <f t="shared" si="3"/>
        <v>9741.0679999999993</v>
      </c>
      <c r="J46" s="6">
        <f t="shared" si="3"/>
        <v>9934.1164000000008</v>
      </c>
      <c r="K46" s="6">
        <f t="shared" si="2"/>
        <v>10245.120999999999</v>
      </c>
      <c r="L46" s="6">
        <f t="shared" si="2"/>
        <v>10547.4684</v>
      </c>
      <c r="M46" s="6">
        <f t="shared" si="2"/>
        <v>10786.3097</v>
      </c>
      <c r="N46" s="6">
        <f t="shared" si="2"/>
        <v>11025.150999999998</v>
      </c>
      <c r="O46" s="6">
        <f t="shared" si="2"/>
        <v>11263.992299999998</v>
      </c>
      <c r="P46" s="6">
        <f t="shared" si="2"/>
        <v>11502.833599999998</v>
      </c>
      <c r="Q46" s="6">
        <f t="shared" si="2"/>
        <v>11741.674899999998</v>
      </c>
      <c r="R46" s="6"/>
    </row>
    <row r="47" spans="1:18" x14ac:dyDescent="0.3">
      <c r="A47" s="4" t="s">
        <v>29</v>
      </c>
      <c r="B47" s="4" t="str">
        <f>INDEX('R1. Scenario specifications'!$C$11:$C$59,MATCH($A47,'R1. Scenario specifications'!$A$11:$A$59,0))</f>
        <v>New Policies Scenario, World Energy Outlook 2016</v>
      </c>
      <c r="C47" s="4" t="s">
        <v>24</v>
      </c>
      <c r="D47" s="4" t="s">
        <v>105</v>
      </c>
      <c r="E47" s="6">
        <f t="shared" si="3"/>
        <v>1034.6668999999999</v>
      </c>
      <c r="F47" s="6" t="str">
        <f t="shared" si="3"/>
        <v/>
      </c>
      <c r="G47" s="6" t="str">
        <f t="shared" si="3"/>
        <v/>
      </c>
      <c r="H47" s="6" t="str">
        <f t="shared" si="3"/>
        <v/>
      </c>
      <c r="I47" s="6">
        <f t="shared" si="3"/>
        <v>822.38409999999999</v>
      </c>
      <c r="J47" s="6">
        <f t="shared" si="3"/>
        <v>727.11440000000005</v>
      </c>
      <c r="K47" s="6">
        <f t="shared" si="2"/>
        <v>633.18830000000003</v>
      </c>
      <c r="L47" s="6">
        <f t="shared" si="2"/>
        <v>584.76570000000004</v>
      </c>
      <c r="M47" s="6">
        <f t="shared" si="2"/>
        <v>546.54660000000001</v>
      </c>
      <c r="N47" s="6">
        <f t="shared" si="2"/>
        <v>508.32750000000124</v>
      </c>
      <c r="O47" s="6">
        <f t="shared" si="2"/>
        <v>470.10840000000098</v>
      </c>
      <c r="P47" s="6">
        <f t="shared" si="2"/>
        <v>431.88930000000073</v>
      </c>
      <c r="Q47" s="6">
        <f t="shared" si="2"/>
        <v>393.6702000000023</v>
      </c>
      <c r="R47" s="6"/>
    </row>
    <row r="48" spans="1:18" x14ac:dyDescent="0.3">
      <c r="A48" s="4" t="s">
        <v>29</v>
      </c>
      <c r="B48" s="4" t="str">
        <f>INDEX('R1. Scenario specifications'!$C$11:$C$59,MATCH($A48,'R1. Scenario specifications'!$A$11:$A$59,0))</f>
        <v>New Policies Scenario, World Energy Outlook 2016</v>
      </c>
      <c r="C48" s="4" t="s">
        <v>25</v>
      </c>
      <c r="D48" s="4" t="s">
        <v>105</v>
      </c>
      <c r="E48" s="6">
        <f t="shared" si="3"/>
        <v>5148.4318999999996</v>
      </c>
      <c r="F48" s="6" t="str">
        <f t="shared" si="3"/>
        <v/>
      </c>
      <c r="G48" s="6" t="str">
        <f t="shared" si="3"/>
        <v/>
      </c>
      <c r="H48" s="6" t="str">
        <f t="shared" si="3"/>
        <v/>
      </c>
      <c r="I48" s="6">
        <f t="shared" si="3"/>
        <v>5803.5228999999999</v>
      </c>
      <c r="J48" s="6">
        <f t="shared" si="3"/>
        <v>6512.9975000000004</v>
      </c>
      <c r="K48" s="6">
        <f t="shared" si="2"/>
        <v>7304.6608999999999</v>
      </c>
      <c r="L48" s="6">
        <f t="shared" si="2"/>
        <v>8155.0924999999997</v>
      </c>
      <c r="M48" s="6">
        <f t="shared" si="2"/>
        <v>8908.9364999999998</v>
      </c>
      <c r="N48" s="6">
        <f t="shared" si="2"/>
        <v>9662.7804999999935</v>
      </c>
      <c r="O48" s="6">
        <f t="shared" si="2"/>
        <v>10416.624499999976</v>
      </c>
      <c r="P48" s="6">
        <f t="shared" si="2"/>
        <v>11170.468500000017</v>
      </c>
      <c r="Q48" s="6">
        <f t="shared" si="2"/>
        <v>11924.3125</v>
      </c>
      <c r="R48" s="6"/>
    </row>
    <row r="49" spans="1:18" x14ac:dyDescent="0.3">
      <c r="A49" s="4" t="s">
        <v>29</v>
      </c>
      <c r="B49" s="4" t="str">
        <f>INDEX('R1. Scenario specifications'!$C$11:$C$59,MATCH($A49,'R1. Scenario specifications'!$A$11:$A$59,0))</f>
        <v>New Policies Scenario, World Energy Outlook 2016</v>
      </c>
      <c r="C49" s="4" t="s">
        <v>53</v>
      </c>
      <c r="D49" s="4" t="s">
        <v>105</v>
      </c>
      <c r="E49" s="6">
        <f t="shared" si="3"/>
        <v>2535.326</v>
      </c>
      <c r="F49" s="6" t="str">
        <f t="shared" si="3"/>
        <v/>
      </c>
      <c r="G49" s="6" t="str">
        <f t="shared" si="3"/>
        <v/>
      </c>
      <c r="H49" s="6" t="str">
        <f t="shared" si="3"/>
        <v/>
      </c>
      <c r="I49" s="6">
        <f t="shared" si="3"/>
        <v>3052.7642999999998</v>
      </c>
      <c r="J49" s="6">
        <f t="shared" si="3"/>
        <v>3405.3524000000002</v>
      </c>
      <c r="K49" s="6">
        <f t="shared" si="2"/>
        <v>3847.0486999999998</v>
      </c>
      <c r="L49" s="6">
        <f t="shared" si="2"/>
        <v>4205.3827000000001</v>
      </c>
      <c r="M49" s="6">
        <f t="shared" si="2"/>
        <v>4532.2318999999998</v>
      </c>
      <c r="N49" s="6">
        <f t="shared" si="2"/>
        <v>4859.0810999999958</v>
      </c>
      <c r="O49" s="6">
        <f t="shared" si="2"/>
        <v>5185.9302999999927</v>
      </c>
      <c r="P49" s="6">
        <f t="shared" si="2"/>
        <v>5512.7794999999896</v>
      </c>
      <c r="Q49" s="6">
        <f t="shared" si="2"/>
        <v>5839.6286999999866</v>
      </c>
      <c r="R49" s="6"/>
    </row>
    <row r="50" spans="1:18" x14ac:dyDescent="0.3">
      <c r="A50" s="4" t="s">
        <v>29</v>
      </c>
      <c r="B50" s="4" t="str">
        <f>INDEX('R1. Scenario specifications'!$C$11:$C$59,MATCH($A50,'R1. Scenario specifications'!$A$11:$A$59,0))</f>
        <v>New Policies Scenario, World Energy Outlook 2016</v>
      </c>
      <c r="C50" s="4" t="s">
        <v>54</v>
      </c>
      <c r="D50" s="4" t="s">
        <v>105</v>
      </c>
      <c r="E50" s="6">
        <f t="shared" si="3"/>
        <v>3893.634</v>
      </c>
      <c r="F50" s="6" t="str">
        <f t="shared" si="3"/>
        <v/>
      </c>
      <c r="G50" s="6" t="str">
        <f t="shared" si="3"/>
        <v/>
      </c>
      <c r="H50" s="6" t="str">
        <f t="shared" si="3"/>
        <v/>
      </c>
      <c r="I50" s="6">
        <f t="shared" si="3"/>
        <v>4386.5087000000003</v>
      </c>
      <c r="J50" s="6">
        <f t="shared" si="3"/>
        <v>4886.5240000000003</v>
      </c>
      <c r="K50" s="6">
        <f t="shared" si="2"/>
        <v>5381.9884000000002</v>
      </c>
      <c r="L50" s="6">
        <f t="shared" si="2"/>
        <v>5834.0636000000004</v>
      </c>
      <c r="M50" s="6">
        <f t="shared" si="2"/>
        <v>6230.0949000000001</v>
      </c>
      <c r="N50" s="6">
        <f t="shared" si="2"/>
        <v>6626.1262000000279</v>
      </c>
      <c r="O50" s="6">
        <f t="shared" si="2"/>
        <v>7022.1575000000303</v>
      </c>
      <c r="P50" s="6">
        <f t="shared" si="2"/>
        <v>7418.1888000000035</v>
      </c>
      <c r="Q50" s="6">
        <f t="shared" si="2"/>
        <v>7814.2201000000059</v>
      </c>
      <c r="R50" s="6"/>
    </row>
    <row r="51" spans="1:18" x14ac:dyDescent="0.3">
      <c r="A51" s="4" t="s">
        <v>29</v>
      </c>
      <c r="B51" s="4" t="str">
        <f>INDEX('R1. Scenario specifications'!$C$11:$C$59,MATCH($A51,'R1. Scenario specifications'!$A$11:$A$59,0))</f>
        <v>New Policies Scenario, World Energy Outlook 2016</v>
      </c>
      <c r="C51" s="4" t="s">
        <v>55</v>
      </c>
      <c r="D51" s="4" t="s">
        <v>105</v>
      </c>
      <c r="E51" s="6">
        <f t="shared" si="3"/>
        <v>494.91829999999999</v>
      </c>
      <c r="F51" s="6" t="str">
        <f t="shared" si="3"/>
        <v/>
      </c>
      <c r="G51" s="6" t="str">
        <f t="shared" si="3"/>
        <v/>
      </c>
      <c r="H51" s="6" t="str">
        <f t="shared" si="3"/>
        <v/>
      </c>
      <c r="I51" s="6">
        <f t="shared" si="3"/>
        <v>641.53030000000001</v>
      </c>
      <c r="J51" s="6">
        <f t="shared" si="3"/>
        <v>785.18799999999999</v>
      </c>
      <c r="K51" s="6">
        <f t="shared" si="2"/>
        <v>954.2373</v>
      </c>
      <c r="L51" s="6">
        <f t="shared" si="2"/>
        <v>1147.4657999999999</v>
      </c>
      <c r="M51" s="6">
        <f t="shared" si="2"/>
        <v>1353.3226999999999</v>
      </c>
      <c r="N51" s="6">
        <f t="shared" si="2"/>
        <v>1559.1796000000031</v>
      </c>
      <c r="O51" s="6">
        <f t="shared" si="2"/>
        <v>1765.036500000002</v>
      </c>
      <c r="P51" s="6">
        <f t="shared" si="2"/>
        <v>1970.8934000000008</v>
      </c>
      <c r="Q51" s="6">
        <f t="shared" si="2"/>
        <v>2176.7502999999997</v>
      </c>
      <c r="R51" s="6"/>
    </row>
    <row r="52" spans="1:18" x14ac:dyDescent="0.3">
      <c r="A52" s="4" t="s">
        <v>29</v>
      </c>
      <c r="B52" s="4" t="str">
        <f>INDEX('R1. Scenario specifications'!$C$11:$C$59,MATCH($A52,'R1. Scenario specifications'!$A$11:$A$59,0))</f>
        <v>New Policies Scenario, World Energy Outlook 2016</v>
      </c>
      <c r="C52" s="4" t="s">
        <v>57</v>
      </c>
      <c r="D52" s="4" t="s">
        <v>105</v>
      </c>
      <c r="E52" s="6">
        <f t="shared" si="3"/>
        <v>717.29300000000001</v>
      </c>
      <c r="F52" s="6" t="str">
        <f t="shared" si="3"/>
        <v/>
      </c>
      <c r="G52" s="6" t="str">
        <f t="shared" si="3"/>
        <v/>
      </c>
      <c r="H52" s="6" t="str">
        <f t="shared" si="3"/>
        <v/>
      </c>
      <c r="I52" s="6">
        <f t="shared" si="3"/>
        <v>1508.0912000000001</v>
      </c>
      <c r="J52" s="6">
        <f t="shared" si="3"/>
        <v>2117.9859999999999</v>
      </c>
      <c r="K52" s="6">
        <f t="shared" si="2"/>
        <v>2705.7595000000001</v>
      </c>
      <c r="L52" s="6">
        <f t="shared" si="2"/>
        <v>3296.1653999999999</v>
      </c>
      <c r="M52" s="6">
        <f t="shared" si="2"/>
        <v>3881.3845000000001</v>
      </c>
      <c r="N52" s="6">
        <f t="shared" si="2"/>
        <v>4466.6036000000022</v>
      </c>
      <c r="O52" s="6">
        <f t="shared" si="2"/>
        <v>5051.8227000000188</v>
      </c>
      <c r="P52" s="6">
        <f t="shared" si="2"/>
        <v>5637.0418000000063</v>
      </c>
      <c r="Q52" s="6">
        <f t="shared" si="2"/>
        <v>6222.2608999999939</v>
      </c>
      <c r="R52" s="6"/>
    </row>
    <row r="53" spans="1:18" x14ac:dyDescent="0.3">
      <c r="A53" s="4" t="s">
        <v>29</v>
      </c>
      <c r="B53" s="4" t="str">
        <f>INDEX('R1. Scenario specifications'!$C$11:$C$59,MATCH($A53,'R1. Scenario specifications'!$A$11:$A$59,0))</f>
        <v>New Policies Scenario, World Energy Outlook 2016</v>
      </c>
      <c r="C53" s="4" t="s">
        <v>58</v>
      </c>
      <c r="D53" s="4" t="s">
        <v>105</v>
      </c>
      <c r="E53" s="6">
        <f t="shared" si="3"/>
        <v>78.375999999999991</v>
      </c>
      <c r="F53" s="6" t="str">
        <f t="shared" si="3"/>
        <v/>
      </c>
      <c r="G53" s="6" t="str">
        <f t="shared" si="3"/>
        <v/>
      </c>
      <c r="H53" s="6" t="str">
        <f t="shared" si="3"/>
        <v/>
      </c>
      <c r="I53" s="6">
        <f t="shared" si="3"/>
        <v>113.9473</v>
      </c>
      <c r="J53" s="6">
        <f t="shared" si="3"/>
        <v>156.22409999999999</v>
      </c>
      <c r="K53" s="6">
        <f t="shared" si="2"/>
        <v>221.61869999999999</v>
      </c>
      <c r="L53" s="6">
        <f t="shared" si="2"/>
        <v>312.51959999999997</v>
      </c>
      <c r="M53" s="6">
        <f t="shared" si="2"/>
        <v>414.6875</v>
      </c>
      <c r="N53" s="6">
        <f t="shared" si="2"/>
        <v>516.85539999999492</v>
      </c>
      <c r="O53" s="6">
        <f t="shared" si="2"/>
        <v>619.02329999999529</v>
      </c>
      <c r="P53" s="6">
        <f t="shared" si="2"/>
        <v>721.19119999999566</v>
      </c>
      <c r="Q53" s="6">
        <f t="shared" si="2"/>
        <v>823.35909999999603</v>
      </c>
      <c r="R53" s="6"/>
    </row>
    <row r="54" spans="1:18" x14ac:dyDescent="0.3">
      <c r="A54" s="4" t="s">
        <v>29</v>
      </c>
      <c r="B54" s="4" t="str">
        <f>INDEX('R1. Scenario specifications'!$C$11:$C$59,MATCH($A54,'R1. Scenario specifications'!$A$11:$A$59,0))</f>
        <v>New Policies Scenario, World Energy Outlook 2016</v>
      </c>
      <c r="C54" s="4" t="s">
        <v>56</v>
      </c>
      <c r="D54" s="4" t="s">
        <v>105</v>
      </c>
      <c r="E54" s="6">
        <f t="shared" si="3"/>
        <v>198.62899999999999</v>
      </c>
      <c r="F54" s="6" t="str">
        <f t="shared" si="3"/>
        <v/>
      </c>
      <c r="G54" s="6" t="str">
        <f t="shared" si="3"/>
        <v/>
      </c>
      <c r="H54" s="6" t="str">
        <f t="shared" si="3"/>
        <v/>
      </c>
      <c r="I54" s="6">
        <f t="shared" si="3"/>
        <v>628.65660000000003</v>
      </c>
      <c r="J54" s="6">
        <f t="shared" si="3"/>
        <v>1014.3528</v>
      </c>
      <c r="K54" s="6">
        <f t="shared" si="2"/>
        <v>1438.1190999999999</v>
      </c>
      <c r="L54" s="6">
        <f t="shared" si="2"/>
        <v>1905.7215000000001</v>
      </c>
      <c r="M54" s="6">
        <f t="shared" si="2"/>
        <v>2391.7460999999998</v>
      </c>
      <c r="N54" s="6">
        <f t="shared" si="2"/>
        <v>2877.77069999999</v>
      </c>
      <c r="O54" s="6">
        <f t="shared" si="2"/>
        <v>3363.7953000000125</v>
      </c>
      <c r="P54" s="6">
        <f t="shared" si="2"/>
        <v>3849.8199000000095</v>
      </c>
      <c r="Q54" s="6">
        <f t="shared" si="2"/>
        <v>4335.8445000000029</v>
      </c>
      <c r="R54" s="6"/>
    </row>
    <row r="55" spans="1:18" x14ac:dyDescent="0.3">
      <c r="A55" s="4" t="s">
        <v>30</v>
      </c>
      <c r="B55" s="4" t="str">
        <f>INDEX('R1. Scenario specifications'!$C$11:$C$59,MATCH($A55,'R1. Scenario specifications'!$A$11:$A$59,0))</f>
        <v>450 Scenario, World Energy Outlook 2016</v>
      </c>
      <c r="C55" s="4" t="s">
        <v>23</v>
      </c>
      <c r="D55" s="4" t="s">
        <v>105</v>
      </c>
      <c r="E55" s="6">
        <f t="shared" si="3"/>
        <v>9707.2849999999999</v>
      </c>
      <c r="F55" s="6" t="str">
        <f t="shared" si="3"/>
        <v/>
      </c>
      <c r="G55" s="6" t="str">
        <f t="shared" si="3"/>
        <v/>
      </c>
      <c r="H55" s="6" t="str">
        <f t="shared" si="3"/>
        <v/>
      </c>
      <c r="I55" s="6">
        <f t="shared" si="3"/>
        <v>8702.1226999999999</v>
      </c>
      <c r="J55" s="6" t="str">
        <f t="shared" si="3"/>
        <v/>
      </c>
      <c r="K55" s="6">
        <f t="shared" si="2"/>
        <v>4966.2015000000001</v>
      </c>
      <c r="L55" s="6" t="str">
        <f t="shared" si="2"/>
        <v/>
      </c>
      <c r="M55" s="6">
        <f t="shared" si="2"/>
        <v>2518.2707999999998</v>
      </c>
      <c r="N55" s="6">
        <f t="shared" si="2"/>
        <v>1294.3054499999996</v>
      </c>
      <c r="O55" s="6">
        <f t="shared" si="2"/>
        <v>70.340099999999438</v>
      </c>
      <c r="P55" s="6">
        <f t="shared" si="2"/>
        <v>0</v>
      </c>
      <c r="Q55" s="6">
        <f t="shared" si="2"/>
        <v>0</v>
      </c>
      <c r="R55" s="6"/>
    </row>
    <row r="56" spans="1:18" x14ac:dyDescent="0.3">
      <c r="A56" s="4" t="s">
        <v>30</v>
      </c>
      <c r="B56" s="4" t="str">
        <f>INDEX('R1. Scenario specifications'!$C$11:$C$59,MATCH($A56,'R1. Scenario specifications'!$A$11:$A$59,0))</f>
        <v>450 Scenario, World Energy Outlook 2016</v>
      </c>
      <c r="C56" s="4" t="s">
        <v>24</v>
      </c>
      <c r="D56" s="4" t="s">
        <v>105</v>
      </c>
      <c r="E56" s="6">
        <f t="shared" si="3"/>
        <v>1034.6668999999999</v>
      </c>
      <c r="F56" s="6" t="str">
        <f t="shared" si="3"/>
        <v/>
      </c>
      <c r="G56" s="6" t="str">
        <f t="shared" si="3"/>
        <v/>
      </c>
      <c r="H56" s="6" t="str">
        <f t="shared" si="3"/>
        <v/>
      </c>
      <c r="I56" s="6">
        <f t="shared" si="3"/>
        <v>783.20429999999999</v>
      </c>
      <c r="J56" s="6" t="str">
        <f t="shared" si="3"/>
        <v/>
      </c>
      <c r="K56" s="6">
        <f t="shared" si="2"/>
        <v>395.57049999999998</v>
      </c>
      <c r="L56" s="6" t="str">
        <f t="shared" si="2"/>
        <v/>
      </c>
      <c r="M56" s="6">
        <f t="shared" si="2"/>
        <v>200.33</v>
      </c>
      <c r="N56" s="6">
        <f t="shared" si="2"/>
        <v>102.70975000000003</v>
      </c>
      <c r="O56" s="6">
        <f t="shared" si="2"/>
        <v>5.0895000000000437</v>
      </c>
      <c r="P56" s="6">
        <f t="shared" si="2"/>
        <v>0</v>
      </c>
      <c r="Q56" s="6">
        <f t="shared" si="2"/>
        <v>0</v>
      </c>
      <c r="R56" s="6"/>
    </row>
    <row r="57" spans="1:18" x14ac:dyDescent="0.3">
      <c r="A57" s="4" t="s">
        <v>30</v>
      </c>
      <c r="B57" s="4" t="str">
        <f>INDEX('R1. Scenario specifications'!$C$11:$C$59,MATCH($A57,'R1. Scenario specifications'!$A$11:$A$59,0))</f>
        <v>450 Scenario, World Energy Outlook 2016</v>
      </c>
      <c r="C57" s="4" t="s">
        <v>25</v>
      </c>
      <c r="D57" s="4" t="s">
        <v>105</v>
      </c>
      <c r="E57" s="6">
        <f t="shared" si="3"/>
        <v>5148.4318999999996</v>
      </c>
      <c r="F57" s="6" t="str">
        <f t="shared" si="3"/>
        <v/>
      </c>
      <c r="G57" s="6" t="str">
        <f t="shared" si="3"/>
        <v/>
      </c>
      <c r="H57" s="6" t="str">
        <f t="shared" si="3"/>
        <v/>
      </c>
      <c r="I57" s="6">
        <f t="shared" si="3"/>
        <v>5898.0990000000002</v>
      </c>
      <c r="J57" s="6" t="str">
        <f t="shared" si="3"/>
        <v/>
      </c>
      <c r="K57" s="6">
        <f t="shared" si="2"/>
        <v>6474.5001000000002</v>
      </c>
      <c r="L57" s="6" t="str">
        <f t="shared" si="2"/>
        <v/>
      </c>
      <c r="M57" s="6">
        <f t="shared" si="2"/>
        <v>5389.0677999999998</v>
      </c>
      <c r="N57" s="6">
        <f t="shared" si="2"/>
        <v>4846.3516499999996</v>
      </c>
      <c r="O57" s="6">
        <f t="shared" si="2"/>
        <v>4303.6354999999994</v>
      </c>
      <c r="P57" s="6">
        <f t="shared" si="2"/>
        <v>3760.9193499999992</v>
      </c>
      <c r="Q57" s="6">
        <f t="shared" si="2"/>
        <v>3218.203199999999</v>
      </c>
      <c r="R57" s="6"/>
    </row>
    <row r="58" spans="1:18" x14ac:dyDescent="0.3">
      <c r="A58" s="4" t="s">
        <v>30</v>
      </c>
      <c r="B58" s="4" t="str">
        <f>INDEX('R1. Scenario specifications'!$C$11:$C$59,MATCH($A58,'R1. Scenario specifications'!$A$11:$A$59,0))</f>
        <v>450 Scenario, World Energy Outlook 2016</v>
      </c>
      <c r="C58" s="4" t="s">
        <v>53</v>
      </c>
      <c r="D58" s="4" t="s">
        <v>105</v>
      </c>
      <c r="E58" s="6">
        <f t="shared" si="3"/>
        <v>2535.326</v>
      </c>
      <c r="F58" s="6" t="str">
        <f t="shared" si="3"/>
        <v/>
      </c>
      <c r="G58" s="6" t="str">
        <f t="shared" si="3"/>
        <v/>
      </c>
      <c r="H58" s="6" t="str">
        <f t="shared" si="3"/>
        <v/>
      </c>
      <c r="I58" s="6">
        <f t="shared" si="3"/>
        <v>3127.7975999999999</v>
      </c>
      <c r="J58" s="6" t="str">
        <f t="shared" si="3"/>
        <v/>
      </c>
      <c r="K58" s="6">
        <f t="shared" si="2"/>
        <v>4733.6832000000004</v>
      </c>
      <c r="L58" s="6" t="str">
        <f t="shared" si="2"/>
        <v/>
      </c>
      <c r="M58" s="6">
        <f t="shared" si="2"/>
        <v>6101.2605999999996</v>
      </c>
      <c r="N58" s="6">
        <f t="shared" si="2"/>
        <v>6785.0492999999988</v>
      </c>
      <c r="O58" s="6">
        <f t="shared" si="2"/>
        <v>7468.8379999999988</v>
      </c>
      <c r="P58" s="6">
        <f t="shared" si="2"/>
        <v>8152.6266999999989</v>
      </c>
      <c r="Q58" s="6">
        <f t="shared" si="2"/>
        <v>8836.415399999998</v>
      </c>
      <c r="R58" s="6"/>
    </row>
    <row r="59" spans="1:18" x14ac:dyDescent="0.3">
      <c r="A59" s="4" t="s">
        <v>30</v>
      </c>
      <c r="B59" s="4" t="str">
        <f>INDEX('R1. Scenario specifications'!$C$11:$C$59,MATCH($A59,'R1. Scenario specifications'!$A$11:$A$59,0))</f>
        <v>450 Scenario, World Energy Outlook 2016</v>
      </c>
      <c r="C59" s="4" t="s">
        <v>54</v>
      </c>
      <c r="D59" s="4" t="s">
        <v>105</v>
      </c>
      <c r="E59" s="6">
        <f t="shared" si="3"/>
        <v>3893.634</v>
      </c>
      <c r="F59" s="6" t="str">
        <f t="shared" si="3"/>
        <v/>
      </c>
      <c r="G59" s="6" t="str">
        <f t="shared" si="3"/>
        <v/>
      </c>
      <c r="H59" s="6" t="str">
        <f t="shared" si="3"/>
        <v/>
      </c>
      <c r="I59" s="6">
        <f t="shared" si="3"/>
        <v>4392.1990999999998</v>
      </c>
      <c r="J59" s="6" t="str">
        <f t="shared" si="3"/>
        <v/>
      </c>
      <c r="K59" s="6">
        <f t="shared" si="2"/>
        <v>5655.2263000000003</v>
      </c>
      <c r="L59" s="6" t="str">
        <f t="shared" si="2"/>
        <v/>
      </c>
      <c r="M59" s="6">
        <f t="shared" si="2"/>
        <v>6891.1526999999996</v>
      </c>
      <c r="N59" s="6">
        <f t="shared" si="2"/>
        <v>7509.1158999999989</v>
      </c>
      <c r="O59" s="6">
        <f t="shared" si="2"/>
        <v>8127.079099999999</v>
      </c>
      <c r="P59" s="6">
        <f t="shared" si="2"/>
        <v>8745.0422999999992</v>
      </c>
      <c r="Q59" s="6">
        <f t="shared" si="2"/>
        <v>9363.0054999999993</v>
      </c>
      <c r="R59" s="6"/>
    </row>
    <row r="60" spans="1:18" x14ac:dyDescent="0.3">
      <c r="A60" s="4" t="s">
        <v>30</v>
      </c>
      <c r="B60" s="4" t="str">
        <f>INDEX('R1. Scenario specifications'!$C$11:$C$59,MATCH($A60,'R1. Scenario specifications'!$A$11:$A$59,0))</f>
        <v>450 Scenario, World Energy Outlook 2016</v>
      </c>
      <c r="C60" s="4" t="s">
        <v>55</v>
      </c>
      <c r="D60" s="4" t="s">
        <v>105</v>
      </c>
      <c r="E60" s="6">
        <f t="shared" si="3"/>
        <v>494.91829999999999</v>
      </c>
      <c r="F60" s="6" t="str">
        <f t="shared" si="3"/>
        <v/>
      </c>
      <c r="G60" s="6" t="str">
        <f t="shared" si="3"/>
        <v/>
      </c>
      <c r="H60" s="6" t="str">
        <f t="shared" si="3"/>
        <v/>
      </c>
      <c r="I60" s="6">
        <f t="shared" si="3"/>
        <v>646.17960000000005</v>
      </c>
      <c r="J60" s="6" t="str">
        <f t="shared" si="3"/>
        <v/>
      </c>
      <c r="K60" s="6">
        <f t="shared" si="2"/>
        <v>1152.7361000000001</v>
      </c>
      <c r="L60" s="6" t="str">
        <f t="shared" si="2"/>
        <v/>
      </c>
      <c r="M60" s="6">
        <f t="shared" si="2"/>
        <v>1898.588</v>
      </c>
      <c r="N60" s="6">
        <f t="shared" si="2"/>
        <v>2271.51395</v>
      </c>
      <c r="O60" s="6">
        <f t="shared" si="2"/>
        <v>2644.4398999999999</v>
      </c>
      <c r="P60" s="6">
        <f t="shared" si="2"/>
        <v>3017.3658500000001</v>
      </c>
      <c r="Q60" s="6">
        <f t="shared" si="2"/>
        <v>3390.2918</v>
      </c>
      <c r="R60" s="6"/>
    </row>
    <row r="61" spans="1:18" x14ac:dyDescent="0.3">
      <c r="A61" s="4" t="s">
        <v>30</v>
      </c>
      <c r="B61" s="4" t="str">
        <f>INDEX('R1. Scenario specifications'!$C$11:$C$59,MATCH($A61,'R1. Scenario specifications'!$A$11:$A$59,0))</f>
        <v>450 Scenario, World Energy Outlook 2016</v>
      </c>
      <c r="C61" s="4" t="s">
        <v>57</v>
      </c>
      <c r="D61" s="4" t="s">
        <v>105</v>
      </c>
      <c r="E61" s="6">
        <f t="shared" si="3"/>
        <v>717.29300000000001</v>
      </c>
      <c r="F61" s="6" t="str">
        <f t="shared" si="3"/>
        <v/>
      </c>
      <c r="G61" s="6" t="str">
        <f t="shared" si="3"/>
        <v/>
      </c>
      <c r="H61" s="6" t="str">
        <f t="shared" si="3"/>
        <v/>
      </c>
      <c r="I61" s="6">
        <f t="shared" si="3"/>
        <v>1585.2916</v>
      </c>
      <c r="J61" s="6" t="str">
        <f t="shared" si="3"/>
        <v/>
      </c>
      <c r="K61" s="6">
        <f t="shared" si="2"/>
        <v>3846.0500999999999</v>
      </c>
      <c r="L61" s="6" t="str">
        <f t="shared" si="2"/>
        <v/>
      </c>
      <c r="M61" s="6">
        <f t="shared" si="2"/>
        <v>6126.8730999999998</v>
      </c>
      <c r="N61" s="6">
        <f t="shared" si="2"/>
        <v>7267.2846</v>
      </c>
      <c r="O61" s="6">
        <f t="shared" si="2"/>
        <v>8407.6960999999992</v>
      </c>
      <c r="P61" s="6">
        <f t="shared" si="2"/>
        <v>9548.1075999999994</v>
      </c>
      <c r="Q61" s="6">
        <f t="shared" si="2"/>
        <v>10688.5191</v>
      </c>
      <c r="R61" s="6"/>
    </row>
    <row r="62" spans="1:18" x14ac:dyDescent="0.3">
      <c r="A62" s="4" t="s">
        <v>30</v>
      </c>
      <c r="B62" s="4" t="str">
        <f>INDEX('R1. Scenario specifications'!$C$11:$C$59,MATCH($A62,'R1. Scenario specifications'!$A$11:$A$59,0))</f>
        <v>450 Scenario, World Energy Outlook 2016</v>
      </c>
      <c r="C62" s="4" t="s">
        <v>58</v>
      </c>
      <c r="D62" s="4" t="s">
        <v>105</v>
      </c>
      <c r="E62" s="6">
        <f t="shared" si="3"/>
        <v>78.375999999999991</v>
      </c>
      <c r="F62" s="6" t="str">
        <f t="shared" si="3"/>
        <v/>
      </c>
      <c r="G62" s="6" t="str">
        <f t="shared" si="3"/>
        <v/>
      </c>
      <c r="H62" s="6" t="str">
        <f t="shared" si="3"/>
        <v/>
      </c>
      <c r="I62" s="6">
        <f t="shared" si="3"/>
        <v>116.4648</v>
      </c>
      <c r="J62" s="6" t="str">
        <f t="shared" si="3"/>
        <v/>
      </c>
      <c r="K62" s="6">
        <f t="shared" si="2"/>
        <v>311.48589999999996</v>
      </c>
      <c r="L62" s="6" t="str">
        <f t="shared" si="2"/>
        <v/>
      </c>
      <c r="M62" s="6">
        <f t="shared" si="2"/>
        <v>639.23270000000002</v>
      </c>
      <c r="N62" s="6">
        <f t="shared" si="2"/>
        <v>803.10609999999997</v>
      </c>
      <c r="O62" s="6">
        <f t="shared" si="2"/>
        <v>966.97950000000003</v>
      </c>
      <c r="P62" s="6">
        <f t="shared" si="2"/>
        <v>1130.8529000000001</v>
      </c>
      <c r="Q62" s="6">
        <f t="shared" si="2"/>
        <v>1294.7263</v>
      </c>
      <c r="R62" s="6"/>
    </row>
    <row r="63" spans="1:18" x14ac:dyDescent="0.3">
      <c r="A63" s="4" t="s">
        <v>30</v>
      </c>
      <c r="B63" s="4" t="str">
        <f>INDEX('R1. Scenario specifications'!$C$11:$C$59,MATCH($A63,'R1. Scenario specifications'!$A$11:$A$59,0))</f>
        <v>450 Scenario, World Energy Outlook 2016</v>
      </c>
      <c r="C63" s="4" t="s">
        <v>56</v>
      </c>
      <c r="D63" s="4" t="s">
        <v>105</v>
      </c>
      <c r="E63" s="6">
        <f t="shared" si="3"/>
        <v>198.62899999999999</v>
      </c>
      <c r="F63" s="6" t="str">
        <f t="shared" si="3"/>
        <v/>
      </c>
      <c r="G63" s="6" t="str">
        <f t="shared" si="3"/>
        <v/>
      </c>
      <c r="H63" s="6" t="str">
        <f t="shared" si="3"/>
        <v/>
      </c>
      <c r="I63" s="6">
        <f t="shared" si="3"/>
        <v>676.89490000000001</v>
      </c>
      <c r="J63" s="6" t="str">
        <f t="shared" si="3"/>
        <v/>
      </c>
      <c r="K63" s="6">
        <f t="shared" si="2"/>
        <v>2119.6624000000002</v>
      </c>
      <c r="L63" s="6" t="str">
        <f t="shared" si="2"/>
        <v/>
      </c>
      <c r="M63" s="6">
        <f t="shared" si="2"/>
        <v>4327.0095000000001</v>
      </c>
      <c r="N63" s="6">
        <f t="shared" si="2"/>
        <v>5430.6830500000005</v>
      </c>
      <c r="O63" s="6">
        <f t="shared" si="2"/>
        <v>6534.356600000001</v>
      </c>
      <c r="P63" s="6">
        <f t="shared" si="2"/>
        <v>7638.0301500000005</v>
      </c>
      <c r="Q63" s="6">
        <f t="shared" si="2"/>
        <v>8741.7037000000018</v>
      </c>
      <c r="R63" s="6"/>
    </row>
    <row r="64" spans="1:18" x14ac:dyDescent="0.3">
      <c r="A64" s="4" t="s">
        <v>31</v>
      </c>
      <c r="B64" s="4" t="str">
        <f>INDEX('R1. Scenario specifications'!$C$11:$C$59,MATCH($A64,'R1. Scenario specifications'!$A$11:$A$59,0))</f>
        <v>Reference Technologies Scenario, Energy Technology Perspectives 2017</v>
      </c>
      <c r="C64" s="4" t="s">
        <v>24</v>
      </c>
      <c r="D64" s="4" t="s">
        <v>105</v>
      </c>
      <c r="E64" s="6">
        <f t="shared" si="3"/>
        <v>1033.346</v>
      </c>
      <c r="F64" s="6" t="str">
        <f t="shared" si="3"/>
        <v/>
      </c>
      <c r="G64" s="6" t="str">
        <f t="shared" si="3"/>
        <v/>
      </c>
      <c r="H64" s="6" t="str">
        <f t="shared" si="3"/>
        <v/>
      </c>
      <c r="I64" s="6" t="str">
        <f t="shared" si="3"/>
        <v/>
      </c>
      <c r="J64" s="6">
        <f t="shared" si="3"/>
        <v>731.6395074225735</v>
      </c>
      <c r="K64" s="6">
        <f t="shared" si="2"/>
        <v>636.182015274489</v>
      </c>
      <c r="L64" s="6">
        <f t="shared" si="2"/>
        <v>592.2046341563057</v>
      </c>
      <c r="M64" s="6">
        <f t="shared" si="2"/>
        <v>547.13021911998442</v>
      </c>
      <c r="N64" s="6">
        <f t="shared" si="2"/>
        <v>501.70026522699101</v>
      </c>
      <c r="O64" s="6">
        <f t="shared" si="2"/>
        <v>443.3984203392456</v>
      </c>
      <c r="P64" s="6">
        <f t="shared" si="2"/>
        <v>407.03522270854523</v>
      </c>
      <c r="Q64" s="6">
        <f t="shared" si="2"/>
        <v>380.81049167807845</v>
      </c>
      <c r="R64" s="6"/>
    </row>
    <row r="65" spans="1:18" x14ac:dyDescent="0.3">
      <c r="A65" s="4" t="s">
        <v>31</v>
      </c>
      <c r="B65" s="4" t="str">
        <f>INDEX('R1. Scenario specifications'!$C$11:$C$59,MATCH($A65,'R1. Scenario specifications'!$A$11:$A$59,0))</f>
        <v>Reference Technologies Scenario, Energy Technology Perspectives 2017</v>
      </c>
      <c r="C65" s="4" t="s">
        <v>23</v>
      </c>
      <c r="D65" s="4" t="s">
        <v>105</v>
      </c>
      <c r="E65" s="6">
        <f t="shared" si="3"/>
        <v>9697.148000000001</v>
      </c>
      <c r="F65" s="6" t="str">
        <f t="shared" si="3"/>
        <v/>
      </c>
      <c r="G65" s="6" t="str">
        <f t="shared" si="3"/>
        <v/>
      </c>
      <c r="H65" s="6" t="str">
        <f t="shared" si="3"/>
        <v/>
      </c>
      <c r="I65" s="6" t="str">
        <f t="shared" si="3"/>
        <v/>
      </c>
      <c r="J65" s="6">
        <f t="shared" si="3"/>
        <v>10231.660644168858</v>
      </c>
      <c r="K65" s="6">
        <f t="shared" si="2"/>
        <v>10410.692239564596</v>
      </c>
      <c r="L65" s="6">
        <f t="shared" si="2"/>
        <v>10802.592660775745</v>
      </c>
      <c r="M65" s="6">
        <f t="shared" si="2"/>
        <v>11211.168668819046</v>
      </c>
      <c r="N65" s="6">
        <f t="shared" si="2"/>
        <v>11626.790356817268</v>
      </c>
      <c r="O65" s="6">
        <f t="shared" si="2"/>
        <v>11604.36995303517</v>
      </c>
      <c r="P65" s="6">
        <f t="shared" si="2"/>
        <v>11981.233212184885</v>
      </c>
      <c r="Q65" s="6">
        <f t="shared" si="2"/>
        <v>12259.461360854786</v>
      </c>
      <c r="R65" s="6"/>
    </row>
    <row r="66" spans="1:18" x14ac:dyDescent="0.3">
      <c r="A66" s="4" t="s">
        <v>31</v>
      </c>
      <c r="B66" s="4" t="str">
        <f>INDEX('R1. Scenario specifications'!$C$11:$C$59,MATCH($A66,'R1. Scenario specifications'!$A$11:$A$59,0))</f>
        <v>Reference Technologies Scenario, Energy Technology Perspectives 2017</v>
      </c>
      <c r="C66" s="4" t="s">
        <v>25</v>
      </c>
      <c r="D66" s="4" t="s">
        <v>105</v>
      </c>
      <c r="E66" s="6">
        <f t="shared" si="3"/>
        <v>5154.8270000000002</v>
      </c>
      <c r="F66" s="6" t="str">
        <f t="shared" si="3"/>
        <v/>
      </c>
      <c r="G66" s="6" t="str">
        <f t="shared" si="3"/>
        <v/>
      </c>
      <c r="H66" s="6" t="str">
        <f t="shared" si="3"/>
        <v/>
      </c>
      <c r="I66" s="6" t="str">
        <f t="shared" si="3"/>
        <v/>
      </c>
      <c r="J66" s="6">
        <f t="shared" si="3"/>
        <v>6583.3089580030128</v>
      </c>
      <c r="K66" s="6">
        <f t="shared" si="2"/>
        <v>7763.9542006164847</v>
      </c>
      <c r="L66" s="6">
        <f t="shared" si="2"/>
        <v>8695.0780110526503</v>
      </c>
      <c r="M66" s="6">
        <f t="shared" si="2"/>
        <v>9395.0741556384983</v>
      </c>
      <c r="N66" s="6">
        <f t="shared" si="2"/>
        <v>10057.540813895181</v>
      </c>
      <c r="O66" s="6">
        <f t="shared" si="2"/>
        <v>10585.977461581271</v>
      </c>
      <c r="P66" s="6">
        <f t="shared" si="2"/>
        <v>10981.319560540087</v>
      </c>
      <c r="Q66" s="6">
        <f t="shared" si="2"/>
        <v>11701.683111283668</v>
      </c>
      <c r="R66" s="6"/>
    </row>
    <row r="67" spans="1:18" x14ac:dyDescent="0.3">
      <c r="A67" s="4" t="s">
        <v>31</v>
      </c>
      <c r="B67" s="4" t="str">
        <f>INDEX('R1. Scenario specifications'!$C$11:$C$59,MATCH($A67,'R1. Scenario specifications'!$A$11:$A$59,0))</f>
        <v>Reference Technologies Scenario, Energy Technology Perspectives 2017</v>
      </c>
      <c r="C67" s="4" t="s">
        <v>53</v>
      </c>
      <c r="D67" s="4" t="s">
        <v>105</v>
      </c>
      <c r="E67" s="6">
        <f t="shared" si="3"/>
        <v>2535.326</v>
      </c>
      <c r="F67" s="6" t="str">
        <f t="shared" si="3"/>
        <v/>
      </c>
      <c r="G67" s="6" t="str">
        <f t="shared" si="3"/>
        <v/>
      </c>
      <c r="H67" s="6" t="str">
        <f t="shared" si="3"/>
        <v/>
      </c>
      <c r="I67" s="6" t="str">
        <f t="shared" si="3"/>
        <v/>
      </c>
      <c r="J67" s="6">
        <f t="shared" si="3"/>
        <v>3476.4352489146872</v>
      </c>
      <c r="K67" s="6">
        <f t="shared" si="2"/>
        <v>3858.309433592467</v>
      </c>
      <c r="L67" s="6">
        <f t="shared" si="2"/>
        <v>4110.6028575443434</v>
      </c>
      <c r="M67" s="6">
        <f t="shared" si="2"/>
        <v>4470.642667725906</v>
      </c>
      <c r="N67" s="6">
        <f t="shared" si="2"/>
        <v>4738.6049947554629</v>
      </c>
      <c r="O67" s="6">
        <f t="shared" si="2"/>
        <v>4951.3005497209251</v>
      </c>
      <c r="P67" s="6">
        <f t="shared" si="2"/>
        <v>5161.0779411879485</v>
      </c>
      <c r="Q67" s="6">
        <f t="shared" si="2"/>
        <v>5290.4398973588859</v>
      </c>
      <c r="R67" s="6"/>
    </row>
    <row r="68" spans="1:18" x14ac:dyDescent="0.3">
      <c r="A68" s="4" t="s">
        <v>31</v>
      </c>
      <c r="B68" s="4" t="str">
        <f>INDEX('R1. Scenario specifications'!$C$11:$C$59,MATCH($A68,'R1. Scenario specifications'!$A$11:$A$59,0))</f>
        <v>Reference Technologies Scenario, Energy Technology Perspectives 2017</v>
      </c>
      <c r="C68" s="4" t="s">
        <v>55</v>
      </c>
      <c r="D68" s="4" t="s">
        <v>105</v>
      </c>
      <c r="E68" s="6">
        <f t="shared" si="3"/>
        <v>495.94800000000004</v>
      </c>
      <c r="F68" s="6" t="str">
        <f t="shared" si="3"/>
        <v/>
      </c>
      <c r="G68" s="6" t="str">
        <f t="shared" si="3"/>
        <v/>
      </c>
      <c r="H68" s="6" t="str">
        <f t="shared" si="3"/>
        <v/>
      </c>
      <c r="I68" s="6" t="str">
        <f t="shared" si="3"/>
        <v/>
      </c>
      <c r="J68" s="6">
        <f t="shared" si="3"/>
        <v>1031.9215251252633</v>
      </c>
      <c r="K68" s="6">
        <f t="shared" si="2"/>
        <v>1267.4188623850657</v>
      </c>
      <c r="L68" s="6">
        <f t="shared" si="2"/>
        <v>1463.2811622450477</v>
      </c>
      <c r="M68" s="6">
        <f t="shared" si="2"/>
        <v>1695.379158774168</v>
      </c>
      <c r="N68" s="6">
        <f t="shared" si="2"/>
        <v>1900.9114188751921</v>
      </c>
      <c r="O68" s="6">
        <f t="shared" si="2"/>
        <v>2210.2801247097159</v>
      </c>
      <c r="P68" s="6">
        <f t="shared" si="2"/>
        <v>2544.9393049221903</v>
      </c>
      <c r="Q68" s="6">
        <f t="shared" si="2"/>
        <v>2775.4437373387009</v>
      </c>
      <c r="R68" s="6"/>
    </row>
    <row r="69" spans="1:18" x14ac:dyDescent="0.3">
      <c r="A69" s="4" t="s">
        <v>31</v>
      </c>
      <c r="B69" s="4" t="str">
        <f>INDEX('R1. Scenario specifications'!$C$11:$C$59,MATCH($A69,'R1. Scenario specifications'!$A$11:$A$59,0))</f>
        <v>Reference Technologies Scenario, Energy Technology Perspectives 2017</v>
      </c>
      <c r="C69" s="4" t="s">
        <v>54</v>
      </c>
      <c r="D69" s="4" t="s">
        <v>105</v>
      </c>
      <c r="E69" s="6">
        <f t="shared" si="3"/>
        <v>3894.7080000000001</v>
      </c>
      <c r="F69" s="6" t="str">
        <f t="shared" si="3"/>
        <v/>
      </c>
      <c r="G69" s="6" t="str">
        <f t="shared" si="3"/>
        <v/>
      </c>
      <c r="H69" s="6" t="str">
        <f t="shared" si="3"/>
        <v/>
      </c>
      <c r="I69" s="6" t="str">
        <f t="shared" si="3"/>
        <v/>
      </c>
      <c r="J69" s="6">
        <f t="shared" si="3"/>
        <v>4939.2864291594351</v>
      </c>
      <c r="K69" s="6">
        <f t="shared" si="2"/>
        <v>5421.8413407359367</v>
      </c>
      <c r="L69" s="6">
        <f t="shared" si="2"/>
        <v>5867.3347559816748</v>
      </c>
      <c r="M69" s="6">
        <f t="shared" si="2"/>
        <v>6261.1145726070308</v>
      </c>
      <c r="N69" s="6">
        <f t="shared" si="2"/>
        <v>6648.6687900265624</v>
      </c>
      <c r="O69" s="6">
        <f t="shared" si="2"/>
        <v>7037.0596029104772</v>
      </c>
      <c r="P69" s="6">
        <f t="shared" si="2"/>
        <v>7430.2444560580816</v>
      </c>
      <c r="Q69" s="6">
        <f t="shared" si="2"/>
        <v>7836.0845022802187</v>
      </c>
      <c r="R69" s="6"/>
    </row>
    <row r="70" spans="1:18" x14ac:dyDescent="0.3">
      <c r="A70" s="4" t="s">
        <v>31</v>
      </c>
      <c r="B70" s="4" t="str">
        <f>INDEX('R1. Scenario specifications'!$C$11:$C$59,MATCH($A70,'R1. Scenario specifications'!$A$11:$A$59,0))</f>
        <v>Reference Technologies Scenario, Energy Technology Perspectives 2017</v>
      </c>
      <c r="C70" s="4" t="s">
        <v>58</v>
      </c>
      <c r="D70" s="4" t="s">
        <v>105</v>
      </c>
      <c r="E70" s="6">
        <f t="shared" si="3"/>
        <v>92.123999999999995</v>
      </c>
      <c r="F70" s="6" t="str">
        <f t="shared" si="3"/>
        <v/>
      </c>
      <c r="G70" s="6" t="str">
        <f t="shared" si="3"/>
        <v/>
      </c>
      <c r="H70" s="6" t="str">
        <f t="shared" si="3"/>
        <v/>
      </c>
      <c r="I70" s="6" t="str">
        <f t="shared" si="3"/>
        <v/>
      </c>
      <c r="J70" s="6">
        <f t="shared" si="3"/>
        <v>180.17656344291805</v>
      </c>
      <c r="K70" s="6">
        <f t="shared" si="2"/>
        <v>250.12768040731913</v>
      </c>
      <c r="L70" s="6">
        <f t="shared" si="2"/>
        <v>344.65428011363787</v>
      </c>
      <c r="M70" s="6">
        <f t="shared" si="2"/>
        <v>461.99060349898332</v>
      </c>
      <c r="N70" s="6">
        <f t="shared" si="2"/>
        <v>587.11927340058821</v>
      </c>
      <c r="O70" s="6">
        <f t="shared" si="2"/>
        <v>717.7390505567754</v>
      </c>
      <c r="P70" s="6">
        <f t="shared" si="2"/>
        <v>848.66435461392189</v>
      </c>
      <c r="Q70" s="6">
        <f t="shared" si="2"/>
        <v>982.68563149639454</v>
      </c>
      <c r="R70" s="6"/>
    </row>
    <row r="71" spans="1:18" x14ac:dyDescent="0.3">
      <c r="A71" s="4" t="s">
        <v>31</v>
      </c>
      <c r="B71" s="4" t="str">
        <f>INDEX('R1. Scenario specifications'!$C$11:$C$59,MATCH($A71,'R1. Scenario specifications'!$A$11:$A$59,0))</f>
        <v>Reference Technologies Scenario, Energy Technology Perspectives 2017</v>
      </c>
      <c r="C71" s="4" t="s">
        <v>57</v>
      </c>
      <c r="D71" s="4" t="s">
        <v>105</v>
      </c>
      <c r="E71" s="6">
        <f t="shared" si="3"/>
        <v>717.29323599999998</v>
      </c>
      <c r="F71" s="6" t="str">
        <f t="shared" si="3"/>
        <v/>
      </c>
      <c r="G71" s="6" t="str">
        <f t="shared" si="3"/>
        <v/>
      </c>
      <c r="H71" s="6" t="str">
        <f t="shared" si="3"/>
        <v/>
      </c>
      <c r="I71" s="6" t="str">
        <f t="shared" si="3"/>
        <v/>
      </c>
      <c r="J71" s="6">
        <f t="shared" si="3"/>
        <v>2192.6304541581439</v>
      </c>
      <c r="K71" s="6">
        <f t="shared" si="2"/>
        <v>2872.5404676442381</v>
      </c>
      <c r="L71" s="6">
        <f t="shared" si="2"/>
        <v>3484.5831635277827</v>
      </c>
      <c r="M71" s="6">
        <f t="shared" si="2"/>
        <v>3996.3898111422</v>
      </c>
      <c r="N71" s="6">
        <f t="shared" si="2"/>
        <v>4531.8170164762168</v>
      </c>
      <c r="O71" s="6">
        <f t="shared" si="2"/>
        <v>5251.5036749386809</v>
      </c>
      <c r="P71" s="6">
        <f t="shared" si="2"/>
        <v>5878.1689715586608</v>
      </c>
      <c r="Q71" s="6">
        <f t="shared" si="2"/>
        <v>6485.3188595544489</v>
      </c>
      <c r="R71" s="6"/>
    </row>
    <row r="72" spans="1:18" x14ac:dyDescent="0.3">
      <c r="A72" s="4" t="s">
        <v>31</v>
      </c>
      <c r="B72" s="4" t="str">
        <f>INDEX('R1. Scenario specifications'!$C$11:$C$59,MATCH($A72,'R1. Scenario specifications'!$A$11:$A$59,0))</f>
        <v>Reference Technologies Scenario, Energy Technology Perspectives 2017</v>
      </c>
      <c r="C72" s="4" t="s">
        <v>56</v>
      </c>
      <c r="D72" s="4" t="s">
        <v>105</v>
      </c>
      <c r="E72" s="6">
        <f t="shared" si="3"/>
        <v>198.179</v>
      </c>
      <c r="F72" s="6" t="str">
        <f t="shared" si="3"/>
        <v/>
      </c>
      <c r="G72" s="6" t="str">
        <f t="shared" si="3"/>
        <v/>
      </c>
      <c r="H72" s="6" t="str">
        <f t="shared" si="3"/>
        <v/>
      </c>
      <c r="I72" s="6" t="str">
        <f t="shared" si="3"/>
        <v/>
      </c>
      <c r="J72" s="6">
        <f t="shared" si="3"/>
        <v>1047.751467506497</v>
      </c>
      <c r="K72" s="6">
        <f t="shared" si="2"/>
        <v>1517.7321799914223</v>
      </c>
      <c r="L72" s="6">
        <f t="shared" si="2"/>
        <v>2089.2316662966155</v>
      </c>
      <c r="M72" s="6">
        <f t="shared" si="2"/>
        <v>2730.3332451410579</v>
      </c>
      <c r="N72" s="6">
        <f t="shared" si="2"/>
        <v>3386.8354009619152</v>
      </c>
      <c r="O72" s="6">
        <f t="shared" si="2"/>
        <v>4142.7725709184015</v>
      </c>
      <c r="P72" s="6">
        <f t="shared" si="2"/>
        <v>4933.6452354925732</v>
      </c>
      <c r="Q72" s="6">
        <f t="shared" si="2"/>
        <v>5717.400282407928</v>
      </c>
      <c r="R72" s="6"/>
    </row>
    <row r="73" spans="1:18" x14ac:dyDescent="0.3">
      <c r="A73" s="4" t="s">
        <v>32</v>
      </c>
      <c r="B73" s="4" t="str">
        <f>INDEX('R1. Scenario specifications'!$C$11:$C$59,MATCH($A73,'R1. Scenario specifications'!$A$11:$A$59,0))</f>
        <v>2 Degrees Scenario, Energy Technology Perspectives 2017</v>
      </c>
      <c r="C73" s="4" t="s">
        <v>24</v>
      </c>
      <c r="D73" s="4" t="s">
        <v>105</v>
      </c>
      <c r="E73" s="6">
        <f t="shared" si="3"/>
        <v>1033.346</v>
      </c>
      <c r="F73" s="6" t="str">
        <f t="shared" si="3"/>
        <v/>
      </c>
      <c r="G73" s="6" t="str">
        <f t="shared" si="3"/>
        <v/>
      </c>
      <c r="H73" s="6" t="str">
        <f t="shared" si="3"/>
        <v/>
      </c>
      <c r="I73" s="6" t="str">
        <f t="shared" si="3"/>
        <v/>
      </c>
      <c r="J73" s="6">
        <f t="shared" si="3"/>
        <v>579.23910981687584</v>
      </c>
      <c r="K73" s="6">
        <f t="shared" si="2"/>
        <v>394.46039382198529</v>
      </c>
      <c r="L73" s="6">
        <f t="shared" si="2"/>
        <v>299.49948055656614</v>
      </c>
      <c r="M73" s="6">
        <f t="shared" si="2"/>
        <v>218.87477140453467</v>
      </c>
      <c r="N73" s="6">
        <f t="shared" si="2"/>
        <v>161.20958143199837</v>
      </c>
      <c r="O73" s="6">
        <f t="shared" si="2"/>
        <v>112.89470761102676</v>
      </c>
      <c r="P73" s="6">
        <f t="shared" si="2"/>
        <v>89.661282161916432</v>
      </c>
      <c r="Q73" s="6">
        <f t="shared" si="2"/>
        <v>76.038103010096734</v>
      </c>
      <c r="R73" s="6"/>
    </row>
    <row r="74" spans="1:18" x14ac:dyDescent="0.3">
      <c r="A74" s="4" t="s">
        <v>32</v>
      </c>
      <c r="B74" s="4" t="str">
        <f>INDEX('R1. Scenario specifications'!$C$11:$C$59,MATCH($A74,'R1. Scenario specifications'!$A$11:$A$59,0))</f>
        <v>2 Degrees Scenario, Energy Technology Perspectives 2017</v>
      </c>
      <c r="C74" s="4" t="s">
        <v>23</v>
      </c>
      <c r="D74" s="4" t="s">
        <v>105</v>
      </c>
      <c r="E74" s="6">
        <f t="shared" si="3"/>
        <v>9697.148000000001</v>
      </c>
      <c r="F74" s="6" t="str">
        <f t="shared" si="3"/>
        <v/>
      </c>
      <c r="G74" s="6" t="str">
        <f t="shared" si="3"/>
        <v/>
      </c>
      <c r="H74" s="6" t="str">
        <f t="shared" si="3"/>
        <v/>
      </c>
      <c r="I74" s="6" t="str">
        <f t="shared" si="3"/>
        <v/>
      </c>
      <c r="J74" s="6">
        <f t="shared" si="3"/>
        <v>7185.6946167370606</v>
      </c>
      <c r="K74" s="6">
        <f t="shared" si="2"/>
        <v>5079.5556056032901</v>
      </c>
      <c r="L74" s="6">
        <f t="shared" si="2"/>
        <v>3367.6060548924875</v>
      </c>
      <c r="M74" s="6">
        <f t="shared" si="2"/>
        <v>2752.2365395059146</v>
      </c>
      <c r="N74" s="6">
        <f t="shared" si="2"/>
        <v>2597.6669238270197</v>
      </c>
      <c r="O74" s="6">
        <f t="shared" si="2"/>
        <v>2307.6479374828568</v>
      </c>
      <c r="P74" s="6">
        <f t="shared" si="2"/>
        <v>1939.5004366893265</v>
      </c>
      <c r="Q74" s="6">
        <f t="shared" si="2"/>
        <v>1952.2458412775024</v>
      </c>
      <c r="R74" s="6"/>
    </row>
    <row r="75" spans="1:18" x14ac:dyDescent="0.3">
      <c r="A75" s="4" t="s">
        <v>32</v>
      </c>
      <c r="B75" s="4" t="str">
        <f>INDEX('R1. Scenario specifications'!$C$11:$C$59,MATCH($A75,'R1. Scenario specifications'!$A$11:$A$59,0))</f>
        <v>2 Degrees Scenario, Energy Technology Perspectives 2017</v>
      </c>
      <c r="C75" s="4" t="s">
        <v>25</v>
      </c>
      <c r="D75" s="4" t="s">
        <v>105</v>
      </c>
      <c r="E75" s="6">
        <f t="shared" si="3"/>
        <v>5154.8270000000002</v>
      </c>
      <c r="F75" s="6" t="str">
        <f t="shared" si="3"/>
        <v/>
      </c>
      <c r="G75" s="6" t="str">
        <f t="shared" si="3"/>
        <v/>
      </c>
      <c r="H75" s="6" t="str">
        <f t="shared" si="3"/>
        <v/>
      </c>
      <c r="I75" s="6" t="str">
        <f t="shared" si="3"/>
        <v/>
      </c>
      <c r="J75" s="6">
        <f t="shared" si="3"/>
        <v>6673.1771584731068</v>
      </c>
      <c r="K75" s="6">
        <f t="shared" si="2"/>
        <v>6707.8244474219046</v>
      </c>
      <c r="L75" s="6">
        <f t="shared" si="2"/>
        <v>6609.6014316020337</v>
      </c>
      <c r="M75" s="6">
        <f t="shared" si="2"/>
        <v>5873.6233991654399</v>
      </c>
      <c r="N75" s="6">
        <f t="shared" si="2"/>
        <v>4864.6949969190737</v>
      </c>
      <c r="O75" s="6">
        <f t="shared" si="2"/>
        <v>4118.9851046513013</v>
      </c>
      <c r="P75" s="6">
        <f t="shared" si="2"/>
        <v>4031.5943459114969</v>
      </c>
      <c r="Q75" s="6">
        <f t="shared" si="2"/>
        <v>3503.6055449656624</v>
      </c>
      <c r="R75" s="6"/>
    </row>
    <row r="76" spans="1:18" x14ac:dyDescent="0.3">
      <c r="A76" s="4" t="s">
        <v>32</v>
      </c>
      <c r="B76" s="4" t="str">
        <f>INDEX('R1. Scenario specifications'!$C$11:$C$59,MATCH($A76,'R1. Scenario specifications'!$A$11:$A$59,0))</f>
        <v>2 Degrees Scenario, Energy Technology Perspectives 2017</v>
      </c>
      <c r="C76" s="4" t="s">
        <v>53</v>
      </c>
      <c r="D76" s="4" t="s">
        <v>105</v>
      </c>
      <c r="E76" s="6">
        <f t="shared" si="3"/>
        <v>2535.326</v>
      </c>
      <c r="F76" s="6" t="str">
        <f t="shared" si="3"/>
        <v/>
      </c>
      <c r="G76" s="6" t="str">
        <f t="shared" si="3"/>
        <v/>
      </c>
      <c r="H76" s="6" t="str">
        <f t="shared" si="3"/>
        <v/>
      </c>
      <c r="I76" s="6" t="str">
        <f t="shared" si="3"/>
        <v/>
      </c>
      <c r="J76" s="6">
        <f t="shared" si="3"/>
        <v>3750.2082103196226</v>
      </c>
      <c r="K76" s="6">
        <f t="shared" si="2"/>
        <v>4719.3746746021179</v>
      </c>
      <c r="L76" s="6">
        <f t="shared" si="2"/>
        <v>5407.4653399235303</v>
      </c>
      <c r="M76" s="6">
        <f t="shared" si="2"/>
        <v>6109.9452374085813</v>
      </c>
      <c r="N76" s="6">
        <f t="shared" si="2"/>
        <v>6632.9058690538641</v>
      </c>
      <c r="O76" s="6">
        <f t="shared" si="2"/>
        <v>6932.0796668110124</v>
      </c>
      <c r="P76" s="6">
        <f t="shared" si="2"/>
        <v>7303.4239097660466</v>
      </c>
      <c r="Q76" s="6">
        <f t="shared" si="2"/>
        <v>7544.5015121423357</v>
      </c>
      <c r="R76" s="6"/>
    </row>
    <row r="77" spans="1:18" x14ac:dyDescent="0.3">
      <c r="A77" s="4" t="s">
        <v>32</v>
      </c>
      <c r="B77" s="4" t="str">
        <f>INDEX('R1. Scenario specifications'!$C$11:$C$59,MATCH($A77,'R1. Scenario specifications'!$A$11:$A$59,0))</f>
        <v>2 Degrees Scenario, Energy Technology Perspectives 2017</v>
      </c>
      <c r="C77" s="4" t="s">
        <v>55</v>
      </c>
      <c r="D77" s="4" t="s">
        <v>105</v>
      </c>
      <c r="E77" s="6">
        <f t="shared" si="3"/>
        <v>495.94800000000004</v>
      </c>
      <c r="F77" s="6" t="str">
        <f t="shared" si="3"/>
        <v/>
      </c>
      <c r="G77" s="6" t="str">
        <f t="shared" si="3"/>
        <v/>
      </c>
      <c r="H77" s="6" t="str">
        <f t="shared" si="3"/>
        <v/>
      </c>
      <c r="I77" s="6" t="str">
        <f t="shared" si="3"/>
        <v/>
      </c>
      <c r="J77" s="6">
        <f t="shared" si="3"/>
        <v>1345.0811922244827</v>
      </c>
      <c r="K77" s="6">
        <f t="shared" si="2"/>
        <v>1855.9687503196044</v>
      </c>
      <c r="L77" s="6">
        <f t="shared" si="2"/>
        <v>2402.635705515886</v>
      </c>
      <c r="M77" s="6">
        <f t="shared" si="2"/>
        <v>2756.1699538770217</v>
      </c>
      <c r="N77" s="6">
        <f t="shared" si="2"/>
        <v>3144.836557616366</v>
      </c>
      <c r="O77" s="6">
        <f t="shared" si="2"/>
        <v>3365.8569637631399</v>
      </c>
      <c r="P77" s="6">
        <f t="shared" si="2"/>
        <v>3289.6084226392231</v>
      </c>
      <c r="Q77" s="6">
        <f t="shared" si="2"/>
        <v>3568.5135626708102</v>
      </c>
      <c r="R77" s="6"/>
    </row>
    <row r="78" spans="1:18" x14ac:dyDescent="0.3">
      <c r="A78" s="4" t="s">
        <v>32</v>
      </c>
      <c r="B78" s="4" t="str">
        <f>INDEX('R1. Scenario specifications'!$C$11:$C$59,MATCH($A78,'R1. Scenario specifications'!$A$11:$A$59,0))</f>
        <v>2 Degrees Scenario, Energy Technology Perspectives 2017</v>
      </c>
      <c r="C78" s="4" t="s">
        <v>54</v>
      </c>
      <c r="D78" s="4" t="s">
        <v>105</v>
      </c>
      <c r="E78" s="6">
        <f t="shared" si="3"/>
        <v>3894.7080000000001</v>
      </c>
      <c r="F78" s="6" t="str">
        <f t="shared" si="3"/>
        <v/>
      </c>
      <c r="G78" s="6" t="str">
        <f t="shared" si="3"/>
        <v/>
      </c>
      <c r="H78" s="6" t="str">
        <f t="shared" si="3"/>
        <v/>
      </c>
      <c r="I78" s="6" t="str">
        <f t="shared" si="3"/>
        <v/>
      </c>
      <c r="J78" s="6">
        <f t="shared" si="3"/>
        <v>5157.495122197256</v>
      </c>
      <c r="K78" s="6">
        <f t="shared" si="2"/>
        <v>5691.457396244723</v>
      </c>
      <c r="L78" s="6">
        <f t="shared" si="2"/>
        <v>6045.4950914211513</v>
      </c>
      <c r="M78" s="6">
        <f t="shared" si="2"/>
        <v>6618.4871405593949</v>
      </c>
      <c r="N78" s="6">
        <f t="shared" si="2"/>
        <v>7140.782885501385</v>
      </c>
      <c r="O78" s="6">
        <f t="shared" si="2"/>
        <v>7619.3421636690573</v>
      </c>
      <c r="P78" s="6">
        <f t="shared" si="2"/>
        <v>8076.3666032435867</v>
      </c>
      <c r="Q78" s="6">
        <f t="shared" si="2"/>
        <v>8512.4306404255731</v>
      </c>
      <c r="R78" s="6"/>
    </row>
    <row r="79" spans="1:18" x14ac:dyDescent="0.3">
      <c r="A79" s="4" t="s">
        <v>32</v>
      </c>
      <c r="B79" s="4" t="str">
        <f>INDEX('R1. Scenario specifications'!$C$11:$C$59,MATCH($A79,'R1. Scenario specifications'!$A$11:$A$59,0))</f>
        <v>2 Degrees Scenario, Energy Technology Perspectives 2017</v>
      </c>
      <c r="C79" s="4" t="s">
        <v>58</v>
      </c>
      <c r="D79" s="4" t="s">
        <v>105</v>
      </c>
      <c r="E79" s="6">
        <f t="shared" si="3"/>
        <v>92.123999999999995</v>
      </c>
      <c r="F79" s="6" t="str">
        <f t="shared" si="3"/>
        <v/>
      </c>
      <c r="G79" s="6" t="str">
        <f t="shared" si="3"/>
        <v/>
      </c>
      <c r="H79" s="6" t="str">
        <f t="shared" si="3"/>
        <v/>
      </c>
      <c r="I79" s="6" t="str">
        <f t="shared" si="3"/>
        <v/>
      </c>
      <c r="J79" s="6">
        <f t="shared" si="3"/>
        <v>230.35570296143084</v>
      </c>
      <c r="K79" s="6">
        <f t="shared" si="2"/>
        <v>357.09673246840231</v>
      </c>
      <c r="L79" s="6">
        <f t="shared" si="2"/>
        <v>534.18386501074679</v>
      </c>
      <c r="M79" s="6">
        <f t="shared" si="2"/>
        <v>739.56955736093005</v>
      </c>
      <c r="N79" s="6">
        <f t="shared" si="2"/>
        <v>1033.5197585358353</v>
      </c>
      <c r="O79" s="6">
        <f t="shared" si="2"/>
        <v>1409.2539101926004</v>
      </c>
      <c r="P79" s="6">
        <f t="shared" si="2"/>
        <v>1788.2539833876176</v>
      </c>
      <c r="Q79" s="6">
        <f t="shared" si="2"/>
        <v>2105.5909658286323</v>
      </c>
      <c r="R79" s="6"/>
    </row>
    <row r="80" spans="1:18" x14ac:dyDescent="0.3">
      <c r="A80" s="4" t="s">
        <v>32</v>
      </c>
      <c r="B80" s="4" t="str">
        <f>INDEX('R1. Scenario specifications'!$C$11:$C$59,MATCH($A80,'R1. Scenario specifications'!$A$11:$A$59,0))</f>
        <v>2 Degrees Scenario, Energy Technology Perspectives 2017</v>
      </c>
      <c r="C80" s="4" t="s">
        <v>57</v>
      </c>
      <c r="D80" s="4" t="s">
        <v>105</v>
      </c>
      <c r="E80" s="6">
        <f t="shared" si="3"/>
        <v>717.29323599999998</v>
      </c>
      <c r="F80" s="6" t="str">
        <f t="shared" si="3"/>
        <v/>
      </c>
      <c r="G80" s="6" t="str">
        <f t="shared" si="3"/>
        <v/>
      </c>
      <c r="H80" s="6" t="str">
        <f t="shared" si="3"/>
        <v/>
      </c>
      <c r="I80" s="6" t="str">
        <f t="shared" si="3"/>
        <v/>
      </c>
      <c r="J80" s="6">
        <f t="shared" si="3"/>
        <v>2705.6377944963506</v>
      </c>
      <c r="K80" s="6">
        <f t="shared" si="2"/>
        <v>4314.4859481300837</v>
      </c>
      <c r="L80" s="6">
        <f t="shared" si="2"/>
        <v>5594.0524244823573</v>
      </c>
      <c r="M80" s="6">
        <f t="shared" si="2"/>
        <v>6482.5669238772589</v>
      </c>
      <c r="N80" s="6">
        <f t="shared" ref="N80:Q90" si="4">IF(SUMIFS(P$94:P$207,$B$94:$B$207,$A80)=0,"",SUMIFS(P$94:P$207,$B$94:$B$207,$A80,$D$94:$D$207,$C80))</f>
        <v>7248.0828731761867</v>
      </c>
      <c r="O80" s="6">
        <f t="shared" si="4"/>
        <v>8178.8009866793545</v>
      </c>
      <c r="P80" s="6">
        <f t="shared" si="4"/>
        <v>9096.9740650221502</v>
      </c>
      <c r="Q80" s="6">
        <f t="shared" si="4"/>
        <v>10135.293998811785</v>
      </c>
      <c r="R80" s="6"/>
    </row>
    <row r="81" spans="1:28" x14ac:dyDescent="0.3">
      <c r="A81" s="4" t="s">
        <v>32</v>
      </c>
      <c r="B81" s="4" t="str">
        <f>INDEX('R1. Scenario specifications'!$C$11:$C$59,MATCH($A81,'R1. Scenario specifications'!$A$11:$A$59,0))</f>
        <v>2 Degrees Scenario, Energy Technology Perspectives 2017</v>
      </c>
      <c r="C81" s="4" t="s">
        <v>56</v>
      </c>
      <c r="D81" s="4" t="s">
        <v>105</v>
      </c>
      <c r="E81" s="6">
        <f t="shared" si="3"/>
        <v>198.179</v>
      </c>
      <c r="F81" s="6" t="str">
        <f t="shared" si="3"/>
        <v/>
      </c>
      <c r="G81" s="6" t="str">
        <f t="shared" si="3"/>
        <v/>
      </c>
      <c r="H81" s="6" t="str">
        <f t="shared" si="3"/>
        <v/>
      </c>
      <c r="I81" s="6" t="str">
        <f t="shared" si="3"/>
        <v/>
      </c>
      <c r="J81" s="6">
        <f t="shared" si="3"/>
        <v>1286.1210827095242</v>
      </c>
      <c r="K81" s="6">
        <f t="shared" si="3"/>
        <v>2320.4950837543201</v>
      </c>
      <c r="L81" s="6">
        <f t="shared" si="3"/>
        <v>3628.7584819849658</v>
      </c>
      <c r="M81" s="6">
        <f t="shared" si="3"/>
        <v>4826.2897366303541</v>
      </c>
      <c r="N81" s="6">
        <f t="shared" si="4"/>
        <v>6597.3600560183768</v>
      </c>
      <c r="O81" s="6">
        <f t="shared" si="4"/>
        <v>8501.0279887656616</v>
      </c>
      <c r="P81" s="6">
        <f t="shared" si="4"/>
        <v>10536.720682075498</v>
      </c>
      <c r="Q81" s="6">
        <f t="shared" si="4"/>
        <v>13263.455911004366</v>
      </c>
      <c r="R81" s="6"/>
    </row>
    <row r="82" spans="1:28" x14ac:dyDescent="0.3">
      <c r="A82" s="4" t="s">
        <v>33</v>
      </c>
      <c r="B82" s="4" t="str">
        <f>INDEX('R1. Scenario specifications'!$C$11:$C$59,MATCH($A82,'R1. Scenario specifications'!$A$11:$A$59,0))</f>
        <v>Below 2 Degrees Scenario (1.75DS), Energy Technology Perspectives 2017</v>
      </c>
      <c r="C82" s="4" t="s">
        <v>24</v>
      </c>
      <c r="D82" s="4" t="s">
        <v>105</v>
      </c>
      <c r="E82" s="6">
        <f t="shared" si="3"/>
        <v>1033.346</v>
      </c>
      <c r="F82" s="6" t="str">
        <f t="shared" si="3"/>
        <v/>
      </c>
      <c r="G82" s="6" t="str">
        <f t="shared" si="3"/>
        <v/>
      </c>
      <c r="H82" s="6" t="str">
        <f t="shared" si="3"/>
        <v/>
      </c>
      <c r="I82" s="6" t="str">
        <f t="shared" si="3"/>
        <v/>
      </c>
      <c r="J82" s="6">
        <f t="shared" si="3"/>
        <v>582.43304484154021</v>
      </c>
      <c r="K82" s="6">
        <f t="shared" si="3"/>
        <v>413.52667336047296</v>
      </c>
      <c r="L82" s="6">
        <f t="shared" si="3"/>
        <v>284.47916697392691</v>
      </c>
      <c r="M82" s="6">
        <f t="shared" si="3"/>
        <v>215.47025326481779</v>
      </c>
      <c r="N82" s="6">
        <f t="shared" si="4"/>
        <v>151.68590833947215</v>
      </c>
      <c r="O82" s="6">
        <f t="shared" si="4"/>
        <v>90.7571719787597</v>
      </c>
      <c r="P82" s="6">
        <f t="shared" si="4"/>
        <v>54.203293702919346</v>
      </c>
      <c r="Q82" s="6">
        <f t="shared" si="4"/>
        <v>14.598272868617316</v>
      </c>
      <c r="R82" s="6"/>
    </row>
    <row r="83" spans="1:28" x14ac:dyDescent="0.3">
      <c r="A83" s="4" t="s">
        <v>33</v>
      </c>
      <c r="B83" s="4" t="str">
        <f>INDEX('R1. Scenario specifications'!$C$11:$C$59,MATCH($A83,'R1. Scenario specifications'!$A$11:$A$59,0))</f>
        <v>Below 2 Degrees Scenario (1.75DS), Energy Technology Perspectives 2017</v>
      </c>
      <c r="C83" s="4" t="s">
        <v>23</v>
      </c>
      <c r="D83" s="4" t="s">
        <v>105</v>
      </c>
      <c r="E83" s="6">
        <f t="shared" si="3"/>
        <v>9697.148000000001</v>
      </c>
      <c r="F83" s="6" t="str">
        <f t="shared" si="3"/>
        <v/>
      </c>
      <c r="G83" s="6" t="str">
        <f t="shared" si="3"/>
        <v/>
      </c>
      <c r="H83" s="6" t="str">
        <f t="shared" si="3"/>
        <v/>
      </c>
      <c r="I83" s="6" t="str">
        <f t="shared" si="3"/>
        <v/>
      </c>
      <c r="J83" s="6">
        <f t="shared" si="3"/>
        <v>5774.137172236271</v>
      </c>
      <c r="K83" s="6">
        <f t="shared" si="3"/>
        <v>3800.9852160625819</v>
      </c>
      <c r="L83" s="6">
        <f t="shared" si="3"/>
        <v>2242.5519699786391</v>
      </c>
      <c r="M83" s="6">
        <f t="shared" si="3"/>
        <v>2015.1900008872935</v>
      </c>
      <c r="N83" s="6">
        <f t="shared" si="4"/>
        <v>2319.8976804216604</v>
      </c>
      <c r="O83" s="6">
        <f t="shared" si="4"/>
        <v>1814.4625082917883</v>
      </c>
      <c r="P83" s="6">
        <f t="shared" si="4"/>
        <v>1607.9606443029986</v>
      </c>
      <c r="Q83" s="6">
        <f t="shared" si="4"/>
        <v>1493.2342231314185</v>
      </c>
      <c r="R83" s="6"/>
    </row>
    <row r="84" spans="1:28" x14ac:dyDescent="0.3">
      <c r="A84" s="4" t="s">
        <v>33</v>
      </c>
      <c r="B84" s="4" t="str">
        <f>INDEX('R1. Scenario specifications'!$C$11:$C$59,MATCH($A84,'R1. Scenario specifications'!$A$11:$A$59,0))</f>
        <v>Below 2 Degrees Scenario (1.75DS), Energy Technology Perspectives 2017</v>
      </c>
      <c r="C84" s="4" t="s">
        <v>25</v>
      </c>
      <c r="D84" s="4" t="s">
        <v>105</v>
      </c>
      <c r="E84" s="6">
        <f t="shared" si="3"/>
        <v>5154.8270000000002</v>
      </c>
      <c r="F84" s="6" t="str">
        <f t="shared" si="3"/>
        <v/>
      </c>
      <c r="G84" s="6" t="str">
        <f t="shared" si="3"/>
        <v/>
      </c>
      <c r="H84" s="6" t="str">
        <f t="shared" si="3"/>
        <v/>
      </c>
      <c r="I84" s="6" t="str">
        <f t="shared" si="3"/>
        <v/>
      </c>
      <c r="J84" s="6">
        <f t="shared" si="3"/>
        <v>7300.391296124847</v>
      </c>
      <c r="K84" s="6">
        <f t="shared" si="3"/>
        <v>7524.9477349325725</v>
      </c>
      <c r="L84" s="6">
        <f t="shared" si="3"/>
        <v>7364.3053417780602</v>
      </c>
      <c r="M84" s="6">
        <f t="shared" si="3"/>
        <v>5490.1401647314487</v>
      </c>
      <c r="N84" s="6">
        <f t="shared" si="4"/>
        <v>3354.8154114395857</v>
      </c>
      <c r="O84" s="6">
        <f t="shared" si="4"/>
        <v>2401.5030388608793</v>
      </c>
      <c r="P84" s="6">
        <f t="shared" si="4"/>
        <v>1918.9476302926837</v>
      </c>
      <c r="Q84" s="6">
        <f t="shared" si="4"/>
        <v>2289.6867452496917</v>
      </c>
      <c r="R84" s="6"/>
    </row>
    <row r="85" spans="1:28" x14ac:dyDescent="0.3">
      <c r="A85" s="4" t="s">
        <v>33</v>
      </c>
      <c r="B85" s="4" t="str">
        <f>INDEX('R1. Scenario specifications'!$C$11:$C$59,MATCH($A85,'R1. Scenario specifications'!$A$11:$A$59,0))</f>
        <v>Below 2 Degrees Scenario (1.75DS), Energy Technology Perspectives 2017</v>
      </c>
      <c r="C85" s="4" t="s">
        <v>53</v>
      </c>
      <c r="D85" s="4" t="s">
        <v>105</v>
      </c>
      <c r="E85" s="6">
        <f t="shared" si="3"/>
        <v>2535.326</v>
      </c>
      <c r="F85" s="6" t="str">
        <f t="shared" si="3"/>
        <v/>
      </c>
      <c r="G85" s="6" t="str">
        <f t="shared" si="3"/>
        <v/>
      </c>
      <c r="H85" s="6" t="str">
        <f t="shared" ref="H85:M90" si="5">IF(SUMIFS(J$94:J$207,$B$94:$B$207,$A85)=0,"",SUMIFS(J$94:J$207,$B$94:$B$207,$A85,$D$94:$D$207,$C85))</f>
        <v/>
      </c>
      <c r="I85" s="6" t="str">
        <f t="shared" si="5"/>
        <v/>
      </c>
      <c r="J85" s="6">
        <f t="shared" si="5"/>
        <v>3797.8245369547517</v>
      </c>
      <c r="K85" s="6">
        <f t="shared" si="5"/>
        <v>4753.0901845248936</v>
      </c>
      <c r="L85" s="6">
        <f t="shared" si="5"/>
        <v>5459.8922657168641</v>
      </c>
      <c r="M85" s="6">
        <f t="shared" si="5"/>
        <v>6159.5912754522024</v>
      </c>
      <c r="N85" s="6">
        <f t="shared" si="4"/>
        <v>6694.7276786941375</v>
      </c>
      <c r="O85" s="6">
        <f t="shared" si="4"/>
        <v>7069.3546887434977</v>
      </c>
      <c r="P85" s="6">
        <f t="shared" si="4"/>
        <v>7514.876982674612</v>
      </c>
      <c r="Q85" s="6">
        <f t="shared" si="4"/>
        <v>7857.6739637223955</v>
      </c>
      <c r="R85" s="6"/>
    </row>
    <row r="86" spans="1:28" x14ac:dyDescent="0.3">
      <c r="A86" s="4" t="s">
        <v>33</v>
      </c>
      <c r="B86" s="4" t="str">
        <f>INDEX('R1. Scenario specifications'!$C$11:$C$59,MATCH($A86,'R1. Scenario specifications'!$A$11:$A$59,0))</f>
        <v>Below 2 Degrees Scenario (1.75DS), Energy Technology Perspectives 2017</v>
      </c>
      <c r="C86" s="4" t="s">
        <v>55</v>
      </c>
      <c r="D86" s="4" t="s">
        <v>105</v>
      </c>
      <c r="E86" s="6">
        <f t="shared" ref="E86:G90" si="6">IF(SUMIFS(G$94:G$207,$B$94:$B$207,$A86)=0,"",SUMIFS(G$94:G$207,$B$94:$B$207,$A86,$D$94:$D$207,$C86))</f>
        <v>495.94800000000004</v>
      </c>
      <c r="F86" s="6" t="str">
        <f t="shared" si="6"/>
        <v/>
      </c>
      <c r="G86" s="6" t="str">
        <f t="shared" si="6"/>
        <v/>
      </c>
      <c r="H86" s="6" t="str">
        <f t="shared" si="5"/>
        <v/>
      </c>
      <c r="I86" s="6" t="str">
        <f t="shared" si="5"/>
        <v/>
      </c>
      <c r="J86" s="6">
        <f t="shared" si="5"/>
        <v>1492.0693642993754</v>
      </c>
      <c r="K86" s="6">
        <f t="shared" si="5"/>
        <v>1950.7755240963497</v>
      </c>
      <c r="L86" s="6">
        <f t="shared" si="5"/>
        <v>2553.5472702212742</v>
      </c>
      <c r="M86" s="6">
        <f t="shared" si="5"/>
        <v>3329.2346851010711</v>
      </c>
      <c r="N86" s="6">
        <f t="shared" si="4"/>
        <v>4174.6514888439451</v>
      </c>
      <c r="O86" s="6">
        <f t="shared" si="4"/>
        <v>4762.5132129858657</v>
      </c>
      <c r="P86" s="6">
        <f t="shared" si="4"/>
        <v>4979.9211323465997</v>
      </c>
      <c r="Q86" s="6">
        <f t="shared" si="4"/>
        <v>4685.7824308931777</v>
      </c>
      <c r="R86" s="6"/>
    </row>
    <row r="87" spans="1:28" x14ac:dyDescent="0.3">
      <c r="A87" s="4" t="s">
        <v>33</v>
      </c>
      <c r="B87" s="4" t="str">
        <f>INDEX('R1. Scenario specifications'!$C$11:$C$59,MATCH($A87,'R1. Scenario specifications'!$A$11:$A$59,0))</f>
        <v>Below 2 Degrees Scenario (1.75DS), Energy Technology Perspectives 2017</v>
      </c>
      <c r="C87" s="4" t="s">
        <v>54</v>
      </c>
      <c r="D87" s="4" t="s">
        <v>105</v>
      </c>
      <c r="E87" s="6">
        <f t="shared" si="6"/>
        <v>3894.7080000000001</v>
      </c>
      <c r="F87" s="6" t="str">
        <f t="shared" si="6"/>
        <v/>
      </c>
      <c r="G87" s="6" t="str">
        <f t="shared" si="6"/>
        <v/>
      </c>
      <c r="H87" s="6" t="str">
        <f t="shared" si="5"/>
        <v/>
      </c>
      <c r="I87" s="6" t="str">
        <f t="shared" si="5"/>
        <v/>
      </c>
      <c r="J87" s="6">
        <f t="shared" si="5"/>
        <v>5159.2504762681683</v>
      </c>
      <c r="K87" s="6">
        <f t="shared" si="5"/>
        <v>5713.7086533450283</v>
      </c>
      <c r="L87" s="6">
        <f t="shared" si="5"/>
        <v>6102.270844518167</v>
      </c>
      <c r="M87" s="6">
        <f t="shared" si="5"/>
        <v>6746.7868103090632</v>
      </c>
      <c r="N87" s="6">
        <f t="shared" si="4"/>
        <v>7362.3572617812524</v>
      </c>
      <c r="O87" s="6">
        <f t="shared" si="4"/>
        <v>7964.9360111745673</v>
      </c>
      <c r="P87" s="6">
        <f t="shared" si="4"/>
        <v>8581.8450144875023</v>
      </c>
      <c r="Q87" s="6">
        <f t="shared" si="4"/>
        <v>9194.0300709084968</v>
      </c>
      <c r="R87" s="6"/>
    </row>
    <row r="88" spans="1:28" x14ac:dyDescent="0.3">
      <c r="A88" s="4" t="s">
        <v>33</v>
      </c>
      <c r="B88" s="4" t="str">
        <f>INDEX('R1. Scenario specifications'!$C$11:$C$59,MATCH($A88,'R1. Scenario specifications'!$A$11:$A$59,0))</f>
        <v>Below 2 Degrees Scenario (1.75DS), Energy Technology Perspectives 2017</v>
      </c>
      <c r="C88" s="4" t="s">
        <v>58</v>
      </c>
      <c r="D88" s="4" t="s">
        <v>105</v>
      </c>
      <c r="E88" s="6">
        <f t="shared" si="6"/>
        <v>92.123999999999995</v>
      </c>
      <c r="F88" s="6" t="str">
        <f t="shared" si="6"/>
        <v/>
      </c>
      <c r="G88" s="6" t="str">
        <f t="shared" si="6"/>
        <v/>
      </c>
      <c r="H88" s="6" t="str">
        <f t="shared" si="5"/>
        <v/>
      </c>
      <c r="I88" s="6" t="str">
        <f t="shared" si="5"/>
        <v/>
      </c>
      <c r="J88" s="6">
        <f t="shared" si="5"/>
        <v>232.00538229158715</v>
      </c>
      <c r="K88" s="6">
        <f t="shared" si="5"/>
        <v>363.93353200869905</v>
      </c>
      <c r="L88" s="6">
        <f t="shared" si="5"/>
        <v>548.45028229661239</v>
      </c>
      <c r="M88" s="6">
        <f t="shared" si="5"/>
        <v>775.55902034971393</v>
      </c>
      <c r="N88" s="6">
        <f t="shared" si="4"/>
        <v>1106.5642658385982</v>
      </c>
      <c r="O88" s="6">
        <f t="shared" si="4"/>
        <v>1572.3354880473862</v>
      </c>
      <c r="P88" s="6">
        <f t="shared" si="4"/>
        <v>2033.7530338366569</v>
      </c>
      <c r="Q88" s="6">
        <f t="shared" si="4"/>
        <v>2419.6821910970675</v>
      </c>
      <c r="R88" s="6"/>
    </row>
    <row r="89" spans="1:28" x14ac:dyDescent="0.3">
      <c r="A89" s="4" t="s">
        <v>33</v>
      </c>
      <c r="B89" s="4" t="str">
        <f>INDEX('R1. Scenario specifications'!$C$11:$C$59,MATCH($A89,'R1. Scenario specifications'!$A$11:$A$59,0))</f>
        <v>Below 2 Degrees Scenario (1.75DS), Energy Technology Perspectives 2017</v>
      </c>
      <c r="C89" s="4" t="s">
        <v>57</v>
      </c>
      <c r="D89" s="4" t="s">
        <v>105</v>
      </c>
      <c r="E89" s="6">
        <f t="shared" si="6"/>
        <v>717.29323599999998</v>
      </c>
      <c r="F89" s="6" t="str">
        <f t="shared" si="6"/>
        <v/>
      </c>
      <c r="G89" s="6" t="str">
        <f t="shared" si="6"/>
        <v/>
      </c>
      <c r="H89" s="6" t="str">
        <f t="shared" si="5"/>
        <v/>
      </c>
      <c r="I89" s="6" t="str">
        <f t="shared" si="5"/>
        <v/>
      </c>
      <c r="J89" s="6">
        <f t="shared" si="5"/>
        <v>2786.3675560494503</v>
      </c>
      <c r="K89" s="6">
        <f t="shared" si="5"/>
        <v>4183.3275105533876</v>
      </c>
      <c r="L89" s="6">
        <f t="shared" si="5"/>
        <v>5415.1034562634295</v>
      </c>
      <c r="M89" s="6">
        <f t="shared" si="5"/>
        <v>6530.000281446597</v>
      </c>
      <c r="N89" s="6">
        <f t="shared" si="4"/>
        <v>7487.0157705240772</v>
      </c>
      <c r="O89" s="6">
        <f t="shared" si="4"/>
        <v>8652.4667043075733</v>
      </c>
      <c r="P89" s="6">
        <f t="shared" si="4"/>
        <v>9640.5913793771779</v>
      </c>
      <c r="Q89" s="6">
        <f t="shared" si="4"/>
        <v>10515.134500123273</v>
      </c>
      <c r="R89" s="6"/>
    </row>
    <row r="90" spans="1:28" x14ac:dyDescent="0.3">
      <c r="A90" s="4" t="s">
        <v>33</v>
      </c>
      <c r="B90" s="4" t="str">
        <f>INDEX('R1. Scenario specifications'!$C$11:$C$59,MATCH($A90,'R1. Scenario specifications'!$A$11:$A$59,0))</f>
        <v>Below 2 Degrees Scenario (1.75DS), Energy Technology Perspectives 2017</v>
      </c>
      <c r="C90" s="4" t="s">
        <v>56</v>
      </c>
      <c r="D90" s="4" t="s">
        <v>105</v>
      </c>
      <c r="E90" s="6">
        <f t="shared" si="6"/>
        <v>198.179</v>
      </c>
      <c r="F90" s="6" t="str">
        <f t="shared" si="6"/>
        <v/>
      </c>
      <c r="G90" s="6" t="str">
        <f t="shared" si="6"/>
        <v/>
      </c>
      <c r="H90" s="6" t="str">
        <f t="shared" si="5"/>
        <v/>
      </c>
      <c r="I90" s="6" t="str">
        <f t="shared" si="5"/>
        <v/>
      </c>
      <c r="J90" s="6">
        <f t="shared" si="5"/>
        <v>1252.3806699304882</v>
      </c>
      <c r="K90" s="6">
        <f t="shared" si="5"/>
        <v>2254.9995036790078</v>
      </c>
      <c r="L90" s="6">
        <f t="shared" si="5"/>
        <v>3854.2159998392799</v>
      </c>
      <c r="M90" s="6">
        <f t="shared" si="5"/>
        <v>5753.3626224760428</v>
      </c>
      <c r="N90" s="6">
        <f t="shared" si="4"/>
        <v>7829.5870182588551</v>
      </c>
      <c r="O90" s="6">
        <f t="shared" si="4"/>
        <v>9992.3940444936634</v>
      </c>
      <c r="P90" s="6">
        <f t="shared" si="4"/>
        <v>12268.334387010287</v>
      </c>
      <c r="Q90" s="6">
        <f t="shared" si="4"/>
        <v>14652.744288130511</v>
      </c>
      <c r="R90" s="6"/>
    </row>
    <row r="91" spans="1:28" ht="15" thickBot="1" x14ac:dyDescent="0.35"/>
    <row r="92" spans="1:28" s="5" customFormat="1" ht="15" thickBot="1" x14ac:dyDescent="0.35">
      <c r="A92" s="5" t="s">
        <v>35</v>
      </c>
    </row>
    <row r="93" spans="1:28" x14ac:dyDescent="0.3">
      <c r="A93" s="4" t="s">
        <v>36</v>
      </c>
      <c r="B93" s="4" t="s">
        <v>19</v>
      </c>
      <c r="C93" s="4" t="s">
        <v>20</v>
      </c>
      <c r="D93" s="4" t="s">
        <v>21</v>
      </c>
      <c r="E93" s="4" t="s">
        <v>37</v>
      </c>
      <c r="F93" s="4" t="s">
        <v>38</v>
      </c>
      <c r="G93" s="4">
        <v>2014</v>
      </c>
      <c r="H93" s="4">
        <v>2015</v>
      </c>
      <c r="I93" s="4">
        <v>2016</v>
      </c>
      <c r="J93" s="4">
        <v>2017</v>
      </c>
      <c r="K93" s="4">
        <v>2020</v>
      </c>
      <c r="L93" s="4">
        <v>2025</v>
      </c>
      <c r="M93" s="4">
        <v>2030</v>
      </c>
      <c r="N93" s="4">
        <v>2035</v>
      </c>
      <c r="O93" s="4">
        <v>2040</v>
      </c>
      <c r="P93" s="4">
        <v>2045</v>
      </c>
      <c r="Q93" s="4">
        <v>2050</v>
      </c>
      <c r="R93" s="4">
        <v>2055</v>
      </c>
      <c r="S93" s="4">
        <v>2060</v>
      </c>
      <c r="AB93" s="7"/>
    </row>
    <row r="94" spans="1:28" x14ac:dyDescent="0.3">
      <c r="A94" s="4" t="s">
        <v>59</v>
      </c>
      <c r="B94" s="14" t="s">
        <v>22</v>
      </c>
      <c r="C94" s="14" t="str">
        <f>INDEX('R1. Scenario specifications'!$C$11:$C$59,MATCH($B94,'R1. Scenario specifications'!$A$11:$A$59,0))</f>
        <v>Current Policies Scenario, World Energy Outlook 2018</v>
      </c>
      <c r="D94" s="14" t="s">
        <v>23</v>
      </c>
      <c r="E94" s="14" t="s">
        <v>23</v>
      </c>
      <c r="F94" s="14" t="s">
        <v>105</v>
      </c>
      <c r="G94" s="15"/>
      <c r="H94" s="15"/>
      <c r="I94" s="15">
        <f>INDEX('R9. WEO18 Electricity'!$B$13:$K$25,MATCH($E94,'R9. WEO18 Electricity'!$A$13:$A$25,0),MATCH(I$93,'R9. WEO18 Electricity'!$B$11:$K$11,0))</f>
        <v>9575</v>
      </c>
      <c r="J94" s="15">
        <f>INDEX('R9. WEO18 Electricity'!$B$13:$K$25,MATCH($E94,'R9. WEO18 Electricity'!$A$13:$A$25,0),MATCH(CONCATENATE(J$93,"e"),'R9. WEO18 Electricity'!$B$11:$K$11,0))</f>
        <v>9858</v>
      </c>
      <c r="K94" s="16">
        <f t="shared" ref="K94:K126" si="7">$J94+(K$93-$J$93)*($L94-$J94)/($L$93-$J$93)</f>
        <v>10171.5</v>
      </c>
      <c r="L94" s="15">
        <f>INDEX('R9. WEO18 Electricity'!$N$13:$Q$25,MATCH($E94,'R9. WEO18 Electricity'!$M$13:$M$25,0),MATCH(L$93,'R9. WEO18 Electricity'!$N$11:$Q$11,0))</f>
        <v>10694</v>
      </c>
      <c r="M94" s="15">
        <f>INDEX('R9. WEO18 Electricity'!$N$13:$Q$25,MATCH($E94,'R9. WEO18 Electricity'!$M$13:$M$25,0),MATCH(M$93,'R9. WEO18 Electricity'!$N$11:$Q$11,0))</f>
        <v>11722</v>
      </c>
      <c r="N94" s="15">
        <f>INDEX('R9. WEO18 Electricity'!$N$13:$Q$25,MATCH($E94,'R9. WEO18 Electricity'!$M$13:$M$25,0),MATCH(N$93,'R9. WEO18 Electricity'!$N$11:$Q$11,0))</f>
        <v>12834</v>
      </c>
      <c r="O94" s="15">
        <f>INDEX('R9. WEO18 Electricity'!$N$13:$Q$25,MATCH($E94,'R9. WEO18 Electricity'!$M$13:$M$25,0),MATCH(O$93,'R9. WEO18 Electricity'!$N$11:$Q$11,0))</f>
        <v>13910</v>
      </c>
      <c r="P94" s="16">
        <f>IF(TREND($N94:$O94,$N$93:$O$93,P$93)&lt;0,0,TREND($N94:$O94,$N$93:$O$93,P$93))</f>
        <v>14986</v>
      </c>
      <c r="Q94" s="16">
        <f t="shared" ref="Q94:S109" si="8">IF(TREND($N94:$O94,$N$93:$O$93,Q$93)&lt;0,0,TREND($N94:$O94,$N$93:$O$93,Q$93))</f>
        <v>16062</v>
      </c>
      <c r="R94" s="16">
        <f t="shared" si="8"/>
        <v>17138</v>
      </c>
      <c r="S94" s="16">
        <f t="shared" si="8"/>
        <v>18214</v>
      </c>
    </row>
    <row r="95" spans="1:28" x14ac:dyDescent="0.3">
      <c r="A95" s="4" t="s">
        <v>59</v>
      </c>
      <c r="B95" s="4" t="s">
        <v>22</v>
      </c>
      <c r="C95" s="4" t="str">
        <f>INDEX('R1. Scenario specifications'!$C$11:$C$59,MATCH($B95,'R1. Scenario specifications'!$A$11:$A$59,0))</f>
        <v>Current Policies Scenario, World Energy Outlook 2018</v>
      </c>
      <c r="D95" s="4" t="s">
        <v>24</v>
      </c>
      <c r="E95" s="4" t="s">
        <v>24</v>
      </c>
      <c r="F95" s="4" t="s">
        <v>105</v>
      </c>
      <c r="G95" s="6"/>
      <c r="H95" s="6"/>
      <c r="I95" s="6">
        <f>INDEX('R9. WEO18 Electricity'!$B$13:$K$25,MATCH($E95,'R9. WEO18 Electricity'!$A$13:$A$25,0),MATCH(I$93,'R9. WEO18 Electricity'!$B$11:$K$11,0))</f>
        <v>926</v>
      </c>
      <c r="J95" s="6">
        <f>INDEX('R9. WEO18 Electricity'!$B$13:$K$25,MATCH($E95,'R9. WEO18 Electricity'!$A$13:$A$25,0),MATCH(CONCATENATE(J$93,"e"),'R9. WEO18 Electricity'!$B$11:$K$11,0))</f>
        <v>940</v>
      </c>
      <c r="K95" s="8">
        <f t="shared" si="7"/>
        <v>879.625</v>
      </c>
      <c r="L95" s="6">
        <f>INDEX('R9. WEO18 Electricity'!$N$13:$Q$25,MATCH($E95,'R9. WEO18 Electricity'!$M$13:$M$25,0),MATCH(L$93,'R9. WEO18 Electricity'!$N$11:$Q$11,0))</f>
        <v>779</v>
      </c>
      <c r="M95" s="6">
        <f>INDEX('R9. WEO18 Electricity'!$N$13:$Q$25,MATCH($E95,'R9. WEO18 Electricity'!$M$13:$M$25,0),MATCH(M$93,'R9. WEO18 Electricity'!$N$11:$Q$11,0))</f>
        <v>697</v>
      </c>
      <c r="N95" s="6">
        <f>INDEX('R9. WEO18 Electricity'!$N$13:$Q$25,MATCH($E95,'R9. WEO18 Electricity'!$M$13:$M$25,0),MATCH(N$93,'R9. WEO18 Electricity'!$N$11:$Q$11,0))</f>
        <v>642</v>
      </c>
      <c r="O95" s="6">
        <f>INDEX('R9. WEO18 Electricity'!$N$13:$Q$25,MATCH($E95,'R9. WEO18 Electricity'!$M$13:$M$25,0),MATCH(O$93,'R9. WEO18 Electricity'!$N$11:$Q$11,0))</f>
        <v>610</v>
      </c>
      <c r="P95" s="8">
        <f t="shared" ref="P95:S110" si="9">IF(TREND($N95:$O95,$N$93:$O$93,P$93)&lt;0,0,TREND($N95:$O95,$N$93:$O$93,P$93))</f>
        <v>578</v>
      </c>
      <c r="Q95" s="8">
        <f t="shared" si="8"/>
        <v>546</v>
      </c>
      <c r="R95" s="8">
        <f t="shared" si="8"/>
        <v>514</v>
      </c>
      <c r="S95" s="8">
        <f t="shared" si="8"/>
        <v>482</v>
      </c>
    </row>
    <row r="96" spans="1:28" x14ac:dyDescent="0.3">
      <c r="A96" s="4" t="s">
        <v>59</v>
      </c>
      <c r="B96" s="4" t="s">
        <v>22</v>
      </c>
      <c r="C96" s="4" t="str">
        <f>INDEX('R1. Scenario specifications'!$C$11:$C$59,MATCH($B96,'R1. Scenario specifications'!$A$11:$A$59,0))</f>
        <v>Current Policies Scenario, World Energy Outlook 2018</v>
      </c>
      <c r="D96" s="4" t="s">
        <v>25</v>
      </c>
      <c r="E96" s="4" t="s">
        <v>25</v>
      </c>
      <c r="F96" s="4" t="s">
        <v>105</v>
      </c>
      <c r="G96" s="6"/>
      <c r="H96" s="6"/>
      <c r="I96" s="6">
        <f>INDEX('R9. WEO18 Electricity'!$B$13:$K$25,MATCH($E96,'R9. WEO18 Electricity'!$A$13:$A$25,0),MATCH(I$93,'R9. WEO18 Electricity'!$B$11:$K$11,0))</f>
        <v>5781</v>
      </c>
      <c r="J96" s="6">
        <f>INDEX('R9. WEO18 Electricity'!$B$13:$K$25,MATCH($E96,'R9. WEO18 Electricity'!$A$13:$A$25,0),MATCH(CONCATENATE(J$93,"e"),'R9. WEO18 Electricity'!$B$11:$K$11,0))</f>
        <v>5855</v>
      </c>
      <c r="K96" s="8">
        <f t="shared" si="7"/>
        <v>6311.375</v>
      </c>
      <c r="L96" s="6">
        <f>INDEX('R9. WEO18 Electricity'!$N$13:$Q$25,MATCH($E96,'R9. WEO18 Electricity'!$M$13:$M$25,0),MATCH(L$93,'R9. WEO18 Electricity'!$N$11:$Q$11,0))</f>
        <v>7072</v>
      </c>
      <c r="M96" s="6">
        <f>INDEX('R9. WEO18 Electricity'!$N$13:$Q$25,MATCH($E96,'R9. WEO18 Electricity'!$M$13:$M$25,0),MATCH(M$93,'R9. WEO18 Electricity'!$N$11:$Q$11,0))</f>
        <v>8172</v>
      </c>
      <c r="N96" s="6">
        <f>INDEX('R9. WEO18 Electricity'!$N$13:$Q$25,MATCH($E96,'R9. WEO18 Electricity'!$M$13:$M$25,0),MATCH(N$93,'R9. WEO18 Electricity'!$N$11:$Q$11,0))</f>
        <v>9262</v>
      </c>
      <c r="O96" s="6">
        <f>INDEX('R9. WEO18 Electricity'!$N$13:$Q$25,MATCH($E96,'R9. WEO18 Electricity'!$M$13:$M$25,0),MATCH(O$93,'R9. WEO18 Electricity'!$N$11:$Q$11,0))</f>
        <v>10295</v>
      </c>
      <c r="P96" s="8">
        <f t="shared" si="9"/>
        <v>11328</v>
      </c>
      <c r="Q96" s="8">
        <f t="shared" si="8"/>
        <v>12361</v>
      </c>
      <c r="R96" s="8">
        <f t="shared" si="8"/>
        <v>13394</v>
      </c>
      <c r="S96" s="8">
        <f t="shared" si="8"/>
        <v>14427</v>
      </c>
    </row>
    <row r="97" spans="1:19" x14ac:dyDescent="0.3">
      <c r="A97" s="4" t="s">
        <v>59</v>
      </c>
      <c r="B97" s="4" t="s">
        <v>22</v>
      </c>
      <c r="C97" s="4" t="str">
        <f>INDEX('R1. Scenario specifications'!$C$11:$C$59,MATCH($B97,'R1. Scenario specifications'!$A$11:$A$59,0))</f>
        <v>Current Policies Scenario, World Energy Outlook 2018</v>
      </c>
      <c r="D97" s="4" t="s">
        <v>53</v>
      </c>
      <c r="E97" s="4" t="s">
        <v>53</v>
      </c>
      <c r="F97" s="4" t="s">
        <v>105</v>
      </c>
      <c r="G97" s="6"/>
      <c r="H97" s="6"/>
      <c r="I97" s="6">
        <f>INDEX('R9. WEO18 Electricity'!$B$13:$K$25,MATCH($E97,'R9. WEO18 Electricity'!$A$13:$A$25,0),MATCH(I$93,'R9. WEO18 Electricity'!$B$11:$K$11,0))</f>
        <v>2605</v>
      </c>
      <c r="J97" s="6">
        <f>INDEX('R9. WEO18 Electricity'!$B$13:$K$25,MATCH($E97,'R9. WEO18 Electricity'!$A$13:$A$25,0),MATCH(CONCATENATE(J$93,"e"),'R9. WEO18 Electricity'!$B$11:$K$11,0))</f>
        <v>2637</v>
      </c>
      <c r="K97" s="8">
        <f t="shared" si="7"/>
        <v>2802.75</v>
      </c>
      <c r="L97" s="6">
        <f>INDEX('R9. WEO18 Electricity'!$N$13:$Q$25,MATCH($E97,'R9. WEO18 Electricity'!$M$13:$M$25,0),MATCH(L$93,'R9. WEO18 Electricity'!$N$11:$Q$11,0))</f>
        <v>3079</v>
      </c>
      <c r="M97" s="6">
        <f>INDEX('R9. WEO18 Electricity'!$N$13:$Q$25,MATCH($E97,'R9. WEO18 Electricity'!$M$13:$M$25,0),MATCH(M$93,'R9. WEO18 Electricity'!$N$11:$Q$11,0))</f>
        <v>3239</v>
      </c>
      <c r="N97" s="6">
        <f>INDEX('R9. WEO18 Electricity'!$N$13:$Q$25,MATCH($E97,'R9. WEO18 Electricity'!$M$13:$M$25,0),MATCH(N$93,'R9. WEO18 Electricity'!$N$11:$Q$11,0))</f>
        <v>3410</v>
      </c>
      <c r="O97" s="6">
        <f>INDEX('R9. WEO18 Electricity'!$N$13:$Q$25,MATCH($E97,'R9. WEO18 Electricity'!$M$13:$M$25,0),MATCH(O$93,'R9. WEO18 Electricity'!$N$11:$Q$11,0))</f>
        <v>3648</v>
      </c>
      <c r="P97" s="8">
        <f t="shared" si="9"/>
        <v>3886</v>
      </c>
      <c r="Q97" s="8">
        <f t="shared" si="8"/>
        <v>4124</v>
      </c>
      <c r="R97" s="8">
        <f t="shared" si="8"/>
        <v>4362</v>
      </c>
      <c r="S97" s="8">
        <f t="shared" si="8"/>
        <v>4600</v>
      </c>
    </row>
    <row r="98" spans="1:19" x14ac:dyDescent="0.3">
      <c r="A98" s="4" t="s">
        <v>59</v>
      </c>
      <c r="B98" s="4" t="s">
        <v>22</v>
      </c>
      <c r="C98" s="4" t="str">
        <f>INDEX('R1. Scenario specifications'!$C$11:$C$59,MATCH($B98,'R1. Scenario specifications'!$A$11:$A$59,0))</f>
        <v>Current Policies Scenario, World Energy Outlook 2018</v>
      </c>
      <c r="D98" s="4" t="s">
        <v>54</v>
      </c>
      <c r="E98" s="4" t="s">
        <v>54</v>
      </c>
      <c r="F98" s="4" t="s">
        <v>105</v>
      </c>
      <c r="G98" s="6"/>
      <c r="H98" s="6"/>
      <c r="I98" s="6">
        <f>INDEX('R9. WEO18 Electricity'!$B$13:$K$25,MATCH($E98,'R9. WEO18 Electricity'!$A$13:$A$25,0),MATCH(I$93,'R9. WEO18 Electricity'!$B$11:$K$11,0))</f>
        <v>4049</v>
      </c>
      <c r="J98" s="6">
        <f>INDEX('R9. WEO18 Electricity'!$B$13:$K$25,MATCH($E98,'R9. WEO18 Electricity'!$A$13:$A$25,0),MATCH(CONCATENATE(J$93,"e"),'R9. WEO18 Electricity'!$B$11:$K$11,0))</f>
        <v>4109</v>
      </c>
      <c r="K98" s="8">
        <f t="shared" si="7"/>
        <v>4368.5</v>
      </c>
      <c r="L98" s="6">
        <f>INDEX('R9. WEO18 Electricity'!$N$13:$Q$25,MATCH($E98,'R9. WEO18 Electricity'!$M$13:$M$25,0),MATCH(L$93,'R9. WEO18 Electricity'!$N$11:$Q$11,0))</f>
        <v>4801</v>
      </c>
      <c r="M98" s="6">
        <f>INDEX('R9. WEO18 Electricity'!$N$13:$Q$25,MATCH($E98,'R9. WEO18 Electricity'!$M$13:$M$25,0),MATCH(M$93,'R9. WEO18 Electricity'!$N$11:$Q$11,0))</f>
        <v>5223</v>
      </c>
      <c r="N98" s="6">
        <f>INDEX('R9. WEO18 Electricity'!$N$13:$Q$25,MATCH($E98,'R9. WEO18 Electricity'!$M$13:$M$25,0),MATCH(N$93,'R9. WEO18 Electricity'!$N$11:$Q$11,0))</f>
        <v>5605</v>
      </c>
      <c r="O98" s="6">
        <f>INDEX('R9. WEO18 Electricity'!$N$13:$Q$25,MATCH($E98,'R9. WEO18 Electricity'!$M$13:$M$25,0),MATCH(O$93,'R9. WEO18 Electricity'!$N$11:$Q$11,0))</f>
        <v>5973</v>
      </c>
      <c r="P98" s="8">
        <f t="shared" si="9"/>
        <v>6341</v>
      </c>
      <c r="Q98" s="8">
        <f t="shared" si="8"/>
        <v>6709</v>
      </c>
      <c r="R98" s="8">
        <f t="shared" si="8"/>
        <v>7077</v>
      </c>
      <c r="S98" s="8">
        <f t="shared" si="8"/>
        <v>7445</v>
      </c>
    </row>
    <row r="99" spans="1:19" x14ac:dyDescent="0.3">
      <c r="A99" s="4" t="s">
        <v>59</v>
      </c>
      <c r="B99" s="4" t="s">
        <v>22</v>
      </c>
      <c r="C99" s="4" t="str">
        <f>INDEX('R1. Scenario specifications'!$C$11:$C$59,MATCH($B99,'R1. Scenario specifications'!$A$11:$A$59,0))</f>
        <v>Current Policies Scenario, World Energy Outlook 2018</v>
      </c>
      <c r="D99" s="4" t="s">
        <v>55</v>
      </c>
      <c r="E99" s="4" t="s">
        <v>60</v>
      </c>
      <c r="F99" s="4" t="s">
        <v>105</v>
      </c>
      <c r="G99" s="6"/>
      <c r="H99" s="6"/>
      <c r="I99" s="6">
        <f>INDEX('R9. WEO18 Electricity'!$B$13:$K$25,MATCH($E99,'R9. WEO18 Electricity'!$A$13:$A$25,0),MATCH(I$93,'R9. WEO18 Electricity'!$B$11:$K$11,0))</f>
        <v>569</v>
      </c>
      <c r="J99" s="6">
        <f>INDEX('R9. WEO18 Electricity'!$B$13:$K$25,MATCH($E99,'R9. WEO18 Electricity'!$A$13:$A$25,0),MATCH(CONCATENATE(J$93,"e"),'R9. WEO18 Electricity'!$B$11:$K$11,0))</f>
        <v>623</v>
      </c>
      <c r="K99" s="8">
        <f t="shared" si="7"/>
        <v>716.75</v>
      </c>
      <c r="L99" s="6">
        <f>INDEX('R9. WEO18 Electricity'!$N$13:$Q$25,MATCH($E99,'R9. WEO18 Electricity'!$M$13:$M$25,0),MATCH(L$93,'R9. WEO18 Electricity'!$N$11:$Q$11,0))</f>
        <v>873</v>
      </c>
      <c r="M99" s="6">
        <f>INDEX('R9. WEO18 Electricity'!$N$13:$Q$25,MATCH($E99,'R9. WEO18 Electricity'!$M$13:$M$25,0),MATCH(M$93,'R9. WEO18 Electricity'!$N$11:$Q$11,0))</f>
        <v>992</v>
      </c>
      <c r="N99" s="6">
        <f>INDEX('R9. WEO18 Electricity'!$N$13:$Q$25,MATCH($E99,'R9. WEO18 Electricity'!$M$13:$M$25,0),MATCH(N$93,'R9. WEO18 Electricity'!$N$11:$Q$11,0))</f>
        <v>1109</v>
      </c>
      <c r="O99" s="6">
        <f>INDEX('R9. WEO18 Electricity'!$N$13:$Q$25,MATCH($E99,'R9. WEO18 Electricity'!$M$13:$M$25,0),MATCH(O$93,'R9. WEO18 Electricity'!$N$11:$Q$11,0))</f>
        <v>1228</v>
      </c>
      <c r="P99" s="8">
        <f t="shared" si="9"/>
        <v>1347</v>
      </c>
      <c r="Q99" s="8">
        <f t="shared" si="8"/>
        <v>1466</v>
      </c>
      <c r="R99" s="8">
        <f t="shared" si="8"/>
        <v>1585</v>
      </c>
      <c r="S99" s="8">
        <f t="shared" si="8"/>
        <v>1704</v>
      </c>
    </row>
    <row r="100" spans="1:19" x14ac:dyDescent="0.3">
      <c r="A100" s="4" t="s">
        <v>59</v>
      </c>
      <c r="B100" s="4" t="s">
        <v>22</v>
      </c>
      <c r="C100" s="4" t="str">
        <f>INDEX('R1. Scenario specifications'!$C$11:$C$59,MATCH($B100,'R1. Scenario specifications'!$A$11:$A$59,0))</f>
        <v>Current Policies Scenario, World Energy Outlook 2018</v>
      </c>
      <c r="D100" s="4" t="s">
        <v>57</v>
      </c>
      <c r="E100" s="4" t="s">
        <v>57</v>
      </c>
      <c r="F100" s="4" t="s">
        <v>105</v>
      </c>
      <c r="G100" s="6"/>
      <c r="H100" s="6"/>
      <c r="I100" s="6">
        <f>INDEX('R9. WEO18 Electricity'!$B$13:$K$25,MATCH($E100,'R9. WEO18 Electricity'!$A$13:$A$25,0),MATCH(I$93,'R9. WEO18 Electricity'!$B$11:$K$11,0))</f>
        <v>957</v>
      </c>
      <c r="J100" s="6">
        <f>INDEX('R9. WEO18 Electricity'!$B$13:$K$25,MATCH($E100,'R9. WEO18 Electricity'!$A$13:$A$25,0),MATCH(CONCATENATE(J$93,"e"),'R9. WEO18 Electricity'!$B$11:$K$11,0))</f>
        <v>1085</v>
      </c>
      <c r="K100" s="8">
        <f t="shared" si="7"/>
        <v>1484.75</v>
      </c>
      <c r="L100" s="6">
        <f>INDEX('R9. WEO18 Electricity'!$N$13:$Q$25,MATCH($E100,'R9. WEO18 Electricity'!$M$13:$M$25,0),MATCH(L$93,'R9. WEO18 Electricity'!$N$11:$Q$11,0))</f>
        <v>2151</v>
      </c>
      <c r="M100" s="6">
        <f>INDEX('R9. WEO18 Electricity'!$N$13:$Q$25,MATCH($E100,'R9. WEO18 Electricity'!$M$13:$M$25,0),MATCH(M$93,'R9. WEO18 Electricity'!$N$11:$Q$11,0))</f>
        <v>2668</v>
      </c>
      <c r="N100" s="6">
        <f>INDEX('R9. WEO18 Electricity'!$N$13:$Q$25,MATCH($E100,'R9. WEO18 Electricity'!$M$13:$M$25,0),MATCH(N$93,'R9. WEO18 Electricity'!$N$11:$Q$11,0))</f>
        <v>3179</v>
      </c>
      <c r="O100" s="6">
        <f>INDEX('R9. WEO18 Electricity'!$N$13:$Q$25,MATCH($E100,'R9. WEO18 Electricity'!$M$13:$M$25,0),MATCH(O$93,'R9. WEO18 Electricity'!$N$11:$Q$11,0))</f>
        <v>3679</v>
      </c>
      <c r="P100" s="8">
        <f t="shared" si="9"/>
        <v>4179</v>
      </c>
      <c r="Q100" s="8">
        <f t="shared" si="8"/>
        <v>4679</v>
      </c>
      <c r="R100" s="8">
        <f t="shared" si="8"/>
        <v>5179</v>
      </c>
      <c r="S100" s="8">
        <f t="shared" si="8"/>
        <v>5679</v>
      </c>
    </row>
    <row r="101" spans="1:19" x14ac:dyDescent="0.3">
      <c r="A101" s="4" t="s">
        <v>59</v>
      </c>
      <c r="B101" s="4" t="s">
        <v>22</v>
      </c>
      <c r="C101" s="4" t="str">
        <f>INDEX('R1. Scenario specifications'!$C$11:$C$59,MATCH($B101,'R1. Scenario specifications'!$A$11:$A$59,0))</f>
        <v>Current Policies Scenario, World Energy Outlook 2018</v>
      </c>
      <c r="D101" s="4" t="s">
        <v>58</v>
      </c>
      <c r="E101" s="4" t="s">
        <v>63</v>
      </c>
      <c r="F101" s="4" t="s">
        <v>105</v>
      </c>
      <c r="G101" s="6"/>
      <c r="H101" s="6"/>
      <c r="I101" s="6">
        <f>INDEX('R9. WEO18 Electricity'!$B$13:$K$25,MATCH($E101,'R9. WEO18 Electricity'!$A$13:$A$25,0),MATCH(I$93,'R9. WEO18 Electricity'!$B$11:$K$11,0))</f>
        <v>82</v>
      </c>
      <c r="J101" s="6">
        <f>INDEX('R9. WEO18 Electricity'!$B$13:$K$25,MATCH($E101,'R9. WEO18 Electricity'!$A$13:$A$25,0),MATCH(CONCATENATE(J$93,"e"),'R9. WEO18 Electricity'!$B$11:$K$11,0))</f>
        <v>87</v>
      </c>
      <c r="K101" s="8">
        <f t="shared" si="7"/>
        <v>101.25</v>
      </c>
      <c r="L101" s="6">
        <f>INDEX('R9. WEO18 Electricity'!$N$13:$Q$25,MATCH($E101,'R9. WEO18 Electricity'!$M$13:$M$25,0),MATCH(L$93,'R9. WEO18 Electricity'!$N$11:$Q$11,0))</f>
        <v>125</v>
      </c>
      <c r="M101" s="6">
        <f>INDEX('R9. WEO18 Electricity'!$N$13:$Q$25,MATCH($E101,'R9. WEO18 Electricity'!$M$13:$M$25,0),MATCH(M$93,'R9. WEO18 Electricity'!$N$11:$Q$11,0))</f>
        <v>170</v>
      </c>
      <c r="N101" s="6">
        <f>INDEX('R9. WEO18 Electricity'!$N$13:$Q$25,MATCH($E101,'R9. WEO18 Electricity'!$M$13:$M$25,0),MATCH(N$93,'R9. WEO18 Electricity'!$N$11:$Q$11,0))</f>
        <v>222</v>
      </c>
      <c r="O101" s="6">
        <f>INDEX('R9. WEO18 Electricity'!$N$13:$Q$25,MATCH($E101,'R9. WEO18 Electricity'!$M$13:$M$25,0),MATCH(O$93,'R9. WEO18 Electricity'!$N$11:$Q$11,0))</f>
        <v>277</v>
      </c>
      <c r="P101" s="8">
        <f t="shared" si="9"/>
        <v>332</v>
      </c>
      <c r="Q101" s="8">
        <f t="shared" si="8"/>
        <v>387</v>
      </c>
      <c r="R101" s="8">
        <f t="shared" si="8"/>
        <v>442</v>
      </c>
      <c r="S101" s="8">
        <f t="shared" si="8"/>
        <v>497</v>
      </c>
    </row>
    <row r="102" spans="1:19" x14ac:dyDescent="0.3">
      <c r="A102" s="4" t="s">
        <v>59</v>
      </c>
      <c r="B102" s="4" t="s">
        <v>22</v>
      </c>
      <c r="C102" s="4" t="str">
        <f>INDEX('R1. Scenario specifications'!$C$11:$C$59,MATCH($B102,'R1. Scenario specifications'!$A$11:$A$59,0))</f>
        <v>Current Policies Scenario, World Energy Outlook 2018</v>
      </c>
      <c r="D102" s="4" t="s">
        <v>56</v>
      </c>
      <c r="E102" s="4" t="s">
        <v>61</v>
      </c>
      <c r="F102" s="4" t="s">
        <v>105</v>
      </c>
      <c r="G102" s="6"/>
      <c r="H102" s="6"/>
      <c r="I102" s="6">
        <f>INDEX('R9. WEO18 Electricity'!$B$13:$K$25,MATCH($E102,'R9. WEO18 Electricity'!$A$13:$A$25,0),MATCH(I$93,'R9. WEO18 Electricity'!$B$11:$K$11,0))</f>
        <v>328</v>
      </c>
      <c r="J102" s="6">
        <f>INDEX('R9. WEO18 Electricity'!$B$13:$K$25,MATCH($E102,'R9. WEO18 Electricity'!$A$13:$A$25,0),MATCH(CONCATENATE(J$93,"e"),'R9. WEO18 Electricity'!$B$11:$K$11,0))</f>
        <v>435</v>
      </c>
      <c r="K102" s="8">
        <f t="shared" si="7"/>
        <v>772.125</v>
      </c>
      <c r="L102" s="6">
        <f>INDEX('R9. WEO18 Electricity'!$N$13:$Q$25,MATCH($E102,'R9. WEO18 Electricity'!$M$13:$M$25,0),MATCH(L$93,'R9. WEO18 Electricity'!$N$11:$Q$11,0))</f>
        <v>1334</v>
      </c>
      <c r="M102" s="6">
        <f>INDEX('R9. WEO18 Electricity'!$N$13:$Q$25,MATCH($E102,'R9. WEO18 Electricity'!$M$13:$M$25,0),MATCH(M$93,'R9. WEO18 Electricity'!$N$11:$Q$11,0))</f>
        <v>1782</v>
      </c>
      <c r="N102" s="6">
        <f>INDEX('R9. WEO18 Electricity'!$N$13:$Q$25,MATCH($E102,'R9. WEO18 Electricity'!$M$13:$M$25,0),MATCH(N$93,'R9. WEO18 Electricity'!$N$11:$Q$11,0))</f>
        <v>2291</v>
      </c>
      <c r="O102" s="6">
        <f>INDEX('R9. WEO18 Electricity'!$N$13:$Q$25,MATCH($E102,'R9. WEO18 Electricity'!$M$13:$M$25,0),MATCH(O$93,'R9. WEO18 Electricity'!$N$11:$Q$11,0))</f>
        <v>2956</v>
      </c>
      <c r="P102" s="8">
        <f t="shared" si="9"/>
        <v>3621</v>
      </c>
      <c r="Q102" s="8">
        <f t="shared" si="8"/>
        <v>4286</v>
      </c>
      <c r="R102" s="8">
        <f t="shared" si="8"/>
        <v>4951</v>
      </c>
      <c r="S102" s="8">
        <f t="shared" si="8"/>
        <v>5616</v>
      </c>
    </row>
    <row r="103" spans="1:19" x14ac:dyDescent="0.3">
      <c r="A103" s="4" t="s">
        <v>59</v>
      </c>
      <c r="B103" s="4" t="s">
        <v>22</v>
      </c>
      <c r="C103" s="4" t="str">
        <f>INDEX('R1. Scenario specifications'!$C$11:$C$59,MATCH($B103,'R1. Scenario specifications'!$A$11:$A$59,0))</f>
        <v>Current Policies Scenario, World Energy Outlook 2018</v>
      </c>
      <c r="D103" s="4" t="s">
        <v>56</v>
      </c>
      <c r="E103" s="4" t="s">
        <v>62</v>
      </c>
      <c r="F103" s="4" t="s">
        <v>105</v>
      </c>
      <c r="G103" s="6"/>
      <c r="H103" s="6"/>
      <c r="I103" s="6">
        <f>INDEX('R9. WEO18 Electricity'!$B$13:$K$25,MATCH($E103,'R9. WEO18 Electricity'!$A$13:$A$25,0),MATCH(I$93,'R9. WEO18 Electricity'!$B$11:$K$11,0))</f>
        <v>10</v>
      </c>
      <c r="J103" s="6">
        <f>INDEX('R9. WEO18 Electricity'!$B$13:$K$25,MATCH($E103,'R9. WEO18 Electricity'!$A$13:$A$25,0),MATCH(CONCATENATE(J$93,"e"),'R9. WEO18 Electricity'!$B$11:$K$11,0))</f>
        <v>11</v>
      </c>
      <c r="K103" s="8">
        <f t="shared" si="7"/>
        <v>18.125</v>
      </c>
      <c r="L103" s="6">
        <f>INDEX('R9. WEO18 Electricity'!$N$13:$Q$25,MATCH($E103,'R9. WEO18 Electricity'!$M$13:$M$25,0),MATCH(L$93,'R9. WEO18 Electricity'!$N$11:$Q$11,0))</f>
        <v>30</v>
      </c>
      <c r="M103" s="6">
        <f>INDEX('R9. WEO18 Electricity'!$N$13:$Q$25,MATCH($E103,'R9. WEO18 Electricity'!$M$13:$M$25,0),MATCH(M$93,'R9. WEO18 Electricity'!$N$11:$Q$11,0))</f>
        <v>52</v>
      </c>
      <c r="N103" s="6">
        <f>INDEX('R9. WEO18 Electricity'!$N$13:$Q$25,MATCH($E103,'R9. WEO18 Electricity'!$M$13:$M$25,0),MATCH(N$93,'R9. WEO18 Electricity'!$N$11:$Q$11,0))</f>
        <v>80</v>
      </c>
      <c r="O103" s="6">
        <f>INDEX('R9. WEO18 Electricity'!$N$13:$Q$25,MATCH($E103,'R9. WEO18 Electricity'!$M$13:$M$25,0),MATCH(O$93,'R9. WEO18 Electricity'!$N$11:$Q$11,0))</f>
        <v>119</v>
      </c>
      <c r="P103" s="8">
        <f t="shared" si="9"/>
        <v>158</v>
      </c>
      <c r="Q103" s="8">
        <f t="shared" si="8"/>
        <v>197</v>
      </c>
      <c r="R103" s="8">
        <f t="shared" si="8"/>
        <v>236</v>
      </c>
      <c r="S103" s="8">
        <f t="shared" si="8"/>
        <v>275</v>
      </c>
    </row>
    <row r="104" spans="1:19" x14ac:dyDescent="0.3">
      <c r="A104" s="4" t="s">
        <v>59</v>
      </c>
      <c r="B104" s="4" t="s">
        <v>22</v>
      </c>
      <c r="C104" s="4" t="str">
        <f>INDEX('R1. Scenario specifications'!$C$11:$C$59,MATCH($B104,'R1. Scenario specifications'!$A$11:$A$59,0))</f>
        <v>Current Policies Scenario, World Energy Outlook 2018</v>
      </c>
      <c r="D104" s="4" t="s">
        <v>58</v>
      </c>
      <c r="E104" s="4" t="s">
        <v>64</v>
      </c>
      <c r="F104" s="9" t="s">
        <v>105</v>
      </c>
      <c r="G104" s="10"/>
      <c r="H104" s="10"/>
      <c r="I104" s="10">
        <f>INDEX('R9. WEO18 Electricity'!$B$13:$K$25,MATCH($E104,'R9. WEO18 Electricity'!$A$13:$A$25,0),MATCH(I$93,'R9. WEO18 Electricity'!$B$11:$K$11,0))</f>
        <v>1</v>
      </c>
      <c r="J104" s="10">
        <f>INDEX('R9. WEO18 Electricity'!$B$13:$K$25,MATCH($E104,'R9. WEO18 Electricity'!$A$13:$A$25,0),MATCH(CONCATENATE(J$93,"e"),'R9. WEO18 Electricity'!$B$11:$K$11,0))</f>
        <v>1</v>
      </c>
      <c r="K104" s="11">
        <f t="shared" si="7"/>
        <v>1.375</v>
      </c>
      <c r="L104" s="10">
        <f>INDEX('R9. WEO18 Electricity'!$N$13:$Q$25,MATCH($E104,'R9. WEO18 Electricity'!$M$13:$M$25,0),MATCH(L$93,'R9. WEO18 Electricity'!$N$11:$Q$11,0))</f>
        <v>2</v>
      </c>
      <c r="M104" s="10">
        <f>INDEX('R9. WEO18 Electricity'!$N$13:$Q$25,MATCH($E104,'R9. WEO18 Electricity'!$M$13:$M$25,0),MATCH(M$93,'R9. WEO18 Electricity'!$N$11:$Q$11,0))</f>
        <v>8</v>
      </c>
      <c r="N104" s="10">
        <f>INDEX('R9. WEO18 Electricity'!$N$13:$Q$25,MATCH($E104,'R9. WEO18 Electricity'!$M$13:$M$25,0),MATCH(N$93,'R9. WEO18 Electricity'!$N$11:$Q$11,0))</f>
        <v>17</v>
      </c>
      <c r="O104" s="10">
        <f>INDEX('R9. WEO18 Electricity'!$N$13:$Q$25,MATCH($E104,'R9. WEO18 Electricity'!$M$13:$M$25,0),MATCH(O$93,'R9. WEO18 Electricity'!$N$11:$Q$11,0))</f>
        <v>29</v>
      </c>
      <c r="P104" s="11">
        <f t="shared" si="9"/>
        <v>41</v>
      </c>
      <c r="Q104" s="11">
        <f t="shared" si="8"/>
        <v>53</v>
      </c>
      <c r="R104" s="11">
        <f t="shared" si="8"/>
        <v>65</v>
      </c>
      <c r="S104" s="11">
        <f t="shared" si="8"/>
        <v>77</v>
      </c>
    </row>
    <row r="105" spans="1:19" x14ac:dyDescent="0.3">
      <c r="A105" s="4" t="s">
        <v>59</v>
      </c>
      <c r="B105" s="14" t="s">
        <v>26</v>
      </c>
      <c r="C105" s="14" t="str">
        <f>INDEX('R1. Scenario specifications'!$C$11:$C$59,MATCH($B105,'R1. Scenario specifications'!$A$11:$A$59,0))</f>
        <v>New Policies Scenario, World Energy Outlook 2018</v>
      </c>
      <c r="D105" s="14" t="s">
        <v>23</v>
      </c>
      <c r="E105" s="14" t="s">
        <v>23</v>
      </c>
      <c r="F105" s="4" t="s">
        <v>105</v>
      </c>
      <c r="G105" s="6"/>
      <c r="H105" s="6"/>
      <c r="I105" s="15">
        <f>INDEX('R9. WEO18 Electricity'!$B$13:$K$25,MATCH($E105,'R9. WEO18 Electricity'!$A$13:$A$25,0),MATCH(I$93,'R9. WEO18 Electricity'!$B$11:$K$11,0))</f>
        <v>9575</v>
      </c>
      <c r="J105" s="15">
        <f>INDEX('R9. WEO18 Electricity'!$B$13:$K$25,MATCH($E105,'R9. WEO18 Electricity'!$A$13:$A$25,0),MATCH(CONCATENATE(J$93,"e"),'R9. WEO18 Electricity'!$B$11:$K$11,0))</f>
        <v>9858</v>
      </c>
      <c r="K105" s="16">
        <f t="shared" si="7"/>
        <v>9872.25</v>
      </c>
      <c r="L105" s="15">
        <f>INDEX('R9. WEO18 Electricity'!$B$13:$K$25,MATCH($E105,'R9. WEO18 Electricity'!$A$13:$A$25,0),MATCH(L$93,'R9. WEO18 Electricity'!$B$11:$K$11,0))</f>
        <v>9896</v>
      </c>
      <c r="M105" s="15">
        <f>INDEX('R9. WEO18 Electricity'!$B$13:$K$25,MATCH($E105,'R9. WEO18 Electricity'!$A$13:$A$25,0),MATCH(M$93,'R9. WEO18 Electricity'!$B$11:$K$11,0))</f>
        <v>10016</v>
      </c>
      <c r="N105" s="15">
        <f>INDEX('R9. WEO18 Electricity'!$B$13:$K$25,MATCH($E105,'R9. WEO18 Electricity'!$A$13:$A$25,0),MATCH(N$93,'R9. WEO18 Electricity'!$B$11:$K$11,0))</f>
        <v>10172</v>
      </c>
      <c r="O105" s="15">
        <f>INDEX('R9. WEO18 Electricity'!$B$13:$K$25,MATCH($E105,'R9. WEO18 Electricity'!$A$13:$A$25,0),MATCH(O$93,'R9. WEO18 Electricity'!$B$11:$K$11,0))</f>
        <v>10335</v>
      </c>
      <c r="P105" s="8">
        <f t="shared" si="9"/>
        <v>10498</v>
      </c>
      <c r="Q105" s="8">
        <f t="shared" si="8"/>
        <v>10661</v>
      </c>
      <c r="R105" s="8">
        <f t="shared" si="8"/>
        <v>10824</v>
      </c>
      <c r="S105" s="8">
        <f t="shared" si="8"/>
        <v>10987</v>
      </c>
    </row>
    <row r="106" spans="1:19" x14ac:dyDescent="0.3">
      <c r="A106" s="4" t="s">
        <v>59</v>
      </c>
      <c r="B106" s="4" t="s">
        <v>26</v>
      </c>
      <c r="C106" s="4" t="str">
        <f>INDEX('R1. Scenario specifications'!$C$11:$C$59,MATCH($B106,'R1. Scenario specifications'!$A$11:$A$59,0))</f>
        <v>New Policies Scenario, World Energy Outlook 2018</v>
      </c>
      <c r="D106" s="4" t="s">
        <v>24</v>
      </c>
      <c r="E106" s="4" t="s">
        <v>24</v>
      </c>
      <c r="F106" s="4" t="s">
        <v>105</v>
      </c>
      <c r="G106" s="6"/>
      <c r="H106" s="6"/>
      <c r="I106" s="6">
        <f>INDEX('R9. WEO18 Electricity'!$B$13:$K$25,MATCH($E106,'R9. WEO18 Electricity'!$A$13:$A$25,0),MATCH(I$93,'R9. WEO18 Electricity'!$B$11:$K$11,0))</f>
        <v>926</v>
      </c>
      <c r="J106" s="6">
        <f>INDEX('R9. WEO18 Electricity'!$B$13:$K$25,MATCH($E106,'R9. WEO18 Electricity'!$A$13:$A$25,0),MATCH(CONCATENATE(J$93,"e"),'R9. WEO18 Electricity'!$B$11:$K$11,0))</f>
        <v>940</v>
      </c>
      <c r="K106" s="8">
        <f t="shared" si="7"/>
        <v>873.625</v>
      </c>
      <c r="L106" s="6">
        <f>INDEX('R9. WEO18 Electricity'!$B$13:$K$25,MATCH($E106,'R9. WEO18 Electricity'!$A$13:$A$25,0),MATCH(L$93,'R9. WEO18 Electricity'!$B$11:$K$11,0))</f>
        <v>763</v>
      </c>
      <c r="M106" s="6">
        <f>INDEX('R9. WEO18 Electricity'!$B$13:$K$25,MATCH($E106,'R9. WEO18 Electricity'!$A$13:$A$25,0),MATCH(M$93,'R9. WEO18 Electricity'!$B$11:$K$11,0))</f>
        <v>676</v>
      </c>
      <c r="N106" s="6">
        <f>INDEX('R9. WEO18 Electricity'!$B$13:$K$25,MATCH($E106,'R9. WEO18 Electricity'!$A$13:$A$25,0),MATCH(N$93,'R9. WEO18 Electricity'!$B$11:$K$11,0))</f>
        <v>597</v>
      </c>
      <c r="O106" s="6">
        <f>INDEX('R9. WEO18 Electricity'!$B$13:$K$25,MATCH($E106,'R9. WEO18 Electricity'!$A$13:$A$25,0),MATCH(O$93,'R9. WEO18 Electricity'!$B$11:$K$11,0))</f>
        <v>527</v>
      </c>
      <c r="P106" s="8">
        <f t="shared" si="9"/>
        <v>457</v>
      </c>
      <c r="Q106" s="8">
        <f t="shared" si="8"/>
        <v>387</v>
      </c>
      <c r="R106" s="8">
        <f t="shared" si="8"/>
        <v>317</v>
      </c>
      <c r="S106" s="8">
        <f t="shared" si="8"/>
        <v>247</v>
      </c>
    </row>
    <row r="107" spans="1:19" x14ac:dyDescent="0.3">
      <c r="A107" s="4" t="s">
        <v>59</v>
      </c>
      <c r="B107" s="4" t="s">
        <v>26</v>
      </c>
      <c r="C107" s="4" t="str">
        <f>INDEX('R1. Scenario specifications'!$C$11:$C$59,MATCH($B107,'R1. Scenario specifications'!$A$11:$A$59,0))</f>
        <v>New Policies Scenario, World Energy Outlook 2018</v>
      </c>
      <c r="D107" s="4" t="s">
        <v>25</v>
      </c>
      <c r="E107" s="4" t="s">
        <v>25</v>
      </c>
      <c r="F107" s="4" t="s">
        <v>105</v>
      </c>
      <c r="G107" s="6"/>
      <c r="H107" s="6"/>
      <c r="I107" s="6">
        <f>INDEX('R9. WEO18 Electricity'!$B$13:$K$25,MATCH($E107,'R9. WEO18 Electricity'!$A$13:$A$25,0),MATCH(I$93,'R9. WEO18 Electricity'!$B$11:$K$11,0))</f>
        <v>5781</v>
      </c>
      <c r="J107" s="6">
        <f>INDEX('R9. WEO18 Electricity'!$B$13:$K$25,MATCH($E107,'R9. WEO18 Electricity'!$A$13:$A$25,0),MATCH(CONCATENATE(J$93,"e"),'R9. WEO18 Electricity'!$B$11:$K$11,0))</f>
        <v>5855</v>
      </c>
      <c r="K107" s="8">
        <f t="shared" si="7"/>
        <v>6220.25</v>
      </c>
      <c r="L107" s="6">
        <f>INDEX('R9. WEO18 Electricity'!$B$13:$K$25,MATCH($E107,'R9. WEO18 Electricity'!$A$13:$A$25,0),MATCH(L$93,'R9. WEO18 Electricity'!$B$11:$K$11,0))</f>
        <v>6829</v>
      </c>
      <c r="M107" s="6">
        <f>INDEX('R9. WEO18 Electricity'!$B$13:$K$25,MATCH($E107,'R9. WEO18 Electricity'!$A$13:$A$25,0),MATCH(M$93,'R9. WEO18 Electricity'!$B$11:$K$11,0))</f>
        <v>7517</v>
      </c>
      <c r="N107" s="6">
        <f>INDEX('R9. WEO18 Electricity'!$B$13:$K$25,MATCH($E107,'R9. WEO18 Electricity'!$A$13:$A$25,0),MATCH(N$93,'R9. WEO18 Electricity'!$B$11:$K$11,0))</f>
        <v>8265</v>
      </c>
      <c r="O107" s="6">
        <f>INDEX('R9. WEO18 Electricity'!$B$13:$K$25,MATCH($E107,'R9. WEO18 Electricity'!$A$13:$A$25,0),MATCH(O$93,'R9. WEO18 Electricity'!$B$11:$K$11,0))</f>
        <v>9071</v>
      </c>
      <c r="P107" s="8">
        <f t="shared" si="9"/>
        <v>9877</v>
      </c>
      <c r="Q107" s="8">
        <f t="shared" si="8"/>
        <v>10683</v>
      </c>
      <c r="R107" s="8">
        <f t="shared" si="8"/>
        <v>11489</v>
      </c>
      <c r="S107" s="8">
        <f t="shared" si="8"/>
        <v>12295</v>
      </c>
    </row>
    <row r="108" spans="1:19" x14ac:dyDescent="0.3">
      <c r="A108" s="4" t="s">
        <v>59</v>
      </c>
      <c r="B108" s="4" t="s">
        <v>26</v>
      </c>
      <c r="C108" s="4" t="str">
        <f>INDEX('R1. Scenario specifications'!$C$11:$C$59,MATCH($B108,'R1. Scenario specifications'!$A$11:$A$59,0))</f>
        <v>New Policies Scenario, World Energy Outlook 2018</v>
      </c>
      <c r="D108" s="4" t="s">
        <v>53</v>
      </c>
      <c r="E108" s="4" t="s">
        <v>53</v>
      </c>
      <c r="F108" s="4" t="s">
        <v>105</v>
      </c>
      <c r="G108" s="6"/>
      <c r="H108" s="6"/>
      <c r="I108" s="6">
        <f>INDEX('R9. WEO18 Electricity'!$B$13:$K$25,MATCH($E108,'R9. WEO18 Electricity'!$A$13:$A$25,0),MATCH(I$93,'R9. WEO18 Electricity'!$B$11:$K$11,0))</f>
        <v>2605</v>
      </c>
      <c r="J108" s="6">
        <f>INDEX('R9. WEO18 Electricity'!$B$13:$K$25,MATCH($E108,'R9. WEO18 Electricity'!$A$13:$A$25,0),MATCH(CONCATENATE(J$93,"e"),'R9. WEO18 Electricity'!$B$11:$K$11,0))</f>
        <v>2637</v>
      </c>
      <c r="K108" s="8">
        <f t="shared" si="7"/>
        <v>2806.5</v>
      </c>
      <c r="L108" s="6">
        <f>INDEX('R9. WEO18 Electricity'!$B$13:$K$25,MATCH($E108,'R9. WEO18 Electricity'!$A$13:$A$25,0),MATCH(L$93,'R9. WEO18 Electricity'!$B$11:$K$11,0))</f>
        <v>3089</v>
      </c>
      <c r="M108" s="6">
        <f>INDEX('R9. WEO18 Electricity'!$B$13:$K$25,MATCH($E108,'R9. WEO18 Electricity'!$A$13:$A$25,0),MATCH(M$93,'R9. WEO18 Electricity'!$B$11:$K$11,0))</f>
        <v>3253</v>
      </c>
      <c r="N108" s="6">
        <f>INDEX('R9. WEO18 Electricity'!$B$13:$K$25,MATCH($E108,'R9. WEO18 Electricity'!$A$13:$A$25,0),MATCH(N$93,'R9. WEO18 Electricity'!$B$11:$K$11,0))</f>
        <v>3520</v>
      </c>
      <c r="O108" s="6">
        <f>INDEX('R9. WEO18 Electricity'!$B$13:$K$25,MATCH($E108,'R9. WEO18 Electricity'!$A$13:$A$25,0),MATCH(O$93,'R9. WEO18 Electricity'!$B$11:$K$11,0))</f>
        <v>3726</v>
      </c>
      <c r="P108" s="8">
        <f t="shared" si="9"/>
        <v>3932</v>
      </c>
      <c r="Q108" s="8">
        <f t="shared" si="8"/>
        <v>4138</v>
      </c>
      <c r="R108" s="8">
        <f t="shared" si="8"/>
        <v>4344</v>
      </c>
      <c r="S108" s="8">
        <f t="shared" si="8"/>
        <v>4550</v>
      </c>
    </row>
    <row r="109" spans="1:19" x14ac:dyDescent="0.3">
      <c r="A109" s="4" t="s">
        <v>59</v>
      </c>
      <c r="B109" s="4" t="s">
        <v>26</v>
      </c>
      <c r="C109" s="4" t="str">
        <f>INDEX('R1. Scenario specifications'!$C$11:$C$59,MATCH($B109,'R1. Scenario specifications'!$A$11:$A$59,0))</f>
        <v>New Policies Scenario, World Energy Outlook 2018</v>
      </c>
      <c r="D109" s="4" t="s">
        <v>54</v>
      </c>
      <c r="E109" s="4" t="s">
        <v>54</v>
      </c>
      <c r="F109" s="4" t="s">
        <v>105</v>
      </c>
      <c r="G109" s="6"/>
      <c r="H109" s="6"/>
      <c r="I109" s="6">
        <f>INDEX('R9. WEO18 Electricity'!$B$13:$K$25,MATCH($E109,'R9. WEO18 Electricity'!$A$13:$A$25,0),MATCH(I$93,'R9. WEO18 Electricity'!$B$11:$K$11,0))</f>
        <v>4049</v>
      </c>
      <c r="J109" s="6">
        <f>INDEX('R9. WEO18 Electricity'!$B$13:$K$25,MATCH($E109,'R9. WEO18 Electricity'!$A$13:$A$25,0),MATCH(CONCATENATE(J$93,"e"),'R9. WEO18 Electricity'!$B$11:$K$11,0))</f>
        <v>4109</v>
      </c>
      <c r="K109" s="8">
        <f t="shared" si="7"/>
        <v>4376</v>
      </c>
      <c r="L109" s="6">
        <f>INDEX('R9. WEO18 Electricity'!$B$13:$K$25,MATCH($E109,'R9. WEO18 Electricity'!$A$13:$A$25,0),MATCH(L$93,'R9. WEO18 Electricity'!$B$11:$K$11,0))</f>
        <v>4821</v>
      </c>
      <c r="M109" s="6">
        <f>INDEX('R9. WEO18 Electricity'!$B$13:$K$25,MATCH($E109,'R9. WEO18 Electricity'!$A$13:$A$25,0),MATCH(M$93,'R9. WEO18 Electricity'!$B$11:$K$11,0))</f>
        <v>5330</v>
      </c>
      <c r="N109" s="6">
        <f>INDEX('R9. WEO18 Electricity'!$B$13:$K$25,MATCH($E109,'R9. WEO18 Electricity'!$A$13:$A$25,0),MATCH(N$93,'R9. WEO18 Electricity'!$B$11:$K$11,0))</f>
        <v>5774</v>
      </c>
      <c r="O109" s="6">
        <f>INDEX('R9. WEO18 Electricity'!$B$13:$K$25,MATCH($E109,'R9. WEO18 Electricity'!$A$13:$A$25,0),MATCH(O$93,'R9. WEO18 Electricity'!$B$11:$K$11,0))</f>
        <v>6179</v>
      </c>
      <c r="P109" s="8">
        <f t="shared" si="9"/>
        <v>6584</v>
      </c>
      <c r="Q109" s="8">
        <f t="shared" si="8"/>
        <v>6989</v>
      </c>
      <c r="R109" s="8">
        <f t="shared" si="8"/>
        <v>7394</v>
      </c>
      <c r="S109" s="8">
        <f t="shared" si="8"/>
        <v>7799</v>
      </c>
    </row>
    <row r="110" spans="1:19" x14ac:dyDescent="0.3">
      <c r="A110" s="4" t="s">
        <v>59</v>
      </c>
      <c r="B110" s="4" t="s">
        <v>26</v>
      </c>
      <c r="C110" s="4" t="str">
        <f>INDEX('R1. Scenario specifications'!$C$11:$C$59,MATCH($B110,'R1. Scenario specifications'!$A$11:$A$59,0))</f>
        <v>New Policies Scenario, World Energy Outlook 2018</v>
      </c>
      <c r="D110" s="4" t="s">
        <v>55</v>
      </c>
      <c r="E110" s="4" t="s">
        <v>60</v>
      </c>
      <c r="F110" s="4" t="s">
        <v>105</v>
      </c>
      <c r="G110" s="6"/>
      <c r="H110" s="6"/>
      <c r="I110" s="6">
        <f>INDEX('R9. WEO18 Electricity'!$B$13:$K$25,MATCH($E110,'R9. WEO18 Electricity'!$A$13:$A$25,0),MATCH(I$93,'R9. WEO18 Electricity'!$B$11:$K$11,0))</f>
        <v>569</v>
      </c>
      <c r="J110" s="6">
        <f>INDEX('R9. WEO18 Electricity'!$B$13:$K$25,MATCH($E110,'R9. WEO18 Electricity'!$A$13:$A$25,0),MATCH(CONCATENATE(J$93,"e"),'R9. WEO18 Electricity'!$B$11:$K$11,0))</f>
        <v>623</v>
      </c>
      <c r="K110" s="8">
        <f t="shared" si="7"/>
        <v>723.125</v>
      </c>
      <c r="L110" s="6">
        <f>INDEX('R9. WEO18 Electricity'!$B$13:$K$25,MATCH($E110,'R9. WEO18 Electricity'!$A$13:$A$25,0),MATCH(L$93,'R9. WEO18 Electricity'!$B$11:$K$11,0))</f>
        <v>890</v>
      </c>
      <c r="M110" s="6">
        <f>INDEX('R9. WEO18 Electricity'!$B$13:$K$25,MATCH($E110,'R9. WEO18 Electricity'!$A$13:$A$25,0),MATCH(M$93,'R9. WEO18 Electricity'!$B$11:$K$11,0))</f>
        <v>1057</v>
      </c>
      <c r="N110" s="6">
        <f>INDEX('R9. WEO18 Electricity'!$B$13:$K$25,MATCH($E110,'R9. WEO18 Electricity'!$A$13:$A$25,0),MATCH(N$93,'R9. WEO18 Electricity'!$B$11:$K$11,0))</f>
        <v>1238</v>
      </c>
      <c r="O110" s="6">
        <f>INDEX('R9. WEO18 Electricity'!$B$13:$K$25,MATCH($E110,'R9. WEO18 Electricity'!$A$13:$A$25,0),MATCH(O$93,'R9. WEO18 Electricity'!$B$11:$K$11,0))</f>
        <v>1427</v>
      </c>
      <c r="P110" s="8">
        <f t="shared" si="9"/>
        <v>1616</v>
      </c>
      <c r="Q110" s="8">
        <f t="shared" si="9"/>
        <v>1805</v>
      </c>
      <c r="R110" s="8">
        <f t="shared" si="9"/>
        <v>1994</v>
      </c>
      <c r="S110" s="8">
        <f t="shared" si="9"/>
        <v>2183</v>
      </c>
    </row>
    <row r="111" spans="1:19" x14ac:dyDescent="0.3">
      <c r="A111" s="4" t="s">
        <v>59</v>
      </c>
      <c r="B111" s="4" t="s">
        <v>26</v>
      </c>
      <c r="C111" s="4" t="str">
        <f>INDEX('R1. Scenario specifications'!$C$11:$C$59,MATCH($B111,'R1. Scenario specifications'!$A$11:$A$59,0))</f>
        <v>New Policies Scenario, World Energy Outlook 2018</v>
      </c>
      <c r="D111" s="4" t="s">
        <v>57</v>
      </c>
      <c r="E111" s="4" t="s">
        <v>57</v>
      </c>
      <c r="F111" s="4" t="s">
        <v>105</v>
      </c>
      <c r="G111" s="6"/>
      <c r="H111" s="6"/>
      <c r="I111" s="6">
        <f>INDEX('R9. WEO18 Electricity'!$B$13:$K$25,MATCH($E111,'R9. WEO18 Electricity'!$A$13:$A$25,0),MATCH(I$93,'R9. WEO18 Electricity'!$B$11:$K$11,0))</f>
        <v>957</v>
      </c>
      <c r="J111" s="6">
        <f>INDEX('R9. WEO18 Electricity'!$B$13:$K$25,MATCH($E111,'R9. WEO18 Electricity'!$A$13:$A$25,0),MATCH(CONCATENATE(J$93,"e"),'R9. WEO18 Electricity'!$B$11:$K$11,0))</f>
        <v>1085</v>
      </c>
      <c r="K111" s="8">
        <f t="shared" si="7"/>
        <v>1542.125</v>
      </c>
      <c r="L111" s="6">
        <f>INDEX('R9. WEO18 Electricity'!$B$13:$K$25,MATCH($E111,'R9. WEO18 Electricity'!$A$13:$A$25,0),MATCH(L$93,'R9. WEO18 Electricity'!$B$11:$K$11,0))</f>
        <v>2304</v>
      </c>
      <c r="M111" s="6">
        <f>INDEX('R9. WEO18 Electricity'!$B$13:$K$25,MATCH($E111,'R9. WEO18 Electricity'!$A$13:$A$25,0),MATCH(M$93,'R9. WEO18 Electricity'!$B$11:$K$11,0))</f>
        <v>3157</v>
      </c>
      <c r="N111" s="6">
        <f>INDEX('R9. WEO18 Electricity'!$B$13:$K$25,MATCH($E111,'R9. WEO18 Electricity'!$A$13:$A$25,0),MATCH(N$93,'R9. WEO18 Electricity'!$B$11:$K$11,0))</f>
        <v>3960</v>
      </c>
      <c r="O111" s="6">
        <f>INDEX('R9. WEO18 Electricity'!$B$13:$K$25,MATCH($E111,'R9. WEO18 Electricity'!$A$13:$A$25,0),MATCH(O$93,'R9. WEO18 Electricity'!$B$11:$K$11,0))</f>
        <v>4690</v>
      </c>
      <c r="P111" s="8">
        <f t="shared" ref="P111:S126" si="10">IF(TREND($N111:$O111,$N$93:$O$93,P$93)&lt;0,0,TREND($N111:$O111,$N$93:$O$93,P$93))</f>
        <v>5420</v>
      </c>
      <c r="Q111" s="8">
        <f t="shared" si="10"/>
        <v>6150</v>
      </c>
      <c r="R111" s="8">
        <f t="shared" si="10"/>
        <v>6880</v>
      </c>
      <c r="S111" s="8">
        <f t="shared" si="10"/>
        <v>7610</v>
      </c>
    </row>
    <row r="112" spans="1:19" x14ac:dyDescent="0.3">
      <c r="A112" s="4" t="s">
        <v>59</v>
      </c>
      <c r="B112" s="4" t="s">
        <v>26</v>
      </c>
      <c r="C112" s="4" t="str">
        <f>INDEX('R1. Scenario specifications'!$C$11:$C$59,MATCH($B112,'R1. Scenario specifications'!$A$11:$A$59,0))</f>
        <v>New Policies Scenario, World Energy Outlook 2018</v>
      </c>
      <c r="D112" s="4" t="s">
        <v>58</v>
      </c>
      <c r="E112" s="4" t="s">
        <v>63</v>
      </c>
      <c r="F112" s="4" t="s">
        <v>105</v>
      </c>
      <c r="G112" s="6"/>
      <c r="H112" s="6"/>
      <c r="I112" s="6">
        <f>INDEX('R9. WEO18 Electricity'!$B$13:$K$25,MATCH($E112,'R9. WEO18 Electricity'!$A$13:$A$25,0),MATCH(I$93,'R9. WEO18 Electricity'!$B$11:$K$11,0))</f>
        <v>82</v>
      </c>
      <c r="J112" s="6">
        <f>INDEX('R9. WEO18 Electricity'!$B$13:$K$25,MATCH($E112,'R9. WEO18 Electricity'!$A$13:$A$25,0),MATCH(CONCATENATE(J$93,"e"),'R9. WEO18 Electricity'!$B$11:$K$11,0))</f>
        <v>87</v>
      </c>
      <c r="K112" s="8">
        <f t="shared" si="7"/>
        <v>102.75</v>
      </c>
      <c r="L112" s="6">
        <f>INDEX('R9. WEO18 Electricity'!$B$13:$K$25,MATCH($E112,'R9. WEO18 Electricity'!$A$13:$A$25,0),MATCH(L$93,'R9. WEO18 Electricity'!$B$11:$K$11,0))</f>
        <v>129</v>
      </c>
      <c r="M112" s="6">
        <f>INDEX('R9. WEO18 Electricity'!$B$13:$K$25,MATCH($E112,'R9. WEO18 Electricity'!$A$13:$A$25,0),MATCH(M$93,'R9. WEO18 Electricity'!$B$11:$K$11,0))</f>
        <v>190</v>
      </c>
      <c r="N112" s="6">
        <f>INDEX('R9. WEO18 Electricity'!$B$13:$K$25,MATCH($E112,'R9. WEO18 Electricity'!$A$13:$A$25,0),MATCH(N$93,'R9. WEO18 Electricity'!$B$11:$K$11,0))</f>
        <v>261</v>
      </c>
      <c r="O112" s="6">
        <f>INDEX('R9. WEO18 Electricity'!$B$13:$K$25,MATCH($E112,'R9. WEO18 Electricity'!$A$13:$A$25,0),MATCH(O$93,'R9. WEO18 Electricity'!$B$11:$K$11,0))</f>
        <v>343</v>
      </c>
      <c r="P112" s="8">
        <f t="shared" si="10"/>
        <v>425</v>
      </c>
      <c r="Q112" s="8">
        <f t="shared" si="10"/>
        <v>507</v>
      </c>
      <c r="R112" s="8">
        <f t="shared" si="10"/>
        <v>589</v>
      </c>
      <c r="S112" s="8">
        <f t="shared" si="10"/>
        <v>671</v>
      </c>
    </row>
    <row r="113" spans="1:19" x14ac:dyDescent="0.3">
      <c r="A113" s="4" t="s">
        <v>59</v>
      </c>
      <c r="B113" s="4" t="s">
        <v>26</v>
      </c>
      <c r="C113" s="4" t="str">
        <f>INDEX('R1. Scenario specifications'!$C$11:$C$59,MATCH($B113,'R1. Scenario specifications'!$A$11:$A$59,0))</f>
        <v>New Policies Scenario, World Energy Outlook 2018</v>
      </c>
      <c r="D113" s="4" t="s">
        <v>56</v>
      </c>
      <c r="E113" s="4" t="s">
        <v>61</v>
      </c>
      <c r="F113" s="4" t="s">
        <v>105</v>
      </c>
      <c r="G113" s="6"/>
      <c r="H113" s="6"/>
      <c r="I113" s="6">
        <f>INDEX('R9. WEO18 Electricity'!$B$13:$K$25,MATCH($E113,'R9. WEO18 Electricity'!$A$13:$A$25,0),MATCH(I$93,'R9. WEO18 Electricity'!$B$11:$K$11,0))</f>
        <v>328</v>
      </c>
      <c r="J113" s="6">
        <f>INDEX('R9. WEO18 Electricity'!$B$13:$K$25,MATCH($E113,'R9. WEO18 Electricity'!$A$13:$A$25,0),MATCH(CONCATENATE(J$93,"e"),'R9. WEO18 Electricity'!$B$11:$K$11,0))</f>
        <v>435</v>
      </c>
      <c r="K113" s="8">
        <f t="shared" si="7"/>
        <v>820.5</v>
      </c>
      <c r="L113" s="6">
        <f>INDEX('R9. WEO18 Electricity'!$B$13:$K$25,MATCH($E113,'R9. WEO18 Electricity'!$A$13:$A$25,0),MATCH(L$93,'R9. WEO18 Electricity'!$B$11:$K$11,0))</f>
        <v>1463</v>
      </c>
      <c r="M113" s="6">
        <f>INDEX('R9. WEO18 Electricity'!$B$13:$K$25,MATCH($E113,'R9. WEO18 Electricity'!$A$13:$A$25,0),MATCH(M$93,'R9. WEO18 Electricity'!$B$11:$K$11,0))</f>
        <v>2197</v>
      </c>
      <c r="N113" s="6">
        <f>INDEX('R9. WEO18 Electricity'!$B$13:$K$25,MATCH($E113,'R9. WEO18 Electricity'!$A$13:$A$25,0),MATCH(N$93,'R9. WEO18 Electricity'!$B$11:$K$11,0))</f>
        <v>2935</v>
      </c>
      <c r="O113" s="6">
        <f>INDEX('R9. WEO18 Electricity'!$B$13:$K$25,MATCH($E113,'R9. WEO18 Electricity'!$A$13:$A$25,0),MATCH(O$93,'R9. WEO18 Electricity'!$B$11:$K$11,0))</f>
        <v>3839</v>
      </c>
      <c r="P113" s="8">
        <f t="shared" si="10"/>
        <v>4743</v>
      </c>
      <c r="Q113" s="8">
        <f t="shared" si="10"/>
        <v>5647</v>
      </c>
      <c r="R113" s="8">
        <f t="shared" si="10"/>
        <v>6551</v>
      </c>
      <c r="S113" s="8">
        <f t="shared" si="10"/>
        <v>7455</v>
      </c>
    </row>
    <row r="114" spans="1:19" x14ac:dyDescent="0.3">
      <c r="A114" s="4" t="s">
        <v>59</v>
      </c>
      <c r="B114" s="4" t="s">
        <v>26</v>
      </c>
      <c r="C114" s="4" t="str">
        <f>INDEX('R1. Scenario specifications'!$C$11:$C$59,MATCH($B114,'R1. Scenario specifications'!$A$11:$A$59,0))</f>
        <v>New Policies Scenario, World Energy Outlook 2018</v>
      </c>
      <c r="D114" s="4" t="s">
        <v>56</v>
      </c>
      <c r="E114" s="4" t="s">
        <v>62</v>
      </c>
      <c r="F114" s="4" t="s">
        <v>105</v>
      </c>
      <c r="G114" s="6"/>
      <c r="H114" s="6"/>
      <c r="I114" s="6">
        <f>INDEX('R9. WEO18 Electricity'!$B$13:$K$25,MATCH($E114,'R9. WEO18 Electricity'!$A$13:$A$25,0),MATCH(I$93,'R9. WEO18 Electricity'!$B$11:$K$11,0))</f>
        <v>10</v>
      </c>
      <c r="J114" s="6">
        <f>INDEX('R9. WEO18 Electricity'!$B$13:$K$25,MATCH($E114,'R9. WEO18 Electricity'!$A$13:$A$25,0),MATCH(CONCATENATE(J$93,"e"),'R9. WEO18 Electricity'!$B$11:$K$11,0))</f>
        <v>11</v>
      </c>
      <c r="K114" s="8">
        <f t="shared" si="7"/>
        <v>19.625</v>
      </c>
      <c r="L114" s="6">
        <f>INDEX('R9. WEO18 Electricity'!$B$13:$K$25,MATCH($E114,'R9. WEO18 Electricity'!$A$13:$A$25,0),MATCH(L$93,'R9. WEO18 Electricity'!$B$11:$K$11,0))</f>
        <v>34</v>
      </c>
      <c r="M114" s="6">
        <f>INDEX('R9. WEO18 Electricity'!$B$13:$K$25,MATCH($E114,'R9. WEO18 Electricity'!$A$13:$A$25,0),MATCH(M$93,'R9. WEO18 Electricity'!$B$11:$K$11,0))</f>
        <v>75</v>
      </c>
      <c r="N114" s="6">
        <f>INDEX('R9. WEO18 Electricity'!$B$13:$K$25,MATCH($E114,'R9. WEO18 Electricity'!$A$13:$A$25,0),MATCH(N$93,'R9. WEO18 Electricity'!$B$11:$K$11,0))</f>
        <v>138</v>
      </c>
      <c r="O114" s="6">
        <f>INDEX('R9. WEO18 Electricity'!$B$13:$K$25,MATCH($E114,'R9. WEO18 Electricity'!$A$13:$A$25,0),MATCH(O$93,'R9. WEO18 Electricity'!$B$11:$K$11,0))</f>
        <v>222</v>
      </c>
      <c r="P114" s="8">
        <f t="shared" si="10"/>
        <v>306</v>
      </c>
      <c r="Q114" s="8">
        <f t="shared" si="10"/>
        <v>390</v>
      </c>
      <c r="R114" s="8">
        <f t="shared" si="10"/>
        <v>474</v>
      </c>
      <c r="S114" s="8">
        <f t="shared" si="10"/>
        <v>558</v>
      </c>
    </row>
    <row r="115" spans="1:19" x14ac:dyDescent="0.3">
      <c r="A115" s="4" t="s">
        <v>59</v>
      </c>
      <c r="B115" s="4" t="s">
        <v>26</v>
      </c>
      <c r="C115" s="4" t="str">
        <f>INDEX('R1. Scenario specifications'!$C$11:$C$59,MATCH($B115,'R1. Scenario specifications'!$A$11:$A$59,0))</f>
        <v>New Policies Scenario, World Energy Outlook 2018</v>
      </c>
      <c r="D115" s="4" t="s">
        <v>58</v>
      </c>
      <c r="E115" s="9" t="s">
        <v>64</v>
      </c>
      <c r="F115" s="9" t="s">
        <v>105</v>
      </c>
      <c r="G115" s="10"/>
      <c r="H115" s="10"/>
      <c r="I115" s="10">
        <f>INDEX('R9. WEO18 Electricity'!$B$13:$K$25,MATCH($E115,'R9. WEO18 Electricity'!$A$13:$A$25,0),MATCH(I$93,'R9. WEO18 Electricity'!$B$11:$K$11,0))</f>
        <v>1</v>
      </c>
      <c r="J115" s="10">
        <f>INDEX('R9. WEO18 Electricity'!$B$13:$K$25,MATCH($E115,'R9. WEO18 Electricity'!$A$13:$A$25,0),MATCH(CONCATENATE(J$93,"e"),'R9. WEO18 Electricity'!$B$11:$K$11,0))</f>
        <v>1</v>
      </c>
      <c r="K115" s="11">
        <f t="shared" si="7"/>
        <v>1.75</v>
      </c>
      <c r="L115" s="10">
        <f>INDEX('R9. WEO18 Electricity'!$B$13:$K$25,MATCH($E115,'R9. WEO18 Electricity'!$A$13:$A$25,0),MATCH(L$93,'R9. WEO18 Electricity'!$B$11:$K$11,0))</f>
        <v>3</v>
      </c>
      <c r="M115" s="10">
        <f>INDEX('R9. WEO18 Electricity'!$B$13:$K$25,MATCH($E115,'R9. WEO18 Electricity'!$A$13:$A$25,0),MATCH(M$93,'R9. WEO18 Electricity'!$B$11:$K$11,0))</f>
        <v>12</v>
      </c>
      <c r="N115" s="10">
        <f>INDEX('R9. WEO18 Electricity'!$B$13:$K$25,MATCH($E115,'R9. WEO18 Electricity'!$A$13:$A$25,0),MATCH(N$93,'R9. WEO18 Electricity'!$B$11:$K$11,0))</f>
        <v>27</v>
      </c>
      <c r="O115" s="10">
        <f>INDEX('R9. WEO18 Electricity'!$B$13:$K$25,MATCH($E115,'R9. WEO18 Electricity'!$A$13:$A$25,0),MATCH(O$93,'R9. WEO18 Electricity'!$B$11:$K$11,0))</f>
        <v>52</v>
      </c>
      <c r="P115" s="11">
        <f t="shared" si="10"/>
        <v>77</v>
      </c>
      <c r="Q115" s="11">
        <f t="shared" si="10"/>
        <v>102</v>
      </c>
      <c r="R115" s="11">
        <f t="shared" si="10"/>
        <v>127</v>
      </c>
      <c r="S115" s="11">
        <f t="shared" si="10"/>
        <v>152</v>
      </c>
    </row>
    <row r="116" spans="1:19" x14ac:dyDescent="0.3">
      <c r="A116" s="4" t="s">
        <v>59</v>
      </c>
      <c r="B116" s="14" t="s">
        <v>27</v>
      </c>
      <c r="C116" s="14" t="str">
        <f>INDEX('R1. Scenario specifications'!$C$11:$C$59,MATCH($B116,'R1. Scenario specifications'!$A$11:$A$59,0))</f>
        <v>Sustainable Development Scenario, World Energy Outlook 2018</v>
      </c>
      <c r="D116" s="14" t="s">
        <v>23</v>
      </c>
      <c r="E116" s="4" t="s">
        <v>23</v>
      </c>
      <c r="F116" s="4" t="s">
        <v>105</v>
      </c>
      <c r="G116" s="6"/>
      <c r="H116" s="6"/>
      <c r="I116" s="15">
        <f>INDEX('R9. WEO18 Electricity'!$B$13:$K$25,MATCH($E116,'R9. WEO18 Electricity'!$A$13:$A$25,0),MATCH(I$93,'R9. WEO18 Electricity'!$B$11:$K$11,0))</f>
        <v>9575</v>
      </c>
      <c r="J116" s="15">
        <f>INDEX('R9. WEO18 Electricity'!$B$13:$K$25,MATCH($E116,'R9. WEO18 Electricity'!$A$13:$A$25,0),MATCH(CONCATENATE(J$93,"e"),'R9. WEO18 Electricity'!$B$11:$K$11,0))</f>
        <v>9858</v>
      </c>
      <c r="K116" s="16">
        <f t="shared" si="7"/>
        <v>8858.625</v>
      </c>
      <c r="L116" s="6">
        <f>INDEX('R9. WEO18 Electricity'!$R$13:$U$25,MATCH($E116,'R9. WEO18 Electricity'!$M$13:$M$25,0),MATCH(L$93,'R9. WEO18 Electricity'!$R$11:$U$11,0))</f>
        <v>7193</v>
      </c>
      <c r="M116" s="6">
        <f>INDEX('R9. WEO18 Electricity'!$R$13:$U$25,MATCH($E116,'R9. WEO18 Electricity'!$M$13:$M$25,0),MATCH(M$93,'R9. WEO18 Electricity'!$R$11:$U$11,0))</f>
        <v>4847</v>
      </c>
      <c r="N116" s="6">
        <f>INDEX('R9. WEO18 Electricity'!$R$13:$U$25,MATCH($E116,'R9. WEO18 Electricity'!$M$13:$M$25,0),MATCH(N$93,'R9. WEO18 Electricity'!$R$11:$U$11,0))</f>
        <v>3050</v>
      </c>
      <c r="O116" s="6">
        <f>INDEX('R9. WEO18 Electricity'!$R$13:$U$25,MATCH($E116,'R9. WEO18 Electricity'!$M$13:$M$25,0),MATCH(O$93,'R9. WEO18 Electricity'!$R$11:$U$11,0))</f>
        <v>1982</v>
      </c>
      <c r="P116" s="8">
        <f t="shared" si="10"/>
        <v>914</v>
      </c>
      <c r="Q116" s="8">
        <f t="shared" si="10"/>
        <v>0</v>
      </c>
      <c r="R116" s="8">
        <f t="shared" si="10"/>
        <v>0</v>
      </c>
      <c r="S116" s="8">
        <f t="shared" si="10"/>
        <v>0</v>
      </c>
    </row>
    <row r="117" spans="1:19" x14ac:dyDescent="0.3">
      <c r="A117" s="4" t="s">
        <v>59</v>
      </c>
      <c r="B117" s="4" t="s">
        <v>27</v>
      </c>
      <c r="C117" s="4" t="str">
        <f>INDEX('R1. Scenario specifications'!$C$11:$C$59,MATCH($B117,'R1. Scenario specifications'!$A$11:$A$59,0))</f>
        <v>Sustainable Development Scenario, World Energy Outlook 2018</v>
      </c>
      <c r="D117" s="4" t="s">
        <v>24</v>
      </c>
      <c r="E117" s="4" t="s">
        <v>24</v>
      </c>
      <c r="F117" s="4" t="s">
        <v>105</v>
      </c>
      <c r="G117" s="6"/>
      <c r="H117" s="6"/>
      <c r="I117" s="6">
        <f>INDEX('R9. WEO18 Electricity'!$B$13:$K$25,MATCH($E117,'R9. WEO18 Electricity'!$A$13:$A$25,0),MATCH(I$93,'R9. WEO18 Electricity'!$B$11:$K$11,0))</f>
        <v>926</v>
      </c>
      <c r="J117" s="6">
        <f>INDEX('R9. WEO18 Electricity'!$B$13:$K$25,MATCH($E117,'R9. WEO18 Electricity'!$A$13:$A$25,0),MATCH(CONCATENATE(J$93,"e"),'R9. WEO18 Electricity'!$B$11:$K$11,0))</f>
        <v>940</v>
      </c>
      <c r="K117" s="8">
        <f t="shared" si="7"/>
        <v>814.375</v>
      </c>
      <c r="L117" s="6">
        <f>INDEX('R9. WEO18 Electricity'!$R$13:$U$25,MATCH($E117,'R9. WEO18 Electricity'!$M$13:$M$25,0),MATCH(L$93,'R9. WEO18 Electricity'!$R$11:$U$11,0))</f>
        <v>605</v>
      </c>
      <c r="M117" s="6">
        <f>INDEX('R9. WEO18 Electricity'!$R$13:$U$25,MATCH($E117,'R9. WEO18 Electricity'!$M$13:$M$25,0),MATCH(M$93,'R9. WEO18 Electricity'!$R$11:$U$11,0))</f>
        <v>413</v>
      </c>
      <c r="N117" s="6">
        <f>INDEX('R9. WEO18 Electricity'!$R$13:$U$25,MATCH($E117,'R9. WEO18 Electricity'!$M$13:$M$25,0),MATCH(N$93,'R9. WEO18 Electricity'!$R$11:$U$11,0))</f>
        <v>274</v>
      </c>
      <c r="O117" s="6">
        <f>INDEX('R9. WEO18 Electricity'!$R$13:$U$25,MATCH($E117,'R9. WEO18 Electricity'!$M$13:$M$25,0),MATCH(O$93,'R9. WEO18 Electricity'!$R$11:$U$11,0))</f>
        <v>197</v>
      </c>
      <c r="P117" s="8">
        <f t="shared" si="10"/>
        <v>120</v>
      </c>
      <c r="Q117" s="8">
        <f t="shared" si="10"/>
        <v>43</v>
      </c>
      <c r="R117" s="8">
        <f t="shared" si="10"/>
        <v>0</v>
      </c>
      <c r="S117" s="8">
        <f t="shared" si="10"/>
        <v>0</v>
      </c>
    </row>
    <row r="118" spans="1:19" x14ac:dyDescent="0.3">
      <c r="A118" s="4" t="s">
        <v>59</v>
      </c>
      <c r="B118" s="4" t="s">
        <v>27</v>
      </c>
      <c r="C118" s="4" t="str">
        <f>INDEX('R1. Scenario specifications'!$C$11:$C$59,MATCH($B118,'R1. Scenario specifications'!$A$11:$A$59,0))</f>
        <v>Sustainable Development Scenario, World Energy Outlook 2018</v>
      </c>
      <c r="D118" s="4" t="s">
        <v>25</v>
      </c>
      <c r="E118" s="4" t="s">
        <v>25</v>
      </c>
      <c r="F118" s="4" t="s">
        <v>105</v>
      </c>
      <c r="G118" s="6"/>
      <c r="H118" s="6"/>
      <c r="I118" s="6">
        <f>INDEX('R9. WEO18 Electricity'!$B$13:$K$25,MATCH($E118,'R9. WEO18 Electricity'!$A$13:$A$25,0),MATCH(I$93,'R9. WEO18 Electricity'!$B$11:$K$11,0))</f>
        <v>5781</v>
      </c>
      <c r="J118" s="6">
        <f>INDEX('R9. WEO18 Electricity'!$B$13:$K$25,MATCH($E118,'R9. WEO18 Electricity'!$A$13:$A$25,0),MATCH(CONCATENATE(J$93,"e"),'R9. WEO18 Electricity'!$B$11:$K$11,0))</f>
        <v>5855</v>
      </c>
      <c r="K118" s="8">
        <f t="shared" si="7"/>
        <v>6213.125</v>
      </c>
      <c r="L118" s="6">
        <f>INDEX('R9. WEO18 Electricity'!$R$13:$U$25,MATCH($E118,'R9. WEO18 Electricity'!$M$13:$M$25,0),MATCH(L$93,'R9. WEO18 Electricity'!$R$11:$U$11,0))</f>
        <v>6810</v>
      </c>
      <c r="M118" s="6">
        <f>INDEX('R9. WEO18 Electricity'!$R$13:$U$25,MATCH($E118,'R9. WEO18 Electricity'!$M$13:$M$25,0),MATCH(M$93,'R9. WEO18 Electricity'!$R$11:$U$11,0))</f>
        <v>6830</v>
      </c>
      <c r="N118" s="6">
        <f>INDEX('R9. WEO18 Electricity'!$R$13:$U$25,MATCH($E118,'R9. WEO18 Electricity'!$M$13:$M$25,0),MATCH(N$93,'R9. WEO18 Electricity'!$R$11:$U$11,0))</f>
        <v>6255</v>
      </c>
      <c r="O118" s="6">
        <f>INDEX('R9. WEO18 Electricity'!$R$13:$U$25,MATCH($E118,'R9. WEO18 Electricity'!$M$13:$M$25,0),MATCH(O$93,'R9. WEO18 Electricity'!$R$11:$U$11,0))</f>
        <v>5358</v>
      </c>
      <c r="P118" s="8">
        <f t="shared" si="10"/>
        <v>4461</v>
      </c>
      <c r="Q118" s="8">
        <f t="shared" si="10"/>
        <v>3564</v>
      </c>
      <c r="R118" s="8">
        <f t="shared" si="10"/>
        <v>2667</v>
      </c>
      <c r="S118" s="8">
        <f t="shared" si="10"/>
        <v>1770</v>
      </c>
    </row>
    <row r="119" spans="1:19" x14ac:dyDescent="0.3">
      <c r="A119" s="4" t="s">
        <v>59</v>
      </c>
      <c r="B119" s="4" t="s">
        <v>27</v>
      </c>
      <c r="C119" s="4" t="str">
        <f>INDEX('R1. Scenario specifications'!$C$11:$C$59,MATCH($B119,'R1. Scenario specifications'!$A$11:$A$59,0))</f>
        <v>Sustainable Development Scenario, World Energy Outlook 2018</v>
      </c>
      <c r="D119" s="4" t="s">
        <v>53</v>
      </c>
      <c r="E119" s="4" t="s">
        <v>53</v>
      </c>
      <c r="F119" s="4" t="s">
        <v>105</v>
      </c>
      <c r="G119" s="6"/>
      <c r="H119" s="6"/>
      <c r="I119" s="6">
        <f>INDEX('R9. WEO18 Electricity'!$B$13:$K$25,MATCH($E119,'R9. WEO18 Electricity'!$A$13:$A$25,0),MATCH(I$93,'R9. WEO18 Electricity'!$B$11:$K$11,0))</f>
        <v>2605</v>
      </c>
      <c r="J119" s="6">
        <f>INDEX('R9. WEO18 Electricity'!$B$13:$K$25,MATCH($E119,'R9. WEO18 Electricity'!$A$13:$A$25,0),MATCH(CONCATENATE(J$93,"e"),'R9. WEO18 Electricity'!$B$11:$K$11,0))</f>
        <v>2637</v>
      </c>
      <c r="K119" s="8">
        <f t="shared" si="7"/>
        <v>2886.75</v>
      </c>
      <c r="L119" s="6">
        <f>INDEX('R9. WEO18 Electricity'!$R$13:$U$25,MATCH($E119,'R9. WEO18 Electricity'!$M$13:$M$25,0),MATCH(L$93,'R9. WEO18 Electricity'!$R$11:$U$11,0))</f>
        <v>3303</v>
      </c>
      <c r="M119" s="6">
        <f>INDEX('R9. WEO18 Electricity'!$R$13:$U$25,MATCH($E119,'R9. WEO18 Electricity'!$M$13:$M$25,0),MATCH(M$93,'R9. WEO18 Electricity'!$R$11:$U$11,0))</f>
        <v>3888</v>
      </c>
      <c r="N119" s="6">
        <f>INDEX('R9. WEO18 Electricity'!$R$13:$U$25,MATCH($E119,'R9. WEO18 Electricity'!$M$13:$M$25,0),MATCH(N$93,'R9. WEO18 Electricity'!$R$11:$U$11,0))</f>
        <v>4534</v>
      </c>
      <c r="O119" s="6">
        <f>INDEX('R9. WEO18 Electricity'!$R$13:$U$25,MATCH($E119,'R9. WEO18 Electricity'!$M$13:$M$25,0),MATCH(O$93,'R9. WEO18 Electricity'!$R$11:$U$11,0))</f>
        <v>4960</v>
      </c>
      <c r="P119" s="8">
        <f t="shared" si="10"/>
        <v>5386</v>
      </c>
      <c r="Q119" s="8">
        <f t="shared" si="10"/>
        <v>5812</v>
      </c>
      <c r="R119" s="8">
        <f t="shared" si="10"/>
        <v>6238</v>
      </c>
      <c r="S119" s="8">
        <f t="shared" si="10"/>
        <v>6664</v>
      </c>
    </row>
    <row r="120" spans="1:19" x14ac:dyDescent="0.3">
      <c r="A120" s="4" t="s">
        <v>59</v>
      </c>
      <c r="B120" s="4" t="s">
        <v>27</v>
      </c>
      <c r="C120" s="4" t="str">
        <f>INDEX('R1. Scenario specifications'!$C$11:$C$59,MATCH($B120,'R1. Scenario specifications'!$A$11:$A$59,0))</f>
        <v>Sustainable Development Scenario, World Energy Outlook 2018</v>
      </c>
      <c r="D120" s="4" t="s">
        <v>54</v>
      </c>
      <c r="E120" s="4" t="s">
        <v>54</v>
      </c>
      <c r="F120" s="4" t="s">
        <v>105</v>
      </c>
      <c r="G120" s="6"/>
      <c r="H120" s="6"/>
      <c r="I120" s="6">
        <f>INDEX('R9. WEO18 Electricity'!$B$13:$K$25,MATCH($E120,'R9. WEO18 Electricity'!$A$13:$A$25,0),MATCH(I$93,'R9. WEO18 Electricity'!$B$11:$K$11,0))</f>
        <v>4049</v>
      </c>
      <c r="J120" s="6">
        <f>INDEX('R9. WEO18 Electricity'!$B$13:$K$25,MATCH($E120,'R9. WEO18 Electricity'!$A$13:$A$25,0),MATCH(CONCATENATE(J$93,"e"),'R9. WEO18 Electricity'!$B$11:$K$11,0))</f>
        <v>4109</v>
      </c>
      <c r="K120" s="8">
        <f t="shared" si="7"/>
        <v>4447.625</v>
      </c>
      <c r="L120" s="6">
        <f>INDEX('R9. WEO18 Electricity'!$R$13:$U$25,MATCH($E120,'R9. WEO18 Electricity'!$M$13:$M$25,0),MATCH(L$93,'R9. WEO18 Electricity'!$R$11:$U$11,0))</f>
        <v>5012</v>
      </c>
      <c r="M120" s="6">
        <f>INDEX('R9. WEO18 Electricity'!$R$13:$U$25,MATCH($E120,'R9. WEO18 Electricity'!$M$13:$M$25,0),MATCH(M$93,'R9. WEO18 Electricity'!$R$11:$U$11,0))</f>
        <v>5722</v>
      </c>
      <c r="N120" s="6">
        <f>INDEX('R9. WEO18 Electricity'!$R$13:$U$25,MATCH($E120,'R9. WEO18 Electricity'!$M$13:$M$25,0),MATCH(N$93,'R9. WEO18 Electricity'!$R$11:$U$11,0))</f>
        <v>6371</v>
      </c>
      <c r="O120" s="6">
        <f>INDEX('R9. WEO18 Electricity'!$R$13:$U$25,MATCH($E120,'R9. WEO18 Electricity'!$M$13:$M$25,0),MATCH(O$93,'R9. WEO18 Electricity'!$R$11:$U$11,0))</f>
        <v>6990</v>
      </c>
      <c r="P120" s="8">
        <f t="shared" si="10"/>
        <v>7609</v>
      </c>
      <c r="Q120" s="8">
        <f t="shared" si="10"/>
        <v>8228</v>
      </c>
      <c r="R120" s="8">
        <f t="shared" si="10"/>
        <v>8847</v>
      </c>
      <c r="S120" s="8">
        <f t="shared" si="10"/>
        <v>9466</v>
      </c>
    </row>
    <row r="121" spans="1:19" x14ac:dyDescent="0.3">
      <c r="A121" s="4" t="s">
        <v>59</v>
      </c>
      <c r="B121" s="4" t="s">
        <v>27</v>
      </c>
      <c r="C121" s="4" t="str">
        <f>INDEX('R1. Scenario specifications'!$C$11:$C$59,MATCH($B121,'R1. Scenario specifications'!$A$11:$A$59,0))</f>
        <v>Sustainable Development Scenario, World Energy Outlook 2018</v>
      </c>
      <c r="D121" s="4" t="s">
        <v>55</v>
      </c>
      <c r="E121" s="4" t="s">
        <v>60</v>
      </c>
      <c r="F121" s="4" t="s">
        <v>105</v>
      </c>
      <c r="G121" s="6"/>
      <c r="H121" s="6"/>
      <c r="I121" s="6">
        <f>INDEX('R9. WEO18 Electricity'!$B$13:$K$25,MATCH($E121,'R9. WEO18 Electricity'!$A$13:$A$25,0),MATCH(I$93,'R9. WEO18 Electricity'!$B$11:$K$11,0))</f>
        <v>569</v>
      </c>
      <c r="J121" s="6">
        <f>INDEX('R9. WEO18 Electricity'!$B$13:$K$25,MATCH($E121,'R9. WEO18 Electricity'!$A$13:$A$25,0),MATCH(CONCATENATE(J$93,"e"),'R9. WEO18 Electricity'!$B$11:$K$11,0))</f>
        <v>623</v>
      </c>
      <c r="K121" s="8">
        <f t="shared" si="7"/>
        <v>779</v>
      </c>
      <c r="L121" s="6">
        <f>INDEX('R9. WEO18 Electricity'!$R$13:$U$25,MATCH($E121,'R9. WEO18 Electricity'!$M$13:$M$25,0),MATCH(L$93,'R9. WEO18 Electricity'!$R$11:$U$11,0))</f>
        <v>1039</v>
      </c>
      <c r="M121" s="6">
        <f>INDEX('R9. WEO18 Electricity'!$R$13:$U$25,MATCH($E121,'R9. WEO18 Electricity'!$M$13:$M$25,0),MATCH(M$93,'R9. WEO18 Electricity'!$R$11:$U$11,0))</f>
        <v>1325</v>
      </c>
      <c r="N121" s="6">
        <f>INDEX('R9. WEO18 Electricity'!$R$13:$U$25,MATCH($E121,'R9. WEO18 Electricity'!$M$13:$M$25,0),MATCH(N$93,'R9. WEO18 Electricity'!$R$11:$U$11,0))</f>
        <v>1646</v>
      </c>
      <c r="O121" s="6">
        <f>INDEX('R9. WEO18 Electricity'!$R$13:$U$25,MATCH($E121,'R9. WEO18 Electricity'!$M$13:$M$25,0),MATCH(O$93,'R9. WEO18 Electricity'!$R$11:$U$11,0))</f>
        <v>1968</v>
      </c>
      <c r="P121" s="8">
        <f t="shared" si="10"/>
        <v>2290</v>
      </c>
      <c r="Q121" s="8">
        <f t="shared" si="10"/>
        <v>2612</v>
      </c>
      <c r="R121" s="8">
        <f t="shared" si="10"/>
        <v>2934</v>
      </c>
      <c r="S121" s="8">
        <f t="shared" si="10"/>
        <v>3256</v>
      </c>
    </row>
    <row r="122" spans="1:19" x14ac:dyDescent="0.3">
      <c r="A122" s="4" t="s">
        <v>59</v>
      </c>
      <c r="B122" s="4" t="s">
        <v>27</v>
      </c>
      <c r="C122" s="4" t="str">
        <f>INDEX('R1. Scenario specifications'!$C$11:$C$59,MATCH($B122,'R1. Scenario specifications'!$A$11:$A$59,0))</f>
        <v>Sustainable Development Scenario, World Energy Outlook 2018</v>
      </c>
      <c r="D122" s="4" t="s">
        <v>57</v>
      </c>
      <c r="E122" s="4" t="s">
        <v>57</v>
      </c>
      <c r="F122" s="4" t="s">
        <v>105</v>
      </c>
      <c r="G122" s="6"/>
      <c r="H122" s="6"/>
      <c r="I122" s="6">
        <f>INDEX('R9. WEO18 Electricity'!$B$13:$K$25,MATCH($E122,'R9. WEO18 Electricity'!$A$13:$A$25,0),MATCH(I$93,'R9. WEO18 Electricity'!$B$11:$K$11,0))</f>
        <v>957</v>
      </c>
      <c r="J122" s="6">
        <f>INDEX('R9. WEO18 Electricity'!$B$13:$K$25,MATCH($E122,'R9. WEO18 Electricity'!$A$13:$A$25,0),MATCH(CONCATENATE(J$93,"e"),'R9. WEO18 Electricity'!$B$11:$K$11,0))</f>
        <v>1085</v>
      </c>
      <c r="K122" s="8">
        <f t="shared" si="7"/>
        <v>1693.25</v>
      </c>
      <c r="L122" s="6">
        <f>INDEX('R9. WEO18 Electricity'!$R$13:$U$25,MATCH($E122,'R9. WEO18 Electricity'!$M$13:$M$25,0),MATCH(L$93,'R9. WEO18 Electricity'!$R$11:$U$11,0))</f>
        <v>2707</v>
      </c>
      <c r="M122" s="6">
        <f>INDEX('R9. WEO18 Electricity'!$R$13:$U$25,MATCH($E122,'R9. WEO18 Electricity'!$M$13:$M$25,0),MATCH(M$93,'R9. WEO18 Electricity'!$R$11:$U$11,0))</f>
        <v>4355</v>
      </c>
      <c r="N122" s="6">
        <f>INDEX('R9. WEO18 Electricity'!$R$13:$U$25,MATCH($E122,'R9. WEO18 Electricity'!$M$13:$M$25,0),MATCH(N$93,'R9. WEO18 Electricity'!$R$11:$U$11,0))</f>
        <v>6113</v>
      </c>
      <c r="O122" s="6">
        <f>INDEX('R9. WEO18 Electricity'!$R$13:$U$25,MATCH($E122,'R9. WEO18 Electricity'!$M$13:$M$25,0),MATCH(O$93,'R9. WEO18 Electricity'!$R$11:$U$11,0))</f>
        <v>7730</v>
      </c>
      <c r="P122" s="8">
        <f t="shared" si="10"/>
        <v>9347</v>
      </c>
      <c r="Q122" s="8">
        <f t="shared" si="10"/>
        <v>10964</v>
      </c>
      <c r="R122" s="8">
        <f t="shared" si="10"/>
        <v>12581</v>
      </c>
      <c r="S122" s="8">
        <f t="shared" si="10"/>
        <v>14198</v>
      </c>
    </row>
    <row r="123" spans="1:19" x14ac:dyDescent="0.3">
      <c r="A123" s="4" t="s">
        <v>59</v>
      </c>
      <c r="B123" s="4" t="s">
        <v>27</v>
      </c>
      <c r="C123" s="4" t="str">
        <f>INDEX('R1. Scenario specifications'!$C$11:$C$59,MATCH($B123,'R1. Scenario specifications'!$A$11:$A$59,0))</f>
        <v>Sustainable Development Scenario, World Energy Outlook 2018</v>
      </c>
      <c r="D123" s="4" t="s">
        <v>58</v>
      </c>
      <c r="E123" s="4" t="s">
        <v>63</v>
      </c>
      <c r="F123" s="4" t="s">
        <v>105</v>
      </c>
      <c r="G123" s="6"/>
      <c r="H123" s="6"/>
      <c r="I123" s="6">
        <f>INDEX('R9. WEO18 Electricity'!$B$13:$K$25,MATCH($E123,'R9. WEO18 Electricity'!$A$13:$A$25,0),MATCH(I$93,'R9. WEO18 Electricity'!$B$11:$K$11,0))</f>
        <v>82</v>
      </c>
      <c r="J123" s="6">
        <f>INDEX('R9. WEO18 Electricity'!$B$13:$K$25,MATCH($E123,'R9. WEO18 Electricity'!$A$13:$A$25,0),MATCH(CONCATENATE(J$93,"e"),'R9. WEO18 Electricity'!$B$11:$K$11,0))</f>
        <v>87</v>
      </c>
      <c r="K123" s="8">
        <f t="shared" si="7"/>
        <v>115.125</v>
      </c>
      <c r="L123" s="6">
        <f>INDEX('R9. WEO18 Electricity'!$R$13:$U$25,MATCH($E123,'R9. WEO18 Electricity'!$M$13:$M$25,0),MATCH(L$93,'R9. WEO18 Electricity'!$R$11:$U$11,0))</f>
        <v>162</v>
      </c>
      <c r="M123" s="6">
        <f>INDEX('R9. WEO18 Electricity'!$R$13:$U$25,MATCH($E123,'R9. WEO18 Electricity'!$M$13:$M$25,0),MATCH(M$93,'R9. WEO18 Electricity'!$R$11:$U$11,0))</f>
        <v>282</v>
      </c>
      <c r="N123" s="6">
        <f>INDEX('R9. WEO18 Electricity'!$R$13:$U$25,MATCH($E123,'R9. WEO18 Electricity'!$M$13:$M$25,0),MATCH(N$93,'R9. WEO18 Electricity'!$R$11:$U$11,0))</f>
        <v>420</v>
      </c>
      <c r="O123" s="6">
        <f>INDEX('R9. WEO18 Electricity'!$R$13:$U$25,MATCH($E123,'R9. WEO18 Electricity'!$M$13:$M$25,0),MATCH(O$93,'R9. WEO18 Electricity'!$R$11:$U$11,0))</f>
        <v>555</v>
      </c>
      <c r="P123" s="8">
        <f t="shared" si="10"/>
        <v>690</v>
      </c>
      <c r="Q123" s="8">
        <f t="shared" si="10"/>
        <v>825</v>
      </c>
      <c r="R123" s="8">
        <f t="shared" si="10"/>
        <v>960</v>
      </c>
      <c r="S123" s="8">
        <f t="shared" si="10"/>
        <v>1095</v>
      </c>
    </row>
    <row r="124" spans="1:19" x14ac:dyDescent="0.3">
      <c r="A124" s="4" t="s">
        <v>59</v>
      </c>
      <c r="B124" s="4" t="s">
        <v>27</v>
      </c>
      <c r="C124" s="4" t="str">
        <f>INDEX('R1. Scenario specifications'!$C$11:$C$59,MATCH($B124,'R1. Scenario specifications'!$A$11:$A$59,0))</f>
        <v>Sustainable Development Scenario, World Energy Outlook 2018</v>
      </c>
      <c r="D124" s="4" t="s">
        <v>56</v>
      </c>
      <c r="E124" s="4" t="s">
        <v>61</v>
      </c>
      <c r="F124" s="4" t="s">
        <v>105</v>
      </c>
      <c r="G124" s="6"/>
      <c r="H124" s="6"/>
      <c r="I124" s="6">
        <f>INDEX('R9. WEO18 Electricity'!$B$13:$K$25,MATCH($E124,'R9. WEO18 Electricity'!$A$13:$A$25,0),MATCH(I$93,'R9. WEO18 Electricity'!$B$11:$K$11,0))</f>
        <v>328</v>
      </c>
      <c r="J124" s="6">
        <f>INDEX('R9. WEO18 Electricity'!$B$13:$K$25,MATCH($E124,'R9. WEO18 Electricity'!$A$13:$A$25,0),MATCH(CONCATENATE(J$93,"e"),'R9. WEO18 Electricity'!$B$11:$K$11,0))</f>
        <v>435</v>
      </c>
      <c r="K124" s="8">
        <f t="shared" si="7"/>
        <v>999.375</v>
      </c>
      <c r="L124" s="6">
        <f>INDEX('R9. WEO18 Electricity'!$R$13:$U$25,MATCH($E124,'R9. WEO18 Electricity'!$M$13:$M$25,0),MATCH(L$93,'R9. WEO18 Electricity'!$R$11:$U$11,0))</f>
        <v>1940</v>
      </c>
      <c r="M124" s="6">
        <f>INDEX('R9. WEO18 Electricity'!$R$13:$U$25,MATCH($E124,'R9. WEO18 Electricity'!$M$13:$M$25,0),MATCH(M$93,'R9. WEO18 Electricity'!$R$11:$U$11,0))</f>
        <v>3268</v>
      </c>
      <c r="N124" s="6">
        <f>INDEX('R9. WEO18 Electricity'!$R$13:$U$25,MATCH($E124,'R9. WEO18 Electricity'!$M$13:$M$25,0),MATCH(N$93,'R9. WEO18 Electricity'!$R$11:$U$11,0))</f>
        <v>4806</v>
      </c>
      <c r="O124" s="6">
        <f>INDEX('R9. WEO18 Electricity'!$R$13:$U$25,MATCH($E124,'R9. WEO18 Electricity'!$M$13:$M$25,0),MATCH(O$93,'R9. WEO18 Electricity'!$R$11:$U$11,0))</f>
        <v>6409</v>
      </c>
      <c r="P124" s="8">
        <f t="shared" si="10"/>
        <v>8012</v>
      </c>
      <c r="Q124" s="8">
        <f t="shared" si="10"/>
        <v>9615</v>
      </c>
      <c r="R124" s="8">
        <f t="shared" si="10"/>
        <v>11218</v>
      </c>
      <c r="S124" s="8">
        <f t="shared" si="10"/>
        <v>12821</v>
      </c>
    </row>
    <row r="125" spans="1:19" x14ac:dyDescent="0.3">
      <c r="A125" s="4" t="s">
        <v>59</v>
      </c>
      <c r="B125" s="4" t="s">
        <v>27</v>
      </c>
      <c r="C125" s="4" t="str">
        <f>INDEX('R1. Scenario specifications'!$C$11:$C$59,MATCH($B125,'R1. Scenario specifications'!$A$11:$A$59,0))</f>
        <v>Sustainable Development Scenario, World Energy Outlook 2018</v>
      </c>
      <c r="D125" s="4" t="s">
        <v>56</v>
      </c>
      <c r="E125" s="4" t="s">
        <v>62</v>
      </c>
      <c r="F125" s="4" t="s">
        <v>105</v>
      </c>
      <c r="G125" s="6"/>
      <c r="H125" s="6"/>
      <c r="I125" s="6">
        <f>INDEX('R9. WEO18 Electricity'!$B$13:$K$25,MATCH($E125,'R9. WEO18 Electricity'!$A$13:$A$25,0),MATCH(I$93,'R9. WEO18 Electricity'!$B$11:$K$11,0))</f>
        <v>10</v>
      </c>
      <c r="J125" s="6">
        <f>INDEX('R9. WEO18 Electricity'!$B$13:$K$25,MATCH($E125,'R9. WEO18 Electricity'!$A$13:$A$25,0),MATCH(CONCATENATE(J$93,"e"),'R9. WEO18 Electricity'!$B$11:$K$11,0))</f>
        <v>11</v>
      </c>
      <c r="K125" s="8">
        <f t="shared" si="7"/>
        <v>27.125</v>
      </c>
      <c r="L125" s="6">
        <f>INDEX('R9. WEO18 Electricity'!$R$13:$U$25,MATCH($E125,'R9. WEO18 Electricity'!$M$13:$M$25,0),MATCH(L$93,'R9. WEO18 Electricity'!$R$11:$U$11,0))</f>
        <v>54</v>
      </c>
      <c r="M125" s="6">
        <f>INDEX('R9. WEO18 Electricity'!$R$13:$U$25,MATCH($E125,'R9. WEO18 Electricity'!$M$13:$M$25,0),MATCH(M$93,'R9. WEO18 Electricity'!$R$11:$U$11,0))</f>
        <v>184</v>
      </c>
      <c r="N125" s="6">
        <f>INDEX('R9. WEO18 Electricity'!$R$13:$U$25,MATCH($E125,'R9. WEO18 Electricity'!$M$13:$M$25,0),MATCH(N$93,'R9. WEO18 Electricity'!$R$11:$U$11,0))</f>
        <v>462</v>
      </c>
      <c r="O125" s="6">
        <f>INDEX('R9. WEO18 Electricity'!$R$13:$U$25,MATCH($E125,'R9. WEO18 Electricity'!$M$13:$M$25,0),MATCH(O$93,'R9. WEO18 Electricity'!$R$11:$U$11,0))</f>
        <v>855</v>
      </c>
      <c r="P125" s="8">
        <f t="shared" si="10"/>
        <v>1248</v>
      </c>
      <c r="Q125" s="8">
        <f t="shared" si="10"/>
        <v>1641</v>
      </c>
      <c r="R125" s="8">
        <f t="shared" si="10"/>
        <v>2034</v>
      </c>
      <c r="S125" s="8">
        <f t="shared" si="10"/>
        <v>2427</v>
      </c>
    </row>
    <row r="126" spans="1:19" x14ac:dyDescent="0.3">
      <c r="A126" s="4" t="s">
        <v>59</v>
      </c>
      <c r="B126" s="4" t="s">
        <v>27</v>
      </c>
      <c r="C126" s="4" t="str">
        <f>INDEX('R1. Scenario specifications'!$C$11:$C$59,MATCH($B126,'R1. Scenario specifications'!$A$11:$A$59,0))</f>
        <v>Sustainable Development Scenario, World Energy Outlook 2018</v>
      </c>
      <c r="D126" s="4" t="s">
        <v>58</v>
      </c>
      <c r="E126" s="9" t="s">
        <v>64</v>
      </c>
      <c r="F126" s="9" t="s">
        <v>105</v>
      </c>
      <c r="G126" s="10"/>
      <c r="H126" s="10"/>
      <c r="I126" s="10">
        <f>INDEX('R9. WEO18 Electricity'!$B$13:$K$25,MATCH($E126,'R9. WEO18 Electricity'!$A$13:$A$25,0),MATCH(I$93,'R9. WEO18 Electricity'!$B$11:$K$11,0))</f>
        <v>1</v>
      </c>
      <c r="J126" s="10">
        <f>INDEX('R9. WEO18 Electricity'!$B$13:$K$25,MATCH($E126,'R9. WEO18 Electricity'!$A$13:$A$25,0),MATCH(CONCATENATE(J$93,"e"),'R9. WEO18 Electricity'!$B$11:$K$11,0))</f>
        <v>1</v>
      </c>
      <c r="K126" s="11">
        <f t="shared" si="7"/>
        <v>2.125</v>
      </c>
      <c r="L126" s="10">
        <f>INDEX('R9. WEO18 Electricity'!$R$13:$U$25,MATCH($E126,'R9. WEO18 Electricity'!$M$13:$M$25,0),MATCH(L$93,'R9. WEO18 Electricity'!$R$11:$U$11,0))</f>
        <v>4</v>
      </c>
      <c r="M126" s="10">
        <f>INDEX('R9. WEO18 Electricity'!$R$13:$U$25,MATCH($E126,'R9. WEO18 Electricity'!$M$13:$M$25,0),MATCH(M$93,'R9. WEO18 Electricity'!$R$11:$U$11,0))</f>
        <v>15</v>
      </c>
      <c r="N126" s="10">
        <f>INDEX('R9. WEO18 Electricity'!$R$13:$U$25,MATCH($E126,'R9. WEO18 Electricity'!$M$13:$M$25,0),MATCH(N$93,'R9. WEO18 Electricity'!$R$11:$U$11,0))</f>
        <v>38</v>
      </c>
      <c r="O126" s="10">
        <f>INDEX('R9. WEO18 Electricity'!$R$13:$U$25,MATCH($E126,'R9. WEO18 Electricity'!$M$13:$M$25,0),MATCH(O$93,'R9. WEO18 Electricity'!$R$11:$U$11,0))</f>
        <v>78</v>
      </c>
      <c r="P126" s="11">
        <f t="shared" si="10"/>
        <v>118</v>
      </c>
      <c r="Q126" s="11">
        <f t="shared" si="10"/>
        <v>158</v>
      </c>
      <c r="R126" s="11">
        <f t="shared" si="10"/>
        <v>198</v>
      </c>
      <c r="S126" s="11">
        <f t="shared" si="10"/>
        <v>238</v>
      </c>
    </row>
    <row r="127" spans="1:19" x14ac:dyDescent="0.3">
      <c r="A127" s="14" t="s">
        <v>65</v>
      </c>
      <c r="B127" s="14" t="s">
        <v>28</v>
      </c>
      <c r="C127" s="14" t="str">
        <f>INDEX('R1. Scenario specifications'!$C$11:$C$59,MATCH($B127,'R1. Scenario specifications'!$A$11:$A$59,0))</f>
        <v>Current Policies Scenario, World Energy Outlook 2016</v>
      </c>
      <c r="D127" s="14" t="s">
        <v>23</v>
      </c>
      <c r="E127" s="4" t="s">
        <v>23</v>
      </c>
      <c r="F127" s="4" t="s">
        <v>105</v>
      </c>
      <c r="G127" s="6">
        <f>INDEX('R10. WEO16 Electricity'!$B$13:$K$24,MATCH($E127,'R10. WEO16 Electricity'!$A$13:$A$24,0),MATCH(G$93,'R10. WEO16 Electricity'!$B$11:$K$11,0))</f>
        <v>9707.2849999999999</v>
      </c>
      <c r="H127" s="6"/>
      <c r="I127" s="6"/>
      <c r="J127" s="6"/>
      <c r="K127" s="6">
        <f>INDEX('R10. WEO16 Electricity'!$N$13:$P$24,MATCH($E127,'R10. WEO16 Electricity'!$M$13:$M$24,0),MATCH(K$93,'R10. WEO16 Electricity'!$N$11:$P$11,0))</f>
        <v>10275.141299999999</v>
      </c>
      <c r="L127" s="6"/>
      <c r="M127" s="6">
        <f>INDEX('R10. WEO16 Electricity'!$N$13:$P$24,MATCH($E127,'R10. WEO16 Electricity'!$M$13:$M$24,0),MATCH(M$93,'R10. WEO16 Electricity'!$N$11:$P$11,0))</f>
        <v>12770.278</v>
      </c>
      <c r="N127" s="6"/>
      <c r="O127" s="6">
        <f>INDEX('R10. WEO16 Electricity'!$N$13:$P$24,MATCH($E127,'R10. WEO16 Electricity'!$M$13:$M$24,0),MATCH(O$93,'R10. WEO16 Electricity'!$N$11:$P$11,0))</f>
        <v>15304.7114</v>
      </c>
      <c r="P127" s="8">
        <f>IF($O127+(P$93-$O$93)*($O127-$M127)/($O$93-$M$93)&lt;0,0,$O127+(P$93-$O$93)*($O127-$M127)/($O$93-$M$93))</f>
        <v>16571.928100000001</v>
      </c>
      <c r="Q127" s="8">
        <f t="shared" ref="Q127:S137" si="11">IF($O127+(Q$93-$O$93)*($O127-$M127)/($O$93-$M$93)&lt;0,0,$O127+(Q$93-$O$93)*($O127-$M127)/($O$93-$M$93))</f>
        <v>17839.144800000002</v>
      </c>
      <c r="R127" s="8">
        <f t="shared" si="11"/>
        <v>19106.361499999999</v>
      </c>
      <c r="S127" s="8">
        <f t="shared" si="11"/>
        <v>20373.5782</v>
      </c>
    </row>
    <row r="128" spans="1:19" x14ac:dyDescent="0.3">
      <c r="A128" s="4" t="s">
        <v>65</v>
      </c>
      <c r="B128" s="4" t="s">
        <v>28</v>
      </c>
      <c r="C128" s="4" t="str">
        <f>INDEX('R1. Scenario specifications'!$C$11:$C$59,MATCH($B128,'R1. Scenario specifications'!$A$11:$A$59,0))</f>
        <v>Current Policies Scenario, World Energy Outlook 2016</v>
      </c>
      <c r="D128" s="4" t="s">
        <v>24</v>
      </c>
      <c r="E128" s="4" t="s">
        <v>24</v>
      </c>
      <c r="F128" s="4" t="s">
        <v>105</v>
      </c>
      <c r="G128" s="6">
        <f>INDEX('R10. WEO16 Electricity'!$B$13:$K$24,MATCH($E128,'R10. WEO16 Electricity'!$A$13:$A$24,0),MATCH(G$93,'R10. WEO16 Electricity'!$B$11:$K$11,0))</f>
        <v>1034.6668999999999</v>
      </c>
      <c r="H128" s="6"/>
      <c r="I128" s="6"/>
      <c r="J128" s="6"/>
      <c r="K128" s="6">
        <f>INDEX('R10. WEO16 Electricity'!$N$13:$P$24,MATCH($E128,'R10. WEO16 Electricity'!$M$13:$M$24,0),MATCH(K$93,'R10. WEO16 Electricity'!$N$11:$P$11,0))</f>
        <v>834.5729</v>
      </c>
      <c r="L128" s="6"/>
      <c r="M128" s="6">
        <f>INDEX('R10. WEO16 Electricity'!$N$13:$P$24,MATCH($E128,'R10. WEO16 Electricity'!$M$13:$M$24,0),MATCH(M$93,'R10. WEO16 Electricity'!$N$11:$P$11,0))</f>
        <v>660.95690000000002</v>
      </c>
      <c r="N128" s="6"/>
      <c r="O128" s="6">
        <f>INDEX('R10. WEO16 Electricity'!$N$13:$P$24,MATCH($E128,'R10. WEO16 Electricity'!$M$13:$M$24,0),MATCH(O$93,'R10. WEO16 Electricity'!$N$11:$P$11,0))</f>
        <v>580.31730000000005</v>
      </c>
      <c r="P128" s="8">
        <f t="shared" ref="P128:P137" si="12">IF($O128+(P$93-$O$93)*($O128-$M128)/($O$93-$M$93)&lt;0,0,$O128+(P$93-$O$93)*($O128-$M128)/($O$93-$M$93))</f>
        <v>539.99750000000006</v>
      </c>
      <c r="Q128" s="8">
        <f t="shared" si="11"/>
        <v>499.67770000000007</v>
      </c>
      <c r="R128" s="8">
        <f t="shared" si="11"/>
        <v>459.35790000000009</v>
      </c>
      <c r="S128" s="8">
        <f t="shared" si="11"/>
        <v>419.0381000000001</v>
      </c>
    </row>
    <row r="129" spans="1:19" x14ac:dyDescent="0.3">
      <c r="A129" s="4" t="s">
        <v>65</v>
      </c>
      <c r="B129" s="4" t="s">
        <v>28</v>
      </c>
      <c r="C129" s="4" t="str">
        <f>INDEX('R1. Scenario specifications'!$C$11:$C$59,MATCH($B129,'R1. Scenario specifications'!$A$11:$A$59,0))</f>
        <v>Current Policies Scenario, World Energy Outlook 2016</v>
      </c>
      <c r="D129" s="4" t="s">
        <v>25</v>
      </c>
      <c r="E129" s="4" t="s">
        <v>25</v>
      </c>
      <c r="F129" s="4" t="s">
        <v>105</v>
      </c>
      <c r="G129" s="6">
        <f>INDEX('R10. WEO16 Electricity'!$B$13:$K$24,MATCH($E129,'R10. WEO16 Electricity'!$A$13:$A$24,0),MATCH(G$93,'R10. WEO16 Electricity'!$B$11:$K$11,0))</f>
        <v>5148.4318999999996</v>
      </c>
      <c r="H129" s="6"/>
      <c r="I129" s="6"/>
      <c r="J129" s="6"/>
      <c r="K129" s="6">
        <f>INDEX('R10. WEO16 Electricity'!$N$13:$P$24,MATCH($E129,'R10. WEO16 Electricity'!$M$13:$M$24,0),MATCH(K$93,'R10. WEO16 Electricity'!$N$11:$P$11,0))</f>
        <v>6013.5405000000001</v>
      </c>
      <c r="L129" s="6"/>
      <c r="M129" s="6">
        <f>INDEX('R10. WEO16 Electricity'!$N$13:$P$24,MATCH($E129,'R10. WEO16 Electricity'!$M$13:$M$24,0),MATCH(M$93,'R10. WEO16 Electricity'!$N$11:$P$11,0))</f>
        <v>8092.7253000000001</v>
      </c>
      <c r="N129" s="6"/>
      <c r="O129" s="6">
        <f>INDEX('R10. WEO16 Electricity'!$N$13:$P$24,MATCH($E129,'R10. WEO16 Electricity'!$M$13:$M$24,0),MATCH(O$93,'R10. WEO16 Electricity'!$N$11:$P$11,0))</f>
        <v>10361.229300000001</v>
      </c>
      <c r="P129" s="8">
        <f t="shared" si="12"/>
        <v>11495.481300000001</v>
      </c>
      <c r="Q129" s="8">
        <f t="shared" si="11"/>
        <v>12629.733300000002</v>
      </c>
      <c r="R129" s="8">
        <f t="shared" si="11"/>
        <v>13763.985300000002</v>
      </c>
      <c r="S129" s="8">
        <f t="shared" si="11"/>
        <v>14898.237300000003</v>
      </c>
    </row>
    <row r="130" spans="1:19" x14ac:dyDescent="0.3">
      <c r="A130" s="4" t="s">
        <v>65</v>
      </c>
      <c r="B130" s="4" t="s">
        <v>28</v>
      </c>
      <c r="C130" s="4" t="str">
        <f>INDEX('R1. Scenario specifications'!$C$11:$C$59,MATCH($B130,'R1. Scenario specifications'!$A$11:$A$59,0))</f>
        <v>Current Policies Scenario, World Energy Outlook 2016</v>
      </c>
      <c r="D130" s="4" t="s">
        <v>53</v>
      </c>
      <c r="E130" s="4" t="s">
        <v>53</v>
      </c>
      <c r="F130" s="4" t="s">
        <v>105</v>
      </c>
      <c r="G130" s="6">
        <f>INDEX('R10. WEO16 Electricity'!$B$13:$K$24,MATCH($E130,'R10. WEO16 Electricity'!$A$13:$A$24,0),MATCH(G$93,'R10. WEO16 Electricity'!$B$11:$K$11,0))</f>
        <v>2535.326</v>
      </c>
      <c r="H130" s="6"/>
      <c r="I130" s="6"/>
      <c r="J130" s="6"/>
      <c r="K130" s="6">
        <f>INDEX('R10. WEO16 Electricity'!$N$13:$P$24,MATCH($E130,'R10. WEO16 Electricity'!$M$13:$M$24,0),MATCH(K$93,'R10. WEO16 Electricity'!$N$11:$P$11,0))</f>
        <v>3040.9061000000002</v>
      </c>
      <c r="L130" s="6"/>
      <c r="M130" s="6">
        <f>INDEX('R10. WEO16 Electricity'!$N$13:$P$24,MATCH($E130,'R10. WEO16 Electricity'!$M$13:$M$24,0),MATCH(M$93,'R10. WEO16 Electricity'!$N$11:$P$11,0))</f>
        <v>3590.3856000000001</v>
      </c>
      <c r="N130" s="6"/>
      <c r="O130" s="6">
        <f>INDEX('R10. WEO16 Electricity'!$N$13:$P$24,MATCH($E130,'R10. WEO16 Electricity'!$M$13:$M$24,0),MATCH(O$93,'R10. WEO16 Electricity'!$N$11:$P$11,0))</f>
        <v>3960.4515999999999</v>
      </c>
      <c r="P130" s="8">
        <f t="shared" si="12"/>
        <v>4145.4845999999998</v>
      </c>
      <c r="Q130" s="8">
        <f t="shared" si="11"/>
        <v>4330.5175999999992</v>
      </c>
      <c r="R130" s="8">
        <f t="shared" si="11"/>
        <v>4515.5505999999996</v>
      </c>
      <c r="S130" s="8">
        <f t="shared" si="11"/>
        <v>4700.5835999999999</v>
      </c>
    </row>
    <row r="131" spans="1:19" x14ac:dyDescent="0.3">
      <c r="A131" s="4" t="s">
        <v>65</v>
      </c>
      <c r="B131" s="4" t="s">
        <v>28</v>
      </c>
      <c r="C131" s="4" t="str">
        <f>INDEX('R1. Scenario specifications'!$C$11:$C$59,MATCH($B131,'R1. Scenario specifications'!$A$11:$A$59,0))</f>
        <v>Current Policies Scenario, World Energy Outlook 2016</v>
      </c>
      <c r="D131" s="4" t="s">
        <v>54</v>
      </c>
      <c r="E131" s="4" t="s">
        <v>54</v>
      </c>
      <c r="F131" s="4" t="s">
        <v>105</v>
      </c>
      <c r="G131" s="6">
        <f>INDEX('R10. WEO16 Electricity'!$B$13:$K$24,MATCH($E131,'R10. WEO16 Electricity'!$A$13:$A$24,0),MATCH(G$93,'R10. WEO16 Electricity'!$B$11:$K$11,0))</f>
        <v>3893.634</v>
      </c>
      <c r="H131" s="6"/>
      <c r="I131" s="6"/>
      <c r="J131" s="6"/>
      <c r="K131" s="6">
        <f>INDEX('R10. WEO16 Electricity'!$N$13:$P$24,MATCH($E131,'R10. WEO16 Electricity'!$M$13:$M$24,0),MATCH(K$93,'R10. WEO16 Electricity'!$N$11:$P$11,0))</f>
        <v>4362.9211999999998</v>
      </c>
      <c r="L131" s="6"/>
      <c r="M131" s="6">
        <f>INDEX('R10. WEO16 Electricity'!$N$13:$P$24,MATCH($E131,'R10. WEO16 Electricity'!$M$13:$M$24,0),MATCH(M$93,'R10. WEO16 Electricity'!$N$11:$P$11,0))</f>
        <v>5231.6869999999999</v>
      </c>
      <c r="N131" s="6"/>
      <c r="O131" s="6">
        <f>INDEX('R10. WEO16 Electricity'!$N$13:$P$24,MATCH($E131,'R10. WEO16 Electricity'!$M$13:$M$24,0),MATCH(O$93,'R10. WEO16 Electricity'!$N$11:$P$11,0))</f>
        <v>5984.2550000000001</v>
      </c>
      <c r="P131" s="8">
        <f t="shared" si="12"/>
        <v>6360.5390000000007</v>
      </c>
      <c r="Q131" s="8">
        <f t="shared" si="11"/>
        <v>6736.8230000000003</v>
      </c>
      <c r="R131" s="8">
        <f t="shared" si="11"/>
        <v>7113.107</v>
      </c>
      <c r="S131" s="8">
        <f t="shared" si="11"/>
        <v>7489.3910000000005</v>
      </c>
    </row>
    <row r="132" spans="1:19" x14ac:dyDescent="0.3">
      <c r="A132" s="4" t="s">
        <v>65</v>
      </c>
      <c r="B132" s="4" t="s">
        <v>28</v>
      </c>
      <c r="C132" s="4" t="str">
        <f>INDEX('R1. Scenario specifications'!$C$11:$C$59,MATCH($B132,'R1. Scenario specifications'!$A$11:$A$59,0))</f>
        <v>Current Policies Scenario, World Energy Outlook 2016</v>
      </c>
      <c r="D132" s="4" t="s">
        <v>55</v>
      </c>
      <c r="E132" s="4" t="s">
        <v>60</v>
      </c>
      <c r="F132" s="4" t="s">
        <v>105</v>
      </c>
      <c r="G132" s="6">
        <f>INDEX('R10. WEO16 Electricity'!$B$13:$K$24,MATCH($E132,'R10. WEO16 Electricity'!$A$13:$A$24,0),MATCH(G$93,'R10. WEO16 Electricity'!$B$11:$K$11,0))</f>
        <v>494.91829999999999</v>
      </c>
      <c r="H132" s="6"/>
      <c r="I132" s="6"/>
      <c r="J132" s="6"/>
      <c r="K132" s="6">
        <f>INDEX('R10. WEO16 Electricity'!$N$13:$P$24,MATCH($E132,'R10. WEO16 Electricity'!$M$13:$M$24,0),MATCH(K$93,'R10. WEO16 Electricity'!$N$11:$P$11,0))</f>
        <v>634.90020000000004</v>
      </c>
      <c r="L132" s="6"/>
      <c r="M132" s="6">
        <f>INDEX('R10. WEO16 Electricity'!$N$13:$P$24,MATCH($E132,'R10. WEO16 Electricity'!$M$13:$M$24,0),MATCH(M$93,'R10. WEO16 Electricity'!$N$11:$P$11,0))</f>
        <v>877.76850000000002</v>
      </c>
      <c r="N132" s="6"/>
      <c r="O132" s="6">
        <f>INDEX('R10. WEO16 Electricity'!$N$13:$P$24,MATCH($E132,'R10. WEO16 Electricity'!$M$13:$M$24,0),MATCH(O$93,'R10. WEO16 Electricity'!$N$11:$P$11,0))</f>
        <v>1150.6222</v>
      </c>
      <c r="P132" s="8">
        <f t="shared" si="12"/>
        <v>1287.0490500000001</v>
      </c>
      <c r="Q132" s="8">
        <f t="shared" si="11"/>
        <v>1423.4758999999999</v>
      </c>
      <c r="R132" s="8">
        <f t="shared" si="11"/>
        <v>1559.90275</v>
      </c>
      <c r="S132" s="8">
        <f t="shared" si="11"/>
        <v>1696.3296</v>
      </c>
    </row>
    <row r="133" spans="1:19" x14ac:dyDescent="0.3">
      <c r="A133" s="4" t="s">
        <v>65</v>
      </c>
      <c r="B133" s="4" t="s">
        <v>28</v>
      </c>
      <c r="C133" s="4" t="str">
        <f>INDEX('R1. Scenario specifications'!$C$11:$C$59,MATCH($B133,'R1. Scenario specifications'!$A$11:$A$59,0))</f>
        <v>Current Policies Scenario, World Energy Outlook 2016</v>
      </c>
      <c r="D133" s="4" t="s">
        <v>57</v>
      </c>
      <c r="E133" s="4" t="s">
        <v>57</v>
      </c>
      <c r="F133" s="4" t="s">
        <v>105</v>
      </c>
      <c r="G133" s="6">
        <f>INDEX('R10. WEO16 Electricity'!$B$13:$K$24,MATCH($E133,'R10. WEO16 Electricity'!$A$13:$A$24,0),MATCH(G$93,'R10. WEO16 Electricity'!$B$11:$K$11,0))</f>
        <v>717.29300000000001</v>
      </c>
      <c r="H133" s="6"/>
      <c r="I133" s="6"/>
      <c r="J133" s="6"/>
      <c r="K133" s="6">
        <f>INDEX('R10. WEO16 Electricity'!$N$13:$P$24,MATCH($E133,'R10. WEO16 Electricity'!$M$13:$M$24,0),MATCH(K$93,'R10. WEO16 Electricity'!$N$11:$P$11,0))</f>
        <v>1411.1179</v>
      </c>
      <c r="L133" s="6"/>
      <c r="M133" s="6">
        <f>INDEX('R10. WEO16 Electricity'!$N$13:$P$24,MATCH($E133,'R10. WEO16 Electricity'!$M$13:$M$24,0),MATCH(M$93,'R10. WEO16 Electricity'!$N$11:$P$11,0))</f>
        <v>2275.7745</v>
      </c>
      <c r="N133" s="6"/>
      <c r="O133" s="6">
        <f>INDEX('R10. WEO16 Electricity'!$N$13:$P$24,MATCH($E133,'R10. WEO16 Electricity'!$M$13:$M$24,0),MATCH(O$93,'R10. WEO16 Electricity'!$N$11:$P$11,0))</f>
        <v>3132.2350000000001</v>
      </c>
      <c r="P133" s="8">
        <f t="shared" si="12"/>
        <v>3560.4652500000002</v>
      </c>
      <c r="Q133" s="8">
        <f t="shared" si="11"/>
        <v>3988.6955000000003</v>
      </c>
      <c r="R133" s="8">
        <f t="shared" si="11"/>
        <v>4416.9257500000003</v>
      </c>
      <c r="S133" s="8">
        <f t="shared" si="11"/>
        <v>4845.1560000000009</v>
      </c>
    </row>
    <row r="134" spans="1:19" x14ac:dyDescent="0.3">
      <c r="A134" s="4" t="s">
        <v>65</v>
      </c>
      <c r="B134" s="4" t="s">
        <v>28</v>
      </c>
      <c r="C134" s="4" t="str">
        <f>INDEX('R1. Scenario specifications'!$C$11:$C$59,MATCH($B134,'R1. Scenario specifications'!$A$11:$A$59,0))</f>
        <v>Current Policies Scenario, World Energy Outlook 2016</v>
      </c>
      <c r="D134" s="4" t="s">
        <v>58</v>
      </c>
      <c r="E134" s="4" t="s">
        <v>63</v>
      </c>
      <c r="F134" s="4" t="s">
        <v>105</v>
      </c>
      <c r="G134" s="6">
        <f>INDEX('R10. WEO16 Electricity'!$B$13:$K$24,MATCH($E134,'R10. WEO16 Electricity'!$A$13:$A$24,0),MATCH(G$93,'R10. WEO16 Electricity'!$B$11:$K$11,0))</f>
        <v>77.376999999999995</v>
      </c>
      <c r="H134" s="6"/>
      <c r="I134" s="6"/>
      <c r="J134" s="6"/>
      <c r="K134" s="6">
        <f>INDEX('R10. WEO16 Electricity'!$N$13:$P$24,MATCH($E134,'R10. WEO16 Electricity'!$M$13:$M$24,0),MATCH(K$93,'R10. WEO16 Electricity'!$N$11:$P$11,0))</f>
        <v>108.4636</v>
      </c>
      <c r="L134" s="6"/>
      <c r="M134" s="6">
        <f>INDEX('R10. WEO16 Electricity'!$N$13:$P$24,MATCH($E134,'R10. WEO16 Electricity'!$M$13:$M$24,0),MATCH(M$93,'R10. WEO16 Electricity'!$N$11:$P$11,0))</f>
        <v>185.20249999999999</v>
      </c>
      <c r="N134" s="6"/>
      <c r="O134" s="6">
        <f>INDEX('R10. WEO16 Electricity'!$N$13:$P$24,MATCH($E134,'R10. WEO16 Electricity'!$M$13:$M$24,0),MATCH(O$93,'R10. WEO16 Electricity'!$N$11:$P$11,0))</f>
        <v>298.8913</v>
      </c>
      <c r="P134" s="8">
        <f t="shared" si="12"/>
        <v>355.73570000000001</v>
      </c>
      <c r="Q134" s="8">
        <f t="shared" si="11"/>
        <v>412.58010000000002</v>
      </c>
      <c r="R134" s="8">
        <f t="shared" si="11"/>
        <v>469.42450000000002</v>
      </c>
      <c r="S134" s="8">
        <f t="shared" si="11"/>
        <v>526.26890000000003</v>
      </c>
    </row>
    <row r="135" spans="1:19" x14ac:dyDescent="0.3">
      <c r="A135" s="4" t="s">
        <v>65</v>
      </c>
      <c r="B135" s="4" t="s">
        <v>28</v>
      </c>
      <c r="C135" s="4" t="str">
        <f>INDEX('R1. Scenario specifications'!$C$11:$C$59,MATCH($B135,'R1. Scenario specifications'!$A$11:$A$59,0))</f>
        <v>Current Policies Scenario, World Energy Outlook 2016</v>
      </c>
      <c r="D135" s="4" t="s">
        <v>56</v>
      </c>
      <c r="E135" s="4" t="s">
        <v>61</v>
      </c>
      <c r="F135" s="4" t="s">
        <v>105</v>
      </c>
      <c r="G135" s="6">
        <f>INDEX('R10. WEO16 Electricity'!$B$13:$K$24,MATCH($E135,'R10. WEO16 Electricity'!$A$13:$A$24,0),MATCH(G$93,'R10. WEO16 Electricity'!$B$11:$K$11,0))</f>
        <v>189.68899999999999</v>
      </c>
      <c r="H135" s="6"/>
      <c r="I135" s="6"/>
      <c r="J135" s="6"/>
      <c r="K135" s="6">
        <f>INDEX('R10. WEO16 Electricity'!$N$13:$P$24,MATCH($E135,'R10. WEO16 Electricity'!$M$13:$M$24,0),MATCH(K$93,'R10. WEO16 Electricity'!$N$11:$P$11,0))</f>
        <v>532.52959999999996</v>
      </c>
      <c r="L135" s="6"/>
      <c r="M135" s="6">
        <f>INDEX('R10. WEO16 Electricity'!$N$13:$P$24,MATCH($E135,'R10. WEO16 Electricity'!$M$13:$M$24,0),MATCH(M$93,'R10. WEO16 Electricity'!$N$11:$P$11,0))</f>
        <v>996.05409999999995</v>
      </c>
      <c r="N135" s="6"/>
      <c r="O135" s="6">
        <f>INDEX('R10. WEO16 Electricity'!$N$13:$P$24,MATCH($E135,'R10. WEO16 Electricity'!$M$13:$M$24,0),MATCH(O$93,'R10. WEO16 Electricity'!$N$11:$P$11,0))</f>
        <v>1538.5215000000001</v>
      </c>
      <c r="P135" s="8">
        <f t="shared" si="12"/>
        <v>1809.7552000000001</v>
      </c>
      <c r="Q135" s="8">
        <f t="shared" si="11"/>
        <v>2080.9889000000003</v>
      </c>
      <c r="R135" s="8">
        <f t="shared" si="11"/>
        <v>2352.2226000000001</v>
      </c>
      <c r="S135" s="8">
        <f t="shared" si="11"/>
        <v>2623.4563000000003</v>
      </c>
    </row>
    <row r="136" spans="1:19" x14ac:dyDescent="0.3">
      <c r="A136" s="4" t="s">
        <v>65</v>
      </c>
      <c r="B136" s="4" t="s">
        <v>28</v>
      </c>
      <c r="C136" s="4" t="str">
        <f>INDEX('R1. Scenario specifications'!$C$11:$C$59,MATCH($B136,'R1. Scenario specifications'!$A$11:$A$59,0))</f>
        <v>Current Policies Scenario, World Energy Outlook 2016</v>
      </c>
      <c r="D136" s="4" t="s">
        <v>56</v>
      </c>
      <c r="E136" s="4" t="s">
        <v>62</v>
      </c>
      <c r="F136" s="4" t="s">
        <v>105</v>
      </c>
      <c r="G136" s="6">
        <f>INDEX('R10. WEO16 Electricity'!$B$13:$K$24,MATCH($E136,'R10. WEO16 Electricity'!$A$13:$A$24,0),MATCH(G$93,'R10. WEO16 Electricity'!$B$11:$K$11,0))</f>
        <v>8.94</v>
      </c>
      <c r="H136" s="6"/>
      <c r="I136" s="6"/>
      <c r="J136" s="6"/>
      <c r="K136" s="6">
        <f>INDEX('R10. WEO16 Electricity'!$N$13:$P$24,MATCH($E136,'R10. WEO16 Electricity'!$M$13:$M$24,0),MATCH(K$93,'R10. WEO16 Electricity'!$N$11:$P$11,0))</f>
        <v>27.052600000000002</v>
      </c>
      <c r="L136" s="6"/>
      <c r="M136" s="6">
        <f>INDEX('R10. WEO16 Electricity'!$N$13:$P$24,MATCH($E136,'R10. WEO16 Electricity'!$M$13:$M$24,0),MATCH(M$93,'R10. WEO16 Electricity'!$N$11:$P$11,0))</f>
        <v>77.442400000000006</v>
      </c>
      <c r="N136" s="6"/>
      <c r="O136" s="6">
        <f>INDEX('R10. WEO16 Electricity'!$N$13:$P$24,MATCH($E136,'R10. WEO16 Electricity'!$M$13:$M$24,0),MATCH(O$93,'R10. WEO16 Electricity'!$N$11:$P$11,0))</f>
        <v>170.35919999999999</v>
      </c>
      <c r="P136" s="8">
        <f t="shared" si="12"/>
        <v>216.81759999999997</v>
      </c>
      <c r="Q136" s="8">
        <f t="shared" si="11"/>
        <v>263.27599999999995</v>
      </c>
      <c r="R136" s="8">
        <f t="shared" si="11"/>
        <v>309.73439999999994</v>
      </c>
      <c r="S136" s="8">
        <f t="shared" si="11"/>
        <v>356.19279999999992</v>
      </c>
    </row>
    <row r="137" spans="1:19" x14ac:dyDescent="0.3">
      <c r="A137" s="4" t="s">
        <v>65</v>
      </c>
      <c r="B137" s="4" t="s">
        <v>28</v>
      </c>
      <c r="C137" s="4" t="str">
        <f>INDEX('R1. Scenario specifications'!$C$11:$C$59,MATCH($B137,'R1. Scenario specifications'!$A$11:$A$59,0))</f>
        <v>Current Policies Scenario, World Energy Outlook 2016</v>
      </c>
      <c r="D137" s="4" t="s">
        <v>58</v>
      </c>
      <c r="E137" s="9" t="s">
        <v>64</v>
      </c>
      <c r="F137" s="9" t="s">
        <v>105</v>
      </c>
      <c r="G137" s="10">
        <f>INDEX('R10. WEO16 Electricity'!$B$13:$K$24,MATCH($E137,'R10. WEO16 Electricity'!$A$13:$A$24,0),MATCH(G$93,'R10. WEO16 Electricity'!$B$11:$K$11,0))</f>
        <v>0.999</v>
      </c>
      <c r="H137" s="10"/>
      <c r="I137" s="10"/>
      <c r="J137" s="10"/>
      <c r="K137" s="10">
        <f>INDEX('R10. WEO16 Electricity'!$N$13:$P$24,MATCH($E137,'R10. WEO16 Electricity'!$M$13:$M$24,0),MATCH(K$93,'R10. WEO16 Electricity'!$N$11:$P$11,0))</f>
        <v>2.0246</v>
      </c>
      <c r="L137" s="10"/>
      <c r="M137" s="10">
        <f>INDEX('R10. WEO16 Electricity'!$N$13:$P$24,MATCH($E137,'R10. WEO16 Electricity'!$M$13:$M$24,0),MATCH(M$93,'R10. WEO16 Electricity'!$N$11:$P$11,0))</f>
        <v>8.1550999999999991</v>
      </c>
      <c r="N137" s="10"/>
      <c r="O137" s="10">
        <f>INDEX('R10. WEO16 Electricity'!$N$13:$P$24,MATCH($E137,'R10. WEO16 Electricity'!$M$13:$M$24,0),MATCH(O$93,'R10. WEO16 Electricity'!$N$11:$P$11,0))</f>
        <v>29.670300000000001</v>
      </c>
      <c r="P137" s="11">
        <f t="shared" si="12"/>
        <v>40.427900000000001</v>
      </c>
      <c r="Q137" s="11">
        <f t="shared" si="11"/>
        <v>51.185500000000005</v>
      </c>
      <c r="R137" s="11">
        <f t="shared" si="11"/>
        <v>61.943100000000001</v>
      </c>
      <c r="S137" s="11">
        <f t="shared" si="11"/>
        <v>72.700699999999998</v>
      </c>
    </row>
    <row r="138" spans="1:19" x14ac:dyDescent="0.3">
      <c r="A138" s="4" t="s">
        <v>65</v>
      </c>
      <c r="B138" s="14" t="s">
        <v>29</v>
      </c>
      <c r="C138" s="14" t="str">
        <f>INDEX('R1. Scenario specifications'!$C$11:$C$59,MATCH($B138,'R1. Scenario specifications'!$A$11:$A$59,0))</f>
        <v>New Policies Scenario, World Energy Outlook 2016</v>
      </c>
      <c r="D138" s="14" t="s">
        <v>23</v>
      </c>
      <c r="E138" s="4" t="s">
        <v>23</v>
      </c>
      <c r="F138" s="4" t="s">
        <v>105</v>
      </c>
      <c r="G138" s="6">
        <f>INDEX('R10. WEO16 Electricity'!$B$13:$K$24,MATCH($E138,'R10. WEO16 Electricity'!$A$13:$A$24,0),MATCH(G$93,'R10. WEO16 Electricity'!$B$11:$K$11,0))</f>
        <v>9707.2849999999999</v>
      </c>
      <c r="H138" s="6"/>
      <c r="I138" s="6"/>
      <c r="J138" s="6"/>
      <c r="K138" s="6">
        <f>INDEX('R10. WEO16 Electricity'!$B$13:$K$24,MATCH($E138,'R10. WEO16 Electricity'!$A$13:$A$24,0),MATCH(K$93,'R10. WEO16 Electricity'!$B$11:$K$11,0))</f>
        <v>9741.0679999999993</v>
      </c>
      <c r="L138" s="6">
        <f>INDEX('R10. WEO16 Electricity'!$B$13:$K$24,MATCH($E138,'R10. WEO16 Electricity'!$A$13:$A$24,0),MATCH(L$93,'R10. WEO16 Electricity'!$B$11:$K$11,0))</f>
        <v>9934.1164000000008</v>
      </c>
      <c r="M138" s="6">
        <f>INDEX('R10. WEO16 Electricity'!$B$13:$K$24,MATCH($E138,'R10. WEO16 Electricity'!$A$13:$A$24,0),MATCH(M$93,'R10. WEO16 Electricity'!$B$11:$K$11,0))</f>
        <v>10245.120999999999</v>
      </c>
      <c r="N138" s="6">
        <f>INDEX('R10. WEO16 Electricity'!$B$13:$K$24,MATCH($E138,'R10. WEO16 Electricity'!$A$13:$A$24,0),MATCH(N$93,'R10. WEO16 Electricity'!$B$11:$K$11,0))</f>
        <v>10547.4684</v>
      </c>
      <c r="O138" s="6">
        <f>INDEX('R10. WEO16 Electricity'!$B$13:$K$24,MATCH($E138,'R10. WEO16 Electricity'!$A$13:$A$24,0),MATCH(O$93,'R10. WEO16 Electricity'!$B$11:$K$11,0))</f>
        <v>10786.3097</v>
      </c>
      <c r="P138" s="8">
        <f>IF(TREND($N138:$O138,$N$93:$O$93,P$93)&lt;0,0,TREND($N138:$O138,$N$93:$O$93,P$93))</f>
        <v>11025.150999999998</v>
      </c>
      <c r="Q138" s="8">
        <f t="shared" ref="Q138:S148" si="13">IF(TREND($N138:$O138,$N$93:$O$93,Q$93)&lt;0,0,TREND($N138:$O138,$N$93:$O$93,Q$93))</f>
        <v>11263.992299999998</v>
      </c>
      <c r="R138" s="8">
        <f t="shared" si="13"/>
        <v>11502.833599999998</v>
      </c>
      <c r="S138" s="8">
        <f t="shared" si="13"/>
        <v>11741.674899999998</v>
      </c>
    </row>
    <row r="139" spans="1:19" x14ac:dyDescent="0.3">
      <c r="A139" s="4" t="s">
        <v>65</v>
      </c>
      <c r="B139" s="4" t="s">
        <v>29</v>
      </c>
      <c r="C139" s="4" t="str">
        <f>INDEX('R1. Scenario specifications'!$C$11:$C$59,MATCH($B139,'R1. Scenario specifications'!$A$11:$A$59,0))</f>
        <v>New Policies Scenario, World Energy Outlook 2016</v>
      </c>
      <c r="D139" s="4" t="s">
        <v>24</v>
      </c>
      <c r="E139" s="4" t="s">
        <v>24</v>
      </c>
      <c r="F139" s="4" t="s">
        <v>105</v>
      </c>
      <c r="G139" s="6">
        <f>INDEX('R10. WEO16 Electricity'!$B$13:$K$24,MATCH($E139,'R10. WEO16 Electricity'!$A$13:$A$24,0),MATCH(G$93,'R10. WEO16 Electricity'!$B$11:$K$11,0))</f>
        <v>1034.6668999999999</v>
      </c>
      <c r="H139" s="6"/>
      <c r="I139" s="6"/>
      <c r="J139" s="6"/>
      <c r="K139" s="6">
        <f>INDEX('R10. WEO16 Electricity'!$B$13:$K$24,MATCH($E139,'R10. WEO16 Electricity'!$A$13:$A$24,0),MATCH(K$93,'R10. WEO16 Electricity'!$B$11:$K$11,0))</f>
        <v>822.38409999999999</v>
      </c>
      <c r="L139" s="6">
        <f>INDEX('R10. WEO16 Electricity'!$B$13:$K$24,MATCH($E139,'R10. WEO16 Electricity'!$A$13:$A$24,0),MATCH(L$93,'R10. WEO16 Electricity'!$B$11:$K$11,0))</f>
        <v>727.11440000000005</v>
      </c>
      <c r="M139" s="6">
        <f>INDEX('R10. WEO16 Electricity'!$B$13:$K$24,MATCH($E139,'R10. WEO16 Electricity'!$A$13:$A$24,0),MATCH(M$93,'R10. WEO16 Electricity'!$B$11:$K$11,0))</f>
        <v>633.18830000000003</v>
      </c>
      <c r="N139" s="6">
        <f>INDEX('R10. WEO16 Electricity'!$B$13:$K$24,MATCH($E139,'R10. WEO16 Electricity'!$A$13:$A$24,0),MATCH(N$93,'R10. WEO16 Electricity'!$B$11:$K$11,0))</f>
        <v>584.76570000000004</v>
      </c>
      <c r="O139" s="6">
        <f>INDEX('R10. WEO16 Electricity'!$B$13:$K$24,MATCH($E139,'R10. WEO16 Electricity'!$A$13:$A$24,0),MATCH(O$93,'R10. WEO16 Electricity'!$B$11:$K$11,0))</f>
        <v>546.54660000000001</v>
      </c>
      <c r="P139" s="8">
        <f t="shared" ref="P139:P148" si="14">IF(TREND($N139:$O139,$N$93:$O$93,P$93)&lt;0,0,TREND($N139:$O139,$N$93:$O$93,P$93))</f>
        <v>508.32750000000124</v>
      </c>
      <c r="Q139" s="8">
        <f t="shared" si="13"/>
        <v>470.10840000000098</v>
      </c>
      <c r="R139" s="8">
        <f t="shared" si="13"/>
        <v>431.88930000000073</v>
      </c>
      <c r="S139" s="8">
        <f t="shared" si="13"/>
        <v>393.6702000000023</v>
      </c>
    </row>
    <row r="140" spans="1:19" x14ac:dyDescent="0.3">
      <c r="A140" s="4" t="s">
        <v>65</v>
      </c>
      <c r="B140" s="4" t="s">
        <v>29</v>
      </c>
      <c r="C140" s="4" t="str">
        <f>INDEX('R1. Scenario specifications'!$C$11:$C$59,MATCH($B140,'R1. Scenario specifications'!$A$11:$A$59,0))</f>
        <v>New Policies Scenario, World Energy Outlook 2016</v>
      </c>
      <c r="D140" s="4" t="s">
        <v>25</v>
      </c>
      <c r="E140" s="4" t="s">
        <v>25</v>
      </c>
      <c r="F140" s="4" t="s">
        <v>105</v>
      </c>
      <c r="G140" s="6">
        <f>INDEX('R10. WEO16 Electricity'!$B$13:$K$24,MATCH($E140,'R10. WEO16 Electricity'!$A$13:$A$24,0),MATCH(G$93,'R10. WEO16 Electricity'!$B$11:$K$11,0))</f>
        <v>5148.4318999999996</v>
      </c>
      <c r="H140" s="6"/>
      <c r="I140" s="6"/>
      <c r="J140" s="6"/>
      <c r="K140" s="6">
        <f>INDEX('R10. WEO16 Electricity'!$B$13:$K$24,MATCH($E140,'R10. WEO16 Electricity'!$A$13:$A$24,0),MATCH(K$93,'R10. WEO16 Electricity'!$B$11:$K$11,0))</f>
        <v>5803.5228999999999</v>
      </c>
      <c r="L140" s="6">
        <f>INDEX('R10. WEO16 Electricity'!$B$13:$K$24,MATCH($E140,'R10. WEO16 Electricity'!$A$13:$A$24,0),MATCH(L$93,'R10. WEO16 Electricity'!$B$11:$K$11,0))</f>
        <v>6512.9975000000004</v>
      </c>
      <c r="M140" s="6">
        <f>INDEX('R10. WEO16 Electricity'!$B$13:$K$24,MATCH($E140,'R10. WEO16 Electricity'!$A$13:$A$24,0),MATCH(M$93,'R10. WEO16 Electricity'!$B$11:$K$11,0))</f>
        <v>7304.6608999999999</v>
      </c>
      <c r="N140" s="6">
        <f>INDEX('R10. WEO16 Electricity'!$B$13:$K$24,MATCH($E140,'R10. WEO16 Electricity'!$A$13:$A$24,0),MATCH(N$93,'R10. WEO16 Electricity'!$B$11:$K$11,0))</f>
        <v>8155.0924999999997</v>
      </c>
      <c r="O140" s="6">
        <f>INDEX('R10. WEO16 Electricity'!$B$13:$K$24,MATCH($E140,'R10. WEO16 Electricity'!$A$13:$A$24,0),MATCH(O$93,'R10. WEO16 Electricity'!$B$11:$K$11,0))</f>
        <v>8908.9364999999998</v>
      </c>
      <c r="P140" s="8">
        <f t="shared" si="14"/>
        <v>9662.7804999999935</v>
      </c>
      <c r="Q140" s="8">
        <f t="shared" si="13"/>
        <v>10416.624499999976</v>
      </c>
      <c r="R140" s="8">
        <f t="shared" si="13"/>
        <v>11170.468500000017</v>
      </c>
      <c r="S140" s="8">
        <f t="shared" si="13"/>
        <v>11924.3125</v>
      </c>
    </row>
    <row r="141" spans="1:19" x14ac:dyDescent="0.3">
      <c r="A141" s="4" t="s">
        <v>65</v>
      </c>
      <c r="B141" s="4" t="s">
        <v>29</v>
      </c>
      <c r="C141" s="4" t="str">
        <f>INDEX('R1. Scenario specifications'!$C$11:$C$59,MATCH($B141,'R1. Scenario specifications'!$A$11:$A$59,0))</f>
        <v>New Policies Scenario, World Energy Outlook 2016</v>
      </c>
      <c r="D141" s="4" t="s">
        <v>53</v>
      </c>
      <c r="E141" s="4" t="s">
        <v>53</v>
      </c>
      <c r="F141" s="4" t="s">
        <v>105</v>
      </c>
      <c r="G141" s="6">
        <f>INDEX('R10. WEO16 Electricity'!$B$13:$K$24,MATCH($E141,'R10. WEO16 Electricity'!$A$13:$A$24,0),MATCH(G$93,'R10. WEO16 Electricity'!$B$11:$K$11,0))</f>
        <v>2535.326</v>
      </c>
      <c r="H141" s="6"/>
      <c r="I141" s="6"/>
      <c r="J141" s="6"/>
      <c r="K141" s="6">
        <f>INDEX('R10. WEO16 Electricity'!$B$13:$K$24,MATCH($E141,'R10. WEO16 Electricity'!$A$13:$A$24,0),MATCH(K$93,'R10. WEO16 Electricity'!$B$11:$K$11,0))</f>
        <v>3052.7642999999998</v>
      </c>
      <c r="L141" s="6">
        <f>INDEX('R10. WEO16 Electricity'!$B$13:$K$24,MATCH($E141,'R10. WEO16 Electricity'!$A$13:$A$24,0),MATCH(L$93,'R10. WEO16 Electricity'!$B$11:$K$11,0))</f>
        <v>3405.3524000000002</v>
      </c>
      <c r="M141" s="6">
        <f>INDEX('R10. WEO16 Electricity'!$B$13:$K$24,MATCH($E141,'R10. WEO16 Electricity'!$A$13:$A$24,0),MATCH(M$93,'R10. WEO16 Electricity'!$B$11:$K$11,0))</f>
        <v>3847.0486999999998</v>
      </c>
      <c r="N141" s="6">
        <f>INDEX('R10. WEO16 Electricity'!$B$13:$K$24,MATCH($E141,'R10. WEO16 Electricity'!$A$13:$A$24,0),MATCH(N$93,'R10. WEO16 Electricity'!$B$11:$K$11,0))</f>
        <v>4205.3827000000001</v>
      </c>
      <c r="O141" s="6">
        <f>INDEX('R10. WEO16 Electricity'!$B$13:$K$24,MATCH($E141,'R10. WEO16 Electricity'!$A$13:$A$24,0),MATCH(O$93,'R10. WEO16 Electricity'!$B$11:$K$11,0))</f>
        <v>4532.2318999999998</v>
      </c>
      <c r="P141" s="8">
        <f t="shared" si="14"/>
        <v>4859.0810999999958</v>
      </c>
      <c r="Q141" s="8">
        <f t="shared" si="13"/>
        <v>5185.9302999999927</v>
      </c>
      <c r="R141" s="8">
        <f t="shared" si="13"/>
        <v>5512.7794999999896</v>
      </c>
      <c r="S141" s="8">
        <f t="shared" si="13"/>
        <v>5839.6286999999866</v>
      </c>
    </row>
    <row r="142" spans="1:19" x14ac:dyDescent="0.3">
      <c r="A142" s="4" t="s">
        <v>65</v>
      </c>
      <c r="B142" s="4" t="s">
        <v>29</v>
      </c>
      <c r="C142" s="4" t="str">
        <f>INDEX('R1. Scenario specifications'!$C$11:$C$59,MATCH($B142,'R1. Scenario specifications'!$A$11:$A$59,0))</f>
        <v>New Policies Scenario, World Energy Outlook 2016</v>
      </c>
      <c r="D142" s="4" t="s">
        <v>54</v>
      </c>
      <c r="E142" s="4" t="s">
        <v>54</v>
      </c>
      <c r="F142" s="4" t="s">
        <v>105</v>
      </c>
      <c r="G142" s="6">
        <f>INDEX('R10. WEO16 Electricity'!$B$13:$K$24,MATCH($E142,'R10. WEO16 Electricity'!$A$13:$A$24,0),MATCH(G$93,'R10. WEO16 Electricity'!$B$11:$K$11,0))</f>
        <v>3893.634</v>
      </c>
      <c r="H142" s="6"/>
      <c r="I142" s="6"/>
      <c r="J142" s="6"/>
      <c r="K142" s="6">
        <f>INDEX('R10. WEO16 Electricity'!$B$13:$K$24,MATCH($E142,'R10. WEO16 Electricity'!$A$13:$A$24,0),MATCH(K$93,'R10. WEO16 Electricity'!$B$11:$K$11,0))</f>
        <v>4386.5087000000003</v>
      </c>
      <c r="L142" s="6">
        <f>INDEX('R10. WEO16 Electricity'!$B$13:$K$24,MATCH($E142,'R10. WEO16 Electricity'!$A$13:$A$24,0),MATCH(L$93,'R10. WEO16 Electricity'!$B$11:$K$11,0))</f>
        <v>4886.5240000000003</v>
      </c>
      <c r="M142" s="6">
        <f>INDEX('R10. WEO16 Electricity'!$B$13:$K$24,MATCH($E142,'R10. WEO16 Electricity'!$A$13:$A$24,0),MATCH(M$93,'R10. WEO16 Electricity'!$B$11:$K$11,0))</f>
        <v>5381.9884000000002</v>
      </c>
      <c r="N142" s="6">
        <f>INDEX('R10. WEO16 Electricity'!$B$13:$K$24,MATCH($E142,'R10. WEO16 Electricity'!$A$13:$A$24,0),MATCH(N$93,'R10. WEO16 Electricity'!$B$11:$K$11,0))</f>
        <v>5834.0636000000004</v>
      </c>
      <c r="O142" s="6">
        <f>INDEX('R10. WEO16 Electricity'!$B$13:$K$24,MATCH($E142,'R10. WEO16 Electricity'!$A$13:$A$24,0),MATCH(O$93,'R10. WEO16 Electricity'!$B$11:$K$11,0))</f>
        <v>6230.0949000000001</v>
      </c>
      <c r="P142" s="8">
        <f t="shared" si="14"/>
        <v>6626.1262000000279</v>
      </c>
      <c r="Q142" s="8">
        <f t="shared" si="13"/>
        <v>7022.1575000000303</v>
      </c>
      <c r="R142" s="8">
        <f t="shared" si="13"/>
        <v>7418.1888000000035</v>
      </c>
      <c r="S142" s="8">
        <f t="shared" si="13"/>
        <v>7814.2201000000059</v>
      </c>
    </row>
    <row r="143" spans="1:19" x14ac:dyDescent="0.3">
      <c r="A143" s="4" t="s">
        <v>65</v>
      </c>
      <c r="B143" s="4" t="s">
        <v>29</v>
      </c>
      <c r="C143" s="4" t="str">
        <f>INDEX('R1. Scenario specifications'!$C$11:$C$59,MATCH($B143,'R1. Scenario specifications'!$A$11:$A$59,0))</f>
        <v>New Policies Scenario, World Energy Outlook 2016</v>
      </c>
      <c r="D143" s="4" t="s">
        <v>55</v>
      </c>
      <c r="E143" s="4" t="s">
        <v>60</v>
      </c>
      <c r="F143" s="4" t="s">
        <v>105</v>
      </c>
      <c r="G143" s="6">
        <f>INDEX('R10. WEO16 Electricity'!$B$13:$K$24,MATCH($E143,'R10. WEO16 Electricity'!$A$13:$A$24,0),MATCH(G$93,'R10. WEO16 Electricity'!$B$11:$K$11,0))</f>
        <v>494.91829999999999</v>
      </c>
      <c r="H143" s="6"/>
      <c r="I143" s="6"/>
      <c r="J143" s="6"/>
      <c r="K143" s="6">
        <f>INDEX('R10. WEO16 Electricity'!$B$13:$K$24,MATCH($E143,'R10. WEO16 Electricity'!$A$13:$A$24,0),MATCH(K$93,'R10. WEO16 Electricity'!$B$11:$K$11,0))</f>
        <v>641.53030000000001</v>
      </c>
      <c r="L143" s="6">
        <f>INDEX('R10. WEO16 Electricity'!$B$13:$K$24,MATCH($E143,'R10. WEO16 Electricity'!$A$13:$A$24,0),MATCH(L$93,'R10. WEO16 Electricity'!$B$11:$K$11,0))</f>
        <v>785.18799999999999</v>
      </c>
      <c r="M143" s="6">
        <f>INDEX('R10. WEO16 Electricity'!$B$13:$K$24,MATCH($E143,'R10. WEO16 Electricity'!$A$13:$A$24,0),MATCH(M$93,'R10. WEO16 Electricity'!$B$11:$K$11,0))</f>
        <v>954.2373</v>
      </c>
      <c r="N143" s="6">
        <f>INDEX('R10. WEO16 Electricity'!$B$13:$K$24,MATCH($E143,'R10. WEO16 Electricity'!$A$13:$A$24,0),MATCH(N$93,'R10. WEO16 Electricity'!$B$11:$K$11,0))</f>
        <v>1147.4657999999999</v>
      </c>
      <c r="O143" s="6">
        <f>INDEX('R10. WEO16 Electricity'!$B$13:$K$24,MATCH($E143,'R10. WEO16 Electricity'!$A$13:$A$24,0),MATCH(O$93,'R10. WEO16 Electricity'!$B$11:$K$11,0))</f>
        <v>1353.3226999999999</v>
      </c>
      <c r="P143" s="8">
        <f t="shared" si="14"/>
        <v>1559.1796000000031</v>
      </c>
      <c r="Q143" s="8">
        <f t="shared" si="13"/>
        <v>1765.036500000002</v>
      </c>
      <c r="R143" s="8">
        <f t="shared" si="13"/>
        <v>1970.8934000000008</v>
      </c>
      <c r="S143" s="8">
        <f t="shared" si="13"/>
        <v>2176.7502999999997</v>
      </c>
    </row>
    <row r="144" spans="1:19" x14ac:dyDescent="0.3">
      <c r="A144" s="4" t="s">
        <v>65</v>
      </c>
      <c r="B144" s="4" t="s">
        <v>29</v>
      </c>
      <c r="C144" s="4" t="str">
        <f>INDEX('R1. Scenario specifications'!$C$11:$C$59,MATCH($B144,'R1. Scenario specifications'!$A$11:$A$59,0))</f>
        <v>New Policies Scenario, World Energy Outlook 2016</v>
      </c>
      <c r="D144" s="4" t="s">
        <v>57</v>
      </c>
      <c r="E144" s="4" t="s">
        <v>57</v>
      </c>
      <c r="F144" s="4" t="s">
        <v>105</v>
      </c>
      <c r="G144" s="6">
        <f>INDEX('R10. WEO16 Electricity'!$B$13:$K$24,MATCH($E144,'R10. WEO16 Electricity'!$A$13:$A$24,0),MATCH(G$93,'R10. WEO16 Electricity'!$B$11:$K$11,0))</f>
        <v>717.29300000000001</v>
      </c>
      <c r="H144" s="6"/>
      <c r="I144" s="6"/>
      <c r="J144" s="6"/>
      <c r="K144" s="6">
        <f>INDEX('R10. WEO16 Electricity'!$B$13:$K$24,MATCH($E144,'R10. WEO16 Electricity'!$A$13:$A$24,0),MATCH(K$93,'R10. WEO16 Electricity'!$B$11:$K$11,0))</f>
        <v>1508.0912000000001</v>
      </c>
      <c r="L144" s="6">
        <f>INDEX('R10. WEO16 Electricity'!$B$13:$K$24,MATCH($E144,'R10. WEO16 Electricity'!$A$13:$A$24,0),MATCH(L$93,'R10. WEO16 Electricity'!$B$11:$K$11,0))</f>
        <v>2117.9859999999999</v>
      </c>
      <c r="M144" s="6">
        <f>INDEX('R10. WEO16 Electricity'!$B$13:$K$24,MATCH($E144,'R10. WEO16 Electricity'!$A$13:$A$24,0),MATCH(M$93,'R10. WEO16 Electricity'!$B$11:$K$11,0))</f>
        <v>2705.7595000000001</v>
      </c>
      <c r="N144" s="6">
        <f>INDEX('R10. WEO16 Electricity'!$B$13:$K$24,MATCH($E144,'R10. WEO16 Electricity'!$A$13:$A$24,0),MATCH(N$93,'R10. WEO16 Electricity'!$B$11:$K$11,0))</f>
        <v>3296.1653999999999</v>
      </c>
      <c r="O144" s="6">
        <f>INDEX('R10. WEO16 Electricity'!$B$13:$K$24,MATCH($E144,'R10. WEO16 Electricity'!$A$13:$A$24,0),MATCH(O$93,'R10. WEO16 Electricity'!$B$11:$K$11,0))</f>
        <v>3881.3845000000001</v>
      </c>
      <c r="P144" s="8">
        <f t="shared" si="14"/>
        <v>4466.6036000000022</v>
      </c>
      <c r="Q144" s="8">
        <f t="shared" si="13"/>
        <v>5051.8227000000188</v>
      </c>
      <c r="R144" s="8">
        <f t="shared" si="13"/>
        <v>5637.0418000000063</v>
      </c>
      <c r="S144" s="8">
        <f t="shared" si="13"/>
        <v>6222.2608999999939</v>
      </c>
    </row>
    <row r="145" spans="1:19" x14ac:dyDescent="0.3">
      <c r="A145" s="4" t="s">
        <v>65</v>
      </c>
      <c r="B145" s="4" t="s">
        <v>29</v>
      </c>
      <c r="C145" s="4" t="str">
        <f>INDEX('R1. Scenario specifications'!$C$11:$C$59,MATCH($B145,'R1. Scenario specifications'!$A$11:$A$59,0))</f>
        <v>New Policies Scenario, World Energy Outlook 2016</v>
      </c>
      <c r="D145" s="4" t="s">
        <v>58</v>
      </c>
      <c r="E145" s="4" t="s">
        <v>63</v>
      </c>
      <c r="F145" s="4" t="s">
        <v>105</v>
      </c>
      <c r="G145" s="6">
        <f>INDEX('R10. WEO16 Electricity'!$B$13:$K$24,MATCH($E145,'R10. WEO16 Electricity'!$A$13:$A$24,0),MATCH(G$93,'R10. WEO16 Electricity'!$B$11:$K$11,0))</f>
        <v>77.376999999999995</v>
      </c>
      <c r="H145" s="6"/>
      <c r="I145" s="6"/>
      <c r="J145" s="6"/>
      <c r="K145" s="6">
        <f>INDEX('R10. WEO16 Electricity'!$B$13:$K$24,MATCH($E145,'R10. WEO16 Electricity'!$A$13:$A$24,0),MATCH(K$93,'R10. WEO16 Electricity'!$B$11:$K$11,0))</f>
        <v>111.3267</v>
      </c>
      <c r="L145" s="6">
        <f>INDEX('R10. WEO16 Electricity'!$B$13:$K$24,MATCH($E145,'R10. WEO16 Electricity'!$A$13:$A$24,0),MATCH(L$93,'R10. WEO16 Electricity'!$B$11:$K$11,0))</f>
        <v>150.09469999999999</v>
      </c>
      <c r="M145" s="6">
        <f>INDEX('R10. WEO16 Electricity'!$B$13:$K$24,MATCH($E145,'R10. WEO16 Electricity'!$A$13:$A$24,0),MATCH(M$93,'R10. WEO16 Electricity'!$B$11:$K$11,0))</f>
        <v>207.08449999999999</v>
      </c>
      <c r="N145" s="6">
        <f>INDEX('R10. WEO16 Electricity'!$B$13:$K$24,MATCH($E145,'R10. WEO16 Electricity'!$A$13:$A$24,0),MATCH(N$93,'R10. WEO16 Electricity'!$B$11:$K$11,0))</f>
        <v>282.79059999999998</v>
      </c>
      <c r="O145" s="6">
        <f>INDEX('R10. WEO16 Electricity'!$B$13:$K$24,MATCH($E145,'R10. WEO16 Electricity'!$A$13:$A$24,0),MATCH(O$93,'R10. WEO16 Electricity'!$B$11:$K$11,0))</f>
        <v>360.92149999999998</v>
      </c>
      <c r="P145" s="8">
        <f t="shared" si="14"/>
        <v>439.05239999999685</v>
      </c>
      <c r="Q145" s="8">
        <f t="shared" si="13"/>
        <v>517.18329999999696</v>
      </c>
      <c r="R145" s="8">
        <f t="shared" si="13"/>
        <v>595.31419999999707</v>
      </c>
      <c r="S145" s="8">
        <f t="shared" si="13"/>
        <v>673.44509999999718</v>
      </c>
    </row>
    <row r="146" spans="1:19" x14ac:dyDescent="0.3">
      <c r="A146" s="4" t="s">
        <v>65</v>
      </c>
      <c r="B146" s="4" t="s">
        <v>29</v>
      </c>
      <c r="C146" s="4" t="str">
        <f>INDEX('R1. Scenario specifications'!$C$11:$C$59,MATCH($B146,'R1. Scenario specifications'!$A$11:$A$59,0))</f>
        <v>New Policies Scenario, World Energy Outlook 2016</v>
      </c>
      <c r="D146" s="4" t="s">
        <v>56</v>
      </c>
      <c r="E146" s="4" t="s">
        <v>61</v>
      </c>
      <c r="F146" s="4" t="s">
        <v>105</v>
      </c>
      <c r="G146" s="6">
        <f>INDEX('R10. WEO16 Electricity'!$B$13:$K$24,MATCH($E146,'R10. WEO16 Electricity'!$A$13:$A$24,0),MATCH(G$93,'R10. WEO16 Electricity'!$B$11:$K$11,0))</f>
        <v>189.68899999999999</v>
      </c>
      <c r="H146" s="6"/>
      <c r="I146" s="6"/>
      <c r="J146" s="6"/>
      <c r="K146" s="6">
        <f>INDEX('R10. WEO16 Electricity'!$B$13:$K$24,MATCH($E146,'R10. WEO16 Electricity'!$A$13:$A$24,0),MATCH(K$93,'R10. WEO16 Electricity'!$B$11:$K$11,0))</f>
        <v>598.56029999999998</v>
      </c>
      <c r="L146" s="6">
        <f>INDEX('R10. WEO16 Electricity'!$B$13:$K$24,MATCH($E146,'R10. WEO16 Electricity'!$A$13:$A$24,0),MATCH(L$93,'R10. WEO16 Electricity'!$B$11:$K$11,0))</f>
        <v>953.42960000000005</v>
      </c>
      <c r="M146" s="6">
        <f>INDEX('R10. WEO16 Electricity'!$B$13:$K$24,MATCH($E146,'R10. WEO16 Electricity'!$A$13:$A$24,0),MATCH(M$93,'R10. WEO16 Electricity'!$B$11:$K$11,0))</f>
        <v>1329.2692</v>
      </c>
      <c r="N146" s="6">
        <f>INDEX('R10. WEO16 Electricity'!$B$13:$K$24,MATCH($E146,'R10. WEO16 Electricity'!$A$13:$A$24,0),MATCH(N$93,'R10. WEO16 Electricity'!$B$11:$K$11,0))</f>
        <v>1730.6619000000001</v>
      </c>
      <c r="O146" s="6">
        <f>INDEX('R10. WEO16 Electricity'!$B$13:$K$24,MATCH($E146,'R10. WEO16 Electricity'!$A$13:$A$24,0),MATCH(O$93,'R10. WEO16 Electricity'!$B$11:$K$11,0))</f>
        <v>2137.3602999999998</v>
      </c>
      <c r="P146" s="8">
        <f t="shared" si="14"/>
        <v>2544.0586999999941</v>
      </c>
      <c r="Q146" s="8">
        <f t="shared" si="13"/>
        <v>2950.7571000000171</v>
      </c>
      <c r="R146" s="8">
        <f t="shared" si="13"/>
        <v>3357.4555000000109</v>
      </c>
      <c r="S146" s="8">
        <f t="shared" si="13"/>
        <v>3764.1539000000048</v>
      </c>
    </row>
    <row r="147" spans="1:19" x14ac:dyDescent="0.3">
      <c r="A147" s="4" t="s">
        <v>65</v>
      </c>
      <c r="B147" s="4" t="s">
        <v>29</v>
      </c>
      <c r="C147" s="4" t="str">
        <f>INDEX('R1. Scenario specifications'!$C$11:$C$59,MATCH($B147,'R1. Scenario specifications'!$A$11:$A$59,0))</f>
        <v>New Policies Scenario, World Energy Outlook 2016</v>
      </c>
      <c r="D147" s="4" t="s">
        <v>56</v>
      </c>
      <c r="E147" s="4" t="s">
        <v>62</v>
      </c>
      <c r="F147" s="4" t="s">
        <v>105</v>
      </c>
      <c r="G147" s="6">
        <f>INDEX('R10. WEO16 Electricity'!$B$13:$K$24,MATCH($E147,'R10. WEO16 Electricity'!$A$13:$A$24,0),MATCH(G$93,'R10. WEO16 Electricity'!$B$11:$K$11,0))</f>
        <v>8.94</v>
      </c>
      <c r="H147" s="6"/>
      <c r="I147" s="6"/>
      <c r="J147" s="6"/>
      <c r="K147" s="6">
        <f>INDEX('R10. WEO16 Electricity'!$B$13:$K$24,MATCH($E147,'R10. WEO16 Electricity'!$A$13:$A$24,0),MATCH(K$93,'R10. WEO16 Electricity'!$B$11:$K$11,0))</f>
        <v>30.096299999999999</v>
      </c>
      <c r="L147" s="6">
        <f>INDEX('R10. WEO16 Electricity'!$B$13:$K$24,MATCH($E147,'R10. WEO16 Electricity'!$A$13:$A$24,0),MATCH(L$93,'R10. WEO16 Electricity'!$B$11:$K$11,0))</f>
        <v>60.923200000000001</v>
      </c>
      <c r="M147" s="6">
        <f>INDEX('R10. WEO16 Electricity'!$B$13:$K$24,MATCH($E147,'R10. WEO16 Electricity'!$A$13:$A$24,0),MATCH(M$93,'R10. WEO16 Electricity'!$B$11:$K$11,0))</f>
        <v>108.84990000000001</v>
      </c>
      <c r="N147" s="6">
        <f>INDEX('R10. WEO16 Electricity'!$B$13:$K$24,MATCH($E147,'R10. WEO16 Electricity'!$A$13:$A$24,0),MATCH(N$93,'R10. WEO16 Electricity'!$B$11:$K$11,0))</f>
        <v>175.05959999999999</v>
      </c>
      <c r="O147" s="6">
        <f>INDEX('R10. WEO16 Electricity'!$B$13:$K$24,MATCH($E147,'R10. WEO16 Electricity'!$A$13:$A$24,0),MATCH(O$93,'R10. WEO16 Electricity'!$B$11:$K$11,0))</f>
        <v>254.38579999999999</v>
      </c>
      <c r="P147" s="8">
        <f t="shared" si="14"/>
        <v>333.7119999999959</v>
      </c>
      <c r="Q147" s="8">
        <f t="shared" si="13"/>
        <v>413.03819999999541</v>
      </c>
      <c r="R147" s="8">
        <f t="shared" si="13"/>
        <v>492.36439999999857</v>
      </c>
      <c r="S147" s="8">
        <f t="shared" si="13"/>
        <v>571.69059999999808</v>
      </c>
    </row>
    <row r="148" spans="1:19" x14ac:dyDescent="0.3">
      <c r="A148" s="4" t="s">
        <v>65</v>
      </c>
      <c r="B148" s="4" t="s">
        <v>29</v>
      </c>
      <c r="C148" s="4" t="str">
        <f>INDEX('R1. Scenario specifications'!$C$11:$C$59,MATCH($B148,'R1. Scenario specifications'!$A$11:$A$59,0))</f>
        <v>New Policies Scenario, World Energy Outlook 2016</v>
      </c>
      <c r="D148" s="4" t="s">
        <v>58</v>
      </c>
      <c r="E148" s="9" t="s">
        <v>64</v>
      </c>
      <c r="F148" s="9" t="s">
        <v>105</v>
      </c>
      <c r="G148" s="10">
        <f>INDEX('R10. WEO16 Electricity'!$B$13:$K$24,MATCH($E148,'R10. WEO16 Electricity'!$A$13:$A$24,0),MATCH(G$93,'R10. WEO16 Electricity'!$B$11:$K$11,0))</f>
        <v>0.999</v>
      </c>
      <c r="H148" s="10"/>
      <c r="I148" s="10"/>
      <c r="J148" s="10"/>
      <c r="K148" s="10">
        <f>INDEX('R10. WEO16 Electricity'!$B$13:$K$24,MATCH($E148,'R10. WEO16 Electricity'!$A$13:$A$24,0),MATCH(K$93,'R10. WEO16 Electricity'!$B$11:$K$11,0))</f>
        <v>2.6206</v>
      </c>
      <c r="L148" s="10">
        <f>INDEX('R10. WEO16 Electricity'!$B$13:$K$24,MATCH($E148,'R10. WEO16 Electricity'!$A$13:$A$24,0),MATCH(L$93,'R10. WEO16 Electricity'!$B$11:$K$11,0))</f>
        <v>6.1294000000000004</v>
      </c>
      <c r="M148" s="10">
        <f>INDEX('R10. WEO16 Electricity'!$B$13:$K$24,MATCH($E148,'R10. WEO16 Electricity'!$A$13:$A$24,0),MATCH(M$93,'R10. WEO16 Electricity'!$B$11:$K$11,0))</f>
        <v>14.5342</v>
      </c>
      <c r="N148" s="10">
        <f>INDEX('R10. WEO16 Electricity'!$B$13:$K$24,MATCH($E148,'R10. WEO16 Electricity'!$A$13:$A$24,0),MATCH(N$93,'R10. WEO16 Electricity'!$B$11:$K$11,0))</f>
        <v>29.728999999999999</v>
      </c>
      <c r="O148" s="10">
        <f>INDEX('R10. WEO16 Electricity'!$B$13:$K$24,MATCH($E148,'R10. WEO16 Electricity'!$A$13:$A$24,0),MATCH(O$93,'R10. WEO16 Electricity'!$B$11:$K$11,0))</f>
        <v>53.765999999999998</v>
      </c>
      <c r="P148" s="11">
        <f t="shared" si="14"/>
        <v>77.802999999998065</v>
      </c>
      <c r="Q148" s="11">
        <f t="shared" si="13"/>
        <v>101.83999999999833</v>
      </c>
      <c r="R148" s="11">
        <f t="shared" si="13"/>
        <v>125.87699999999859</v>
      </c>
      <c r="S148" s="11">
        <f t="shared" si="13"/>
        <v>149.91399999999885</v>
      </c>
    </row>
    <row r="149" spans="1:19" x14ac:dyDescent="0.3">
      <c r="A149" s="4" t="s">
        <v>65</v>
      </c>
      <c r="B149" s="14" t="s">
        <v>30</v>
      </c>
      <c r="C149" s="14" t="str">
        <f>INDEX('R1. Scenario specifications'!$C$11:$C$59,MATCH($B149,'R1. Scenario specifications'!$A$11:$A$59,0))</f>
        <v>450 Scenario, World Energy Outlook 2016</v>
      </c>
      <c r="D149" s="14" t="s">
        <v>23</v>
      </c>
      <c r="E149" s="4" t="s">
        <v>23</v>
      </c>
      <c r="F149" s="4" t="s">
        <v>105</v>
      </c>
      <c r="G149" s="6">
        <f>INDEX('R10. WEO16 Electricity'!$B$13:$K$24,MATCH($E149,'R10. WEO16 Electricity'!$A$13:$A$24,0),MATCH(G$93,'R10. WEO16 Electricity'!$B$11:$K$11,0))</f>
        <v>9707.2849999999999</v>
      </c>
      <c r="H149" s="6"/>
      <c r="I149" s="6"/>
      <c r="J149" s="6"/>
      <c r="K149" s="6">
        <f>INDEX('R10. WEO16 Electricity'!$Q$13:$S$24,MATCH($E149,'R10. WEO16 Electricity'!$M$13:$M$24,0),MATCH(K$93,'R10. WEO16 Electricity'!$Q$11:$S$11,0))</f>
        <v>8702.1226999999999</v>
      </c>
      <c r="L149" s="6"/>
      <c r="M149" s="6">
        <f>INDEX('R10. WEO16 Electricity'!$Q$13:$S$24,MATCH($E149,'R10. WEO16 Electricity'!$M$13:$M$24,0),MATCH(M$93,'R10. WEO16 Electricity'!$Q$11:$S$11,0))</f>
        <v>4966.2015000000001</v>
      </c>
      <c r="N149" s="6"/>
      <c r="O149" s="6">
        <f>INDEX('R10. WEO16 Electricity'!$Q$13:$S$24,MATCH($E149,'R10. WEO16 Electricity'!$M$13:$M$24,0),MATCH(O$93,'R10. WEO16 Electricity'!$Q$11:$S$11,0))</f>
        <v>2518.2707999999998</v>
      </c>
      <c r="P149" s="8">
        <f>IF($O149+(P$93-$O$93)*($O149-$M149)/($O$93-$M$93)&lt;0,0,$O149+(P$93-$O$93)*($O149-$M149)/($O$93-$M$93))</f>
        <v>1294.3054499999996</v>
      </c>
      <c r="Q149" s="8">
        <f t="shared" ref="Q149:S159" si="15">IF($O149+(Q$93-$O$93)*($O149-$M149)/($O$93-$M$93)&lt;0,0,$O149+(Q$93-$O$93)*($O149-$M149)/($O$93-$M$93))</f>
        <v>70.340099999999438</v>
      </c>
      <c r="R149" s="8">
        <f t="shared" si="15"/>
        <v>0</v>
      </c>
      <c r="S149" s="8">
        <f t="shared" si="15"/>
        <v>0</v>
      </c>
    </row>
    <row r="150" spans="1:19" x14ac:dyDescent="0.3">
      <c r="A150" s="4" t="s">
        <v>65</v>
      </c>
      <c r="B150" s="4" t="s">
        <v>30</v>
      </c>
      <c r="C150" s="4" t="str">
        <f>INDEX('R1. Scenario specifications'!$C$11:$C$59,MATCH($B150,'R1. Scenario specifications'!$A$11:$A$59,0))</f>
        <v>450 Scenario, World Energy Outlook 2016</v>
      </c>
      <c r="D150" s="4" t="s">
        <v>24</v>
      </c>
      <c r="E150" s="4" t="s">
        <v>24</v>
      </c>
      <c r="F150" s="4" t="s">
        <v>105</v>
      </c>
      <c r="G150" s="6">
        <f>INDEX('R10. WEO16 Electricity'!$B$13:$K$24,MATCH($E150,'R10. WEO16 Electricity'!$A$13:$A$24,0),MATCH(G$93,'R10. WEO16 Electricity'!$B$11:$K$11,0))</f>
        <v>1034.6668999999999</v>
      </c>
      <c r="H150" s="6"/>
      <c r="I150" s="6"/>
      <c r="J150" s="6"/>
      <c r="K150" s="6">
        <f>INDEX('R10. WEO16 Electricity'!$Q$13:$S$24,MATCH($E150,'R10. WEO16 Electricity'!$M$13:$M$24,0),MATCH(K$93,'R10. WEO16 Electricity'!$Q$11:$S$11,0))</f>
        <v>783.20429999999999</v>
      </c>
      <c r="L150" s="6"/>
      <c r="M150" s="6">
        <f>INDEX('R10. WEO16 Electricity'!$Q$13:$S$24,MATCH($E150,'R10. WEO16 Electricity'!$M$13:$M$24,0),MATCH(M$93,'R10. WEO16 Electricity'!$Q$11:$S$11,0))</f>
        <v>395.57049999999998</v>
      </c>
      <c r="N150" s="6"/>
      <c r="O150" s="6">
        <f>INDEX('R10. WEO16 Electricity'!$Q$13:$S$24,MATCH($E150,'R10. WEO16 Electricity'!$M$13:$M$24,0),MATCH(O$93,'R10. WEO16 Electricity'!$Q$11:$S$11,0))</f>
        <v>200.33</v>
      </c>
      <c r="P150" s="8">
        <f t="shared" ref="P150:P159" si="16">IF($O150+(P$93-$O$93)*($O150-$M150)/($O$93-$M$93)&lt;0,0,$O150+(P$93-$O$93)*($O150-$M150)/($O$93-$M$93))</f>
        <v>102.70975000000003</v>
      </c>
      <c r="Q150" s="8">
        <f t="shared" si="15"/>
        <v>5.0895000000000437</v>
      </c>
      <c r="R150" s="8">
        <f t="shared" si="15"/>
        <v>0</v>
      </c>
      <c r="S150" s="8">
        <f t="shared" si="15"/>
        <v>0</v>
      </c>
    </row>
    <row r="151" spans="1:19" x14ac:dyDescent="0.3">
      <c r="A151" s="4" t="s">
        <v>65</v>
      </c>
      <c r="B151" s="4" t="s">
        <v>30</v>
      </c>
      <c r="C151" s="4" t="str">
        <f>INDEX('R1. Scenario specifications'!$C$11:$C$59,MATCH($B151,'R1. Scenario specifications'!$A$11:$A$59,0))</f>
        <v>450 Scenario, World Energy Outlook 2016</v>
      </c>
      <c r="D151" s="4" t="s">
        <v>25</v>
      </c>
      <c r="E151" s="4" t="s">
        <v>25</v>
      </c>
      <c r="F151" s="4" t="s">
        <v>105</v>
      </c>
      <c r="G151" s="6">
        <f>INDEX('R10. WEO16 Electricity'!$B$13:$K$24,MATCH($E151,'R10. WEO16 Electricity'!$A$13:$A$24,0),MATCH(G$93,'R10. WEO16 Electricity'!$B$11:$K$11,0))</f>
        <v>5148.4318999999996</v>
      </c>
      <c r="H151" s="6"/>
      <c r="I151" s="6"/>
      <c r="J151" s="6"/>
      <c r="K151" s="6">
        <f>INDEX('R10. WEO16 Electricity'!$Q$13:$S$24,MATCH($E151,'R10. WEO16 Electricity'!$M$13:$M$24,0),MATCH(K$93,'R10. WEO16 Electricity'!$Q$11:$S$11,0))</f>
        <v>5898.0990000000002</v>
      </c>
      <c r="L151" s="6"/>
      <c r="M151" s="6">
        <f>INDEX('R10. WEO16 Electricity'!$Q$13:$S$24,MATCH($E151,'R10. WEO16 Electricity'!$M$13:$M$24,0),MATCH(M$93,'R10. WEO16 Electricity'!$Q$11:$S$11,0))</f>
        <v>6474.5001000000002</v>
      </c>
      <c r="N151" s="6"/>
      <c r="O151" s="6">
        <f>INDEX('R10. WEO16 Electricity'!$Q$13:$S$24,MATCH($E151,'R10. WEO16 Electricity'!$M$13:$M$24,0),MATCH(O$93,'R10. WEO16 Electricity'!$Q$11:$S$11,0))</f>
        <v>5389.0677999999998</v>
      </c>
      <c r="P151" s="8">
        <f t="shared" si="16"/>
        <v>4846.3516499999996</v>
      </c>
      <c r="Q151" s="8">
        <f t="shared" si="15"/>
        <v>4303.6354999999994</v>
      </c>
      <c r="R151" s="8">
        <f t="shared" si="15"/>
        <v>3760.9193499999992</v>
      </c>
      <c r="S151" s="8">
        <f t="shared" si="15"/>
        <v>3218.203199999999</v>
      </c>
    </row>
    <row r="152" spans="1:19" x14ac:dyDescent="0.3">
      <c r="A152" s="4" t="s">
        <v>65</v>
      </c>
      <c r="B152" s="4" t="s">
        <v>30</v>
      </c>
      <c r="C152" s="4" t="str">
        <f>INDEX('R1. Scenario specifications'!$C$11:$C$59,MATCH($B152,'R1. Scenario specifications'!$A$11:$A$59,0))</f>
        <v>450 Scenario, World Energy Outlook 2016</v>
      </c>
      <c r="D152" s="4" t="s">
        <v>53</v>
      </c>
      <c r="E152" s="4" t="s">
        <v>53</v>
      </c>
      <c r="F152" s="4" t="s">
        <v>105</v>
      </c>
      <c r="G152" s="6">
        <f>INDEX('R10. WEO16 Electricity'!$B$13:$K$24,MATCH($E152,'R10. WEO16 Electricity'!$A$13:$A$24,0),MATCH(G$93,'R10. WEO16 Electricity'!$B$11:$K$11,0))</f>
        <v>2535.326</v>
      </c>
      <c r="H152" s="6"/>
      <c r="I152" s="6"/>
      <c r="J152" s="6"/>
      <c r="K152" s="6">
        <f>INDEX('R10. WEO16 Electricity'!$Q$13:$S$24,MATCH($E152,'R10. WEO16 Electricity'!$M$13:$M$24,0),MATCH(K$93,'R10. WEO16 Electricity'!$Q$11:$S$11,0))</f>
        <v>3127.7975999999999</v>
      </c>
      <c r="L152" s="6"/>
      <c r="M152" s="6">
        <f>INDEX('R10. WEO16 Electricity'!$Q$13:$S$24,MATCH($E152,'R10. WEO16 Electricity'!$M$13:$M$24,0),MATCH(M$93,'R10. WEO16 Electricity'!$Q$11:$S$11,0))</f>
        <v>4733.6832000000004</v>
      </c>
      <c r="N152" s="6"/>
      <c r="O152" s="6">
        <f>INDEX('R10. WEO16 Electricity'!$Q$13:$S$24,MATCH($E152,'R10. WEO16 Electricity'!$M$13:$M$24,0),MATCH(O$93,'R10. WEO16 Electricity'!$Q$11:$S$11,0))</f>
        <v>6101.2605999999996</v>
      </c>
      <c r="P152" s="8">
        <f t="shared" si="16"/>
        <v>6785.0492999999988</v>
      </c>
      <c r="Q152" s="8">
        <f t="shared" si="15"/>
        <v>7468.8379999999988</v>
      </c>
      <c r="R152" s="8">
        <f t="shared" si="15"/>
        <v>8152.6266999999989</v>
      </c>
      <c r="S152" s="8">
        <f t="shared" si="15"/>
        <v>8836.415399999998</v>
      </c>
    </row>
    <row r="153" spans="1:19" x14ac:dyDescent="0.3">
      <c r="A153" s="4" t="s">
        <v>65</v>
      </c>
      <c r="B153" s="4" t="s">
        <v>30</v>
      </c>
      <c r="C153" s="4" t="str">
        <f>INDEX('R1. Scenario specifications'!$C$11:$C$59,MATCH($B153,'R1. Scenario specifications'!$A$11:$A$59,0))</f>
        <v>450 Scenario, World Energy Outlook 2016</v>
      </c>
      <c r="D153" s="4" t="s">
        <v>54</v>
      </c>
      <c r="E153" s="4" t="s">
        <v>54</v>
      </c>
      <c r="F153" s="4" t="s">
        <v>105</v>
      </c>
      <c r="G153" s="6">
        <f>INDEX('R10. WEO16 Electricity'!$B$13:$K$24,MATCH($E153,'R10. WEO16 Electricity'!$A$13:$A$24,0),MATCH(G$93,'R10. WEO16 Electricity'!$B$11:$K$11,0))</f>
        <v>3893.634</v>
      </c>
      <c r="H153" s="6"/>
      <c r="I153" s="6"/>
      <c r="J153" s="6"/>
      <c r="K153" s="6">
        <f>INDEX('R10. WEO16 Electricity'!$Q$13:$S$24,MATCH($E153,'R10. WEO16 Electricity'!$M$13:$M$24,0),MATCH(K$93,'R10. WEO16 Electricity'!$Q$11:$S$11,0))</f>
        <v>4392.1990999999998</v>
      </c>
      <c r="L153" s="6"/>
      <c r="M153" s="6">
        <f>INDEX('R10. WEO16 Electricity'!$Q$13:$S$24,MATCH($E153,'R10. WEO16 Electricity'!$M$13:$M$24,0),MATCH(M$93,'R10. WEO16 Electricity'!$Q$11:$S$11,0))</f>
        <v>5655.2263000000003</v>
      </c>
      <c r="N153" s="6"/>
      <c r="O153" s="6">
        <f>INDEX('R10. WEO16 Electricity'!$Q$13:$S$24,MATCH($E153,'R10. WEO16 Electricity'!$M$13:$M$24,0),MATCH(O$93,'R10. WEO16 Electricity'!$Q$11:$S$11,0))</f>
        <v>6891.1526999999996</v>
      </c>
      <c r="P153" s="8">
        <f t="shared" si="16"/>
        <v>7509.1158999999989</v>
      </c>
      <c r="Q153" s="8">
        <f t="shared" si="15"/>
        <v>8127.079099999999</v>
      </c>
      <c r="R153" s="8">
        <f t="shared" si="15"/>
        <v>8745.0422999999992</v>
      </c>
      <c r="S153" s="8">
        <f t="shared" si="15"/>
        <v>9363.0054999999993</v>
      </c>
    </row>
    <row r="154" spans="1:19" x14ac:dyDescent="0.3">
      <c r="A154" s="4" t="s">
        <v>65</v>
      </c>
      <c r="B154" s="4" t="s">
        <v>30</v>
      </c>
      <c r="C154" s="4" t="str">
        <f>INDEX('R1. Scenario specifications'!$C$11:$C$59,MATCH($B154,'R1. Scenario specifications'!$A$11:$A$59,0))</f>
        <v>450 Scenario, World Energy Outlook 2016</v>
      </c>
      <c r="D154" s="4" t="s">
        <v>55</v>
      </c>
      <c r="E154" s="4" t="s">
        <v>60</v>
      </c>
      <c r="F154" s="4" t="s">
        <v>105</v>
      </c>
      <c r="G154" s="6">
        <f>INDEX('R10. WEO16 Electricity'!$B$13:$K$24,MATCH($E154,'R10. WEO16 Electricity'!$A$13:$A$24,0),MATCH(G$93,'R10. WEO16 Electricity'!$B$11:$K$11,0))</f>
        <v>494.91829999999999</v>
      </c>
      <c r="H154" s="6"/>
      <c r="I154" s="6"/>
      <c r="J154" s="6"/>
      <c r="K154" s="6">
        <f>INDEX('R10. WEO16 Electricity'!$Q$13:$S$24,MATCH($E154,'R10. WEO16 Electricity'!$M$13:$M$24,0),MATCH(K$93,'R10. WEO16 Electricity'!$Q$11:$S$11,0))</f>
        <v>646.17960000000005</v>
      </c>
      <c r="L154" s="6"/>
      <c r="M154" s="6">
        <f>INDEX('R10. WEO16 Electricity'!$Q$13:$S$24,MATCH($E154,'R10. WEO16 Electricity'!$M$13:$M$24,0),MATCH(M$93,'R10. WEO16 Electricity'!$Q$11:$S$11,0))</f>
        <v>1152.7361000000001</v>
      </c>
      <c r="N154" s="6"/>
      <c r="O154" s="6">
        <f>INDEX('R10. WEO16 Electricity'!$Q$13:$S$24,MATCH($E154,'R10. WEO16 Electricity'!$M$13:$M$24,0),MATCH(O$93,'R10. WEO16 Electricity'!$Q$11:$S$11,0))</f>
        <v>1898.588</v>
      </c>
      <c r="P154" s="8">
        <f t="shared" si="16"/>
        <v>2271.51395</v>
      </c>
      <c r="Q154" s="8">
        <f t="shared" si="15"/>
        <v>2644.4398999999999</v>
      </c>
      <c r="R154" s="8">
        <f t="shared" si="15"/>
        <v>3017.3658500000001</v>
      </c>
      <c r="S154" s="8">
        <f t="shared" si="15"/>
        <v>3390.2918</v>
      </c>
    </row>
    <row r="155" spans="1:19" x14ac:dyDescent="0.3">
      <c r="A155" s="4" t="s">
        <v>65</v>
      </c>
      <c r="B155" s="4" t="s">
        <v>30</v>
      </c>
      <c r="C155" s="4" t="str">
        <f>INDEX('R1. Scenario specifications'!$C$11:$C$59,MATCH($B155,'R1. Scenario specifications'!$A$11:$A$59,0))</f>
        <v>450 Scenario, World Energy Outlook 2016</v>
      </c>
      <c r="D155" s="4" t="s">
        <v>57</v>
      </c>
      <c r="E155" s="4" t="s">
        <v>57</v>
      </c>
      <c r="F155" s="4" t="s">
        <v>105</v>
      </c>
      <c r="G155" s="6">
        <f>INDEX('R10. WEO16 Electricity'!$B$13:$K$24,MATCH($E155,'R10. WEO16 Electricity'!$A$13:$A$24,0),MATCH(G$93,'R10. WEO16 Electricity'!$B$11:$K$11,0))</f>
        <v>717.29300000000001</v>
      </c>
      <c r="H155" s="6"/>
      <c r="I155" s="6"/>
      <c r="J155" s="6"/>
      <c r="K155" s="6">
        <f>INDEX('R10. WEO16 Electricity'!$Q$13:$S$24,MATCH($E155,'R10. WEO16 Electricity'!$M$13:$M$24,0),MATCH(K$93,'R10. WEO16 Electricity'!$Q$11:$S$11,0))</f>
        <v>1585.2916</v>
      </c>
      <c r="L155" s="6"/>
      <c r="M155" s="6">
        <f>INDEX('R10. WEO16 Electricity'!$Q$13:$S$24,MATCH($E155,'R10. WEO16 Electricity'!$M$13:$M$24,0),MATCH(M$93,'R10. WEO16 Electricity'!$Q$11:$S$11,0))</f>
        <v>3846.0500999999999</v>
      </c>
      <c r="N155" s="6"/>
      <c r="O155" s="6">
        <f>INDEX('R10. WEO16 Electricity'!$Q$13:$S$24,MATCH($E155,'R10. WEO16 Electricity'!$M$13:$M$24,0),MATCH(O$93,'R10. WEO16 Electricity'!$Q$11:$S$11,0))</f>
        <v>6126.8730999999998</v>
      </c>
      <c r="P155" s="8">
        <f t="shared" si="16"/>
        <v>7267.2846</v>
      </c>
      <c r="Q155" s="8">
        <f t="shared" si="15"/>
        <v>8407.6960999999992</v>
      </c>
      <c r="R155" s="8">
        <f t="shared" si="15"/>
        <v>9548.1075999999994</v>
      </c>
      <c r="S155" s="8">
        <f t="shared" si="15"/>
        <v>10688.5191</v>
      </c>
    </row>
    <row r="156" spans="1:19" x14ac:dyDescent="0.3">
      <c r="A156" s="4" t="s">
        <v>65</v>
      </c>
      <c r="B156" s="4" t="s">
        <v>30</v>
      </c>
      <c r="C156" s="4" t="str">
        <f>INDEX('R1. Scenario specifications'!$C$11:$C$59,MATCH($B156,'R1. Scenario specifications'!$A$11:$A$59,0))</f>
        <v>450 Scenario, World Energy Outlook 2016</v>
      </c>
      <c r="D156" s="4" t="s">
        <v>58</v>
      </c>
      <c r="E156" s="4" t="s">
        <v>63</v>
      </c>
      <c r="F156" s="4" t="s">
        <v>105</v>
      </c>
      <c r="G156" s="6">
        <f>INDEX('R10. WEO16 Electricity'!$B$13:$K$24,MATCH($E156,'R10. WEO16 Electricity'!$A$13:$A$24,0),MATCH(G$93,'R10. WEO16 Electricity'!$B$11:$K$11,0))</f>
        <v>77.376999999999995</v>
      </c>
      <c r="H156" s="6"/>
      <c r="I156" s="6"/>
      <c r="J156" s="6"/>
      <c r="K156" s="6">
        <f>INDEX('R10. WEO16 Electricity'!$Q$13:$S$24,MATCH($E156,'R10. WEO16 Electricity'!$M$13:$M$24,0),MATCH(K$93,'R10. WEO16 Electricity'!$Q$11:$S$11,0))</f>
        <v>113.8442</v>
      </c>
      <c r="L156" s="6"/>
      <c r="M156" s="6">
        <f>INDEX('R10. WEO16 Electricity'!$Q$13:$S$24,MATCH($E156,'R10. WEO16 Electricity'!$M$13:$M$24,0),MATCH(M$93,'R10. WEO16 Electricity'!$Q$11:$S$11,0))</f>
        <v>292.16219999999998</v>
      </c>
      <c r="N156" s="6"/>
      <c r="O156" s="6">
        <f>INDEX('R10. WEO16 Electricity'!$Q$13:$S$24,MATCH($E156,'R10. WEO16 Electricity'!$M$13:$M$24,0),MATCH(O$93,'R10. WEO16 Electricity'!$Q$11:$S$11,0))</f>
        <v>547.67930000000001</v>
      </c>
      <c r="P156" s="8">
        <f t="shared" si="16"/>
        <v>675.43785000000003</v>
      </c>
      <c r="Q156" s="8">
        <f t="shared" si="15"/>
        <v>803.19640000000004</v>
      </c>
      <c r="R156" s="8">
        <f t="shared" si="15"/>
        <v>930.95495000000005</v>
      </c>
      <c r="S156" s="8">
        <f t="shared" si="15"/>
        <v>1058.7135000000001</v>
      </c>
    </row>
    <row r="157" spans="1:19" x14ac:dyDescent="0.3">
      <c r="A157" s="4" t="s">
        <v>65</v>
      </c>
      <c r="B157" s="4" t="s">
        <v>30</v>
      </c>
      <c r="C157" s="4" t="str">
        <f>INDEX('R1. Scenario specifications'!$C$11:$C$59,MATCH($B157,'R1. Scenario specifications'!$A$11:$A$59,0))</f>
        <v>450 Scenario, World Energy Outlook 2016</v>
      </c>
      <c r="D157" s="4" t="s">
        <v>56</v>
      </c>
      <c r="E157" s="4" t="s">
        <v>61</v>
      </c>
      <c r="F157" s="4" t="s">
        <v>105</v>
      </c>
      <c r="G157" s="6">
        <f>INDEX('R10. WEO16 Electricity'!$B$13:$K$24,MATCH($E157,'R10. WEO16 Electricity'!$A$13:$A$24,0),MATCH(G$93,'R10. WEO16 Electricity'!$B$11:$K$11,0))</f>
        <v>189.68899999999999</v>
      </c>
      <c r="H157" s="6"/>
      <c r="I157" s="6"/>
      <c r="J157" s="6"/>
      <c r="K157" s="6">
        <f>INDEX('R10. WEO16 Electricity'!$Q$13:$S$24,MATCH($E157,'R10. WEO16 Electricity'!$M$13:$M$24,0),MATCH(K$93,'R10. WEO16 Electricity'!$Q$11:$S$11,0))</f>
        <v>638.39300000000003</v>
      </c>
      <c r="L157" s="6"/>
      <c r="M157" s="6">
        <f>INDEX('R10. WEO16 Electricity'!$Q$13:$S$24,MATCH($E157,'R10. WEO16 Electricity'!$M$13:$M$24,0),MATCH(M$93,'R10. WEO16 Electricity'!$Q$11:$S$11,0))</f>
        <v>1794.2394999999999</v>
      </c>
      <c r="N157" s="6"/>
      <c r="O157" s="6">
        <f>INDEX('R10. WEO16 Electricity'!$Q$13:$S$24,MATCH($E157,'R10. WEO16 Electricity'!$M$13:$M$24,0),MATCH(O$93,'R10. WEO16 Electricity'!$Q$11:$S$11,0))</f>
        <v>3208.6916000000001</v>
      </c>
      <c r="P157" s="8">
        <f t="shared" si="16"/>
        <v>3915.9176500000003</v>
      </c>
      <c r="Q157" s="8">
        <f t="shared" si="15"/>
        <v>4623.1437000000005</v>
      </c>
      <c r="R157" s="8">
        <f t="shared" si="15"/>
        <v>5330.3697500000007</v>
      </c>
      <c r="S157" s="8">
        <f t="shared" si="15"/>
        <v>6037.595800000001</v>
      </c>
    </row>
    <row r="158" spans="1:19" x14ac:dyDescent="0.3">
      <c r="A158" s="4" t="s">
        <v>65</v>
      </c>
      <c r="B158" s="4" t="s">
        <v>30</v>
      </c>
      <c r="C158" s="4" t="str">
        <f>INDEX('R1. Scenario specifications'!$C$11:$C$59,MATCH($B158,'R1. Scenario specifications'!$A$11:$A$59,0))</f>
        <v>450 Scenario, World Energy Outlook 2016</v>
      </c>
      <c r="D158" s="4" t="s">
        <v>56</v>
      </c>
      <c r="E158" s="4" t="s">
        <v>62</v>
      </c>
      <c r="F158" s="4" t="s">
        <v>105</v>
      </c>
      <c r="G158" s="6">
        <f>INDEX('R10. WEO16 Electricity'!$B$13:$K$24,MATCH($E158,'R10. WEO16 Electricity'!$A$13:$A$24,0),MATCH(G$93,'R10. WEO16 Electricity'!$B$11:$K$11,0))</f>
        <v>8.94</v>
      </c>
      <c r="H158" s="6"/>
      <c r="I158" s="6"/>
      <c r="J158" s="6"/>
      <c r="K158" s="6">
        <f>INDEX('R10. WEO16 Electricity'!$Q$13:$S$24,MATCH($E158,'R10. WEO16 Electricity'!$M$13:$M$24,0),MATCH(K$93,'R10. WEO16 Electricity'!$Q$11:$S$11,0))</f>
        <v>38.501899999999999</v>
      </c>
      <c r="L158" s="6"/>
      <c r="M158" s="6">
        <f>INDEX('R10. WEO16 Electricity'!$Q$13:$S$24,MATCH($E158,'R10. WEO16 Electricity'!$M$13:$M$24,0),MATCH(M$93,'R10. WEO16 Electricity'!$Q$11:$S$11,0))</f>
        <v>325.42290000000003</v>
      </c>
      <c r="N158" s="6"/>
      <c r="O158" s="6">
        <f>INDEX('R10. WEO16 Electricity'!$Q$13:$S$24,MATCH($E158,'R10. WEO16 Electricity'!$M$13:$M$24,0),MATCH(O$93,'R10. WEO16 Electricity'!$Q$11:$S$11,0))</f>
        <v>1118.3179</v>
      </c>
      <c r="P158" s="8">
        <f t="shared" si="16"/>
        <v>1514.7654</v>
      </c>
      <c r="Q158" s="8">
        <f t="shared" si="15"/>
        <v>1911.2129</v>
      </c>
      <c r="R158" s="8">
        <f t="shared" si="15"/>
        <v>2307.6603999999998</v>
      </c>
      <c r="S158" s="8">
        <f t="shared" si="15"/>
        <v>2704.1079</v>
      </c>
    </row>
    <row r="159" spans="1:19" x14ac:dyDescent="0.3">
      <c r="A159" s="9" t="s">
        <v>65</v>
      </c>
      <c r="B159" s="9" t="s">
        <v>30</v>
      </c>
      <c r="C159" s="9" t="str">
        <f>INDEX('R1. Scenario specifications'!$C$11:$C$59,MATCH($B159,'R1. Scenario specifications'!$A$11:$A$59,0))</f>
        <v>450 Scenario, World Energy Outlook 2016</v>
      </c>
      <c r="D159" s="9" t="s">
        <v>58</v>
      </c>
      <c r="E159" s="9" t="s">
        <v>64</v>
      </c>
      <c r="F159" s="9" t="s">
        <v>105</v>
      </c>
      <c r="G159" s="10">
        <f>INDEX('R10. WEO16 Electricity'!$B$13:$K$24,MATCH($E159,'R10. WEO16 Electricity'!$A$13:$A$24,0),MATCH(G$93,'R10. WEO16 Electricity'!$B$11:$K$11,0))</f>
        <v>0.999</v>
      </c>
      <c r="H159" s="10"/>
      <c r="I159" s="10"/>
      <c r="J159" s="10"/>
      <c r="K159" s="10">
        <f>INDEX('R10. WEO16 Electricity'!$Q$13:$S$24,MATCH($E159,'R10. WEO16 Electricity'!$M$13:$M$24,0),MATCH(K$93,'R10. WEO16 Electricity'!$Q$11:$S$11,0))</f>
        <v>2.6206</v>
      </c>
      <c r="L159" s="10"/>
      <c r="M159" s="10">
        <f>INDEX('R10. WEO16 Electricity'!$Q$13:$S$24,MATCH($E159,'R10. WEO16 Electricity'!$M$13:$M$24,0),MATCH(M$93,'R10. WEO16 Electricity'!$Q$11:$S$11,0))</f>
        <v>19.323699999999999</v>
      </c>
      <c r="N159" s="10"/>
      <c r="O159" s="10">
        <f>INDEX('R10. WEO16 Electricity'!$Q$13:$S$24,MATCH($E159,'R10. WEO16 Electricity'!$M$13:$M$24,0),MATCH(O$93,'R10. WEO16 Electricity'!$Q$11:$S$11,0))</f>
        <v>91.553399999999996</v>
      </c>
      <c r="P159" s="11">
        <f t="shared" si="16"/>
        <v>127.66825</v>
      </c>
      <c r="Q159" s="11">
        <f t="shared" si="15"/>
        <v>163.78309999999999</v>
      </c>
      <c r="R159" s="11">
        <f t="shared" si="15"/>
        <v>199.89794999999998</v>
      </c>
      <c r="S159" s="11">
        <f t="shared" si="15"/>
        <v>236.01279999999997</v>
      </c>
    </row>
    <row r="160" spans="1:19" x14ac:dyDescent="0.3">
      <c r="A160" s="4" t="s">
        <v>45</v>
      </c>
      <c r="B160" s="4" t="s">
        <v>31</v>
      </c>
      <c r="C160" s="4" t="str">
        <f>INDEX('R1. Scenario specifications'!$C$11:$C$59,MATCH($B160,'R1. Scenario specifications'!$A$11:$A$59,0))</f>
        <v>Reference Technologies Scenario, Energy Technology Perspectives 2017</v>
      </c>
      <c r="D160" s="4" t="s">
        <v>24</v>
      </c>
      <c r="E160" s="4" t="s">
        <v>24</v>
      </c>
      <c r="G160" s="6">
        <f>IFERROR(INDEX('R5. ETP17 Summary'!$C$106:$K$122,MATCH($E160,'R5. ETP17 Summary'!$B$106:$B$122,0),MATCH(G$93,'R5. ETP17 Summary'!$C$9:$K$9,0)),"")</f>
        <v>1033.346</v>
      </c>
      <c r="H160" s="6" t="str">
        <f>IFERROR(INDEX('R5. ETP17 Summary'!$C$106:$K$122,MATCH($E160,'R5. ETP17 Summary'!$B$106:$B$122,0),MATCH(H$93,'R5. ETP17 Summary'!$C$9:$K$9,0)),"")</f>
        <v/>
      </c>
      <c r="I160" s="6" t="str">
        <f>IFERROR(INDEX('R5. ETP17 Summary'!$C$106:$K$122,MATCH($E160,'R5. ETP17 Summary'!$B$106:$B$122,0),MATCH(I$93,'R5. ETP17 Summary'!$C$9:$K$9,0)),"")</f>
        <v/>
      </c>
      <c r="J160" s="6" t="str">
        <f>IFERROR(INDEX('R5. ETP17 Summary'!$C$106:$K$122,MATCH($E160,'R5. ETP17 Summary'!$B$106:$B$122,0),MATCH(J$93,'R5. ETP17 Summary'!$C$9:$K$9,0)),"")</f>
        <v/>
      </c>
      <c r="K160" s="6" t="str">
        <f>IFERROR(INDEX('R5. ETP17 Summary'!$C$106:$K$122,MATCH($E160,'R5. ETP17 Summary'!$B$106:$B$122,0),MATCH(K$93,'R5. ETP17 Summary'!$C$9:$K$9,0)),"")</f>
        <v/>
      </c>
      <c r="L160" s="6">
        <f>IFERROR(INDEX('R5. ETP17 Summary'!$C$106:$K$122,MATCH($E160,'R5. ETP17 Summary'!$B$106:$B$122,0),MATCH(L$93,'R5. ETP17 Summary'!$C$9:$K$9,0)),"")</f>
        <v>731.6395074225735</v>
      </c>
      <c r="M160" s="6">
        <f>IFERROR(INDEX('R5. ETP17 Summary'!$C$106:$K$122,MATCH($E160,'R5. ETP17 Summary'!$B$106:$B$122,0),MATCH(M$93,'R5. ETP17 Summary'!$C$9:$K$9,0)),"")</f>
        <v>636.182015274489</v>
      </c>
      <c r="N160" s="6">
        <f>IFERROR(INDEX('R5. ETP17 Summary'!$C$106:$K$122,MATCH($E160,'R5. ETP17 Summary'!$B$106:$B$122,0),MATCH(N$93,'R5. ETP17 Summary'!$C$9:$K$9,0)),"")</f>
        <v>592.2046341563057</v>
      </c>
      <c r="O160" s="6">
        <f>IFERROR(INDEX('R5. ETP17 Summary'!$C$106:$K$122,MATCH($E160,'R5. ETP17 Summary'!$B$106:$B$122,0),MATCH(O$93,'R5. ETP17 Summary'!$C$9:$K$9,0)),"")</f>
        <v>547.13021911998442</v>
      </c>
      <c r="P160" s="6">
        <f>IFERROR(INDEX('R5. ETP17 Summary'!$C$106:$K$122,MATCH($E160,'R5. ETP17 Summary'!$B$106:$B$122,0),MATCH(P$93,'R5. ETP17 Summary'!$C$9:$K$9,0)),"")</f>
        <v>501.70026522699101</v>
      </c>
      <c r="Q160" s="6">
        <f>IFERROR(INDEX('R5. ETP17 Summary'!$C$106:$K$122,MATCH($E160,'R5. ETP17 Summary'!$B$106:$B$122,0),MATCH(Q$93,'R5. ETP17 Summary'!$C$9:$K$9,0)),"")</f>
        <v>443.3984203392456</v>
      </c>
      <c r="R160" s="6">
        <f>IFERROR(INDEX('R5. ETP17 Summary'!$C$106:$K$122,MATCH($E160,'R5. ETP17 Summary'!$B$106:$B$122,0),MATCH(R$93,'R5. ETP17 Summary'!$C$9:$K$9,0)),"")</f>
        <v>407.03522270854523</v>
      </c>
      <c r="S160" s="6">
        <f>IFERROR(INDEX('R5. ETP17 Summary'!$C$106:$K$122,MATCH($E160,'R5. ETP17 Summary'!$B$106:$B$122,0),MATCH(S$93,'R5. ETP17 Summary'!$C$9:$K$9,0)),"")</f>
        <v>380.81049167807845</v>
      </c>
    </row>
    <row r="161" spans="1:19" x14ac:dyDescent="0.3">
      <c r="A161" s="4" t="s">
        <v>45</v>
      </c>
      <c r="B161" s="4" t="s">
        <v>31</v>
      </c>
      <c r="C161" s="4" t="str">
        <f>INDEX('R1. Scenario specifications'!$C$11:$C$59,MATCH($B161,'R1. Scenario specifications'!$A$11:$A$59,0))</f>
        <v>Reference Technologies Scenario, Energy Technology Perspectives 2017</v>
      </c>
      <c r="D161" s="4" t="s">
        <v>23</v>
      </c>
      <c r="E161" s="4" t="s">
        <v>23</v>
      </c>
      <c r="G161" s="6">
        <f>IFERROR(INDEX('R5. ETP17 Summary'!$C$106:$K$122,MATCH($E161,'R5. ETP17 Summary'!$B$106:$B$122,0),MATCH(G$93,'R5. ETP17 Summary'!$C$9:$K$9,0)),"")</f>
        <v>9697.148000000001</v>
      </c>
      <c r="H161" s="6" t="str">
        <f>IFERROR(INDEX('R5. ETP17 Summary'!$C$106:$K$122,MATCH($E161,'R5. ETP17 Summary'!$B$106:$B$122,0),MATCH(H$93,'R5. ETP17 Summary'!$C$9:$K$9,0)),"")</f>
        <v/>
      </c>
      <c r="I161" s="6" t="str">
        <f>IFERROR(INDEX('R5. ETP17 Summary'!$C$106:$K$122,MATCH($E161,'R5. ETP17 Summary'!$B$106:$B$122,0),MATCH(I$93,'R5. ETP17 Summary'!$C$9:$K$9,0)),"")</f>
        <v/>
      </c>
      <c r="J161" s="6" t="str">
        <f>IFERROR(INDEX('R5. ETP17 Summary'!$C$106:$K$122,MATCH($E161,'R5. ETP17 Summary'!$B$106:$B$122,0),MATCH(J$93,'R5. ETP17 Summary'!$C$9:$K$9,0)),"")</f>
        <v/>
      </c>
      <c r="K161" s="6" t="str">
        <f>IFERROR(INDEX('R5. ETP17 Summary'!$C$106:$K$122,MATCH($E161,'R5. ETP17 Summary'!$B$106:$B$122,0),MATCH(K$93,'R5. ETP17 Summary'!$C$9:$K$9,0)),"")</f>
        <v/>
      </c>
      <c r="L161" s="6">
        <f>IFERROR(INDEX('R5. ETP17 Summary'!$C$106:$K$122,MATCH($E161,'R5. ETP17 Summary'!$B$106:$B$122,0),MATCH(L$93,'R5. ETP17 Summary'!$C$9:$K$9,0)),"")</f>
        <v>10224.331976909791</v>
      </c>
      <c r="M161" s="6">
        <f>IFERROR(INDEX('R5. ETP17 Summary'!$C$106:$K$122,MATCH($E161,'R5. ETP17 Summary'!$B$106:$B$122,0),MATCH(M$93,'R5. ETP17 Summary'!$C$9:$K$9,0)),"")</f>
        <v>10399.385794522841</v>
      </c>
      <c r="N161" s="6">
        <f>IFERROR(INDEX('R5. ETP17 Summary'!$C$106:$K$122,MATCH($E161,'R5. ETP17 Summary'!$B$106:$B$122,0),MATCH(N$93,'R5. ETP17 Summary'!$C$9:$K$9,0)),"")</f>
        <v>10765.576690224972</v>
      </c>
      <c r="O161" s="6">
        <f>IFERROR(INDEX('R5. ETP17 Summary'!$C$106:$K$122,MATCH($E161,'R5. ETP17 Summary'!$B$106:$B$122,0),MATCH(O$93,'R5. ETP17 Summary'!$C$9:$K$9,0)),"")</f>
        <v>11129.281988298022</v>
      </c>
      <c r="P161" s="6">
        <f>IFERROR(INDEX('R5. ETP17 Summary'!$C$106:$K$122,MATCH($E161,'R5. ETP17 Summary'!$B$106:$B$122,0),MATCH(P$93,'R5. ETP17 Summary'!$C$9:$K$9,0)),"")</f>
        <v>11511.428555090468</v>
      </c>
      <c r="Q161" s="6">
        <f>IFERROR(INDEX('R5. ETP17 Summary'!$C$106:$K$122,MATCH($E161,'R5. ETP17 Summary'!$B$106:$B$122,0),MATCH(Q$93,'R5. ETP17 Summary'!$C$9:$K$9,0)),"")</f>
        <v>11448.663515556824</v>
      </c>
      <c r="R161" s="6">
        <f>IFERROR(INDEX('R5. ETP17 Summary'!$C$106:$K$122,MATCH($E161,'R5. ETP17 Summary'!$B$106:$B$122,0),MATCH(R$93,'R5. ETP17 Summary'!$C$9:$K$9,0)),"")</f>
        <v>11724.780115575504</v>
      </c>
      <c r="S161" s="6">
        <f>IFERROR(INDEX('R5. ETP17 Summary'!$C$106:$K$122,MATCH($E161,'R5. ETP17 Summary'!$B$106:$B$122,0),MATCH(S$93,'R5. ETP17 Summary'!$C$9:$K$9,0)),"")</f>
        <v>11865.168796870825</v>
      </c>
    </row>
    <row r="162" spans="1:19" x14ac:dyDescent="0.3">
      <c r="A162" s="4" t="s">
        <v>45</v>
      </c>
      <c r="B162" s="4" t="s">
        <v>31</v>
      </c>
      <c r="C162" s="4" t="str">
        <f>INDEX('R1. Scenario specifications'!$C$11:$C$59,MATCH($B162,'R1. Scenario specifications'!$A$11:$A$59,0))</f>
        <v>Reference Technologies Scenario, Energy Technology Perspectives 2017</v>
      </c>
      <c r="D162" s="4" t="s">
        <v>23</v>
      </c>
      <c r="E162" s="4" t="s">
        <v>66</v>
      </c>
      <c r="G162" s="6">
        <f>IFERROR(INDEX('R5. ETP17 Summary'!$C$106:$K$122,MATCH($E162,'R5. ETP17 Summary'!$B$106:$B$122,0),MATCH(G$93,'R5. ETP17 Summary'!$C$9:$K$9,0)),"")</f>
        <v>0</v>
      </c>
      <c r="H162" s="6" t="str">
        <f>IFERROR(INDEX('R5. ETP17 Summary'!$C$106:$K$122,MATCH($E162,'R5. ETP17 Summary'!$B$106:$B$122,0),MATCH(H$93,'R5. ETP17 Summary'!$C$9:$K$9,0)),"")</f>
        <v/>
      </c>
      <c r="I162" s="6" t="str">
        <f>IFERROR(INDEX('R5. ETP17 Summary'!$C$106:$K$122,MATCH($E162,'R5. ETP17 Summary'!$B$106:$B$122,0),MATCH(I$93,'R5. ETP17 Summary'!$C$9:$K$9,0)),"")</f>
        <v/>
      </c>
      <c r="J162" s="6" t="str">
        <f>IFERROR(INDEX('R5. ETP17 Summary'!$C$106:$K$122,MATCH($E162,'R5. ETP17 Summary'!$B$106:$B$122,0),MATCH(J$93,'R5. ETP17 Summary'!$C$9:$K$9,0)),"")</f>
        <v/>
      </c>
      <c r="K162" s="6" t="str">
        <f>IFERROR(INDEX('R5. ETP17 Summary'!$C$106:$K$122,MATCH($E162,'R5. ETP17 Summary'!$B$106:$B$122,0),MATCH(K$93,'R5. ETP17 Summary'!$C$9:$K$9,0)),"")</f>
        <v/>
      </c>
      <c r="L162" s="6">
        <f>IFERROR(INDEX('R5. ETP17 Summary'!$C$106:$K$122,MATCH($E162,'R5. ETP17 Summary'!$B$106:$B$122,0),MATCH(L$93,'R5. ETP17 Summary'!$C$9:$K$9,0)),"")</f>
        <v>7.328667259068129</v>
      </c>
      <c r="M162" s="6">
        <f>IFERROR(INDEX('R5. ETP17 Summary'!$C$106:$K$122,MATCH($E162,'R5. ETP17 Summary'!$B$106:$B$122,0),MATCH(M$93,'R5. ETP17 Summary'!$C$9:$K$9,0)),"")</f>
        <v>11.306445041755779</v>
      </c>
      <c r="N162" s="6">
        <f>IFERROR(INDEX('R5. ETP17 Summary'!$C$106:$K$122,MATCH($E162,'R5. ETP17 Summary'!$B$106:$B$122,0),MATCH(N$93,'R5. ETP17 Summary'!$C$9:$K$9,0)),"")</f>
        <v>37.015970550771598</v>
      </c>
      <c r="O162" s="6">
        <f>IFERROR(INDEX('R5. ETP17 Summary'!$C$106:$K$122,MATCH($E162,'R5. ETP17 Summary'!$B$106:$B$122,0),MATCH(O$93,'R5. ETP17 Summary'!$C$9:$K$9,0)),"")</f>
        <v>81.88668052102409</v>
      </c>
      <c r="P162" s="6">
        <f>IFERROR(INDEX('R5. ETP17 Summary'!$C$106:$K$122,MATCH($E162,'R5. ETP17 Summary'!$B$106:$B$122,0),MATCH(P$93,'R5. ETP17 Summary'!$C$9:$K$9,0)),"")</f>
        <v>115.36180172680058</v>
      </c>
      <c r="Q162" s="6">
        <f>IFERROR(INDEX('R5. ETP17 Summary'!$C$106:$K$122,MATCH($E162,'R5. ETP17 Summary'!$B$106:$B$122,0),MATCH(Q$93,'R5. ETP17 Summary'!$C$9:$K$9,0)),"")</f>
        <v>155.70643747834674</v>
      </c>
      <c r="R162" s="6">
        <f>IFERROR(INDEX('R5. ETP17 Summary'!$C$106:$K$122,MATCH($E162,'R5. ETP17 Summary'!$B$106:$B$122,0),MATCH(R$93,'R5. ETP17 Summary'!$C$9:$K$9,0)),"")</f>
        <v>256.45309660938108</v>
      </c>
      <c r="S162" s="6">
        <f>IFERROR(INDEX('R5. ETP17 Summary'!$C$106:$K$122,MATCH($E162,'R5. ETP17 Summary'!$B$106:$B$122,0),MATCH(S$93,'R5. ETP17 Summary'!$C$9:$K$9,0)),"")</f>
        <v>394.29256398396149</v>
      </c>
    </row>
    <row r="163" spans="1:19" x14ac:dyDescent="0.3">
      <c r="A163" s="4" t="s">
        <v>45</v>
      </c>
      <c r="B163" s="4" t="s">
        <v>31</v>
      </c>
      <c r="C163" s="4" t="str">
        <f>INDEX('R1. Scenario specifications'!$C$11:$C$59,MATCH($B163,'R1. Scenario specifications'!$A$11:$A$59,0))</f>
        <v>Reference Technologies Scenario, Energy Technology Perspectives 2017</v>
      </c>
      <c r="D163" s="4" t="s">
        <v>25</v>
      </c>
      <c r="E163" s="4" t="s">
        <v>67</v>
      </c>
      <c r="G163" s="6">
        <f>IFERROR(INDEX('R5. ETP17 Summary'!$C$106:$K$122,MATCH($E163,'R5. ETP17 Summary'!$B$106:$B$122,0),MATCH(G$93,'R5. ETP17 Summary'!$C$9:$K$9,0)),"")</f>
        <v>5154.8270000000002</v>
      </c>
      <c r="H163" s="6" t="str">
        <f>IFERROR(INDEX('R5. ETP17 Summary'!$C$106:$K$122,MATCH($E163,'R5. ETP17 Summary'!$B$106:$B$122,0),MATCH(H$93,'R5. ETP17 Summary'!$C$9:$K$9,0)),"")</f>
        <v/>
      </c>
      <c r="I163" s="6" t="str">
        <f>IFERROR(INDEX('R5. ETP17 Summary'!$C$106:$K$122,MATCH($E163,'R5. ETP17 Summary'!$B$106:$B$122,0),MATCH(I$93,'R5. ETP17 Summary'!$C$9:$K$9,0)),"")</f>
        <v/>
      </c>
      <c r="J163" s="6" t="str">
        <f>IFERROR(INDEX('R5. ETP17 Summary'!$C$106:$K$122,MATCH($E163,'R5. ETP17 Summary'!$B$106:$B$122,0),MATCH(J$93,'R5. ETP17 Summary'!$C$9:$K$9,0)),"")</f>
        <v/>
      </c>
      <c r="K163" s="6" t="str">
        <f>IFERROR(INDEX('R5. ETP17 Summary'!$C$106:$K$122,MATCH($E163,'R5. ETP17 Summary'!$B$106:$B$122,0),MATCH(K$93,'R5. ETP17 Summary'!$C$9:$K$9,0)),"")</f>
        <v/>
      </c>
      <c r="L163" s="6">
        <f>IFERROR(INDEX('R5. ETP17 Summary'!$C$106:$K$122,MATCH($E163,'R5. ETP17 Summary'!$B$106:$B$122,0),MATCH(L$93,'R5. ETP17 Summary'!$C$9:$K$9,0)),"")</f>
        <v>6583.3089580030128</v>
      </c>
      <c r="M163" s="6">
        <f>IFERROR(INDEX('R5. ETP17 Summary'!$C$106:$K$122,MATCH($E163,'R5. ETP17 Summary'!$B$106:$B$122,0),MATCH(M$93,'R5. ETP17 Summary'!$C$9:$K$9,0)),"")</f>
        <v>7763.9542006164847</v>
      </c>
      <c r="N163" s="6">
        <f>IFERROR(INDEX('R5. ETP17 Summary'!$C$106:$K$122,MATCH($E163,'R5. ETP17 Summary'!$B$106:$B$122,0),MATCH(N$93,'R5. ETP17 Summary'!$C$9:$K$9,0)),"")</f>
        <v>8695.0780110526503</v>
      </c>
      <c r="O163" s="6">
        <f>IFERROR(INDEX('R5. ETP17 Summary'!$C$106:$K$122,MATCH($E163,'R5. ETP17 Summary'!$B$106:$B$122,0),MATCH(O$93,'R5. ETP17 Summary'!$C$9:$K$9,0)),"")</f>
        <v>9395.0741556384983</v>
      </c>
      <c r="P163" s="6">
        <f>IFERROR(INDEX('R5. ETP17 Summary'!$C$106:$K$122,MATCH($E163,'R5. ETP17 Summary'!$B$106:$B$122,0),MATCH(P$93,'R5. ETP17 Summary'!$C$9:$K$9,0)),"")</f>
        <v>10057.540813895181</v>
      </c>
      <c r="Q163" s="6">
        <f>IFERROR(INDEX('R5. ETP17 Summary'!$C$106:$K$122,MATCH($E163,'R5. ETP17 Summary'!$B$106:$B$122,0),MATCH(Q$93,'R5. ETP17 Summary'!$C$9:$K$9,0)),"")</f>
        <v>10585.977461581271</v>
      </c>
      <c r="R163" s="6">
        <f>IFERROR(INDEX('R5. ETP17 Summary'!$C$106:$K$122,MATCH($E163,'R5. ETP17 Summary'!$B$106:$B$122,0),MATCH(R$93,'R5. ETP17 Summary'!$C$9:$K$9,0)),"")</f>
        <v>10981.319560540087</v>
      </c>
      <c r="S163" s="6">
        <f>IFERROR(INDEX('R5. ETP17 Summary'!$C$106:$K$122,MATCH($E163,'R5. ETP17 Summary'!$B$106:$B$122,0),MATCH(S$93,'R5. ETP17 Summary'!$C$9:$K$9,0)),"")</f>
        <v>11701.683111283668</v>
      </c>
    </row>
    <row r="164" spans="1:19" x14ac:dyDescent="0.3">
      <c r="A164" s="4" t="s">
        <v>45</v>
      </c>
      <c r="B164" s="4" t="s">
        <v>31</v>
      </c>
      <c r="C164" s="4" t="str">
        <f>INDEX('R1. Scenario specifications'!$C$11:$C$59,MATCH($B164,'R1. Scenario specifications'!$A$11:$A$59,0))</f>
        <v>Reference Technologies Scenario, Energy Technology Perspectives 2017</v>
      </c>
      <c r="D164" s="4" t="s">
        <v>25</v>
      </c>
      <c r="E164" s="4" t="s">
        <v>68</v>
      </c>
      <c r="G164" s="6">
        <f>IFERROR(INDEX('R5. ETP17 Summary'!$C$106:$K$122,MATCH($E164,'R5. ETP17 Summary'!$B$106:$B$122,0),MATCH(G$93,'R5. ETP17 Summary'!$C$9:$K$9,0)),"")</f>
        <v>0</v>
      </c>
      <c r="H164" s="6" t="str">
        <f>IFERROR(INDEX('R5. ETP17 Summary'!$C$106:$K$122,MATCH($E164,'R5. ETP17 Summary'!$B$106:$B$122,0),MATCH(H$93,'R5. ETP17 Summary'!$C$9:$K$9,0)),"")</f>
        <v/>
      </c>
      <c r="I164" s="6" t="str">
        <f>IFERROR(INDEX('R5. ETP17 Summary'!$C$106:$K$122,MATCH($E164,'R5. ETP17 Summary'!$B$106:$B$122,0),MATCH(I$93,'R5. ETP17 Summary'!$C$9:$K$9,0)),"")</f>
        <v/>
      </c>
      <c r="J164" s="6" t="str">
        <f>IFERROR(INDEX('R5. ETP17 Summary'!$C$106:$K$122,MATCH($E164,'R5. ETP17 Summary'!$B$106:$B$122,0),MATCH(J$93,'R5. ETP17 Summary'!$C$9:$K$9,0)),"")</f>
        <v/>
      </c>
      <c r="K164" s="6" t="str">
        <f>IFERROR(INDEX('R5. ETP17 Summary'!$C$106:$K$122,MATCH($E164,'R5. ETP17 Summary'!$B$106:$B$122,0),MATCH(K$93,'R5. ETP17 Summary'!$C$9:$K$9,0)),"")</f>
        <v/>
      </c>
      <c r="L164" s="6">
        <f>IFERROR(INDEX('R5. ETP17 Summary'!$C$106:$K$122,MATCH($E164,'R5. ETP17 Summary'!$B$106:$B$122,0),MATCH(L$93,'R5. ETP17 Summary'!$C$9:$K$9,0)),"")</f>
        <v>0</v>
      </c>
      <c r="M164" s="6">
        <f>IFERROR(INDEX('R5. ETP17 Summary'!$C$106:$K$122,MATCH($E164,'R5. ETP17 Summary'!$B$106:$B$122,0),MATCH(M$93,'R5. ETP17 Summary'!$C$9:$K$9,0)),"")</f>
        <v>0</v>
      </c>
      <c r="N164" s="6">
        <f>IFERROR(INDEX('R5. ETP17 Summary'!$C$106:$K$122,MATCH($E164,'R5. ETP17 Summary'!$B$106:$B$122,0),MATCH(N$93,'R5. ETP17 Summary'!$C$9:$K$9,0)),"")</f>
        <v>0</v>
      </c>
      <c r="O164" s="6">
        <f>IFERROR(INDEX('R5. ETP17 Summary'!$C$106:$K$122,MATCH($E164,'R5. ETP17 Summary'!$B$106:$B$122,0),MATCH(O$93,'R5. ETP17 Summary'!$C$9:$K$9,0)),"")</f>
        <v>0</v>
      </c>
      <c r="P164" s="6">
        <f>IFERROR(INDEX('R5. ETP17 Summary'!$C$106:$K$122,MATCH($E164,'R5. ETP17 Summary'!$B$106:$B$122,0),MATCH(P$93,'R5. ETP17 Summary'!$C$9:$K$9,0)),"")</f>
        <v>0</v>
      </c>
      <c r="Q164" s="6">
        <f>IFERROR(INDEX('R5. ETP17 Summary'!$C$106:$K$122,MATCH($E164,'R5. ETP17 Summary'!$B$106:$B$122,0),MATCH(Q$93,'R5. ETP17 Summary'!$C$9:$K$9,0)),"")</f>
        <v>0</v>
      </c>
      <c r="R164" s="6">
        <f>IFERROR(INDEX('R5. ETP17 Summary'!$C$106:$K$122,MATCH($E164,'R5. ETP17 Summary'!$B$106:$B$122,0),MATCH(R$93,'R5. ETP17 Summary'!$C$9:$K$9,0)),"")</f>
        <v>0</v>
      </c>
      <c r="S164" s="6">
        <f>IFERROR(INDEX('R5. ETP17 Summary'!$C$106:$K$122,MATCH($E164,'R5. ETP17 Summary'!$B$106:$B$122,0),MATCH(S$93,'R5. ETP17 Summary'!$C$9:$K$9,0)),"")</f>
        <v>0</v>
      </c>
    </row>
    <row r="165" spans="1:19" x14ac:dyDescent="0.3">
      <c r="A165" s="4" t="s">
        <v>45</v>
      </c>
      <c r="B165" s="4" t="s">
        <v>31</v>
      </c>
      <c r="C165" s="4" t="str">
        <f>INDEX('R1. Scenario specifications'!$C$11:$C$59,MATCH($B165,'R1. Scenario specifications'!$A$11:$A$59,0))</f>
        <v>Reference Technologies Scenario, Energy Technology Perspectives 2017</v>
      </c>
      <c r="D165" s="4" t="s">
        <v>53</v>
      </c>
      <c r="E165" s="4" t="s">
        <v>53</v>
      </c>
      <c r="G165" s="6">
        <f>IFERROR(INDEX('R5. ETP17 Summary'!$C$106:$K$122,MATCH($E165,'R5. ETP17 Summary'!$B$106:$B$122,0),MATCH(G$93,'R5. ETP17 Summary'!$C$9:$K$9,0)),"")</f>
        <v>2535.326</v>
      </c>
      <c r="H165" s="6" t="str">
        <f>IFERROR(INDEX('R5. ETP17 Summary'!$C$106:$K$122,MATCH($E165,'R5. ETP17 Summary'!$B$106:$B$122,0),MATCH(H$93,'R5. ETP17 Summary'!$C$9:$K$9,0)),"")</f>
        <v/>
      </c>
      <c r="I165" s="6" t="str">
        <f>IFERROR(INDEX('R5. ETP17 Summary'!$C$106:$K$122,MATCH($E165,'R5. ETP17 Summary'!$B$106:$B$122,0),MATCH(I$93,'R5. ETP17 Summary'!$C$9:$K$9,0)),"")</f>
        <v/>
      </c>
      <c r="J165" s="6" t="str">
        <f>IFERROR(INDEX('R5. ETP17 Summary'!$C$106:$K$122,MATCH($E165,'R5. ETP17 Summary'!$B$106:$B$122,0),MATCH(J$93,'R5. ETP17 Summary'!$C$9:$K$9,0)),"")</f>
        <v/>
      </c>
      <c r="K165" s="6" t="str">
        <f>IFERROR(INDEX('R5. ETP17 Summary'!$C$106:$K$122,MATCH($E165,'R5. ETP17 Summary'!$B$106:$B$122,0),MATCH(K$93,'R5. ETP17 Summary'!$C$9:$K$9,0)),"")</f>
        <v/>
      </c>
      <c r="L165" s="6">
        <f>IFERROR(INDEX('R5. ETP17 Summary'!$C$106:$K$122,MATCH($E165,'R5. ETP17 Summary'!$B$106:$B$122,0),MATCH(L$93,'R5. ETP17 Summary'!$C$9:$K$9,0)),"")</f>
        <v>3476.4352489146872</v>
      </c>
      <c r="M165" s="6">
        <f>IFERROR(INDEX('R5. ETP17 Summary'!$C$106:$K$122,MATCH($E165,'R5. ETP17 Summary'!$B$106:$B$122,0),MATCH(M$93,'R5. ETP17 Summary'!$C$9:$K$9,0)),"")</f>
        <v>3858.309433592467</v>
      </c>
      <c r="N165" s="6">
        <f>IFERROR(INDEX('R5. ETP17 Summary'!$C$106:$K$122,MATCH($E165,'R5. ETP17 Summary'!$B$106:$B$122,0),MATCH(N$93,'R5. ETP17 Summary'!$C$9:$K$9,0)),"")</f>
        <v>4110.6028575443434</v>
      </c>
      <c r="O165" s="6">
        <f>IFERROR(INDEX('R5. ETP17 Summary'!$C$106:$K$122,MATCH($E165,'R5. ETP17 Summary'!$B$106:$B$122,0),MATCH(O$93,'R5. ETP17 Summary'!$C$9:$K$9,0)),"")</f>
        <v>4470.642667725906</v>
      </c>
      <c r="P165" s="6">
        <f>IFERROR(INDEX('R5. ETP17 Summary'!$C$106:$K$122,MATCH($E165,'R5. ETP17 Summary'!$B$106:$B$122,0),MATCH(P$93,'R5. ETP17 Summary'!$C$9:$K$9,0)),"")</f>
        <v>4738.6049947554629</v>
      </c>
      <c r="Q165" s="6">
        <f>IFERROR(INDEX('R5. ETP17 Summary'!$C$106:$K$122,MATCH($E165,'R5. ETP17 Summary'!$B$106:$B$122,0),MATCH(Q$93,'R5. ETP17 Summary'!$C$9:$K$9,0)),"")</f>
        <v>4951.3005497209251</v>
      </c>
      <c r="R165" s="6">
        <f>IFERROR(INDEX('R5. ETP17 Summary'!$C$106:$K$122,MATCH($E165,'R5. ETP17 Summary'!$B$106:$B$122,0),MATCH(R$93,'R5. ETP17 Summary'!$C$9:$K$9,0)),"")</f>
        <v>5161.0779411879485</v>
      </c>
      <c r="S165" s="6">
        <f>IFERROR(INDEX('R5. ETP17 Summary'!$C$106:$K$122,MATCH($E165,'R5. ETP17 Summary'!$B$106:$B$122,0),MATCH(S$93,'R5. ETP17 Summary'!$C$9:$K$9,0)),"")</f>
        <v>5290.4398973588859</v>
      </c>
    </row>
    <row r="166" spans="1:19" x14ac:dyDescent="0.3">
      <c r="A166" s="4" t="s">
        <v>45</v>
      </c>
      <c r="B166" s="4" t="s">
        <v>31</v>
      </c>
      <c r="C166" s="4" t="str">
        <f>INDEX('R1. Scenario specifications'!$C$11:$C$59,MATCH($B166,'R1. Scenario specifications'!$A$11:$A$59,0))</f>
        <v>Reference Technologies Scenario, Energy Technology Perspectives 2017</v>
      </c>
      <c r="D166" s="4" t="s">
        <v>55</v>
      </c>
      <c r="E166" s="4" t="s">
        <v>69</v>
      </c>
      <c r="G166" s="6">
        <f>IFERROR(INDEX('R5. ETP17 Summary'!$C$106:$K$122,MATCH($E166,'R5. ETP17 Summary'!$B$106:$B$122,0),MATCH(G$93,'R5. ETP17 Summary'!$C$9:$K$9,0)),"")</f>
        <v>495.94800000000004</v>
      </c>
      <c r="H166" s="6" t="str">
        <f>IFERROR(INDEX('R5. ETP17 Summary'!$C$106:$K$122,MATCH($E166,'R5. ETP17 Summary'!$B$106:$B$122,0),MATCH(H$93,'R5. ETP17 Summary'!$C$9:$K$9,0)),"")</f>
        <v/>
      </c>
      <c r="I166" s="6" t="str">
        <f>IFERROR(INDEX('R5. ETP17 Summary'!$C$106:$K$122,MATCH($E166,'R5. ETP17 Summary'!$B$106:$B$122,0),MATCH(I$93,'R5. ETP17 Summary'!$C$9:$K$9,0)),"")</f>
        <v/>
      </c>
      <c r="J166" s="6" t="str">
        <f>IFERROR(INDEX('R5. ETP17 Summary'!$C$106:$K$122,MATCH($E166,'R5. ETP17 Summary'!$B$106:$B$122,0),MATCH(J$93,'R5. ETP17 Summary'!$C$9:$K$9,0)),"")</f>
        <v/>
      </c>
      <c r="K166" s="6" t="str">
        <f>IFERROR(INDEX('R5. ETP17 Summary'!$C$106:$K$122,MATCH($E166,'R5. ETP17 Summary'!$B$106:$B$122,0),MATCH(K$93,'R5. ETP17 Summary'!$C$9:$K$9,0)),"")</f>
        <v/>
      </c>
      <c r="L166" s="6">
        <f>IFERROR(INDEX('R5. ETP17 Summary'!$C$106:$K$122,MATCH($E166,'R5. ETP17 Summary'!$B$106:$B$122,0),MATCH(L$93,'R5. ETP17 Summary'!$C$9:$K$9,0)),"")</f>
        <v>1031.9215251252633</v>
      </c>
      <c r="M166" s="6">
        <f>IFERROR(INDEX('R5. ETP17 Summary'!$C$106:$K$122,MATCH($E166,'R5. ETP17 Summary'!$B$106:$B$122,0),MATCH(M$93,'R5. ETP17 Summary'!$C$9:$K$9,0)),"")</f>
        <v>1267.4188623850657</v>
      </c>
      <c r="N166" s="6">
        <f>IFERROR(INDEX('R5. ETP17 Summary'!$C$106:$K$122,MATCH($E166,'R5. ETP17 Summary'!$B$106:$B$122,0),MATCH(N$93,'R5. ETP17 Summary'!$C$9:$K$9,0)),"")</f>
        <v>1463.2811622450477</v>
      </c>
      <c r="O166" s="6">
        <f>IFERROR(INDEX('R5. ETP17 Summary'!$C$106:$K$122,MATCH($E166,'R5. ETP17 Summary'!$B$106:$B$122,0),MATCH(O$93,'R5. ETP17 Summary'!$C$9:$K$9,0)),"")</f>
        <v>1692.7129640688756</v>
      </c>
      <c r="P166" s="6">
        <f>IFERROR(INDEX('R5. ETP17 Summary'!$C$106:$K$122,MATCH($E166,'R5. ETP17 Summary'!$B$106:$B$122,0),MATCH(P$93,'R5. ETP17 Summary'!$C$9:$K$9,0)),"")</f>
        <v>1893.8729089952822</v>
      </c>
      <c r="Q166" s="6">
        <f>IFERROR(INDEX('R5. ETP17 Summary'!$C$106:$K$122,MATCH($E166,'R5. ETP17 Summary'!$B$106:$B$122,0),MATCH(Q$93,'R5. ETP17 Summary'!$C$9:$K$9,0)),"")</f>
        <v>2197.8779723738462</v>
      </c>
      <c r="R166" s="6">
        <f>IFERROR(INDEX('R5. ETP17 Summary'!$C$106:$K$122,MATCH($E166,'R5. ETP17 Summary'!$B$106:$B$122,0),MATCH(R$93,'R5. ETP17 Summary'!$C$9:$K$9,0)),"")</f>
        <v>2522.0628215103143</v>
      </c>
      <c r="S166" s="6">
        <f>IFERROR(INDEX('R5. ETP17 Summary'!$C$106:$K$122,MATCH($E166,'R5. ETP17 Summary'!$B$106:$B$122,0),MATCH(S$93,'R5. ETP17 Summary'!$C$9:$K$9,0)),"")</f>
        <v>2731.1723470139859</v>
      </c>
    </row>
    <row r="167" spans="1:19" x14ac:dyDescent="0.3">
      <c r="A167" s="4" t="s">
        <v>45</v>
      </c>
      <c r="B167" s="4" t="s">
        <v>31</v>
      </c>
      <c r="C167" s="4" t="str">
        <f>INDEX('R1. Scenario specifications'!$C$11:$C$59,MATCH($B167,'R1. Scenario specifications'!$A$11:$A$59,0))</f>
        <v>Reference Technologies Scenario, Energy Technology Perspectives 2017</v>
      </c>
      <c r="D167" s="4" t="s">
        <v>55</v>
      </c>
      <c r="E167" s="4" t="s">
        <v>70</v>
      </c>
      <c r="G167" s="6">
        <f>IFERROR(INDEX('R5. ETP17 Summary'!$C$106:$K$122,MATCH($E167,'R5. ETP17 Summary'!$B$106:$B$122,0),MATCH(G$93,'R5. ETP17 Summary'!$C$9:$K$9,0)),"")</f>
        <v>0</v>
      </c>
      <c r="H167" s="6" t="str">
        <f>IFERROR(INDEX('R5. ETP17 Summary'!$C$106:$K$122,MATCH($E167,'R5. ETP17 Summary'!$B$106:$B$122,0),MATCH(H$93,'R5. ETP17 Summary'!$C$9:$K$9,0)),"")</f>
        <v/>
      </c>
      <c r="I167" s="6" t="str">
        <f>IFERROR(INDEX('R5. ETP17 Summary'!$C$106:$K$122,MATCH($E167,'R5. ETP17 Summary'!$B$106:$B$122,0),MATCH(I$93,'R5. ETP17 Summary'!$C$9:$K$9,0)),"")</f>
        <v/>
      </c>
      <c r="J167" s="6" t="str">
        <f>IFERROR(INDEX('R5. ETP17 Summary'!$C$106:$K$122,MATCH($E167,'R5. ETP17 Summary'!$B$106:$B$122,0),MATCH(J$93,'R5. ETP17 Summary'!$C$9:$K$9,0)),"")</f>
        <v/>
      </c>
      <c r="K167" s="6" t="str">
        <f>IFERROR(INDEX('R5. ETP17 Summary'!$C$106:$K$122,MATCH($E167,'R5. ETP17 Summary'!$B$106:$B$122,0),MATCH(K$93,'R5. ETP17 Summary'!$C$9:$K$9,0)),"")</f>
        <v/>
      </c>
      <c r="L167" s="6">
        <f>IFERROR(INDEX('R5. ETP17 Summary'!$C$106:$K$122,MATCH($E167,'R5. ETP17 Summary'!$B$106:$B$122,0),MATCH(L$93,'R5. ETP17 Summary'!$C$9:$K$9,0)),"")</f>
        <v>0</v>
      </c>
      <c r="M167" s="6">
        <f>IFERROR(INDEX('R5. ETP17 Summary'!$C$106:$K$122,MATCH($E167,'R5. ETP17 Summary'!$B$106:$B$122,0),MATCH(M$93,'R5. ETP17 Summary'!$C$9:$K$9,0)),"")</f>
        <v>0</v>
      </c>
      <c r="N167" s="6">
        <f>IFERROR(INDEX('R5. ETP17 Summary'!$C$106:$K$122,MATCH($E167,'R5. ETP17 Summary'!$B$106:$B$122,0),MATCH(N$93,'R5. ETP17 Summary'!$C$9:$K$9,0)),"")</f>
        <v>0</v>
      </c>
      <c r="O167" s="6">
        <f>IFERROR(INDEX('R5. ETP17 Summary'!$C$106:$K$122,MATCH($E167,'R5. ETP17 Summary'!$B$106:$B$122,0),MATCH(O$93,'R5. ETP17 Summary'!$C$9:$K$9,0)),"")</f>
        <v>2.6661947052923547</v>
      </c>
      <c r="P167" s="6">
        <f>IFERROR(INDEX('R5. ETP17 Summary'!$C$106:$K$122,MATCH($E167,'R5. ETP17 Summary'!$B$106:$B$122,0),MATCH(P$93,'R5. ETP17 Summary'!$C$9:$K$9,0)),"")</f>
        <v>7.0385098799098555</v>
      </c>
      <c r="Q167" s="6">
        <f>IFERROR(INDEX('R5. ETP17 Summary'!$C$106:$K$122,MATCH($E167,'R5. ETP17 Summary'!$B$106:$B$122,0),MATCH(Q$93,'R5. ETP17 Summary'!$C$9:$K$9,0)),"")</f>
        <v>12.4021523358698</v>
      </c>
      <c r="R167" s="6">
        <f>IFERROR(INDEX('R5. ETP17 Summary'!$C$106:$K$122,MATCH($E167,'R5. ETP17 Summary'!$B$106:$B$122,0),MATCH(R$93,'R5. ETP17 Summary'!$C$9:$K$9,0)),"")</f>
        <v>22.876483411876062</v>
      </c>
      <c r="S167" s="6">
        <f>IFERROR(INDEX('R5. ETP17 Summary'!$C$106:$K$122,MATCH($E167,'R5. ETP17 Summary'!$B$106:$B$122,0),MATCH(S$93,'R5. ETP17 Summary'!$C$9:$K$9,0)),"")</f>
        <v>44.271390324714844</v>
      </c>
    </row>
    <row r="168" spans="1:19" x14ac:dyDescent="0.3">
      <c r="A168" s="4" t="s">
        <v>45</v>
      </c>
      <c r="B168" s="4" t="s">
        <v>31</v>
      </c>
      <c r="C168" s="4" t="str">
        <f>INDEX('R1. Scenario specifications'!$C$11:$C$59,MATCH($B168,'R1. Scenario specifications'!$A$11:$A$59,0))</f>
        <v>Reference Technologies Scenario, Energy Technology Perspectives 2017</v>
      </c>
      <c r="D168" s="4" t="s">
        <v>54</v>
      </c>
      <c r="E168" s="4" t="s">
        <v>71</v>
      </c>
      <c r="G168" s="6">
        <f>IFERROR(INDEX('R5. ETP17 Summary'!$C$106:$K$122,MATCH($E168,'R5. ETP17 Summary'!$B$106:$B$122,0),MATCH(G$93,'R5. ETP17 Summary'!$C$9:$K$9,0)),"")</f>
        <v>3894.7080000000001</v>
      </c>
      <c r="H168" s="6" t="str">
        <f>IFERROR(INDEX('R5. ETP17 Summary'!$C$106:$K$122,MATCH($E168,'R5. ETP17 Summary'!$B$106:$B$122,0),MATCH(H$93,'R5. ETP17 Summary'!$C$9:$K$9,0)),"")</f>
        <v/>
      </c>
      <c r="I168" s="6" t="str">
        <f>IFERROR(INDEX('R5. ETP17 Summary'!$C$106:$K$122,MATCH($E168,'R5. ETP17 Summary'!$B$106:$B$122,0),MATCH(I$93,'R5. ETP17 Summary'!$C$9:$K$9,0)),"")</f>
        <v/>
      </c>
      <c r="J168" s="6" t="str">
        <f>IFERROR(INDEX('R5. ETP17 Summary'!$C$106:$K$122,MATCH($E168,'R5. ETP17 Summary'!$B$106:$B$122,0),MATCH(J$93,'R5. ETP17 Summary'!$C$9:$K$9,0)),"")</f>
        <v/>
      </c>
      <c r="K168" s="6" t="str">
        <f>IFERROR(INDEX('R5. ETP17 Summary'!$C$106:$K$122,MATCH($E168,'R5. ETP17 Summary'!$B$106:$B$122,0),MATCH(K$93,'R5. ETP17 Summary'!$C$9:$K$9,0)),"")</f>
        <v/>
      </c>
      <c r="L168" s="6">
        <f>IFERROR(INDEX('R5. ETP17 Summary'!$C$106:$K$122,MATCH($E168,'R5. ETP17 Summary'!$B$106:$B$122,0),MATCH(L$93,'R5. ETP17 Summary'!$C$9:$K$9,0)),"")</f>
        <v>4939.2864291594351</v>
      </c>
      <c r="M168" s="6">
        <f>IFERROR(INDEX('R5. ETP17 Summary'!$C$106:$K$122,MATCH($E168,'R5. ETP17 Summary'!$B$106:$B$122,0),MATCH(M$93,'R5. ETP17 Summary'!$C$9:$K$9,0)),"")</f>
        <v>5421.8413407359367</v>
      </c>
      <c r="N168" s="6">
        <f>IFERROR(INDEX('R5. ETP17 Summary'!$C$106:$K$122,MATCH($E168,'R5. ETP17 Summary'!$B$106:$B$122,0),MATCH(N$93,'R5. ETP17 Summary'!$C$9:$K$9,0)),"")</f>
        <v>5867.3347559816748</v>
      </c>
      <c r="O168" s="6">
        <f>IFERROR(INDEX('R5. ETP17 Summary'!$C$106:$K$122,MATCH($E168,'R5. ETP17 Summary'!$B$106:$B$122,0),MATCH(O$93,'R5. ETP17 Summary'!$C$9:$K$9,0)),"")</f>
        <v>6261.1145726070308</v>
      </c>
      <c r="P168" s="6">
        <f>IFERROR(INDEX('R5. ETP17 Summary'!$C$106:$K$122,MATCH($E168,'R5. ETP17 Summary'!$B$106:$B$122,0),MATCH(P$93,'R5. ETP17 Summary'!$C$9:$K$9,0)),"")</f>
        <v>6648.6687900265624</v>
      </c>
      <c r="Q168" s="6">
        <f>IFERROR(INDEX('R5. ETP17 Summary'!$C$106:$K$122,MATCH($E168,'R5. ETP17 Summary'!$B$106:$B$122,0),MATCH(Q$93,'R5. ETP17 Summary'!$C$9:$K$9,0)),"")</f>
        <v>7037.0596029104772</v>
      </c>
      <c r="R168" s="6">
        <f>IFERROR(INDEX('R5. ETP17 Summary'!$C$106:$K$122,MATCH($E168,'R5. ETP17 Summary'!$B$106:$B$122,0),MATCH(R$93,'R5. ETP17 Summary'!$C$9:$K$9,0)),"")</f>
        <v>7430.2444560580816</v>
      </c>
      <c r="S168" s="6">
        <f>IFERROR(INDEX('R5. ETP17 Summary'!$C$106:$K$122,MATCH($E168,'R5. ETP17 Summary'!$B$106:$B$122,0),MATCH(S$93,'R5. ETP17 Summary'!$C$9:$K$9,0)),"")</f>
        <v>7836.0845022802187</v>
      </c>
    </row>
    <row r="169" spans="1:19" x14ac:dyDescent="0.3">
      <c r="A169" s="4" t="s">
        <v>45</v>
      </c>
      <c r="B169" s="4" t="s">
        <v>31</v>
      </c>
      <c r="C169" s="4" t="str">
        <f>INDEX('R1. Scenario specifications'!$C$11:$C$59,MATCH($B169,'R1. Scenario specifications'!$A$11:$A$59,0))</f>
        <v>Reference Technologies Scenario, Energy Technology Perspectives 2017</v>
      </c>
      <c r="D169" s="4" t="s">
        <v>58</v>
      </c>
      <c r="E169" s="4" t="s">
        <v>63</v>
      </c>
      <c r="G169" s="6">
        <f>IFERROR(INDEX('R5. ETP17 Summary'!$C$106:$K$122,MATCH($E169,'R5. ETP17 Summary'!$B$106:$B$122,0),MATCH(G$93,'R5. ETP17 Summary'!$C$9:$K$9,0)),"")</f>
        <v>77.376999999999995</v>
      </c>
      <c r="H169" s="6" t="str">
        <f>IFERROR(INDEX('R5. ETP17 Summary'!$C$106:$K$122,MATCH($E169,'R5. ETP17 Summary'!$B$106:$B$122,0),MATCH(H$93,'R5. ETP17 Summary'!$C$9:$K$9,0)),"")</f>
        <v/>
      </c>
      <c r="I169" s="6" t="str">
        <f>IFERROR(INDEX('R5. ETP17 Summary'!$C$106:$K$122,MATCH($E169,'R5. ETP17 Summary'!$B$106:$B$122,0),MATCH(I$93,'R5. ETP17 Summary'!$C$9:$K$9,0)),"")</f>
        <v/>
      </c>
      <c r="J169" s="6" t="str">
        <f>IFERROR(INDEX('R5. ETP17 Summary'!$C$106:$K$122,MATCH($E169,'R5. ETP17 Summary'!$B$106:$B$122,0),MATCH(J$93,'R5. ETP17 Summary'!$C$9:$K$9,0)),"")</f>
        <v/>
      </c>
      <c r="K169" s="6" t="str">
        <f>IFERROR(INDEX('R5. ETP17 Summary'!$C$106:$K$122,MATCH($E169,'R5. ETP17 Summary'!$B$106:$B$122,0),MATCH(K$93,'R5. ETP17 Summary'!$C$9:$K$9,0)),"")</f>
        <v/>
      </c>
      <c r="L169" s="6">
        <f>IFERROR(INDEX('R5. ETP17 Summary'!$C$106:$K$122,MATCH($E169,'R5. ETP17 Summary'!$B$106:$B$122,0),MATCH(L$93,'R5. ETP17 Summary'!$C$9:$K$9,0)),"")</f>
        <v>173.87445333030885</v>
      </c>
      <c r="M169" s="6">
        <f>IFERROR(INDEX('R5. ETP17 Summary'!$C$106:$K$122,MATCH($E169,'R5. ETP17 Summary'!$B$106:$B$122,0),MATCH(M$93,'R5. ETP17 Summary'!$C$9:$K$9,0)),"")</f>
        <v>234.004778963175</v>
      </c>
      <c r="N169" s="6">
        <f>IFERROR(INDEX('R5. ETP17 Summary'!$C$106:$K$122,MATCH($E169,'R5. ETP17 Summary'!$B$106:$B$122,0),MATCH(N$93,'R5. ETP17 Summary'!$C$9:$K$9,0)),"")</f>
        <v>313.87381015697315</v>
      </c>
      <c r="O169" s="6">
        <f>IFERROR(INDEX('R5. ETP17 Summary'!$C$106:$K$122,MATCH($E169,'R5. ETP17 Summary'!$B$106:$B$122,0),MATCH(O$93,'R5. ETP17 Summary'!$C$9:$K$9,0)),"")</f>
        <v>407.41063769257062</v>
      </c>
      <c r="P169" s="6">
        <f>IFERROR(INDEX('R5. ETP17 Summary'!$C$106:$K$122,MATCH($E169,'R5. ETP17 Summary'!$B$106:$B$122,0),MATCH(P$93,'R5. ETP17 Summary'!$C$9:$K$9,0)),"")</f>
        <v>511.58313482880709</v>
      </c>
      <c r="Q169" s="6">
        <f>IFERROR(INDEX('R5. ETP17 Summary'!$C$106:$K$122,MATCH($E169,'R5. ETP17 Summary'!$B$106:$B$122,0),MATCH(Q$93,'R5. ETP17 Summary'!$C$9:$K$9,0)),"")</f>
        <v>620.74288416612228</v>
      </c>
      <c r="R169" s="6">
        <f>IFERROR(INDEX('R5. ETP17 Summary'!$C$106:$K$122,MATCH($E169,'R5. ETP17 Summary'!$B$106:$B$122,0),MATCH(R$93,'R5. ETP17 Summary'!$C$9:$K$9,0)),"")</f>
        <v>727.5549873229138</v>
      </c>
      <c r="S169" s="6">
        <f>IFERROR(INDEX('R5. ETP17 Summary'!$C$106:$K$122,MATCH($E169,'R5. ETP17 Summary'!$B$106:$B$122,0),MATCH(S$93,'R5. ETP17 Summary'!$C$9:$K$9,0)),"")</f>
        <v>839.03933998829234</v>
      </c>
    </row>
    <row r="170" spans="1:19" x14ac:dyDescent="0.3">
      <c r="A170" s="4" t="s">
        <v>45</v>
      </c>
      <c r="B170" s="4" t="s">
        <v>31</v>
      </c>
      <c r="C170" s="4" t="str">
        <f>INDEX('R1. Scenario specifications'!$C$11:$C$59,MATCH($B170,'R1. Scenario specifications'!$A$11:$A$59,0))</f>
        <v>Reference Technologies Scenario, Energy Technology Perspectives 2017</v>
      </c>
      <c r="D170" s="4" t="s">
        <v>57</v>
      </c>
      <c r="E170" s="4" t="s">
        <v>72</v>
      </c>
      <c r="G170" s="6">
        <f>IFERROR(INDEX('R5. ETP17 Summary'!$C$106:$K$122,MATCH($E170,'R5. ETP17 Summary'!$B$106:$B$122,0),MATCH(G$93,'R5. ETP17 Summary'!$C$9:$K$9,0)),"")</f>
        <v>692.12371787999996</v>
      </c>
      <c r="H170" s="6" t="str">
        <f>IFERROR(INDEX('R5. ETP17 Summary'!$C$106:$K$122,MATCH($E170,'R5. ETP17 Summary'!$B$106:$B$122,0),MATCH(H$93,'R5. ETP17 Summary'!$C$9:$K$9,0)),"")</f>
        <v/>
      </c>
      <c r="I170" s="6" t="str">
        <f>IFERROR(INDEX('R5. ETP17 Summary'!$C$106:$K$122,MATCH($E170,'R5. ETP17 Summary'!$B$106:$B$122,0),MATCH(I$93,'R5. ETP17 Summary'!$C$9:$K$9,0)),"")</f>
        <v/>
      </c>
      <c r="J170" s="6" t="str">
        <f>IFERROR(INDEX('R5. ETP17 Summary'!$C$106:$K$122,MATCH($E170,'R5. ETP17 Summary'!$B$106:$B$122,0),MATCH(J$93,'R5. ETP17 Summary'!$C$9:$K$9,0)),"")</f>
        <v/>
      </c>
      <c r="K170" s="6" t="str">
        <f>IFERROR(INDEX('R5. ETP17 Summary'!$C$106:$K$122,MATCH($E170,'R5. ETP17 Summary'!$B$106:$B$122,0),MATCH(K$93,'R5. ETP17 Summary'!$C$9:$K$9,0)),"")</f>
        <v/>
      </c>
      <c r="L170" s="6">
        <f>IFERROR(INDEX('R5. ETP17 Summary'!$C$106:$K$122,MATCH($E170,'R5. ETP17 Summary'!$B$106:$B$122,0),MATCH(L$93,'R5. ETP17 Summary'!$C$9:$K$9,0)),"")</f>
        <v>2111.5128888490908</v>
      </c>
      <c r="M170" s="6">
        <f>IFERROR(INDEX('R5. ETP17 Summary'!$C$106:$K$122,MATCH($E170,'R5. ETP17 Summary'!$B$106:$B$122,0),MATCH(M$93,'R5. ETP17 Summary'!$C$9:$K$9,0)),"")</f>
        <v>2735.5918940803613</v>
      </c>
      <c r="N170" s="6">
        <f>IFERROR(INDEX('R5. ETP17 Summary'!$C$106:$K$122,MATCH($E170,'R5. ETP17 Summary'!$B$106:$B$122,0),MATCH(N$93,'R5. ETP17 Summary'!$C$9:$K$9,0)),"")</f>
        <v>3279.3961339638399</v>
      </c>
      <c r="O170" s="6">
        <f>IFERROR(INDEX('R5. ETP17 Summary'!$C$106:$K$122,MATCH($E170,'R5. ETP17 Summary'!$B$106:$B$122,0),MATCH(O$93,'R5. ETP17 Summary'!$C$9:$K$9,0)),"")</f>
        <v>3702.5045868342222</v>
      </c>
      <c r="P170" s="6">
        <f>IFERROR(INDEX('R5. ETP17 Summary'!$C$106:$K$122,MATCH($E170,'R5. ETP17 Summary'!$B$106:$B$122,0),MATCH(P$93,'R5. ETP17 Summary'!$C$9:$K$9,0)),"")</f>
        <v>4115.5519676446957</v>
      </c>
      <c r="Q170" s="6">
        <f>IFERROR(INDEX('R5. ETP17 Summary'!$C$106:$K$122,MATCH($E170,'R5. ETP17 Summary'!$B$106:$B$122,0),MATCH(Q$93,'R5. ETP17 Summary'!$C$9:$K$9,0)),"")</f>
        <v>4678.0110335836871</v>
      </c>
      <c r="R170" s="6">
        <f>IFERROR(INDEX('R5. ETP17 Summary'!$C$106:$K$122,MATCH($E170,'R5. ETP17 Summary'!$B$106:$B$122,0),MATCH(R$93,'R5. ETP17 Summary'!$C$9:$K$9,0)),"")</f>
        <v>5094.6863218475009</v>
      </c>
      <c r="S170" s="6">
        <f>IFERROR(INDEX('R5. ETP17 Summary'!$C$106:$K$122,MATCH($E170,'R5. ETP17 Summary'!$B$106:$B$122,0),MATCH(S$93,'R5. ETP17 Summary'!$C$9:$K$9,0)),"")</f>
        <v>5416.3603228242528</v>
      </c>
    </row>
    <row r="171" spans="1:19" x14ac:dyDescent="0.3">
      <c r="A171" s="4" t="s">
        <v>45</v>
      </c>
      <c r="B171" s="4" t="s">
        <v>31</v>
      </c>
      <c r="C171" s="4" t="str">
        <f>INDEX('R1. Scenario specifications'!$C$11:$C$59,MATCH($B171,'R1. Scenario specifications'!$A$11:$A$59,0))</f>
        <v>Reference Technologies Scenario, Energy Technology Perspectives 2017</v>
      </c>
      <c r="D171" s="4" t="s">
        <v>57</v>
      </c>
      <c r="E171" s="4" t="s">
        <v>73</v>
      </c>
      <c r="G171" s="6">
        <f>IFERROR(INDEX('R5. ETP17 Summary'!$C$106:$K$122,MATCH($E171,'R5. ETP17 Summary'!$B$106:$B$122,0),MATCH(G$93,'R5. ETP17 Summary'!$C$9:$K$9,0)),"")</f>
        <v>25.169518119999996</v>
      </c>
      <c r="H171" s="6" t="str">
        <f>IFERROR(INDEX('R5. ETP17 Summary'!$C$106:$K$122,MATCH($E171,'R5. ETP17 Summary'!$B$106:$B$122,0),MATCH(H$93,'R5. ETP17 Summary'!$C$9:$K$9,0)),"")</f>
        <v/>
      </c>
      <c r="I171" s="6" t="str">
        <f>IFERROR(INDEX('R5. ETP17 Summary'!$C$106:$K$122,MATCH($E171,'R5. ETP17 Summary'!$B$106:$B$122,0),MATCH(I$93,'R5. ETP17 Summary'!$C$9:$K$9,0)),"")</f>
        <v/>
      </c>
      <c r="J171" s="6" t="str">
        <f>IFERROR(INDEX('R5. ETP17 Summary'!$C$106:$K$122,MATCH($E171,'R5. ETP17 Summary'!$B$106:$B$122,0),MATCH(J$93,'R5. ETP17 Summary'!$C$9:$K$9,0)),"")</f>
        <v/>
      </c>
      <c r="K171" s="6" t="str">
        <f>IFERROR(INDEX('R5. ETP17 Summary'!$C$106:$K$122,MATCH($E171,'R5. ETP17 Summary'!$B$106:$B$122,0),MATCH(K$93,'R5. ETP17 Summary'!$C$9:$K$9,0)),"")</f>
        <v/>
      </c>
      <c r="L171" s="6">
        <f>IFERROR(INDEX('R5. ETP17 Summary'!$C$106:$K$122,MATCH($E171,'R5. ETP17 Summary'!$B$106:$B$122,0),MATCH(L$93,'R5. ETP17 Summary'!$C$9:$K$9,0)),"")</f>
        <v>81.117565309053333</v>
      </c>
      <c r="M171" s="6">
        <f>IFERROR(INDEX('R5. ETP17 Summary'!$C$106:$K$122,MATCH($E171,'R5. ETP17 Summary'!$B$106:$B$122,0),MATCH(M$93,'R5. ETP17 Summary'!$C$9:$K$9,0)),"")</f>
        <v>136.94857356387686</v>
      </c>
      <c r="N171" s="6">
        <f>IFERROR(INDEX('R5. ETP17 Summary'!$C$106:$K$122,MATCH($E171,'R5. ETP17 Summary'!$B$106:$B$122,0),MATCH(N$93,'R5. ETP17 Summary'!$C$9:$K$9,0)),"")</f>
        <v>205.18702956394299</v>
      </c>
      <c r="O171" s="6">
        <f>IFERROR(INDEX('R5. ETP17 Summary'!$C$106:$K$122,MATCH($E171,'R5. ETP17 Summary'!$B$106:$B$122,0),MATCH(O$93,'R5. ETP17 Summary'!$C$9:$K$9,0)),"")</f>
        <v>293.88522430797775</v>
      </c>
      <c r="P171" s="6">
        <f>IFERROR(INDEX('R5. ETP17 Summary'!$C$106:$K$122,MATCH($E171,'R5. ETP17 Summary'!$B$106:$B$122,0),MATCH(P$93,'R5. ETP17 Summary'!$C$9:$K$9,0)),"")</f>
        <v>416.26504883152143</v>
      </c>
      <c r="Q171" s="6">
        <f>IFERROR(INDEX('R5. ETP17 Summary'!$C$106:$K$122,MATCH($E171,'R5. ETP17 Summary'!$B$106:$B$122,0),MATCH(Q$93,'R5. ETP17 Summary'!$C$9:$K$9,0)),"")</f>
        <v>573.49264135499402</v>
      </c>
      <c r="R171" s="6">
        <f>IFERROR(INDEX('R5. ETP17 Summary'!$C$106:$K$122,MATCH($E171,'R5. ETP17 Summary'!$B$106:$B$122,0),MATCH(R$93,'R5. ETP17 Summary'!$C$9:$K$9,0)),"")</f>
        <v>783.48264971116009</v>
      </c>
      <c r="S171" s="6">
        <f>IFERROR(INDEX('R5. ETP17 Summary'!$C$106:$K$122,MATCH($E171,'R5. ETP17 Summary'!$B$106:$B$122,0),MATCH(S$93,'R5. ETP17 Summary'!$C$9:$K$9,0)),"")</f>
        <v>1068.9585367301961</v>
      </c>
    </row>
    <row r="172" spans="1:19" x14ac:dyDescent="0.3">
      <c r="A172" s="4" t="s">
        <v>45</v>
      </c>
      <c r="B172" s="4" t="s">
        <v>31</v>
      </c>
      <c r="C172" s="4" t="str">
        <f>INDEX('R1. Scenario specifications'!$C$11:$C$59,MATCH($B172,'R1. Scenario specifications'!$A$11:$A$59,0))</f>
        <v>Reference Technologies Scenario, Energy Technology Perspectives 2017</v>
      </c>
      <c r="D172" s="4" t="s">
        <v>56</v>
      </c>
      <c r="E172" s="4" t="s">
        <v>61</v>
      </c>
      <c r="G172" s="6">
        <f>IFERROR(INDEX('R5. ETP17 Summary'!$C$106:$K$122,MATCH($E172,'R5. ETP17 Summary'!$B$106:$B$122,0),MATCH(G$93,'R5. ETP17 Summary'!$C$9:$K$9,0)),"")</f>
        <v>189.68899999999999</v>
      </c>
      <c r="H172" s="6" t="str">
        <f>IFERROR(INDEX('R5. ETP17 Summary'!$C$106:$K$122,MATCH($E172,'R5. ETP17 Summary'!$B$106:$B$122,0),MATCH(H$93,'R5. ETP17 Summary'!$C$9:$K$9,0)),"")</f>
        <v/>
      </c>
      <c r="I172" s="6" t="str">
        <f>IFERROR(INDEX('R5. ETP17 Summary'!$C$106:$K$122,MATCH($E172,'R5. ETP17 Summary'!$B$106:$B$122,0),MATCH(I$93,'R5. ETP17 Summary'!$C$9:$K$9,0)),"")</f>
        <v/>
      </c>
      <c r="J172" s="6" t="str">
        <f>IFERROR(INDEX('R5. ETP17 Summary'!$C$106:$K$122,MATCH($E172,'R5. ETP17 Summary'!$B$106:$B$122,0),MATCH(J$93,'R5. ETP17 Summary'!$C$9:$K$9,0)),"")</f>
        <v/>
      </c>
      <c r="K172" s="6" t="str">
        <f>IFERROR(INDEX('R5. ETP17 Summary'!$C$106:$K$122,MATCH($E172,'R5. ETP17 Summary'!$B$106:$B$122,0),MATCH(K$93,'R5. ETP17 Summary'!$C$9:$K$9,0)),"")</f>
        <v/>
      </c>
      <c r="L172" s="6">
        <f>IFERROR(INDEX('R5. ETP17 Summary'!$C$106:$K$122,MATCH($E172,'R5. ETP17 Summary'!$B$106:$B$122,0),MATCH(L$93,'R5. ETP17 Summary'!$C$9:$K$9,0)),"")</f>
        <v>982.11399161281508</v>
      </c>
      <c r="M172" s="6">
        <f>IFERROR(INDEX('R5. ETP17 Summary'!$C$106:$K$122,MATCH($E172,'R5. ETP17 Summary'!$B$106:$B$122,0),MATCH(M$93,'R5. ETP17 Summary'!$C$9:$K$9,0)),"")</f>
        <v>1402.090776068967</v>
      </c>
      <c r="N172" s="6">
        <f>IFERROR(INDEX('R5. ETP17 Summary'!$C$106:$K$122,MATCH($E172,'R5. ETP17 Summary'!$B$106:$B$122,0),MATCH(N$93,'R5. ETP17 Summary'!$C$9:$K$9,0)),"")</f>
        <v>1830.2536160433738</v>
      </c>
      <c r="O172" s="6">
        <f>IFERROR(INDEX('R5. ETP17 Summary'!$C$106:$K$122,MATCH($E172,'R5. ETP17 Summary'!$B$106:$B$122,0),MATCH(O$93,'R5. ETP17 Summary'!$C$9:$K$9,0)),"")</f>
        <v>2298.2931273896111</v>
      </c>
      <c r="P172" s="6">
        <f>IFERROR(INDEX('R5. ETP17 Summary'!$C$106:$K$122,MATCH($E172,'R5. ETP17 Summary'!$B$106:$B$122,0),MATCH(P$93,'R5. ETP17 Summary'!$C$9:$K$9,0)),"")</f>
        <v>2809.3637794694155</v>
      </c>
      <c r="Q172" s="6">
        <f>IFERROR(INDEX('R5. ETP17 Summary'!$C$106:$K$122,MATCH($E172,'R5. ETP17 Summary'!$B$106:$B$122,0),MATCH(Q$93,'R5. ETP17 Summary'!$C$9:$K$9,0)),"")</f>
        <v>3344.9658360069461</v>
      </c>
      <c r="R172" s="6">
        <f>IFERROR(INDEX('R5. ETP17 Summary'!$C$106:$K$122,MATCH($E172,'R5. ETP17 Summary'!$B$106:$B$122,0),MATCH(R$93,'R5. ETP17 Summary'!$C$9:$K$9,0)),"")</f>
        <v>3753.4493577511944</v>
      </c>
      <c r="S172" s="6">
        <f>IFERROR(INDEX('R5. ETP17 Summary'!$C$106:$K$122,MATCH($E172,'R5. ETP17 Summary'!$B$106:$B$122,0),MATCH(S$93,'R5. ETP17 Summary'!$C$9:$K$9,0)),"")</f>
        <v>4167.4269018450977</v>
      </c>
    </row>
    <row r="173" spans="1:19" x14ac:dyDescent="0.3">
      <c r="A173" s="4" t="s">
        <v>45</v>
      </c>
      <c r="B173" s="4" t="s">
        <v>31</v>
      </c>
      <c r="C173" s="4" t="str">
        <f>INDEX('R1. Scenario specifications'!$C$11:$C$59,MATCH($B173,'R1. Scenario specifications'!$A$11:$A$59,0))</f>
        <v>Reference Technologies Scenario, Energy Technology Perspectives 2017</v>
      </c>
      <c r="D173" s="4" t="s">
        <v>56</v>
      </c>
      <c r="E173" s="4" t="s">
        <v>74</v>
      </c>
      <c r="G173" s="6">
        <f>IFERROR(INDEX('R5. ETP17 Summary'!$C$106:$K$122,MATCH($E173,'R5. ETP17 Summary'!$B$106:$B$122,0),MATCH(G$93,'R5. ETP17 Summary'!$C$9:$K$9,0)),"")</f>
        <v>8.49</v>
      </c>
      <c r="H173" s="6" t="str">
        <f>IFERROR(INDEX('R5. ETP17 Summary'!$C$106:$K$122,MATCH($E173,'R5. ETP17 Summary'!$B$106:$B$122,0),MATCH(H$93,'R5. ETP17 Summary'!$C$9:$K$9,0)),"")</f>
        <v/>
      </c>
      <c r="I173" s="6" t="str">
        <f>IFERROR(INDEX('R5. ETP17 Summary'!$C$106:$K$122,MATCH($E173,'R5. ETP17 Summary'!$B$106:$B$122,0),MATCH(I$93,'R5. ETP17 Summary'!$C$9:$K$9,0)),"")</f>
        <v/>
      </c>
      <c r="J173" s="6" t="str">
        <f>IFERROR(INDEX('R5. ETP17 Summary'!$C$106:$K$122,MATCH($E173,'R5. ETP17 Summary'!$B$106:$B$122,0),MATCH(J$93,'R5. ETP17 Summary'!$C$9:$K$9,0)),"")</f>
        <v/>
      </c>
      <c r="K173" s="6" t="str">
        <f>IFERROR(INDEX('R5. ETP17 Summary'!$C$106:$K$122,MATCH($E173,'R5. ETP17 Summary'!$B$106:$B$122,0),MATCH(K$93,'R5. ETP17 Summary'!$C$9:$K$9,0)),"")</f>
        <v/>
      </c>
      <c r="L173" s="6">
        <f>IFERROR(INDEX('R5. ETP17 Summary'!$C$106:$K$122,MATCH($E173,'R5. ETP17 Summary'!$B$106:$B$122,0),MATCH(L$93,'R5. ETP17 Summary'!$C$9:$K$9,0)),"")</f>
        <v>65.637475893681824</v>
      </c>
      <c r="M173" s="6">
        <f>IFERROR(INDEX('R5. ETP17 Summary'!$C$106:$K$122,MATCH($E173,'R5. ETP17 Summary'!$B$106:$B$122,0),MATCH(M$93,'R5. ETP17 Summary'!$C$9:$K$9,0)),"")</f>
        <v>115.6414039224553</v>
      </c>
      <c r="N173" s="6">
        <f>IFERROR(INDEX('R5. ETP17 Summary'!$C$106:$K$122,MATCH($E173,'R5. ETP17 Summary'!$B$106:$B$122,0),MATCH(N$93,'R5. ETP17 Summary'!$C$9:$K$9,0)),"")</f>
        <v>258.97805025324158</v>
      </c>
      <c r="O173" s="6">
        <f>IFERROR(INDEX('R5. ETP17 Summary'!$C$106:$K$122,MATCH($E173,'R5. ETP17 Summary'!$B$106:$B$122,0),MATCH(O$93,'R5. ETP17 Summary'!$C$9:$K$9,0)),"")</f>
        <v>432.04011775144664</v>
      </c>
      <c r="P173" s="6">
        <f>IFERROR(INDEX('R5. ETP17 Summary'!$C$106:$K$122,MATCH($E173,'R5. ETP17 Summary'!$B$106:$B$122,0),MATCH(P$93,'R5. ETP17 Summary'!$C$9:$K$9,0)),"")</f>
        <v>577.47162149249948</v>
      </c>
      <c r="Q173" s="6">
        <f>IFERROR(INDEX('R5. ETP17 Summary'!$C$106:$K$122,MATCH($E173,'R5. ETP17 Summary'!$B$106:$B$122,0),MATCH(Q$93,'R5. ETP17 Summary'!$C$9:$K$9,0)),"")</f>
        <v>797.80673491145581</v>
      </c>
      <c r="R173" s="6">
        <f>IFERROR(INDEX('R5. ETP17 Summary'!$C$106:$K$122,MATCH($E173,'R5. ETP17 Summary'!$B$106:$B$122,0),MATCH(R$93,'R5. ETP17 Summary'!$C$9:$K$9,0)),"")</f>
        <v>1180.1958777413784</v>
      </c>
      <c r="S173" s="6">
        <f>IFERROR(INDEX('R5. ETP17 Summary'!$C$106:$K$122,MATCH($E173,'R5. ETP17 Summary'!$B$106:$B$122,0),MATCH(S$93,'R5. ETP17 Summary'!$C$9:$K$9,0)),"")</f>
        <v>1549.9733805628302</v>
      </c>
    </row>
    <row r="174" spans="1:19" x14ac:dyDescent="0.3">
      <c r="A174" s="4" t="s">
        <v>45</v>
      </c>
      <c r="B174" s="4" t="s">
        <v>31</v>
      </c>
      <c r="C174" s="4" t="str">
        <f>INDEX('R1. Scenario specifications'!$C$11:$C$59,MATCH($B174,'R1. Scenario specifications'!$A$11:$A$59,0))</f>
        <v>Reference Technologies Scenario, Energy Technology Perspectives 2017</v>
      </c>
      <c r="D174" s="4" t="s">
        <v>58</v>
      </c>
      <c r="E174" s="4" t="s">
        <v>75</v>
      </c>
      <c r="G174" s="6">
        <f>IFERROR(INDEX('R5. ETP17 Summary'!$C$106:$K$122,MATCH($E174,'R5. ETP17 Summary'!$B$106:$B$122,0),MATCH(G$93,'R5. ETP17 Summary'!$C$9:$K$9,0)),"")</f>
        <v>0.999</v>
      </c>
      <c r="H174" s="6" t="str">
        <f>IFERROR(INDEX('R5. ETP17 Summary'!$C$106:$K$122,MATCH($E174,'R5. ETP17 Summary'!$B$106:$B$122,0),MATCH(H$93,'R5. ETP17 Summary'!$C$9:$K$9,0)),"")</f>
        <v/>
      </c>
      <c r="I174" s="6" t="str">
        <f>IFERROR(INDEX('R5. ETP17 Summary'!$C$106:$K$122,MATCH($E174,'R5. ETP17 Summary'!$B$106:$B$122,0),MATCH(I$93,'R5. ETP17 Summary'!$C$9:$K$9,0)),"")</f>
        <v/>
      </c>
      <c r="J174" s="6" t="str">
        <f>IFERROR(INDEX('R5. ETP17 Summary'!$C$106:$K$122,MATCH($E174,'R5. ETP17 Summary'!$B$106:$B$122,0),MATCH(J$93,'R5. ETP17 Summary'!$C$9:$K$9,0)),"")</f>
        <v/>
      </c>
      <c r="K174" s="6" t="str">
        <f>IFERROR(INDEX('R5. ETP17 Summary'!$C$106:$K$122,MATCH($E174,'R5. ETP17 Summary'!$B$106:$B$122,0),MATCH(K$93,'R5. ETP17 Summary'!$C$9:$K$9,0)),"")</f>
        <v/>
      </c>
      <c r="L174" s="6">
        <f>IFERROR(INDEX('R5. ETP17 Summary'!$C$106:$K$122,MATCH($E174,'R5. ETP17 Summary'!$B$106:$B$122,0),MATCH(L$93,'R5. ETP17 Summary'!$C$9:$K$9,0)),"")</f>
        <v>6.3021101126092027</v>
      </c>
      <c r="M174" s="6">
        <f>IFERROR(INDEX('R5. ETP17 Summary'!$C$106:$K$122,MATCH($E174,'R5. ETP17 Summary'!$B$106:$B$122,0),MATCH(M$93,'R5. ETP17 Summary'!$C$9:$K$9,0)),"")</f>
        <v>16.122901444144141</v>
      </c>
      <c r="N174" s="6">
        <f>IFERROR(INDEX('R5. ETP17 Summary'!$C$106:$K$122,MATCH($E174,'R5. ETP17 Summary'!$B$106:$B$122,0),MATCH(N$93,'R5. ETP17 Summary'!$C$9:$K$9,0)),"")</f>
        <v>30.780469956664721</v>
      </c>
      <c r="O174" s="6">
        <f>IFERROR(INDEX('R5. ETP17 Summary'!$C$106:$K$122,MATCH($E174,'R5. ETP17 Summary'!$B$106:$B$122,0),MATCH(O$93,'R5. ETP17 Summary'!$C$9:$K$9,0)),"")</f>
        <v>54.579965806412687</v>
      </c>
      <c r="P174" s="6">
        <f>IFERROR(INDEX('R5. ETP17 Summary'!$C$106:$K$122,MATCH($E174,'R5. ETP17 Summary'!$B$106:$B$122,0),MATCH(P$93,'R5. ETP17 Summary'!$C$9:$K$9,0)),"")</f>
        <v>75.536138571781166</v>
      </c>
      <c r="Q174" s="6">
        <f>IFERROR(INDEX('R5. ETP17 Summary'!$C$106:$K$122,MATCH($E174,'R5. ETP17 Summary'!$B$106:$B$122,0),MATCH(Q$93,'R5. ETP17 Summary'!$C$9:$K$9,0)),"")</f>
        <v>96.996166390653144</v>
      </c>
      <c r="R174" s="6">
        <f>IFERROR(INDEX('R5. ETP17 Summary'!$C$106:$K$122,MATCH($E174,'R5. ETP17 Summary'!$B$106:$B$122,0),MATCH(R$93,'R5. ETP17 Summary'!$C$9:$K$9,0)),"")</f>
        <v>121.1093672910081</v>
      </c>
      <c r="S174" s="6">
        <f>IFERROR(INDEX('R5. ETP17 Summary'!$C$106:$K$122,MATCH($E174,'R5. ETP17 Summary'!$B$106:$B$122,0),MATCH(S$93,'R5. ETP17 Summary'!$C$9:$K$9,0)),"")</f>
        <v>143.64629150810222</v>
      </c>
    </row>
    <row r="175" spans="1:19" x14ac:dyDescent="0.3">
      <c r="A175" s="4" t="s">
        <v>45</v>
      </c>
      <c r="B175" s="4" t="s">
        <v>31</v>
      </c>
      <c r="C175" s="4" t="str">
        <f>INDEX('R1. Scenario specifications'!$C$11:$C$59,MATCH($B175,'R1. Scenario specifications'!$A$11:$A$59,0))</f>
        <v>Reference Technologies Scenario, Energy Technology Perspectives 2017</v>
      </c>
      <c r="D175" s="4" t="s">
        <v>58</v>
      </c>
      <c r="E175" s="9" t="s">
        <v>58</v>
      </c>
      <c r="F175" s="9"/>
      <c r="G175" s="10">
        <f>IFERROR(INDEX('R5. ETP17 Summary'!$C$106:$K$122,MATCH($E175,'R5. ETP17 Summary'!$B$106:$B$122,0),MATCH(G$93,'R5. ETP17 Summary'!$C$9:$K$9,0)),"")</f>
        <v>13.747999999999999</v>
      </c>
      <c r="H175" s="10" t="str">
        <f>IFERROR(INDEX('R5. ETP17 Summary'!$C$106:$K$122,MATCH($E175,'R5. ETP17 Summary'!$B$106:$B$122,0),MATCH(H$93,'R5. ETP17 Summary'!$C$9:$K$9,0)),"")</f>
        <v/>
      </c>
      <c r="I175" s="10" t="str">
        <f>IFERROR(INDEX('R5. ETP17 Summary'!$C$106:$K$122,MATCH($E175,'R5. ETP17 Summary'!$B$106:$B$122,0),MATCH(I$93,'R5. ETP17 Summary'!$C$9:$K$9,0)),"")</f>
        <v/>
      </c>
      <c r="J175" s="10" t="str">
        <f>IFERROR(INDEX('R5. ETP17 Summary'!$C$106:$K$122,MATCH($E175,'R5. ETP17 Summary'!$B$106:$B$122,0),MATCH(J$93,'R5. ETP17 Summary'!$C$9:$K$9,0)),"")</f>
        <v/>
      </c>
      <c r="K175" s="10" t="str">
        <f>IFERROR(INDEX('R5. ETP17 Summary'!$C$106:$K$122,MATCH($E175,'R5. ETP17 Summary'!$B$106:$B$122,0),MATCH(K$93,'R5. ETP17 Summary'!$C$9:$K$9,0)),"")</f>
        <v/>
      </c>
      <c r="L175" s="10">
        <f>IFERROR(INDEX('R5. ETP17 Summary'!$C$106:$K$122,MATCH($E175,'R5. ETP17 Summary'!$B$106:$B$122,0),MATCH(L$93,'R5. ETP17 Summary'!$C$9:$K$9,0)),"")</f>
        <v>0</v>
      </c>
      <c r="M175" s="10">
        <f>IFERROR(INDEX('R5. ETP17 Summary'!$C$106:$K$122,MATCH($E175,'R5. ETP17 Summary'!$B$106:$B$122,0),MATCH(M$93,'R5. ETP17 Summary'!$C$9:$K$9,0)),"")</f>
        <v>0</v>
      </c>
      <c r="N175" s="10">
        <f>IFERROR(INDEX('R5. ETP17 Summary'!$C$106:$K$122,MATCH($E175,'R5. ETP17 Summary'!$B$106:$B$122,0),MATCH(N$93,'R5. ETP17 Summary'!$C$9:$K$9,0)),"")</f>
        <v>0</v>
      </c>
      <c r="O175" s="10">
        <f>IFERROR(INDEX('R5. ETP17 Summary'!$C$106:$K$122,MATCH($E175,'R5. ETP17 Summary'!$B$106:$B$122,0),MATCH(O$93,'R5. ETP17 Summary'!$C$9:$K$9,0)),"")</f>
        <v>0</v>
      </c>
      <c r="P175" s="10">
        <f>IFERROR(INDEX('R5. ETP17 Summary'!$C$106:$K$122,MATCH($E175,'R5. ETP17 Summary'!$B$106:$B$122,0),MATCH(P$93,'R5. ETP17 Summary'!$C$9:$K$9,0)),"")</f>
        <v>0</v>
      </c>
      <c r="Q175" s="10">
        <f>IFERROR(INDEX('R5. ETP17 Summary'!$C$106:$K$122,MATCH($E175,'R5. ETP17 Summary'!$B$106:$B$122,0),MATCH(Q$93,'R5. ETP17 Summary'!$C$9:$K$9,0)),"")</f>
        <v>0</v>
      </c>
      <c r="R175" s="10">
        <f>IFERROR(INDEX('R5. ETP17 Summary'!$C$106:$K$122,MATCH($E175,'R5. ETP17 Summary'!$B$106:$B$122,0),MATCH(R$93,'R5. ETP17 Summary'!$C$9:$K$9,0)),"")</f>
        <v>0</v>
      </c>
      <c r="S175" s="10">
        <f>IFERROR(INDEX('R5. ETP17 Summary'!$C$106:$K$122,MATCH($E175,'R5. ETP17 Summary'!$B$106:$B$122,0),MATCH(S$93,'R5. ETP17 Summary'!$C$9:$K$9,0)),"")</f>
        <v>0</v>
      </c>
    </row>
    <row r="176" spans="1:19" x14ac:dyDescent="0.3">
      <c r="A176" s="4" t="s">
        <v>45</v>
      </c>
      <c r="B176" s="14" t="s">
        <v>32</v>
      </c>
      <c r="C176" s="14" t="str">
        <f>INDEX('R1. Scenario specifications'!$C$11:$C$59,MATCH($B176,'R1. Scenario specifications'!$A$11:$A$59,0))</f>
        <v>2 Degrees Scenario, Energy Technology Perspectives 2017</v>
      </c>
      <c r="D176" s="14" t="s">
        <v>24</v>
      </c>
      <c r="E176" s="4" t="s">
        <v>24</v>
      </c>
      <c r="G176" s="6">
        <f>IFERROR(INDEX('R5. ETP17 Summary'!$P$106:$X$122,MATCH($E176,'R5. ETP17 Summary'!$O$106:$O$122,0),MATCH(G$93,'R5. ETP17 Summary'!$P$9:$X$9,0)),"")</f>
        <v>1033.346</v>
      </c>
      <c r="H176" s="6" t="str">
        <f>IFERROR(INDEX('R5. ETP17 Summary'!$P$106:$X$122,MATCH($E176,'R5. ETP17 Summary'!$O$106:$O$122,0),MATCH(H$93,'R5. ETP17 Summary'!$P$9:$X$9,0)),"")</f>
        <v/>
      </c>
      <c r="I176" s="6" t="str">
        <f>IFERROR(INDEX('R5. ETP17 Summary'!$P$106:$X$122,MATCH($E176,'R5. ETP17 Summary'!$O$106:$O$122,0),MATCH(I$93,'R5. ETP17 Summary'!$P$9:$X$9,0)),"")</f>
        <v/>
      </c>
      <c r="J176" s="6" t="str">
        <f>IFERROR(INDEX('R5. ETP17 Summary'!$P$106:$X$122,MATCH($E176,'R5. ETP17 Summary'!$O$106:$O$122,0),MATCH(J$93,'R5. ETP17 Summary'!$P$9:$X$9,0)),"")</f>
        <v/>
      </c>
      <c r="K176" s="6" t="str">
        <f>IFERROR(INDEX('R5. ETP17 Summary'!$P$106:$X$122,MATCH($E176,'R5. ETP17 Summary'!$O$106:$O$122,0),MATCH(K$93,'R5. ETP17 Summary'!$P$9:$X$9,0)),"")</f>
        <v/>
      </c>
      <c r="L176" s="6">
        <f>IFERROR(INDEX('R5. ETP17 Summary'!$P$106:$X$122,MATCH($E176,'R5. ETP17 Summary'!$O$106:$O$122,0),MATCH(L$93,'R5. ETP17 Summary'!$P$9:$X$9,0)),"")</f>
        <v>579.23910981687584</v>
      </c>
      <c r="M176" s="6">
        <f>IFERROR(INDEX('R5. ETP17 Summary'!$P$106:$X$122,MATCH($E176,'R5. ETP17 Summary'!$O$106:$O$122,0),MATCH(M$93,'R5. ETP17 Summary'!$P$9:$X$9,0)),"")</f>
        <v>394.46039382198529</v>
      </c>
      <c r="N176" s="6">
        <f>IFERROR(INDEX('R5. ETP17 Summary'!$P$106:$X$122,MATCH($E176,'R5. ETP17 Summary'!$O$106:$O$122,0),MATCH(N$93,'R5. ETP17 Summary'!$P$9:$X$9,0)),"")</f>
        <v>299.49948055656614</v>
      </c>
      <c r="O176" s="6">
        <f>IFERROR(INDEX('R5. ETP17 Summary'!$P$106:$X$122,MATCH($E176,'R5. ETP17 Summary'!$O$106:$O$122,0),MATCH(O$93,'R5. ETP17 Summary'!$P$9:$X$9,0)),"")</f>
        <v>218.87477140453467</v>
      </c>
      <c r="P176" s="6">
        <f>IFERROR(INDEX('R5. ETP17 Summary'!$P$106:$X$122,MATCH($E176,'R5. ETP17 Summary'!$O$106:$O$122,0),MATCH(P$93,'R5. ETP17 Summary'!$P$9:$X$9,0)),"")</f>
        <v>161.20958143199837</v>
      </c>
      <c r="Q176" s="6">
        <f>IFERROR(INDEX('R5. ETP17 Summary'!$P$106:$X$122,MATCH($E176,'R5. ETP17 Summary'!$O$106:$O$122,0),MATCH(Q$93,'R5. ETP17 Summary'!$P$9:$X$9,0)),"")</f>
        <v>112.89470761102676</v>
      </c>
      <c r="R176" s="6">
        <f>IFERROR(INDEX('R5. ETP17 Summary'!$P$106:$X$122,MATCH($E176,'R5. ETP17 Summary'!$O$106:$O$122,0),MATCH(R$93,'R5. ETP17 Summary'!$P$9:$X$9,0)),"")</f>
        <v>89.661282161916432</v>
      </c>
      <c r="S176" s="6">
        <f>IFERROR(INDEX('R5. ETP17 Summary'!$P$106:$X$122,MATCH($E176,'R5. ETP17 Summary'!$O$106:$O$122,0),MATCH(S$93,'R5. ETP17 Summary'!$P$9:$X$9,0)),"")</f>
        <v>76.038103010096734</v>
      </c>
    </row>
    <row r="177" spans="1:19" x14ac:dyDescent="0.3">
      <c r="A177" s="4" t="s">
        <v>45</v>
      </c>
      <c r="B177" s="4" t="s">
        <v>32</v>
      </c>
      <c r="C177" s="4" t="str">
        <f>INDEX('R1. Scenario specifications'!$C$11:$C$59,MATCH($B177,'R1. Scenario specifications'!$A$11:$A$59,0))</f>
        <v>2 Degrees Scenario, Energy Technology Perspectives 2017</v>
      </c>
      <c r="D177" s="4" t="s">
        <v>23</v>
      </c>
      <c r="E177" s="4" t="s">
        <v>23</v>
      </c>
      <c r="G177" s="6">
        <f>IFERROR(INDEX('R5. ETP17 Summary'!$P$106:$X$122,MATCH($E177,'R5. ETP17 Summary'!$O$106:$O$122,0),MATCH(G$93,'R5. ETP17 Summary'!$P$9:$X$9,0)),"")</f>
        <v>9697.148000000001</v>
      </c>
      <c r="H177" s="6" t="str">
        <f>IFERROR(INDEX('R5. ETP17 Summary'!$P$106:$X$122,MATCH($E177,'R5. ETP17 Summary'!$O$106:$O$122,0),MATCH(H$93,'R5. ETP17 Summary'!$P$9:$X$9,0)),"")</f>
        <v/>
      </c>
      <c r="I177" s="6" t="str">
        <f>IFERROR(INDEX('R5. ETP17 Summary'!$P$106:$X$122,MATCH($E177,'R5. ETP17 Summary'!$O$106:$O$122,0),MATCH(I$93,'R5. ETP17 Summary'!$P$9:$X$9,0)),"")</f>
        <v/>
      </c>
      <c r="J177" s="6" t="str">
        <f>IFERROR(INDEX('R5. ETP17 Summary'!$P$106:$X$122,MATCH($E177,'R5. ETP17 Summary'!$O$106:$O$122,0),MATCH(J$93,'R5. ETP17 Summary'!$P$9:$X$9,0)),"")</f>
        <v/>
      </c>
      <c r="K177" s="6" t="str">
        <f>IFERROR(INDEX('R5. ETP17 Summary'!$P$106:$X$122,MATCH($E177,'R5. ETP17 Summary'!$O$106:$O$122,0),MATCH(K$93,'R5. ETP17 Summary'!$P$9:$X$9,0)),"")</f>
        <v/>
      </c>
      <c r="L177" s="6">
        <f>IFERROR(INDEX('R5. ETP17 Summary'!$P$106:$X$122,MATCH($E177,'R5. ETP17 Summary'!$O$106:$O$122,0),MATCH(L$93,'R5. ETP17 Summary'!$P$9:$X$9,0)),"")</f>
        <v>7135.0608147792636</v>
      </c>
      <c r="M177" s="6">
        <f>IFERROR(INDEX('R5. ETP17 Summary'!$P$106:$X$122,MATCH($E177,'R5. ETP17 Summary'!$O$106:$O$122,0),MATCH(M$93,'R5. ETP17 Summary'!$P$9:$X$9,0)),"")</f>
        <v>4682.2510021362314</v>
      </c>
      <c r="N177" s="6">
        <f>IFERROR(INDEX('R5. ETP17 Summary'!$P$106:$X$122,MATCH($E177,'R5. ETP17 Summary'!$O$106:$O$122,0),MATCH(N$93,'R5. ETP17 Summary'!$P$9:$X$9,0)),"")</f>
        <v>2192.3764701041514</v>
      </c>
      <c r="O177" s="6">
        <f>IFERROR(INDEX('R5. ETP17 Summary'!$P$106:$X$122,MATCH($E177,'R5. ETP17 Summary'!$O$106:$O$122,0),MATCH(O$93,'R5. ETP17 Summary'!$P$9:$X$9,0)),"")</f>
        <v>726.94099597121249</v>
      </c>
      <c r="P177" s="6">
        <f>IFERROR(INDEX('R5. ETP17 Summary'!$P$106:$X$122,MATCH($E177,'R5. ETP17 Summary'!$O$106:$O$122,0),MATCH(P$93,'R5. ETP17 Summary'!$P$9:$X$9,0)),"")</f>
        <v>52.590322029155764</v>
      </c>
      <c r="Q177" s="6">
        <f>IFERROR(INDEX('R5. ETP17 Summary'!$P$106:$X$122,MATCH($E177,'R5. ETP17 Summary'!$O$106:$O$122,0),MATCH(Q$93,'R5. ETP17 Summary'!$P$9:$X$9,0)),"")</f>
        <v>34.308213247593763</v>
      </c>
      <c r="R177" s="6">
        <f>IFERROR(INDEX('R5. ETP17 Summary'!$P$106:$X$122,MATCH($E177,'R5. ETP17 Summary'!$O$106:$O$122,0),MATCH(R$93,'R5. ETP17 Summary'!$P$9:$X$9,0)),"")</f>
        <v>22.632465232008084</v>
      </c>
      <c r="S177" s="6">
        <f>IFERROR(INDEX('R5. ETP17 Summary'!$P$106:$X$122,MATCH($E177,'R5. ETP17 Summary'!$O$106:$O$122,0),MATCH(S$93,'R5. ETP17 Summary'!$P$9:$X$9,0)),"")</f>
        <v>7.9112207293965513</v>
      </c>
    </row>
    <row r="178" spans="1:19" x14ac:dyDescent="0.3">
      <c r="A178" s="4" t="s">
        <v>45</v>
      </c>
      <c r="B178" s="4" t="s">
        <v>32</v>
      </c>
      <c r="C178" s="4" t="str">
        <f>INDEX('R1. Scenario specifications'!$C$11:$C$59,MATCH($B178,'R1. Scenario specifications'!$A$11:$A$59,0))</f>
        <v>2 Degrees Scenario, Energy Technology Perspectives 2017</v>
      </c>
      <c r="D178" s="4" t="s">
        <v>23</v>
      </c>
      <c r="E178" s="4" t="s">
        <v>66</v>
      </c>
      <c r="G178" s="6">
        <f>IFERROR(INDEX('R5. ETP17 Summary'!$P$106:$X$122,MATCH($E178,'R5. ETP17 Summary'!$O$106:$O$122,0),MATCH(G$93,'R5. ETP17 Summary'!$P$9:$X$9,0)),"")</f>
        <v>0</v>
      </c>
      <c r="H178" s="6" t="str">
        <f>IFERROR(INDEX('R5. ETP17 Summary'!$P$106:$X$122,MATCH($E178,'R5. ETP17 Summary'!$O$106:$O$122,0),MATCH(H$93,'R5. ETP17 Summary'!$P$9:$X$9,0)),"")</f>
        <v/>
      </c>
      <c r="I178" s="6" t="str">
        <f>IFERROR(INDEX('R5. ETP17 Summary'!$P$106:$X$122,MATCH($E178,'R5. ETP17 Summary'!$O$106:$O$122,0),MATCH(I$93,'R5. ETP17 Summary'!$P$9:$X$9,0)),"")</f>
        <v/>
      </c>
      <c r="J178" s="6" t="str">
        <f>IFERROR(INDEX('R5. ETP17 Summary'!$P$106:$X$122,MATCH($E178,'R5. ETP17 Summary'!$O$106:$O$122,0),MATCH(J$93,'R5. ETP17 Summary'!$P$9:$X$9,0)),"")</f>
        <v/>
      </c>
      <c r="K178" s="6" t="str">
        <f>IFERROR(INDEX('R5. ETP17 Summary'!$P$106:$X$122,MATCH($E178,'R5. ETP17 Summary'!$O$106:$O$122,0),MATCH(K$93,'R5. ETP17 Summary'!$P$9:$X$9,0)),"")</f>
        <v/>
      </c>
      <c r="L178" s="6">
        <f>IFERROR(INDEX('R5. ETP17 Summary'!$P$106:$X$122,MATCH($E178,'R5. ETP17 Summary'!$O$106:$O$122,0),MATCH(L$93,'R5. ETP17 Summary'!$P$9:$X$9,0)),"")</f>
        <v>50.633801957797303</v>
      </c>
      <c r="M178" s="6">
        <f>IFERROR(INDEX('R5. ETP17 Summary'!$P$106:$X$122,MATCH($E178,'R5. ETP17 Summary'!$O$106:$O$122,0),MATCH(M$93,'R5. ETP17 Summary'!$P$9:$X$9,0)),"")</f>
        <v>397.30460346705877</v>
      </c>
      <c r="N178" s="6">
        <f>IFERROR(INDEX('R5. ETP17 Summary'!$P$106:$X$122,MATCH($E178,'R5. ETP17 Summary'!$O$106:$O$122,0),MATCH(N$93,'R5. ETP17 Summary'!$P$9:$X$9,0)),"")</f>
        <v>1175.2295847883361</v>
      </c>
      <c r="O178" s="6">
        <f>IFERROR(INDEX('R5. ETP17 Summary'!$P$106:$X$122,MATCH($E178,'R5. ETP17 Summary'!$O$106:$O$122,0),MATCH(O$93,'R5. ETP17 Summary'!$P$9:$X$9,0)),"")</f>
        <v>2025.2955435347021</v>
      </c>
      <c r="P178" s="6">
        <f>IFERROR(INDEX('R5. ETP17 Summary'!$P$106:$X$122,MATCH($E178,'R5. ETP17 Summary'!$O$106:$O$122,0),MATCH(P$93,'R5. ETP17 Summary'!$P$9:$X$9,0)),"")</f>
        <v>2545.076601797864</v>
      </c>
      <c r="Q178" s="6">
        <f>IFERROR(INDEX('R5. ETP17 Summary'!$P$106:$X$122,MATCH($E178,'R5. ETP17 Summary'!$O$106:$O$122,0),MATCH(Q$93,'R5. ETP17 Summary'!$P$9:$X$9,0)),"")</f>
        <v>2273.339724235263</v>
      </c>
      <c r="R178" s="6">
        <f>IFERROR(INDEX('R5. ETP17 Summary'!$P$106:$X$122,MATCH($E178,'R5. ETP17 Summary'!$O$106:$O$122,0),MATCH(R$93,'R5. ETP17 Summary'!$P$9:$X$9,0)),"")</f>
        <v>1916.8679714573184</v>
      </c>
      <c r="S178" s="6">
        <f>IFERROR(INDEX('R5. ETP17 Summary'!$P$106:$X$122,MATCH($E178,'R5. ETP17 Summary'!$O$106:$O$122,0),MATCH(S$93,'R5. ETP17 Summary'!$P$9:$X$9,0)),"")</f>
        <v>1944.3346205481059</v>
      </c>
    </row>
    <row r="179" spans="1:19" x14ac:dyDescent="0.3">
      <c r="A179" s="4" t="s">
        <v>45</v>
      </c>
      <c r="B179" s="4" t="s">
        <v>32</v>
      </c>
      <c r="C179" s="4" t="str">
        <f>INDEX('R1. Scenario specifications'!$C$11:$C$59,MATCH($B179,'R1. Scenario specifications'!$A$11:$A$59,0))</f>
        <v>2 Degrees Scenario, Energy Technology Perspectives 2017</v>
      </c>
      <c r="D179" s="4" t="s">
        <v>25</v>
      </c>
      <c r="E179" s="4" t="s">
        <v>67</v>
      </c>
      <c r="G179" s="6">
        <f>IFERROR(INDEX('R5. ETP17 Summary'!$P$106:$X$122,MATCH($E179,'R5. ETP17 Summary'!$O$106:$O$122,0),MATCH(G$93,'R5. ETP17 Summary'!$P$9:$X$9,0)),"")</f>
        <v>5154.8270000000002</v>
      </c>
      <c r="H179" s="6" t="str">
        <f>IFERROR(INDEX('R5. ETP17 Summary'!$P$106:$X$122,MATCH($E179,'R5. ETP17 Summary'!$O$106:$O$122,0),MATCH(H$93,'R5. ETP17 Summary'!$P$9:$X$9,0)),"")</f>
        <v/>
      </c>
      <c r="I179" s="6" t="str">
        <f>IFERROR(INDEX('R5. ETP17 Summary'!$P$106:$X$122,MATCH($E179,'R5. ETP17 Summary'!$O$106:$O$122,0),MATCH(I$93,'R5. ETP17 Summary'!$P$9:$X$9,0)),"")</f>
        <v/>
      </c>
      <c r="J179" s="6" t="str">
        <f>IFERROR(INDEX('R5. ETP17 Summary'!$P$106:$X$122,MATCH($E179,'R5. ETP17 Summary'!$O$106:$O$122,0),MATCH(J$93,'R5. ETP17 Summary'!$P$9:$X$9,0)),"")</f>
        <v/>
      </c>
      <c r="K179" s="6" t="str">
        <f>IFERROR(INDEX('R5. ETP17 Summary'!$P$106:$X$122,MATCH($E179,'R5. ETP17 Summary'!$O$106:$O$122,0),MATCH(K$93,'R5. ETP17 Summary'!$P$9:$X$9,0)),"")</f>
        <v/>
      </c>
      <c r="L179" s="6">
        <f>IFERROR(INDEX('R5. ETP17 Summary'!$P$106:$X$122,MATCH($E179,'R5. ETP17 Summary'!$O$106:$O$122,0),MATCH(L$93,'R5. ETP17 Summary'!$P$9:$X$9,0)),"")</f>
        <v>6669.0351096133854</v>
      </c>
      <c r="M179" s="6">
        <f>IFERROR(INDEX('R5. ETP17 Summary'!$P$106:$X$122,MATCH($E179,'R5. ETP17 Summary'!$O$106:$O$122,0),MATCH(M$93,'R5. ETP17 Summary'!$P$9:$X$9,0)),"")</f>
        <v>6596.4333296443137</v>
      </c>
      <c r="N179" s="6">
        <f>IFERROR(INDEX('R5. ETP17 Summary'!$P$106:$X$122,MATCH($E179,'R5. ETP17 Summary'!$O$106:$O$122,0),MATCH(N$93,'R5. ETP17 Summary'!$P$9:$X$9,0)),"")</f>
        <v>6148.1110101372833</v>
      </c>
      <c r="O179" s="6">
        <f>IFERROR(INDEX('R5. ETP17 Summary'!$P$106:$X$122,MATCH($E179,'R5. ETP17 Summary'!$O$106:$O$122,0),MATCH(O$93,'R5. ETP17 Summary'!$P$9:$X$9,0)),"")</f>
        <v>5094.9928274436725</v>
      </c>
      <c r="P179" s="6">
        <f>IFERROR(INDEX('R5. ETP17 Summary'!$P$106:$X$122,MATCH($E179,'R5. ETP17 Summary'!$O$106:$O$122,0),MATCH(P$93,'R5. ETP17 Summary'!$P$9:$X$9,0)),"")</f>
        <v>3521.0391452269255</v>
      </c>
      <c r="Q179" s="6">
        <f>IFERROR(INDEX('R5. ETP17 Summary'!$P$106:$X$122,MATCH($E179,'R5. ETP17 Summary'!$O$106:$O$122,0),MATCH(Q$93,'R5. ETP17 Summary'!$P$9:$X$9,0)),"")</f>
        <v>2570.4004182087033</v>
      </c>
      <c r="R179" s="6">
        <f>IFERROR(INDEX('R5. ETP17 Summary'!$P$106:$X$122,MATCH($E179,'R5. ETP17 Summary'!$O$106:$O$122,0),MATCH(R$93,'R5. ETP17 Summary'!$P$9:$X$9,0)),"")</f>
        <v>2348.3521302059944</v>
      </c>
      <c r="S179" s="6">
        <f>IFERROR(INDEX('R5. ETP17 Summary'!$P$106:$X$122,MATCH($E179,'R5. ETP17 Summary'!$O$106:$O$122,0),MATCH(S$93,'R5. ETP17 Summary'!$P$9:$X$9,0)),"")</f>
        <v>2066.5071781216016</v>
      </c>
    </row>
    <row r="180" spans="1:19" x14ac:dyDescent="0.3">
      <c r="A180" s="4" t="s">
        <v>45</v>
      </c>
      <c r="B180" s="4" t="s">
        <v>32</v>
      </c>
      <c r="C180" s="4" t="str">
        <f>INDEX('R1. Scenario specifications'!$C$11:$C$59,MATCH($B180,'R1. Scenario specifications'!$A$11:$A$59,0))</f>
        <v>2 Degrees Scenario, Energy Technology Perspectives 2017</v>
      </c>
      <c r="D180" s="4" t="s">
        <v>25</v>
      </c>
      <c r="E180" s="4" t="s">
        <v>68</v>
      </c>
      <c r="G180" s="6">
        <f>IFERROR(INDEX('R5. ETP17 Summary'!$P$106:$X$122,MATCH($E180,'R5. ETP17 Summary'!$O$106:$O$122,0),MATCH(G$93,'R5. ETP17 Summary'!$P$9:$X$9,0)),"")</f>
        <v>0</v>
      </c>
      <c r="H180" s="6" t="str">
        <f>IFERROR(INDEX('R5. ETP17 Summary'!$P$106:$X$122,MATCH($E180,'R5. ETP17 Summary'!$O$106:$O$122,0),MATCH(H$93,'R5. ETP17 Summary'!$P$9:$X$9,0)),"")</f>
        <v/>
      </c>
      <c r="I180" s="6" t="str">
        <f>IFERROR(INDEX('R5. ETP17 Summary'!$P$106:$X$122,MATCH($E180,'R5. ETP17 Summary'!$O$106:$O$122,0),MATCH(I$93,'R5. ETP17 Summary'!$P$9:$X$9,0)),"")</f>
        <v/>
      </c>
      <c r="J180" s="6" t="str">
        <f>IFERROR(INDEX('R5. ETP17 Summary'!$P$106:$X$122,MATCH($E180,'R5. ETP17 Summary'!$O$106:$O$122,0),MATCH(J$93,'R5. ETP17 Summary'!$P$9:$X$9,0)),"")</f>
        <v/>
      </c>
      <c r="K180" s="6" t="str">
        <f>IFERROR(INDEX('R5. ETP17 Summary'!$P$106:$X$122,MATCH($E180,'R5. ETP17 Summary'!$O$106:$O$122,0),MATCH(K$93,'R5. ETP17 Summary'!$P$9:$X$9,0)),"")</f>
        <v/>
      </c>
      <c r="L180" s="6">
        <f>IFERROR(INDEX('R5. ETP17 Summary'!$P$106:$X$122,MATCH($E180,'R5. ETP17 Summary'!$O$106:$O$122,0),MATCH(L$93,'R5. ETP17 Summary'!$P$9:$X$9,0)),"")</f>
        <v>4.1420488597211271</v>
      </c>
      <c r="M180" s="6">
        <f>IFERROR(INDEX('R5. ETP17 Summary'!$P$106:$X$122,MATCH($E180,'R5. ETP17 Summary'!$O$106:$O$122,0),MATCH(M$93,'R5. ETP17 Summary'!$P$9:$X$9,0)),"")</f>
        <v>111.39111777759055</v>
      </c>
      <c r="N180" s="6">
        <f>IFERROR(INDEX('R5. ETP17 Summary'!$P$106:$X$122,MATCH($E180,'R5. ETP17 Summary'!$O$106:$O$122,0),MATCH(N$93,'R5. ETP17 Summary'!$P$9:$X$9,0)),"")</f>
        <v>461.49042146475068</v>
      </c>
      <c r="O180" s="6">
        <f>IFERROR(INDEX('R5. ETP17 Summary'!$P$106:$X$122,MATCH($E180,'R5. ETP17 Summary'!$O$106:$O$122,0),MATCH(O$93,'R5. ETP17 Summary'!$P$9:$X$9,0)),"")</f>
        <v>778.63057172176775</v>
      </c>
      <c r="P180" s="6">
        <f>IFERROR(INDEX('R5. ETP17 Summary'!$P$106:$X$122,MATCH($E180,'R5. ETP17 Summary'!$O$106:$O$122,0),MATCH(P$93,'R5. ETP17 Summary'!$P$9:$X$9,0)),"")</f>
        <v>1343.6558516921477</v>
      </c>
      <c r="Q180" s="6">
        <f>IFERROR(INDEX('R5. ETP17 Summary'!$P$106:$X$122,MATCH($E180,'R5. ETP17 Summary'!$O$106:$O$122,0),MATCH(Q$93,'R5. ETP17 Summary'!$P$9:$X$9,0)),"")</f>
        <v>1548.5846864425976</v>
      </c>
      <c r="R180" s="6">
        <f>IFERROR(INDEX('R5. ETP17 Summary'!$P$106:$X$122,MATCH($E180,'R5. ETP17 Summary'!$O$106:$O$122,0),MATCH(R$93,'R5. ETP17 Summary'!$P$9:$X$9,0)),"")</f>
        <v>1683.2422157055023</v>
      </c>
      <c r="S180" s="6">
        <f>IFERROR(INDEX('R5. ETP17 Summary'!$P$106:$X$122,MATCH($E180,'R5. ETP17 Summary'!$O$106:$O$122,0),MATCH(S$93,'R5. ETP17 Summary'!$P$9:$X$9,0)),"")</f>
        <v>1437.0983668440606</v>
      </c>
    </row>
    <row r="181" spans="1:19" x14ac:dyDescent="0.3">
      <c r="A181" s="4" t="s">
        <v>45</v>
      </c>
      <c r="B181" s="4" t="s">
        <v>32</v>
      </c>
      <c r="C181" s="4" t="str">
        <f>INDEX('R1. Scenario specifications'!$C$11:$C$59,MATCH($B181,'R1. Scenario specifications'!$A$11:$A$59,0))</f>
        <v>2 Degrees Scenario, Energy Technology Perspectives 2017</v>
      </c>
      <c r="D181" s="4" t="s">
        <v>53</v>
      </c>
      <c r="E181" s="4" t="s">
        <v>53</v>
      </c>
      <c r="G181" s="6">
        <f>IFERROR(INDEX('R5. ETP17 Summary'!$P$106:$X$122,MATCH($E181,'R5. ETP17 Summary'!$O$106:$O$122,0),MATCH(G$93,'R5. ETP17 Summary'!$P$9:$X$9,0)),"")</f>
        <v>2535.326</v>
      </c>
      <c r="H181" s="6" t="str">
        <f>IFERROR(INDEX('R5. ETP17 Summary'!$P$106:$X$122,MATCH($E181,'R5. ETP17 Summary'!$O$106:$O$122,0),MATCH(H$93,'R5. ETP17 Summary'!$P$9:$X$9,0)),"")</f>
        <v/>
      </c>
      <c r="I181" s="6" t="str">
        <f>IFERROR(INDEX('R5. ETP17 Summary'!$P$106:$X$122,MATCH($E181,'R5. ETP17 Summary'!$O$106:$O$122,0),MATCH(I$93,'R5. ETP17 Summary'!$P$9:$X$9,0)),"")</f>
        <v/>
      </c>
      <c r="J181" s="6" t="str">
        <f>IFERROR(INDEX('R5. ETP17 Summary'!$P$106:$X$122,MATCH($E181,'R5. ETP17 Summary'!$O$106:$O$122,0),MATCH(J$93,'R5. ETP17 Summary'!$P$9:$X$9,0)),"")</f>
        <v/>
      </c>
      <c r="K181" s="6" t="str">
        <f>IFERROR(INDEX('R5. ETP17 Summary'!$P$106:$X$122,MATCH($E181,'R5. ETP17 Summary'!$O$106:$O$122,0),MATCH(K$93,'R5. ETP17 Summary'!$P$9:$X$9,0)),"")</f>
        <v/>
      </c>
      <c r="L181" s="6">
        <f>IFERROR(INDEX('R5. ETP17 Summary'!$P$106:$X$122,MATCH($E181,'R5. ETP17 Summary'!$O$106:$O$122,0),MATCH(L$93,'R5. ETP17 Summary'!$P$9:$X$9,0)),"")</f>
        <v>3750.2082103196226</v>
      </c>
      <c r="M181" s="6">
        <f>IFERROR(INDEX('R5. ETP17 Summary'!$P$106:$X$122,MATCH($E181,'R5. ETP17 Summary'!$O$106:$O$122,0),MATCH(M$93,'R5. ETP17 Summary'!$P$9:$X$9,0)),"")</f>
        <v>4719.3746746021179</v>
      </c>
      <c r="N181" s="6">
        <f>IFERROR(INDEX('R5. ETP17 Summary'!$P$106:$X$122,MATCH($E181,'R5. ETP17 Summary'!$O$106:$O$122,0),MATCH(N$93,'R5. ETP17 Summary'!$P$9:$X$9,0)),"")</f>
        <v>5407.4653399235303</v>
      </c>
      <c r="O181" s="6">
        <f>IFERROR(INDEX('R5. ETP17 Summary'!$P$106:$X$122,MATCH($E181,'R5. ETP17 Summary'!$O$106:$O$122,0),MATCH(O$93,'R5. ETP17 Summary'!$P$9:$X$9,0)),"")</f>
        <v>6109.9452374085813</v>
      </c>
      <c r="P181" s="6">
        <f>IFERROR(INDEX('R5. ETP17 Summary'!$P$106:$X$122,MATCH($E181,'R5. ETP17 Summary'!$O$106:$O$122,0),MATCH(P$93,'R5. ETP17 Summary'!$P$9:$X$9,0)),"")</f>
        <v>6632.9058690538641</v>
      </c>
      <c r="Q181" s="6">
        <f>IFERROR(INDEX('R5. ETP17 Summary'!$P$106:$X$122,MATCH($E181,'R5. ETP17 Summary'!$O$106:$O$122,0),MATCH(Q$93,'R5. ETP17 Summary'!$P$9:$X$9,0)),"")</f>
        <v>6932.0796668110124</v>
      </c>
      <c r="R181" s="6">
        <f>IFERROR(INDEX('R5. ETP17 Summary'!$P$106:$X$122,MATCH($E181,'R5. ETP17 Summary'!$O$106:$O$122,0),MATCH(R$93,'R5. ETP17 Summary'!$P$9:$X$9,0)),"")</f>
        <v>7303.4239097660466</v>
      </c>
      <c r="S181" s="6">
        <f>IFERROR(INDEX('R5. ETP17 Summary'!$P$106:$X$122,MATCH($E181,'R5. ETP17 Summary'!$O$106:$O$122,0),MATCH(S$93,'R5. ETP17 Summary'!$P$9:$X$9,0)),"")</f>
        <v>7544.5015121423357</v>
      </c>
    </row>
    <row r="182" spans="1:19" x14ac:dyDescent="0.3">
      <c r="A182" s="4" t="s">
        <v>45</v>
      </c>
      <c r="B182" s="4" t="s">
        <v>32</v>
      </c>
      <c r="C182" s="4" t="str">
        <f>INDEX('R1. Scenario specifications'!$C$11:$C$59,MATCH($B182,'R1. Scenario specifications'!$A$11:$A$59,0))</f>
        <v>2 Degrees Scenario, Energy Technology Perspectives 2017</v>
      </c>
      <c r="D182" s="4" t="s">
        <v>55</v>
      </c>
      <c r="E182" s="4" t="s">
        <v>69</v>
      </c>
      <c r="G182" s="6">
        <f>IFERROR(INDEX('R5. ETP17 Summary'!$P$106:$X$122,MATCH($E182,'R5. ETP17 Summary'!$O$106:$O$122,0),MATCH(G$93,'R5. ETP17 Summary'!$P$9:$X$9,0)),"")</f>
        <v>495.94800000000004</v>
      </c>
      <c r="H182" s="6" t="str">
        <f>IFERROR(INDEX('R5. ETP17 Summary'!$P$106:$X$122,MATCH($E182,'R5. ETP17 Summary'!$O$106:$O$122,0),MATCH(H$93,'R5. ETP17 Summary'!$P$9:$X$9,0)),"")</f>
        <v/>
      </c>
      <c r="I182" s="6" t="str">
        <f>IFERROR(INDEX('R5. ETP17 Summary'!$P$106:$X$122,MATCH($E182,'R5. ETP17 Summary'!$O$106:$O$122,0),MATCH(I$93,'R5. ETP17 Summary'!$P$9:$X$9,0)),"")</f>
        <v/>
      </c>
      <c r="J182" s="6" t="str">
        <f>IFERROR(INDEX('R5. ETP17 Summary'!$P$106:$X$122,MATCH($E182,'R5. ETP17 Summary'!$O$106:$O$122,0),MATCH(J$93,'R5. ETP17 Summary'!$P$9:$X$9,0)),"")</f>
        <v/>
      </c>
      <c r="K182" s="6" t="str">
        <f>IFERROR(INDEX('R5. ETP17 Summary'!$P$106:$X$122,MATCH($E182,'R5. ETP17 Summary'!$O$106:$O$122,0),MATCH(K$93,'R5. ETP17 Summary'!$P$9:$X$9,0)),"")</f>
        <v/>
      </c>
      <c r="L182" s="6">
        <f>IFERROR(INDEX('R5. ETP17 Summary'!$P$106:$X$122,MATCH($E182,'R5. ETP17 Summary'!$O$106:$O$122,0),MATCH(L$93,'R5. ETP17 Summary'!$P$9:$X$9,0)),"")</f>
        <v>1341.3165054371525</v>
      </c>
      <c r="M182" s="6">
        <f>IFERROR(INDEX('R5. ETP17 Summary'!$P$106:$X$122,MATCH($E182,'R5. ETP17 Summary'!$O$106:$O$122,0),MATCH(M$93,'R5. ETP17 Summary'!$P$9:$X$9,0)),"")</f>
        <v>1836.1060590865332</v>
      </c>
      <c r="N182" s="6">
        <f>IFERROR(INDEX('R5. ETP17 Summary'!$P$106:$X$122,MATCH($E182,'R5. ETP17 Summary'!$O$106:$O$122,0),MATCH(N$93,'R5. ETP17 Summary'!$P$9:$X$9,0)),"")</f>
        <v>2323.0163754186906</v>
      </c>
      <c r="O182" s="6">
        <f>IFERROR(INDEX('R5. ETP17 Summary'!$P$106:$X$122,MATCH($E182,'R5. ETP17 Summary'!$O$106:$O$122,0),MATCH(O$93,'R5. ETP17 Summary'!$P$9:$X$9,0)),"")</f>
        <v>2575.3238915773322</v>
      </c>
      <c r="P182" s="6">
        <f>IFERROR(INDEX('R5. ETP17 Summary'!$P$106:$X$122,MATCH($E182,'R5. ETP17 Summary'!$O$106:$O$122,0),MATCH(P$93,'R5. ETP17 Summary'!$P$9:$X$9,0)),"")</f>
        <v>2826.887658782186</v>
      </c>
      <c r="Q182" s="6">
        <f>IFERROR(INDEX('R5. ETP17 Summary'!$P$106:$X$122,MATCH($E182,'R5. ETP17 Summary'!$O$106:$O$122,0),MATCH(Q$93,'R5. ETP17 Summary'!$P$9:$X$9,0)),"")</f>
        <v>2938.7902340545397</v>
      </c>
      <c r="R182" s="6">
        <f>IFERROR(INDEX('R5. ETP17 Summary'!$P$106:$X$122,MATCH($E182,'R5. ETP17 Summary'!$O$106:$O$122,0),MATCH(R$93,'R5. ETP17 Summary'!$P$9:$X$9,0)),"")</f>
        <v>2631.2218962384968</v>
      </c>
      <c r="S182" s="6">
        <f>IFERROR(INDEX('R5. ETP17 Summary'!$P$106:$X$122,MATCH($E182,'R5. ETP17 Summary'!$O$106:$O$122,0),MATCH(S$93,'R5. ETP17 Summary'!$P$9:$X$9,0)),"")</f>
        <v>2538.2663122134445</v>
      </c>
    </row>
    <row r="183" spans="1:19" x14ac:dyDescent="0.3">
      <c r="A183" s="4" t="s">
        <v>45</v>
      </c>
      <c r="B183" s="4" t="s">
        <v>32</v>
      </c>
      <c r="C183" s="4" t="str">
        <f>INDEX('R1. Scenario specifications'!$C$11:$C$59,MATCH($B183,'R1. Scenario specifications'!$A$11:$A$59,0))</f>
        <v>2 Degrees Scenario, Energy Technology Perspectives 2017</v>
      </c>
      <c r="D183" s="4" t="s">
        <v>55</v>
      </c>
      <c r="E183" s="4" t="s">
        <v>70</v>
      </c>
      <c r="G183" s="6">
        <f>IFERROR(INDEX('R5. ETP17 Summary'!$P$106:$X$122,MATCH($E183,'R5. ETP17 Summary'!$O$106:$O$122,0),MATCH(G$93,'R5. ETP17 Summary'!$P$9:$X$9,0)),"")</f>
        <v>0</v>
      </c>
      <c r="H183" s="6" t="str">
        <f>IFERROR(INDEX('R5. ETP17 Summary'!$P$106:$X$122,MATCH($E183,'R5. ETP17 Summary'!$O$106:$O$122,0),MATCH(H$93,'R5. ETP17 Summary'!$P$9:$X$9,0)),"")</f>
        <v/>
      </c>
      <c r="I183" s="6" t="str">
        <f>IFERROR(INDEX('R5. ETP17 Summary'!$P$106:$X$122,MATCH($E183,'R5. ETP17 Summary'!$O$106:$O$122,0),MATCH(I$93,'R5. ETP17 Summary'!$P$9:$X$9,0)),"")</f>
        <v/>
      </c>
      <c r="J183" s="6" t="str">
        <f>IFERROR(INDEX('R5. ETP17 Summary'!$P$106:$X$122,MATCH($E183,'R5. ETP17 Summary'!$O$106:$O$122,0),MATCH(J$93,'R5. ETP17 Summary'!$P$9:$X$9,0)),"")</f>
        <v/>
      </c>
      <c r="K183" s="6" t="str">
        <f>IFERROR(INDEX('R5. ETP17 Summary'!$P$106:$X$122,MATCH($E183,'R5. ETP17 Summary'!$O$106:$O$122,0),MATCH(K$93,'R5. ETP17 Summary'!$P$9:$X$9,0)),"")</f>
        <v/>
      </c>
      <c r="L183" s="6">
        <f>IFERROR(INDEX('R5. ETP17 Summary'!$P$106:$X$122,MATCH($E183,'R5. ETP17 Summary'!$O$106:$O$122,0),MATCH(L$93,'R5. ETP17 Summary'!$P$9:$X$9,0)),"")</f>
        <v>3.7646867873302181</v>
      </c>
      <c r="M183" s="6">
        <f>IFERROR(INDEX('R5. ETP17 Summary'!$P$106:$X$122,MATCH($E183,'R5. ETP17 Summary'!$O$106:$O$122,0),MATCH(M$93,'R5. ETP17 Summary'!$P$9:$X$9,0)),"")</f>
        <v>19.862691233071295</v>
      </c>
      <c r="N183" s="6">
        <f>IFERROR(INDEX('R5. ETP17 Summary'!$P$106:$X$122,MATCH($E183,'R5. ETP17 Summary'!$O$106:$O$122,0),MATCH(N$93,'R5. ETP17 Summary'!$P$9:$X$9,0)),"")</f>
        <v>79.619330097195402</v>
      </c>
      <c r="O183" s="6">
        <f>IFERROR(INDEX('R5. ETP17 Summary'!$P$106:$X$122,MATCH($E183,'R5. ETP17 Summary'!$O$106:$O$122,0),MATCH(O$93,'R5. ETP17 Summary'!$P$9:$X$9,0)),"")</f>
        <v>180.84606229968946</v>
      </c>
      <c r="P183" s="6">
        <f>IFERROR(INDEX('R5. ETP17 Summary'!$P$106:$X$122,MATCH($E183,'R5. ETP17 Summary'!$O$106:$O$122,0),MATCH(P$93,'R5. ETP17 Summary'!$P$9:$X$9,0)),"")</f>
        <v>317.94889883418</v>
      </c>
      <c r="Q183" s="6">
        <f>IFERROR(INDEX('R5. ETP17 Summary'!$P$106:$X$122,MATCH($E183,'R5. ETP17 Summary'!$O$106:$O$122,0),MATCH(Q$93,'R5. ETP17 Summary'!$P$9:$X$9,0)),"")</f>
        <v>427.06672970860012</v>
      </c>
      <c r="R183" s="6">
        <f>IFERROR(INDEX('R5. ETP17 Summary'!$P$106:$X$122,MATCH($E183,'R5. ETP17 Summary'!$O$106:$O$122,0),MATCH(R$93,'R5. ETP17 Summary'!$P$9:$X$9,0)),"")</f>
        <v>658.3865264007261</v>
      </c>
      <c r="S183" s="6">
        <f>IFERROR(INDEX('R5. ETP17 Summary'!$P$106:$X$122,MATCH($E183,'R5. ETP17 Summary'!$O$106:$O$122,0),MATCH(S$93,'R5. ETP17 Summary'!$P$9:$X$9,0)),"")</f>
        <v>1030.2472504573657</v>
      </c>
    </row>
    <row r="184" spans="1:19" x14ac:dyDescent="0.3">
      <c r="A184" s="4" t="s">
        <v>45</v>
      </c>
      <c r="B184" s="4" t="s">
        <v>32</v>
      </c>
      <c r="C184" s="4" t="str">
        <f>INDEX('R1. Scenario specifications'!$C$11:$C$59,MATCH($B184,'R1. Scenario specifications'!$A$11:$A$59,0))</f>
        <v>2 Degrees Scenario, Energy Technology Perspectives 2017</v>
      </c>
      <c r="D184" s="4" t="s">
        <v>54</v>
      </c>
      <c r="E184" s="4" t="s">
        <v>71</v>
      </c>
      <c r="G184" s="6">
        <f>IFERROR(INDEX('R5. ETP17 Summary'!$P$106:$X$122,MATCH($E184,'R5. ETP17 Summary'!$O$106:$O$122,0),MATCH(G$93,'R5. ETP17 Summary'!$P$9:$X$9,0)),"")</f>
        <v>3894.7080000000001</v>
      </c>
      <c r="H184" s="6" t="str">
        <f>IFERROR(INDEX('R5. ETP17 Summary'!$P$106:$X$122,MATCH($E184,'R5. ETP17 Summary'!$O$106:$O$122,0),MATCH(H$93,'R5. ETP17 Summary'!$P$9:$X$9,0)),"")</f>
        <v/>
      </c>
      <c r="I184" s="6" t="str">
        <f>IFERROR(INDEX('R5. ETP17 Summary'!$P$106:$X$122,MATCH($E184,'R5. ETP17 Summary'!$O$106:$O$122,0),MATCH(I$93,'R5. ETP17 Summary'!$P$9:$X$9,0)),"")</f>
        <v/>
      </c>
      <c r="J184" s="6" t="str">
        <f>IFERROR(INDEX('R5. ETP17 Summary'!$P$106:$X$122,MATCH($E184,'R5. ETP17 Summary'!$O$106:$O$122,0),MATCH(J$93,'R5. ETP17 Summary'!$P$9:$X$9,0)),"")</f>
        <v/>
      </c>
      <c r="K184" s="6" t="str">
        <f>IFERROR(INDEX('R5. ETP17 Summary'!$P$106:$X$122,MATCH($E184,'R5. ETP17 Summary'!$O$106:$O$122,0),MATCH(K$93,'R5. ETP17 Summary'!$P$9:$X$9,0)),"")</f>
        <v/>
      </c>
      <c r="L184" s="6">
        <f>IFERROR(INDEX('R5. ETP17 Summary'!$P$106:$X$122,MATCH($E184,'R5. ETP17 Summary'!$O$106:$O$122,0),MATCH(L$93,'R5. ETP17 Summary'!$P$9:$X$9,0)),"")</f>
        <v>5157.495122197256</v>
      </c>
      <c r="M184" s="6">
        <f>IFERROR(INDEX('R5. ETP17 Summary'!$P$106:$X$122,MATCH($E184,'R5. ETP17 Summary'!$O$106:$O$122,0),MATCH(M$93,'R5. ETP17 Summary'!$P$9:$X$9,0)),"")</f>
        <v>5691.457396244723</v>
      </c>
      <c r="N184" s="6">
        <f>IFERROR(INDEX('R5. ETP17 Summary'!$P$106:$X$122,MATCH($E184,'R5. ETP17 Summary'!$O$106:$O$122,0),MATCH(N$93,'R5. ETP17 Summary'!$P$9:$X$9,0)),"")</f>
        <v>6045.4950914211513</v>
      </c>
      <c r="O184" s="6">
        <f>IFERROR(INDEX('R5. ETP17 Summary'!$P$106:$X$122,MATCH($E184,'R5. ETP17 Summary'!$O$106:$O$122,0),MATCH(O$93,'R5. ETP17 Summary'!$P$9:$X$9,0)),"")</f>
        <v>6618.4871405593949</v>
      </c>
      <c r="P184" s="6">
        <f>IFERROR(INDEX('R5. ETP17 Summary'!$P$106:$X$122,MATCH($E184,'R5. ETP17 Summary'!$O$106:$O$122,0),MATCH(P$93,'R5. ETP17 Summary'!$P$9:$X$9,0)),"")</f>
        <v>7140.782885501385</v>
      </c>
      <c r="Q184" s="6">
        <f>IFERROR(INDEX('R5. ETP17 Summary'!$P$106:$X$122,MATCH($E184,'R5. ETP17 Summary'!$O$106:$O$122,0),MATCH(Q$93,'R5. ETP17 Summary'!$P$9:$X$9,0)),"")</f>
        <v>7619.3421636690573</v>
      </c>
      <c r="R184" s="6">
        <f>IFERROR(INDEX('R5. ETP17 Summary'!$P$106:$X$122,MATCH($E184,'R5. ETP17 Summary'!$O$106:$O$122,0),MATCH(R$93,'R5. ETP17 Summary'!$P$9:$X$9,0)),"")</f>
        <v>8076.3666032435867</v>
      </c>
      <c r="S184" s="6">
        <f>IFERROR(INDEX('R5. ETP17 Summary'!$P$106:$X$122,MATCH($E184,'R5. ETP17 Summary'!$O$106:$O$122,0),MATCH(S$93,'R5. ETP17 Summary'!$P$9:$X$9,0)),"")</f>
        <v>8512.4306404255731</v>
      </c>
    </row>
    <row r="185" spans="1:19" x14ac:dyDescent="0.3">
      <c r="A185" s="4" t="s">
        <v>45</v>
      </c>
      <c r="B185" s="4" t="s">
        <v>32</v>
      </c>
      <c r="C185" s="4" t="str">
        <f>INDEX('R1. Scenario specifications'!$C$11:$C$59,MATCH($B185,'R1. Scenario specifications'!$A$11:$A$59,0))</f>
        <v>2 Degrees Scenario, Energy Technology Perspectives 2017</v>
      </c>
      <c r="D185" s="4" t="s">
        <v>58</v>
      </c>
      <c r="E185" s="4" t="s">
        <v>63</v>
      </c>
      <c r="G185" s="6">
        <f>IFERROR(INDEX('R5. ETP17 Summary'!$P$106:$X$122,MATCH($E185,'R5. ETP17 Summary'!$O$106:$O$122,0),MATCH(G$93,'R5. ETP17 Summary'!$P$9:$X$9,0)),"")</f>
        <v>77.376999999999995</v>
      </c>
      <c r="H185" s="6" t="str">
        <f>IFERROR(INDEX('R5. ETP17 Summary'!$P$106:$X$122,MATCH($E185,'R5. ETP17 Summary'!$O$106:$O$122,0),MATCH(H$93,'R5. ETP17 Summary'!$P$9:$X$9,0)),"")</f>
        <v/>
      </c>
      <c r="I185" s="6" t="str">
        <f>IFERROR(INDEX('R5. ETP17 Summary'!$P$106:$X$122,MATCH($E185,'R5. ETP17 Summary'!$O$106:$O$122,0),MATCH(I$93,'R5. ETP17 Summary'!$P$9:$X$9,0)),"")</f>
        <v/>
      </c>
      <c r="J185" s="6" t="str">
        <f>IFERROR(INDEX('R5. ETP17 Summary'!$P$106:$X$122,MATCH($E185,'R5. ETP17 Summary'!$O$106:$O$122,0),MATCH(J$93,'R5. ETP17 Summary'!$P$9:$X$9,0)),"")</f>
        <v/>
      </c>
      <c r="K185" s="6" t="str">
        <f>IFERROR(INDEX('R5. ETP17 Summary'!$P$106:$X$122,MATCH($E185,'R5. ETP17 Summary'!$O$106:$O$122,0),MATCH(K$93,'R5. ETP17 Summary'!$P$9:$X$9,0)),"")</f>
        <v/>
      </c>
      <c r="L185" s="6">
        <f>IFERROR(INDEX('R5. ETP17 Summary'!$P$106:$X$122,MATCH($E185,'R5. ETP17 Summary'!$O$106:$O$122,0),MATCH(L$93,'R5. ETP17 Summary'!$P$9:$X$9,0)),"")</f>
        <v>223.05875320662588</v>
      </c>
      <c r="M185" s="6">
        <f>IFERROR(INDEX('R5. ETP17 Summary'!$P$106:$X$122,MATCH($E185,'R5. ETP17 Summary'!$O$106:$O$122,0),MATCH(M$93,'R5. ETP17 Summary'!$P$9:$X$9,0)),"")</f>
        <v>336.32237681838785</v>
      </c>
      <c r="N185" s="6">
        <f>IFERROR(INDEX('R5. ETP17 Summary'!$P$106:$X$122,MATCH($E185,'R5. ETP17 Summary'!$O$106:$O$122,0),MATCH(N$93,'R5. ETP17 Summary'!$P$9:$X$9,0)),"")</f>
        <v>475.69327308601879</v>
      </c>
      <c r="O185" s="6">
        <f>IFERROR(INDEX('R5. ETP17 Summary'!$P$106:$X$122,MATCH($E185,'R5. ETP17 Summary'!$O$106:$O$122,0),MATCH(O$93,'R5. ETP17 Summary'!$P$9:$X$9,0)),"")</f>
        <v>618.95690086972763</v>
      </c>
      <c r="P185" s="6">
        <f>IFERROR(INDEX('R5. ETP17 Summary'!$P$106:$X$122,MATCH($E185,'R5. ETP17 Summary'!$O$106:$O$122,0),MATCH(P$93,'R5. ETP17 Summary'!$P$9:$X$9,0)),"")</f>
        <v>775.11938764904789</v>
      </c>
      <c r="Q185" s="6">
        <f>IFERROR(INDEX('R5. ETP17 Summary'!$P$106:$X$122,MATCH($E185,'R5. ETP17 Summary'!$O$106:$O$122,0),MATCH(Q$93,'R5. ETP17 Summary'!$P$9:$X$9,0)),"")</f>
        <v>931.46467698757056</v>
      </c>
      <c r="R185" s="6">
        <f>IFERROR(INDEX('R5. ETP17 Summary'!$P$106:$X$122,MATCH($E185,'R5. ETP17 Summary'!$O$106:$O$122,0),MATCH(R$93,'R5. ETP17 Summary'!$P$9:$X$9,0)),"")</f>
        <v>1081.0625674961591</v>
      </c>
      <c r="S185" s="6">
        <f>IFERROR(INDEX('R5. ETP17 Summary'!$P$106:$X$122,MATCH($E185,'R5. ETP17 Summary'!$O$106:$O$122,0),MATCH(S$93,'R5. ETP17 Summary'!$P$9:$X$9,0)),"")</f>
        <v>1229.2722341370356</v>
      </c>
    </row>
    <row r="186" spans="1:19" x14ac:dyDescent="0.3">
      <c r="A186" s="4" t="s">
        <v>45</v>
      </c>
      <c r="B186" s="4" t="s">
        <v>32</v>
      </c>
      <c r="C186" s="4" t="str">
        <f>INDEX('R1. Scenario specifications'!$C$11:$C$59,MATCH($B186,'R1. Scenario specifications'!$A$11:$A$59,0))</f>
        <v>2 Degrees Scenario, Energy Technology Perspectives 2017</v>
      </c>
      <c r="D186" s="4" t="s">
        <v>57</v>
      </c>
      <c r="E186" s="4" t="s">
        <v>72</v>
      </c>
      <c r="G186" s="6">
        <f>IFERROR(INDEX('R5. ETP17 Summary'!$P$106:$X$122,MATCH($E186,'R5. ETP17 Summary'!$O$106:$O$122,0),MATCH(G$93,'R5. ETP17 Summary'!$P$9:$X$9,0)),"")</f>
        <v>692.12371787999996</v>
      </c>
      <c r="H186" s="6" t="str">
        <f>IFERROR(INDEX('R5. ETP17 Summary'!$P$106:$X$122,MATCH($E186,'R5. ETP17 Summary'!$O$106:$O$122,0),MATCH(H$93,'R5. ETP17 Summary'!$P$9:$X$9,0)),"")</f>
        <v/>
      </c>
      <c r="I186" s="6" t="str">
        <f>IFERROR(INDEX('R5. ETP17 Summary'!$P$106:$X$122,MATCH($E186,'R5. ETP17 Summary'!$O$106:$O$122,0),MATCH(I$93,'R5. ETP17 Summary'!$P$9:$X$9,0)),"")</f>
        <v/>
      </c>
      <c r="J186" s="6" t="str">
        <f>IFERROR(INDEX('R5. ETP17 Summary'!$P$106:$X$122,MATCH($E186,'R5. ETP17 Summary'!$O$106:$O$122,0),MATCH(J$93,'R5. ETP17 Summary'!$P$9:$X$9,0)),"")</f>
        <v/>
      </c>
      <c r="K186" s="6" t="str">
        <f>IFERROR(INDEX('R5. ETP17 Summary'!$P$106:$X$122,MATCH($E186,'R5. ETP17 Summary'!$O$106:$O$122,0),MATCH(K$93,'R5. ETP17 Summary'!$P$9:$X$9,0)),"")</f>
        <v/>
      </c>
      <c r="L186" s="6">
        <f>IFERROR(INDEX('R5. ETP17 Summary'!$P$106:$X$122,MATCH($E186,'R5. ETP17 Summary'!$O$106:$O$122,0),MATCH(L$93,'R5. ETP17 Summary'!$P$9:$X$9,0)),"")</f>
        <v>2483.8560216318983</v>
      </c>
      <c r="M186" s="6">
        <f>IFERROR(INDEX('R5. ETP17 Summary'!$P$106:$X$122,MATCH($E186,'R5. ETP17 Summary'!$O$106:$O$122,0),MATCH(M$93,'R5. ETP17 Summary'!$P$9:$X$9,0)),"")</f>
        <v>3841.5457435384405</v>
      </c>
      <c r="N186" s="6">
        <f>IFERROR(INDEX('R5. ETP17 Summary'!$P$106:$X$122,MATCH($E186,'R5. ETP17 Summary'!$O$106:$O$122,0),MATCH(N$93,'R5. ETP17 Summary'!$P$9:$X$9,0)),"")</f>
        <v>4833.7369228036123</v>
      </c>
      <c r="O186" s="6">
        <f>IFERROR(INDEX('R5. ETP17 Summary'!$P$106:$X$122,MATCH($E186,'R5. ETP17 Summary'!$O$106:$O$122,0),MATCH(O$93,'R5. ETP17 Summary'!$P$9:$X$9,0)),"")</f>
        <v>5430.7191696638347</v>
      </c>
      <c r="P186" s="6">
        <f>IFERROR(INDEX('R5. ETP17 Summary'!$P$106:$X$122,MATCH($E186,'R5. ETP17 Summary'!$O$106:$O$122,0),MATCH(P$93,'R5. ETP17 Summary'!$P$9:$X$9,0)),"")</f>
        <v>5885.6907653753569</v>
      </c>
      <c r="Q186" s="6">
        <f>IFERROR(INDEX('R5. ETP17 Summary'!$P$106:$X$122,MATCH($E186,'R5. ETP17 Summary'!$O$106:$O$122,0),MATCH(Q$93,'R5. ETP17 Summary'!$P$9:$X$9,0)),"")</f>
        <v>6485.5515795750653</v>
      </c>
      <c r="R186" s="6">
        <f>IFERROR(INDEX('R5. ETP17 Summary'!$P$106:$X$122,MATCH($E186,'R5. ETP17 Summary'!$O$106:$O$122,0),MATCH(R$93,'R5. ETP17 Summary'!$P$9:$X$9,0)),"")</f>
        <v>6973.8846717838951</v>
      </c>
      <c r="S186" s="6">
        <f>IFERROR(INDEX('R5. ETP17 Summary'!$P$106:$X$122,MATCH($E186,'R5. ETP17 Summary'!$O$106:$O$122,0),MATCH(S$93,'R5. ETP17 Summary'!$P$9:$X$9,0)),"")</f>
        <v>7457.5960710370937</v>
      </c>
    </row>
    <row r="187" spans="1:19" x14ac:dyDescent="0.3">
      <c r="A187" s="4" t="s">
        <v>45</v>
      </c>
      <c r="B187" s="4" t="s">
        <v>32</v>
      </c>
      <c r="C187" s="4" t="str">
        <f>INDEX('R1. Scenario specifications'!$C$11:$C$59,MATCH($B187,'R1. Scenario specifications'!$A$11:$A$59,0))</f>
        <v>2 Degrees Scenario, Energy Technology Perspectives 2017</v>
      </c>
      <c r="D187" s="4" t="s">
        <v>57</v>
      </c>
      <c r="E187" s="4" t="s">
        <v>73</v>
      </c>
      <c r="G187" s="6">
        <f>IFERROR(INDEX('R5. ETP17 Summary'!$P$106:$X$122,MATCH($E187,'R5. ETP17 Summary'!$O$106:$O$122,0),MATCH(G$93,'R5. ETP17 Summary'!$P$9:$X$9,0)),"")</f>
        <v>25.169518119999996</v>
      </c>
      <c r="H187" s="6" t="str">
        <f>IFERROR(INDEX('R5. ETP17 Summary'!$P$106:$X$122,MATCH($E187,'R5. ETP17 Summary'!$O$106:$O$122,0),MATCH(H$93,'R5. ETP17 Summary'!$P$9:$X$9,0)),"")</f>
        <v/>
      </c>
      <c r="I187" s="6" t="str">
        <f>IFERROR(INDEX('R5. ETP17 Summary'!$P$106:$X$122,MATCH($E187,'R5. ETP17 Summary'!$O$106:$O$122,0),MATCH(I$93,'R5. ETP17 Summary'!$P$9:$X$9,0)),"")</f>
        <v/>
      </c>
      <c r="J187" s="6" t="str">
        <f>IFERROR(INDEX('R5. ETP17 Summary'!$P$106:$X$122,MATCH($E187,'R5. ETP17 Summary'!$O$106:$O$122,0),MATCH(J$93,'R5. ETP17 Summary'!$P$9:$X$9,0)),"")</f>
        <v/>
      </c>
      <c r="K187" s="6" t="str">
        <f>IFERROR(INDEX('R5. ETP17 Summary'!$P$106:$X$122,MATCH($E187,'R5. ETP17 Summary'!$O$106:$O$122,0),MATCH(K$93,'R5. ETP17 Summary'!$P$9:$X$9,0)),"")</f>
        <v/>
      </c>
      <c r="L187" s="6">
        <f>IFERROR(INDEX('R5. ETP17 Summary'!$P$106:$X$122,MATCH($E187,'R5. ETP17 Summary'!$O$106:$O$122,0),MATCH(L$93,'R5. ETP17 Summary'!$P$9:$X$9,0)),"")</f>
        <v>221.78177286445234</v>
      </c>
      <c r="M187" s="6">
        <f>IFERROR(INDEX('R5. ETP17 Summary'!$P$106:$X$122,MATCH($E187,'R5. ETP17 Summary'!$O$106:$O$122,0),MATCH(M$93,'R5. ETP17 Summary'!$P$9:$X$9,0)),"")</f>
        <v>472.94020459164329</v>
      </c>
      <c r="N187" s="6">
        <f>IFERROR(INDEX('R5. ETP17 Summary'!$P$106:$X$122,MATCH($E187,'R5. ETP17 Summary'!$O$106:$O$122,0),MATCH(N$93,'R5. ETP17 Summary'!$P$9:$X$9,0)),"")</f>
        <v>760.31550167874548</v>
      </c>
      <c r="O187" s="6">
        <f>IFERROR(INDEX('R5. ETP17 Summary'!$P$106:$X$122,MATCH($E187,'R5. ETP17 Summary'!$O$106:$O$122,0),MATCH(O$93,'R5. ETP17 Summary'!$P$9:$X$9,0)),"")</f>
        <v>1051.8477542134247</v>
      </c>
      <c r="P187" s="6">
        <f>IFERROR(INDEX('R5. ETP17 Summary'!$P$106:$X$122,MATCH($E187,'R5. ETP17 Summary'!$O$106:$O$122,0),MATCH(P$93,'R5. ETP17 Summary'!$P$9:$X$9,0)),"")</f>
        <v>1362.3921078008293</v>
      </c>
      <c r="Q187" s="6">
        <f>IFERROR(INDEX('R5. ETP17 Summary'!$P$106:$X$122,MATCH($E187,'R5. ETP17 Summary'!$O$106:$O$122,0),MATCH(Q$93,'R5. ETP17 Summary'!$P$9:$X$9,0)),"")</f>
        <v>1693.2494071042897</v>
      </c>
      <c r="R187" s="6">
        <f>IFERROR(INDEX('R5. ETP17 Summary'!$P$106:$X$122,MATCH($E187,'R5. ETP17 Summary'!$O$106:$O$122,0),MATCH(R$93,'R5. ETP17 Summary'!$P$9:$X$9,0)),"")</f>
        <v>2123.0893932382542</v>
      </c>
      <c r="S187" s="6">
        <f>IFERROR(INDEX('R5. ETP17 Summary'!$P$106:$X$122,MATCH($E187,'R5. ETP17 Summary'!$O$106:$O$122,0),MATCH(S$93,'R5. ETP17 Summary'!$P$9:$X$9,0)),"")</f>
        <v>2677.6979277746914</v>
      </c>
    </row>
    <row r="188" spans="1:19" x14ac:dyDescent="0.3">
      <c r="A188" s="4" t="s">
        <v>45</v>
      </c>
      <c r="B188" s="4" t="s">
        <v>32</v>
      </c>
      <c r="C188" s="4" t="str">
        <f>INDEX('R1. Scenario specifications'!$C$11:$C$59,MATCH($B188,'R1. Scenario specifications'!$A$11:$A$59,0))</f>
        <v>2 Degrees Scenario, Energy Technology Perspectives 2017</v>
      </c>
      <c r="D188" s="4" t="s">
        <v>56</v>
      </c>
      <c r="E188" s="4" t="s">
        <v>61</v>
      </c>
      <c r="G188" s="6">
        <f>IFERROR(INDEX('R5. ETP17 Summary'!$P$106:$X$122,MATCH($E188,'R5. ETP17 Summary'!$O$106:$O$122,0),MATCH(G$93,'R5. ETP17 Summary'!$P$9:$X$9,0)),"")</f>
        <v>189.68899999999999</v>
      </c>
      <c r="H188" s="6" t="str">
        <f>IFERROR(INDEX('R5. ETP17 Summary'!$P$106:$X$122,MATCH($E188,'R5. ETP17 Summary'!$O$106:$O$122,0),MATCH(H$93,'R5. ETP17 Summary'!$P$9:$X$9,0)),"")</f>
        <v/>
      </c>
      <c r="I188" s="6" t="str">
        <f>IFERROR(INDEX('R5. ETP17 Summary'!$P$106:$X$122,MATCH($E188,'R5. ETP17 Summary'!$O$106:$O$122,0),MATCH(I$93,'R5. ETP17 Summary'!$P$9:$X$9,0)),"")</f>
        <v/>
      </c>
      <c r="J188" s="6" t="str">
        <f>IFERROR(INDEX('R5. ETP17 Summary'!$P$106:$X$122,MATCH($E188,'R5. ETP17 Summary'!$O$106:$O$122,0),MATCH(J$93,'R5. ETP17 Summary'!$P$9:$X$9,0)),"")</f>
        <v/>
      </c>
      <c r="K188" s="6" t="str">
        <f>IFERROR(INDEX('R5. ETP17 Summary'!$P$106:$X$122,MATCH($E188,'R5. ETP17 Summary'!$O$106:$O$122,0),MATCH(K$93,'R5. ETP17 Summary'!$P$9:$X$9,0)),"")</f>
        <v/>
      </c>
      <c r="L188" s="6">
        <f>IFERROR(INDEX('R5. ETP17 Summary'!$P$106:$X$122,MATCH($E188,'R5. ETP17 Summary'!$O$106:$O$122,0),MATCH(L$93,'R5. ETP17 Summary'!$P$9:$X$9,0)),"")</f>
        <v>1139.8421198521276</v>
      </c>
      <c r="M188" s="6">
        <f>IFERROR(INDEX('R5. ETP17 Summary'!$P$106:$X$122,MATCH($E188,'R5. ETP17 Summary'!$O$106:$O$122,0),MATCH(M$93,'R5. ETP17 Summary'!$P$9:$X$9,0)),"")</f>
        <v>1757.250558802725</v>
      </c>
      <c r="N188" s="6">
        <f>IFERROR(INDEX('R5. ETP17 Summary'!$P$106:$X$122,MATCH($E188,'R5. ETP17 Summary'!$O$106:$O$122,0),MATCH(N$93,'R5. ETP17 Summary'!$P$9:$X$9,0)),"")</f>
        <v>2528.629660241289</v>
      </c>
      <c r="O188" s="6">
        <f>IFERROR(INDEX('R5. ETP17 Summary'!$P$106:$X$122,MATCH($E188,'R5. ETP17 Summary'!$O$106:$O$122,0),MATCH(O$93,'R5. ETP17 Summary'!$P$9:$X$9,0)),"")</f>
        <v>3254.3987602971297</v>
      </c>
      <c r="P188" s="6">
        <f>IFERROR(INDEX('R5. ETP17 Summary'!$P$106:$X$122,MATCH($E188,'R5. ETP17 Summary'!$O$106:$O$122,0),MATCH(P$93,'R5. ETP17 Summary'!$P$9:$X$9,0)),"")</f>
        <v>4402.7980218990251</v>
      </c>
      <c r="Q188" s="6">
        <f>IFERROR(INDEX('R5. ETP17 Summary'!$P$106:$X$122,MATCH($E188,'R5. ETP17 Summary'!$O$106:$O$122,0),MATCH(Q$93,'R5. ETP17 Summary'!$P$9:$X$9,0)),"")</f>
        <v>5549.8447806324975</v>
      </c>
      <c r="R188" s="6">
        <f>IFERROR(INDEX('R5. ETP17 Summary'!$P$106:$X$122,MATCH($E188,'R5. ETP17 Summary'!$O$106:$O$122,0),MATCH(R$93,'R5. ETP17 Summary'!$P$9:$X$9,0)),"")</f>
        <v>6885.3337773418525</v>
      </c>
      <c r="S188" s="6">
        <f>IFERROR(INDEX('R5. ETP17 Summary'!$P$106:$X$122,MATCH($E188,'R5. ETP17 Summary'!$O$106:$O$122,0),MATCH(S$93,'R5. ETP17 Summary'!$P$9:$X$9,0)),"")</f>
        <v>8736.1227520699904</v>
      </c>
    </row>
    <row r="189" spans="1:19" x14ac:dyDescent="0.3">
      <c r="A189" s="4" t="s">
        <v>45</v>
      </c>
      <c r="B189" s="4" t="s">
        <v>32</v>
      </c>
      <c r="C189" s="4" t="str">
        <f>INDEX('R1. Scenario specifications'!$C$11:$C$59,MATCH($B189,'R1. Scenario specifications'!$A$11:$A$59,0))</f>
        <v>2 Degrees Scenario, Energy Technology Perspectives 2017</v>
      </c>
      <c r="D189" s="4" t="s">
        <v>56</v>
      </c>
      <c r="E189" s="4" t="s">
        <v>74</v>
      </c>
      <c r="G189" s="6">
        <f>IFERROR(INDEX('R5. ETP17 Summary'!$P$106:$X$122,MATCH($E189,'R5. ETP17 Summary'!$O$106:$O$122,0),MATCH(G$93,'R5. ETP17 Summary'!$P$9:$X$9,0)),"")</f>
        <v>8.49</v>
      </c>
      <c r="H189" s="6" t="str">
        <f>IFERROR(INDEX('R5. ETP17 Summary'!$P$106:$X$122,MATCH($E189,'R5. ETP17 Summary'!$O$106:$O$122,0),MATCH(H$93,'R5. ETP17 Summary'!$P$9:$X$9,0)),"")</f>
        <v/>
      </c>
      <c r="I189" s="6" t="str">
        <f>IFERROR(INDEX('R5. ETP17 Summary'!$P$106:$X$122,MATCH($E189,'R5. ETP17 Summary'!$O$106:$O$122,0),MATCH(I$93,'R5. ETP17 Summary'!$P$9:$X$9,0)),"")</f>
        <v/>
      </c>
      <c r="J189" s="6" t="str">
        <f>IFERROR(INDEX('R5. ETP17 Summary'!$P$106:$X$122,MATCH($E189,'R5. ETP17 Summary'!$O$106:$O$122,0),MATCH(J$93,'R5. ETP17 Summary'!$P$9:$X$9,0)),"")</f>
        <v/>
      </c>
      <c r="K189" s="6" t="str">
        <f>IFERROR(INDEX('R5. ETP17 Summary'!$P$106:$X$122,MATCH($E189,'R5. ETP17 Summary'!$O$106:$O$122,0),MATCH(K$93,'R5. ETP17 Summary'!$P$9:$X$9,0)),"")</f>
        <v/>
      </c>
      <c r="L189" s="6">
        <f>IFERROR(INDEX('R5. ETP17 Summary'!$P$106:$X$122,MATCH($E189,'R5. ETP17 Summary'!$O$106:$O$122,0),MATCH(L$93,'R5. ETP17 Summary'!$P$9:$X$9,0)),"")</f>
        <v>146.27896285739675</v>
      </c>
      <c r="M189" s="6">
        <f>IFERROR(INDEX('R5. ETP17 Summary'!$P$106:$X$122,MATCH($E189,'R5. ETP17 Summary'!$O$106:$O$122,0),MATCH(M$93,'R5. ETP17 Summary'!$P$9:$X$9,0)),"")</f>
        <v>563.24452495159539</v>
      </c>
      <c r="N189" s="6">
        <f>IFERROR(INDEX('R5. ETP17 Summary'!$P$106:$X$122,MATCH($E189,'R5. ETP17 Summary'!$O$106:$O$122,0),MATCH(N$93,'R5. ETP17 Summary'!$P$9:$X$9,0)),"")</f>
        <v>1100.1288217436768</v>
      </c>
      <c r="O189" s="6">
        <f>IFERROR(INDEX('R5. ETP17 Summary'!$P$106:$X$122,MATCH($E189,'R5. ETP17 Summary'!$O$106:$O$122,0),MATCH(O$93,'R5. ETP17 Summary'!$P$9:$X$9,0)),"")</f>
        <v>1571.8909763332242</v>
      </c>
      <c r="P189" s="6">
        <f>IFERROR(INDEX('R5. ETP17 Summary'!$P$106:$X$122,MATCH($E189,'R5. ETP17 Summary'!$O$106:$O$122,0),MATCH(P$93,'R5. ETP17 Summary'!$P$9:$X$9,0)),"")</f>
        <v>2194.5620341193521</v>
      </c>
      <c r="Q189" s="6">
        <f>IFERROR(INDEX('R5. ETP17 Summary'!$P$106:$X$122,MATCH($E189,'R5. ETP17 Summary'!$O$106:$O$122,0),MATCH(Q$93,'R5. ETP17 Summary'!$P$9:$X$9,0)),"")</f>
        <v>2951.1832081331636</v>
      </c>
      <c r="R189" s="6">
        <f>IFERROR(INDEX('R5. ETP17 Summary'!$P$106:$X$122,MATCH($E189,'R5. ETP17 Summary'!$O$106:$O$122,0),MATCH(R$93,'R5. ETP17 Summary'!$P$9:$X$9,0)),"")</f>
        <v>3651.3869047336452</v>
      </c>
      <c r="S189" s="6">
        <f>IFERROR(INDEX('R5. ETP17 Summary'!$P$106:$X$122,MATCH($E189,'R5. ETP17 Summary'!$O$106:$O$122,0),MATCH(S$93,'R5. ETP17 Summary'!$P$9:$X$9,0)),"")</f>
        <v>4527.3331589343761</v>
      </c>
    </row>
    <row r="190" spans="1:19" x14ac:dyDescent="0.3">
      <c r="A190" s="4" t="s">
        <v>45</v>
      </c>
      <c r="B190" s="4" t="s">
        <v>32</v>
      </c>
      <c r="C190" s="4" t="str">
        <f>INDEX('R1. Scenario specifications'!$C$11:$C$59,MATCH($B190,'R1. Scenario specifications'!$A$11:$A$59,0))</f>
        <v>2 Degrees Scenario, Energy Technology Perspectives 2017</v>
      </c>
      <c r="D190" s="4" t="s">
        <v>58</v>
      </c>
      <c r="E190" s="4" t="s">
        <v>75</v>
      </c>
      <c r="G190" s="6">
        <f>IFERROR(INDEX('R5. ETP17 Summary'!$P$106:$X$122,MATCH($E190,'R5. ETP17 Summary'!$O$106:$O$122,0),MATCH(G$93,'R5. ETP17 Summary'!$P$9:$X$9,0)),"")</f>
        <v>0.999</v>
      </c>
      <c r="H190" s="6" t="str">
        <f>IFERROR(INDEX('R5. ETP17 Summary'!$P$106:$X$122,MATCH($E190,'R5. ETP17 Summary'!$O$106:$O$122,0),MATCH(H$93,'R5. ETP17 Summary'!$P$9:$X$9,0)),"")</f>
        <v/>
      </c>
      <c r="I190" s="6" t="str">
        <f>IFERROR(INDEX('R5. ETP17 Summary'!$P$106:$X$122,MATCH($E190,'R5. ETP17 Summary'!$O$106:$O$122,0),MATCH(I$93,'R5. ETP17 Summary'!$P$9:$X$9,0)),"")</f>
        <v/>
      </c>
      <c r="J190" s="6" t="str">
        <f>IFERROR(INDEX('R5. ETP17 Summary'!$P$106:$X$122,MATCH($E190,'R5. ETP17 Summary'!$O$106:$O$122,0),MATCH(J$93,'R5. ETP17 Summary'!$P$9:$X$9,0)),"")</f>
        <v/>
      </c>
      <c r="K190" s="6" t="str">
        <f>IFERROR(INDEX('R5. ETP17 Summary'!$P$106:$X$122,MATCH($E190,'R5. ETP17 Summary'!$O$106:$O$122,0),MATCH(K$93,'R5. ETP17 Summary'!$P$9:$X$9,0)),"")</f>
        <v/>
      </c>
      <c r="L190" s="6">
        <f>IFERROR(INDEX('R5. ETP17 Summary'!$P$106:$X$122,MATCH($E190,'R5. ETP17 Summary'!$O$106:$O$122,0),MATCH(L$93,'R5. ETP17 Summary'!$P$9:$X$9,0)),"")</f>
        <v>7.2969497548049507</v>
      </c>
      <c r="M190" s="6">
        <f>IFERROR(INDEX('R5. ETP17 Summary'!$P$106:$X$122,MATCH($E190,'R5. ETP17 Summary'!$O$106:$O$122,0),MATCH(M$93,'R5. ETP17 Summary'!$P$9:$X$9,0)),"")</f>
        <v>20.77435565001446</v>
      </c>
      <c r="N190" s="6">
        <f>IFERROR(INDEX('R5. ETP17 Summary'!$P$106:$X$122,MATCH($E190,'R5. ETP17 Summary'!$O$106:$O$122,0),MATCH(N$93,'R5. ETP17 Summary'!$P$9:$X$9,0)),"")</f>
        <v>58.490591924727973</v>
      </c>
      <c r="O190" s="6">
        <f>IFERROR(INDEX('R5. ETP17 Summary'!$P$106:$X$122,MATCH($E190,'R5. ETP17 Summary'!$O$106:$O$122,0),MATCH(O$93,'R5. ETP17 Summary'!$P$9:$X$9,0)),"")</f>
        <v>120.61265649120239</v>
      </c>
      <c r="P190" s="6">
        <f>IFERROR(INDEX('R5. ETP17 Summary'!$P$106:$X$122,MATCH($E190,'R5. ETP17 Summary'!$O$106:$O$122,0),MATCH(P$93,'R5. ETP17 Summary'!$P$9:$X$9,0)),"")</f>
        <v>258.40037088678747</v>
      </c>
      <c r="Q190" s="6">
        <f>IFERROR(INDEX('R5. ETP17 Summary'!$P$106:$X$122,MATCH($E190,'R5. ETP17 Summary'!$O$106:$O$122,0),MATCH(Q$93,'R5. ETP17 Summary'!$P$9:$X$9,0)),"")</f>
        <v>477.78923320502986</v>
      </c>
      <c r="R190" s="6">
        <f>IFERROR(INDEX('R5. ETP17 Summary'!$P$106:$X$122,MATCH($E190,'R5. ETP17 Summary'!$O$106:$O$122,0),MATCH(R$93,'R5. ETP17 Summary'!$P$9:$X$9,0)),"")</f>
        <v>707.19141589145852</v>
      </c>
      <c r="S190" s="6">
        <f>IFERROR(INDEX('R5. ETP17 Summary'!$P$106:$X$122,MATCH($E190,'R5. ETP17 Summary'!$O$106:$O$122,0),MATCH(S$93,'R5. ETP17 Summary'!$P$9:$X$9,0)),"")</f>
        <v>876.31873169159667</v>
      </c>
    </row>
    <row r="191" spans="1:19" x14ac:dyDescent="0.3">
      <c r="A191" s="4" t="s">
        <v>45</v>
      </c>
      <c r="B191" s="4" t="s">
        <v>32</v>
      </c>
      <c r="C191" s="4" t="str">
        <f>INDEX('R1. Scenario specifications'!$C$11:$C$59,MATCH($B191,'R1. Scenario specifications'!$A$11:$A$59,0))</f>
        <v>2 Degrees Scenario, Energy Technology Perspectives 2017</v>
      </c>
      <c r="D191" s="4" t="s">
        <v>58</v>
      </c>
      <c r="E191" s="9" t="s">
        <v>58</v>
      </c>
      <c r="F191" s="9"/>
      <c r="G191" s="10">
        <f>IFERROR(INDEX('R5. ETP17 Summary'!$P$106:$X$122,MATCH($E191,'R5. ETP17 Summary'!$O$106:$O$122,0),MATCH(G$93,'R5. ETP17 Summary'!$P$9:$X$9,0)),"")</f>
        <v>13.747999999999999</v>
      </c>
      <c r="H191" s="10" t="str">
        <f>IFERROR(INDEX('R5. ETP17 Summary'!$P$106:$X$122,MATCH($E191,'R5. ETP17 Summary'!$O$106:$O$122,0),MATCH(H$93,'R5. ETP17 Summary'!$P$9:$X$9,0)),"")</f>
        <v/>
      </c>
      <c r="I191" s="10" t="str">
        <f>IFERROR(INDEX('R5. ETP17 Summary'!$P$106:$X$122,MATCH($E191,'R5. ETP17 Summary'!$O$106:$O$122,0),MATCH(I$93,'R5. ETP17 Summary'!$P$9:$X$9,0)),"")</f>
        <v/>
      </c>
      <c r="J191" s="10" t="str">
        <f>IFERROR(INDEX('R5. ETP17 Summary'!$P$106:$X$122,MATCH($E191,'R5. ETP17 Summary'!$O$106:$O$122,0),MATCH(J$93,'R5. ETP17 Summary'!$P$9:$X$9,0)),"")</f>
        <v/>
      </c>
      <c r="K191" s="10" t="str">
        <f>IFERROR(INDEX('R5. ETP17 Summary'!$P$106:$X$122,MATCH($E191,'R5. ETP17 Summary'!$O$106:$O$122,0),MATCH(K$93,'R5. ETP17 Summary'!$P$9:$X$9,0)),"")</f>
        <v/>
      </c>
      <c r="L191" s="10">
        <f>IFERROR(INDEX('R5. ETP17 Summary'!$P$106:$X$122,MATCH($E191,'R5. ETP17 Summary'!$O$106:$O$122,0),MATCH(L$93,'R5. ETP17 Summary'!$P$9:$X$9,0)),"")</f>
        <v>0</v>
      </c>
      <c r="M191" s="10">
        <f>IFERROR(INDEX('R5. ETP17 Summary'!$P$106:$X$122,MATCH($E191,'R5. ETP17 Summary'!$O$106:$O$122,0),MATCH(M$93,'R5. ETP17 Summary'!$P$9:$X$9,0)),"")</f>
        <v>0</v>
      </c>
      <c r="N191" s="10">
        <f>IFERROR(INDEX('R5. ETP17 Summary'!$P$106:$X$122,MATCH($E191,'R5. ETP17 Summary'!$O$106:$O$122,0),MATCH(N$93,'R5. ETP17 Summary'!$P$9:$X$9,0)),"")</f>
        <v>0</v>
      </c>
      <c r="O191" s="10">
        <f>IFERROR(INDEX('R5. ETP17 Summary'!$P$106:$X$122,MATCH($E191,'R5. ETP17 Summary'!$O$106:$O$122,0),MATCH(O$93,'R5. ETP17 Summary'!$P$9:$X$9,0)),"")</f>
        <v>0</v>
      </c>
      <c r="P191" s="10">
        <f>IFERROR(INDEX('R5. ETP17 Summary'!$P$106:$X$122,MATCH($E191,'R5. ETP17 Summary'!$O$106:$O$122,0),MATCH(P$93,'R5. ETP17 Summary'!$P$9:$X$9,0)),"")</f>
        <v>0</v>
      </c>
      <c r="Q191" s="10">
        <f>IFERROR(INDEX('R5. ETP17 Summary'!$P$106:$X$122,MATCH($E191,'R5. ETP17 Summary'!$O$106:$O$122,0),MATCH(Q$93,'R5. ETP17 Summary'!$P$9:$X$9,0)),"")</f>
        <v>0</v>
      </c>
      <c r="R191" s="10">
        <f>IFERROR(INDEX('R5. ETP17 Summary'!$P$106:$X$122,MATCH($E191,'R5. ETP17 Summary'!$O$106:$O$122,0),MATCH(R$93,'R5. ETP17 Summary'!$P$9:$X$9,0)),"")</f>
        <v>0</v>
      </c>
      <c r="S191" s="10">
        <f>IFERROR(INDEX('R5. ETP17 Summary'!$P$106:$X$122,MATCH($E191,'R5. ETP17 Summary'!$O$106:$O$122,0),MATCH(S$93,'R5. ETP17 Summary'!$P$9:$X$9,0)),"")</f>
        <v>0</v>
      </c>
    </row>
    <row r="192" spans="1:19" x14ac:dyDescent="0.3">
      <c r="A192" s="4" t="s">
        <v>45</v>
      </c>
      <c r="B192" s="14" t="s">
        <v>33</v>
      </c>
      <c r="C192" s="14" t="str">
        <f>INDEX('R1. Scenario specifications'!$C$11:$C$59,MATCH($B192,'R1. Scenario specifications'!$A$11:$A$59,0))</f>
        <v>Below 2 Degrees Scenario (1.75DS), Energy Technology Perspectives 2017</v>
      </c>
      <c r="D192" s="14" t="s">
        <v>24</v>
      </c>
      <c r="E192" s="4" t="s">
        <v>24</v>
      </c>
      <c r="G192" s="6">
        <f>IFERROR(INDEX('R5. ETP17 Summary'!$AC$106:$AK$122,MATCH($E192,'R5. ETP17 Summary'!$AB$106:$AB$122,0),MATCH(G$93,'R5. ETP17 Summary'!$AC$9:$AK$9,0)),"")</f>
        <v>1033.346</v>
      </c>
      <c r="H192" s="6" t="str">
        <f>IFERROR(INDEX('R5. ETP17 Summary'!$AC$106:$AK$122,MATCH($E192,'R5. ETP17 Summary'!$AB$106:$AB$122,0),MATCH(H$93,'R5. ETP17 Summary'!$AC$9:$AK$9,0)),"")</f>
        <v/>
      </c>
      <c r="I192" s="6" t="str">
        <f>IFERROR(INDEX('R5. ETP17 Summary'!$AC$106:$AK$122,MATCH($E192,'R5. ETP17 Summary'!$AB$106:$AB$122,0),MATCH(I$93,'R5. ETP17 Summary'!$AC$9:$AK$9,0)),"")</f>
        <v/>
      </c>
      <c r="J192" s="6" t="str">
        <f>IFERROR(INDEX('R5. ETP17 Summary'!$AC$106:$AK$122,MATCH($E192,'R5. ETP17 Summary'!$AB$106:$AB$122,0),MATCH(J$93,'R5. ETP17 Summary'!$AC$9:$AK$9,0)),"")</f>
        <v/>
      </c>
      <c r="K192" s="6" t="str">
        <f>IFERROR(INDEX('R5. ETP17 Summary'!$AC$106:$AK$122,MATCH($E192,'R5. ETP17 Summary'!$AB$106:$AB$122,0),MATCH(K$93,'R5. ETP17 Summary'!$AC$9:$AK$9,0)),"")</f>
        <v/>
      </c>
      <c r="L192" s="6">
        <f>IFERROR(INDEX('R5. ETP17 Summary'!$AC$106:$AK$122,MATCH($E192,'R5. ETP17 Summary'!$AB$106:$AB$122,0),MATCH(L$93,'R5. ETP17 Summary'!$AC$9:$AK$9,0)),"")</f>
        <v>582.43304484154021</v>
      </c>
      <c r="M192" s="6">
        <f>IFERROR(INDEX('R5. ETP17 Summary'!$AC$106:$AK$122,MATCH($E192,'R5. ETP17 Summary'!$AB$106:$AB$122,0),MATCH(M$93,'R5. ETP17 Summary'!$AC$9:$AK$9,0)),"")</f>
        <v>413.52667336047296</v>
      </c>
      <c r="N192" s="6">
        <f>IFERROR(INDEX('R5. ETP17 Summary'!$AC$106:$AK$122,MATCH($E192,'R5. ETP17 Summary'!$AB$106:$AB$122,0),MATCH(N$93,'R5. ETP17 Summary'!$AC$9:$AK$9,0)),"")</f>
        <v>284.47916697392691</v>
      </c>
      <c r="O192" s="6">
        <f>IFERROR(INDEX('R5. ETP17 Summary'!$AC$106:$AK$122,MATCH($E192,'R5. ETP17 Summary'!$AB$106:$AB$122,0),MATCH(O$93,'R5. ETP17 Summary'!$AC$9:$AK$9,0)),"")</f>
        <v>215.47025326481779</v>
      </c>
      <c r="P192" s="6">
        <f>IFERROR(INDEX('R5. ETP17 Summary'!$AC$106:$AK$122,MATCH($E192,'R5. ETP17 Summary'!$AB$106:$AB$122,0),MATCH(P$93,'R5. ETP17 Summary'!$AC$9:$AK$9,0)),"")</f>
        <v>151.68590833947215</v>
      </c>
      <c r="Q192" s="6">
        <f>IFERROR(INDEX('R5. ETP17 Summary'!$AC$106:$AK$122,MATCH($E192,'R5. ETP17 Summary'!$AB$106:$AB$122,0),MATCH(Q$93,'R5. ETP17 Summary'!$AC$9:$AK$9,0)),"")</f>
        <v>90.7571719787597</v>
      </c>
      <c r="R192" s="6">
        <f>IFERROR(INDEX('R5. ETP17 Summary'!$AC$106:$AK$122,MATCH($E192,'R5. ETP17 Summary'!$AB$106:$AB$122,0),MATCH(R$93,'R5. ETP17 Summary'!$AC$9:$AK$9,0)),"")</f>
        <v>54.203293702919346</v>
      </c>
      <c r="S192" s="6">
        <f>IFERROR(INDEX('R5. ETP17 Summary'!$AC$106:$AK$122,MATCH($E192,'R5. ETP17 Summary'!$AB$106:$AB$122,0),MATCH(S$93,'R5. ETP17 Summary'!$AC$9:$AK$9,0)),"")</f>
        <v>14.598272868617316</v>
      </c>
    </row>
    <row r="193" spans="1:19" x14ac:dyDescent="0.3">
      <c r="A193" s="4" t="s">
        <v>45</v>
      </c>
      <c r="B193" s="4" t="s">
        <v>33</v>
      </c>
      <c r="C193" s="4" t="str">
        <f>INDEX('R1. Scenario specifications'!$C$11:$C$59,MATCH($B193,'R1. Scenario specifications'!$A$11:$A$59,0))</f>
        <v>Below 2 Degrees Scenario (1.75DS), Energy Technology Perspectives 2017</v>
      </c>
      <c r="D193" s="4" t="s">
        <v>23</v>
      </c>
      <c r="E193" s="4" t="s">
        <v>23</v>
      </c>
      <c r="G193" s="6">
        <f>IFERROR(INDEX('R5. ETP17 Summary'!$AC$106:$AK$122,MATCH($E193,'R5. ETP17 Summary'!$AB$106:$AB$122,0),MATCH(G$93,'R5. ETP17 Summary'!$AC$9:$AK$9,0)),"")</f>
        <v>9697.148000000001</v>
      </c>
      <c r="H193" s="6" t="str">
        <f>IFERROR(INDEX('R5. ETP17 Summary'!$AC$106:$AK$122,MATCH($E193,'R5. ETP17 Summary'!$AB$106:$AB$122,0),MATCH(H$93,'R5. ETP17 Summary'!$AC$9:$AK$9,0)),"")</f>
        <v/>
      </c>
      <c r="I193" s="6" t="str">
        <f>IFERROR(INDEX('R5. ETP17 Summary'!$AC$106:$AK$122,MATCH($E193,'R5. ETP17 Summary'!$AB$106:$AB$122,0),MATCH(I$93,'R5. ETP17 Summary'!$AC$9:$AK$9,0)),"")</f>
        <v/>
      </c>
      <c r="J193" s="6" t="str">
        <f>IFERROR(INDEX('R5. ETP17 Summary'!$AC$106:$AK$122,MATCH($E193,'R5. ETP17 Summary'!$AB$106:$AB$122,0),MATCH(J$93,'R5. ETP17 Summary'!$AC$9:$AK$9,0)),"")</f>
        <v/>
      </c>
      <c r="K193" s="6" t="str">
        <f>IFERROR(INDEX('R5. ETP17 Summary'!$AC$106:$AK$122,MATCH($E193,'R5. ETP17 Summary'!$AB$106:$AB$122,0),MATCH(K$93,'R5. ETP17 Summary'!$AC$9:$AK$9,0)),"")</f>
        <v/>
      </c>
      <c r="L193" s="6">
        <f>IFERROR(INDEX('R5. ETP17 Summary'!$AC$106:$AK$122,MATCH($E193,'R5. ETP17 Summary'!$AB$106:$AB$122,0),MATCH(L$93,'R5. ETP17 Summary'!$AC$9:$AK$9,0)),"")</f>
        <v>5733.6023266979537</v>
      </c>
      <c r="M193" s="6">
        <f>IFERROR(INDEX('R5. ETP17 Summary'!$AC$106:$AK$122,MATCH($E193,'R5. ETP17 Summary'!$AB$106:$AB$122,0),MATCH(M$93,'R5. ETP17 Summary'!$AC$9:$AK$9,0)),"")</f>
        <v>3496.4892297199813</v>
      </c>
      <c r="N193" s="6">
        <f>IFERROR(INDEX('R5. ETP17 Summary'!$AC$106:$AK$122,MATCH($E193,'R5. ETP17 Summary'!$AB$106:$AB$122,0),MATCH(N$93,'R5. ETP17 Summary'!$AC$9:$AK$9,0)),"")</f>
        <v>1272.4154469830535</v>
      </c>
      <c r="O193" s="6">
        <f>IFERROR(INDEX('R5. ETP17 Summary'!$AC$106:$AK$122,MATCH($E193,'R5. ETP17 Summary'!$AB$106:$AB$122,0),MATCH(O$93,'R5. ETP17 Summary'!$AC$9:$AK$9,0)),"")</f>
        <v>82.168286035892777</v>
      </c>
      <c r="P193" s="6">
        <f>IFERROR(INDEX('R5. ETP17 Summary'!$AC$106:$AK$122,MATCH($E193,'R5. ETP17 Summary'!$AB$106:$AB$122,0),MATCH(P$93,'R5. ETP17 Summary'!$AC$9:$AK$9,0)),"")</f>
        <v>40.160433231033878</v>
      </c>
      <c r="Q193" s="6">
        <f>IFERROR(INDEX('R5. ETP17 Summary'!$AC$106:$AK$122,MATCH($E193,'R5. ETP17 Summary'!$AB$106:$AB$122,0),MATCH(Q$93,'R5. ETP17 Summary'!$AC$9:$AK$9,0)),"")</f>
        <v>18.832441897686685</v>
      </c>
      <c r="R193" s="6">
        <f>IFERROR(INDEX('R5. ETP17 Summary'!$AC$106:$AK$122,MATCH($E193,'R5. ETP17 Summary'!$AB$106:$AB$122,0),MATCH(R$93,'R5. ETP17 Summary'!$AC$9:$AK$9,0)),"")</f>
        <v>16.227800027037812</v>
      </c>
      <c r="S193" s="6">
        <f>IFERROR(INDEX('R5. ETP17 Summary'!$AC$106:$AK$122,MATCH($E193,'R5. ETP17 Summary'!$AB$106:$AB$122,0),MATCH(S$93,'R5. ETP17 Summary'!$AC$9:$AK$9,0)),"")</f>
        <v>7.9112194809746113</v>
      </c>
    </row>
    <row r="194" spans="1:19" x14ac:dyDescent="0.3">
      <c r="A194" s="4" t="s">
        <v>45</v>
      </c>
      <c r="B194" s="4" t="s">
        <v>33</v>
      </c>
      <c r="C194" s="4" t="str">
        <f>INDEX('R1. Scenario specifications'!$C$11:$C$59,MATCH($B194,'R1. Scenario specifications'!$A$11:$A$59,0))</f>
        <v>Below 2 Degrees Scenario (1.75DS), Energy Technology Perspectives 2017</v>
      </c>
      <c r="D194" s="4" t="s">
        <v>23</v>
      </c>
      <c r="E194" s="4" t="s">
        <v>66</v>
      </c>
      <c r="G194" s="6">
        <f>IFERROR(INDEX('R5. ETP17 Summary'!$AC$106:$AK$122,MATCH($E194,'R5. ETP17 Summary'!$AB$106:$AB$122,0),MATCH(G$93,'R5. ETP17 Summary'!$AC$9:$AK$9,0)),"")</f>
        <v>0</v>
      </c>
      <c r="H194" s="6" t="str">
        <f>IFERROR(INDEX('R5. ETP17 Summary'!$AC$106:$AK$122,MATCH($E194,'R5. ETP17 Summary'!$AB$106:$AB$122,0),MATCH(H$93,'R5. ETP17 Summary'!$AC$9:$AK$9,0)),"")</f>
        <v/>
      </c>
      <c r="I194" s="6" t="str">
        <f>IFERROR(INDEX('R5. ETP17 Summary'!$AC$106:$AK$122,MATCH($E194,'R5. ETP17 Summary'!$AB$106:$AB$122,0),MATCH(I$93,'R5. ETP17 Summary'!$AC$9:$AK$9,0)),"")</f>
        <v/>
      </c>
      <c r="J194" s="6" t="str">
        <f>IFERROR(INDEX('R5. ETP17 Summary'!$AC$106:$AK$122,MATCH($E194,'R5. ETP17 Summary'!$AB$106:$AB$122,0),MATCH(J$93,'R5. ETP17 Summary'!$AC$9:$AK$9,0)),"")</f>
        <v/>
      </c>
      <c r="K194" s="6" t="str">
        <f>IFERROR(INDEX('R5. ETP17 Summary'!$AC$106:$AK$122,MATCH($E194,'R5. ETP17 Summary'!$AB$106:$AB$122,0),MATCH(K$93,'R5. ETP17 Summary'!$AC$9:$AK$9,0)),"")</f>
        <v/>
      </c>
      <c r="L194" s="6">
        <f>IFERROR(INDEX('R5. ETP17 Summary'!$AC$106:$AK$122,MATCH($E194,'R5. ETP17 Summary'!$AB$106:$AB$122,0),MATCH(L$93,'R5. ETP17 Summary'!$AC$9:$AK$9,0)),"")</f>
        <v>40.534845538317178</v>
      </c>
      <c r="M194" s="6">
        <f>IFERROR(INDEX('R5. ETP17 Summary'!$AC$106:$AK$122,MATCH($E194,'R5. ETP17 Summary'!$AB$106:$AB$122,0),MATCH(M$93,'R5. ETP17 Summary'!$AC$9:$AK$9,0)),"")</f>
        <v>304.4959863426007</v>
      </c>
      <c r="N194" s="6">
        <f>IFERROR(INDEX('R5. ETP17 Summary'!$AC$106:$AK$122,MATCH($E194,'R5. ETP17 Summary'!$AB$106:$AB$122,0),MATCH(N$93,'R5. ETP17 Summary'!$AC$9:$AK$9,0)),"")</f>
        <v>970.13652299558566</v>
      </c>
      <c r="O194" s="6">
        <f>IFERROR(INDEX('R5. ETP17 Summary'!$AC$106:$AK$122,MATCH($E194,'R5. ETP17 Summary'!$AB$106:$AB$122,0),MATCH(O$93,'R5. ETP17 Summary'!$AC$9:$AK$9,0)),"")</f>
        <v>1933.0217148514007</v>
      </c>
      <c r="P194" s="6">
        <f>IFERROR(INDEX('R5. ETP17 Summary'!$AC$106:$AK$122,MATCH($E194,'R5. ETP17 Summary'!$AB$106:$AB$122,0),MATCH(P$93,'R5. ETP17 Summary'!$AC$9:$AK$9,0)),"")</f>
        <v>2279.7372471906265</v>
      </c>
      <c r="Q194" s="6">
        <f>IFERROR(INDEX('R5. ETP17 Summary'!$AC$106:$AK$122,MATCH($E194,'R5. ETP17 Summary'!$AB$106:$AB$122,0),MATCH(Q$93,'R5. ETP17 Summary'!$AC$9:$AK$9,0)),"")</f>
        <v>1795.6300663941015</v>
      </c>
      <c r="R194" s="6">
        <f>IFERROR(INDEX('R5. ETP17 Summary'!$AC$106:$AK$122,MATCH($E194,'R5. ETP17 Summary'!$AB$106:$AB$122,0),MATCH(R$93,'R5. ETP17 Summary'!$AC$9:$AK$9,0)),"")</f>
        <v>1591.7328442759608</v>
      </c>
      <c r="S194" s="6">
        <f>IFERROR(INDEX('R5. ETP17 Summary'!$AC$106:$AK$122,MATCH($E194,'R5. ETP17 Summary'!$AB$106:$AB$122,0),MATCH(S$93,'R5. ETP17 Summary'!$AC$9:$AK$9,0)),"")</f>
        <v>1485.323003650444</v>
      </c>
    </row>
    <row r="195" spans="1:19" x14ac:dyDescent="0.3">
      <c r="A195" s="4" t="s">
        <v>45</v>
      </c>
      <c r="B195" s="4" t="s">
        <v>33</v>
      </c>
      <c r="C195" s="4" t="str">
        <f>INDEX('R1. Scenario specifications'!$C$11:$C$59,MATCH($B195,'R1. Scenario specifications'!$A$11:$A$59,0))</f>
        <v>Below 2 Degrees Scenario (1.75DS), Energy Technology Perspectives 2017</v>
      </c>
      <c r="D195" s="4" t="s">
        <v>25</v>
      </c>
      <c r="E195" s="4" t="s">
        <v>67</v>
      </c>
      <c r="G195" s="6">
        <f>IFERROR(INDEX('R5. ETP17 Summary'!$AC$106:$AK$122,MATCH($E195,'R5. ETP17 Summary'!$AB$106:$AB$122,0),MATCH(G$93,'R5. ETP17 Summary'!$AC$9:$AK$9,0)),"")</f>
        <v>5154.8270000000002</v>
      </c>
      <c r="H195" s="6" t="str">
        <f>IFERROR(INDEX('R5. ETP17 Summary'!$AC$106:$AK$122,MATCH($E195,'R5. ETP17 Summary'!$AB$106:$AB$122,0),MATCH(H$93,'R5. ETP17 Summary'!$AC$9:$AK$9,0)),"")</f>
        <v/>
      </c>
      <c r="I195" s="6" t="str">
        <f>IFERROR(INDEX('R5. ETP17 Summary'!$AC$106:$AK$122,MATCH($E195,'R5. ETP17 Summary'!$AB$106:$AB$122,0),MATCH(I$93,'R5. ETP17 Summary'!$AC$9:$AK$9,0)),"")</f>
        <v/>
      </c>
      <c r="J195" s="6" t="str">
        <f>IFERROR(INDEX('R5. ETP17 Summary'!$AC$106:$AK$122,MATCH($E195,'R5. ETP17 Summary'!$AB$106:$AB$122,0),MATCH(J$93,'R5. ETP17 Summary'!$AC$9:$AK$9,0)),"")</f>
        <v/>
      </c>
      <c r="K195" s="6" t="str">
        <f>IFERROR(INDEX('R5. ETP17 Summary'!$AC$106:$AK$122,MATCH($E195,'R5. ETP17 Summary'!$AB$106:$AB$122,0),MATCH(K$93,'R5. ETP17 Summary'!$AC$9:$AK$9,0)),"")</f>
        <v/>
      </c>
      <c r="L195" s="6">
        <f>IFERROR(INDEX('R5. ETP17 Summary'!$AC$106:$AK$122,MATCH($E195,'R5. ETP17 Summary'!$AB$106:$AB$122,0),MATCH(L$93,'R5. ETP17 Summary'!$AC$9:$AK$9,0)),"")</f>
        <v>7287.9937141385826</v>
      </c>
      <c r="M195" s="6">
        <f>IFERROR(INDEX('R5. ETP17 Summary'!$AC$106:$AK$122,MATCH($E195,'R5. ETP17 Summary'!$AB$106:$AB$122,0),MATCH(M$93,'R5. ETP17 Summary'!$AC$9:$AK$9,0)),"")</f>
        <v>7372.5162215541641</v>
      </c>
      <c r="N195" s="6">
        <f>IFERROR(INDEX('R5. ETP17 Summary'!$AC$106:$AK$122,MATCH($E195,'R5. ETP17 Summary'!$AB$106:$AB$122,0),MATCH(N$93,'R5. ETP17 Summary'!$AC$9:$AK$9,0)),"")</f>
        <v>6863.2945828533875</v>
      </c>
      <c r="O195" s="6">
        <f>IFERROR(INDEX('R5. ETP17 Summary'!$AC$106:$AK$122,MATCH($E195,'R5. ETP17 Summary'!$AB$106:$AB$122,0),MATCH(O$93,'R5. ETP17 Summary'!$AC$9:$AK$9,0)),"")</f>
        <v>4459.0967861335857</v>
      </c>
      <c r="P195" s="6">
        <f>IFERROR(INDEX('R5. ETP17 Summary'!$AC$106:$AK$122,MATCH($E195,'R5. ETP17 Summary'!$AB$106:$AB$122,0),MATCH(P$93,'R5. ETP17 Summary'!$AC$9:$AK$9,0)),"")</f>
        <v>1727.4445126796841</v>
      </c>
      <c r="Q195" s="6">
        <f>IFERROR(INDEX('R5. ETP17 Summary'!$AC$106:$AK$122,MATCH($E195,'R5. ETP17 Summary'!$AB$106:$AB$122,0),MATCH(Q$93,'R5. ETP17 Summary'!$AC$9:$AK$9,0)),"")</f>
        <v>667.76722756631136</v>
      </c>
      <c r="R195" s="6">
        <f>IFERROR(INDEX('R5. ETP17 Summary'!$AC$106:$AK$122,MATCH($E195,'R5. ETP17 Summary'!$AB$106:$AB$122,0),MATCH(R$93,'R5. ETP17 Summary'!$AC$9:$AK$9,0)),"")</f>
        <v>320.01850198590216</v>
      </c>
      <c r="S195" s="6">
        <f>IFERROR(INDEX('R5. ETP17 Summary'!$AC$106:$AK$122,MATCH($E195,'R5. ETP17 Summary'!$AB$106:$AB$122,0),MATCH(S$93,'R5. ETP17 Summary'!$AC$9:$AK$9,0)),"")</f>
        <v>240.34278990192982</v>
      </c>
    </row>
    <row r="196" spans="1:19" x14ac:dyDescent="0.3">
      <c r="A196" s="4" t="s">
        <v>45</v>
      </c>
      <c r="B196" s="4" t="s">
        <v>33</v>
      </c>
      <c r="C196" s="4" t="str">
        <f>INDEX('R1. Scenario specifications'!$C$11:$C$59,MATCH($B196,'R1. Scenario specifications'!$A$11:$A$59,0))</f>
        <v>Below 2 Degrees Scenario (1.75DS), Energy Technology Perspectives 2017</v>
      </c>
      <c r="D196" s="4" t="s">
        <v>25</v>
      </c>
      <c r="E196" s="4" t="s">
        <v>68</v>
      </c>
      <c r="G196" s="6">
        <f>IFERROR(INDEX('R5. ETP17 Summary'!$AC$106:$AK$122,MATCH($E196,'R5. ETP17 Summary'!$AB$106:$AB$122,0),MATCH(G$93,'R5. ETP17 Summary'!$AC$9:$AK$9,0)),"")</f>
        <v>0</v>
      </c>
      <c r="H196" s="6" t="str">
        <f>IFERROR(INDEX('R5. ETP17 Summary'!$AC$106:$AK$122,MATCH($E196,'R5. ETP17 Summary'!$AB$106:$AB$122,0),MATCH(H$93,'R5. ETP17 Summary'!$AC$9:$AK$9,0)),"")</f>
        <v/>
      </c>
      <c r="I196" s="6" t="str">
        <f>IFERROR(INDEX('R5. ETP17 Summary'!$AC$106:$AK$122,MATCH($E196,'R5. ETP17 Summary'!$AB$106:$AB$122,0),MATCH(I$93,'R5. ETP17 Summary'!$AC$9:$AK$9,0)),"")</f>
        <v/>
      </c>
      <c r="J196" s="6" t="str">
        <f>IFERROR(INDEX('R5. ETP17 Summary'!$AC$106:$AK$122,MATCH($E196,'R5. ETP17 Summary'!$AB$106:$AB$122,0),MATCH(J$93,'R5. ETP17 Summary'!$AC$9:$AK$9,0)),"")</f>
        <v/>
      </c>
      <c r="K196" s="6" t="str">
        <f>IFERROR(INDEX('R5. ETP17 Summary'!$AC$106:$AK$122,MATCH($E196,'R5. ETP17 Summary'!$AB$106:$AB$122,0),MATCH(K$93,'R5. ETP17 Summary'!$AC$9:$AK$9,0)),"")</f>
        <v/>
      </c>
      <c r="L196" s="6">
        <f>IFERROR(INDEX('R5. ETP17 Summary'!$AC$106:$AK$122,MATCH($E196,'R5. ETP17 Summary'!$AB$106:$AB$122,0),MATCH(L$93,'R5. ETP17 Summary'!$AC$9:$AK$9,0)),"")</f>
        <v>12.397581986264719</v>
      </c>
      <c r="M196" s="6">
        <f>IFERROR(INDEX('R5. ETP17 Summary'!$AC$106:$AK$122,MATCH($E196,'R5. ETP17 Summary'!$AB$106:$AB$122,0),MATCH(M$93,'R5. ETP17 Summary'!$AC$9:$AK$9,0)),"")</f>
        <v>152.43151337840857</v>
      </c>
      <c r="N196" s="6">
        <f>IFERROR(INDEX('R5. ETP17 Summary'!$AC$106:$AK$122,MATCH($E196,'R5. ETP17 Summary'!$AB$106:$AB$122,0),MATCH(N$93,'R5. ETP17 Summary'!$AC$9:$AK$9,0)),"")</f>
        <v>501.01075892467247</v>
      </c>
      <c r="O196" s="6">
        <f>IFERROR(INDEX('R5. ETP17 Summary'!$AC$106:$AK$122,MATCH($E196,'R5. ETP17 Summary'!$AB$106:$AB$122,0),MATCH(O$93,'R5. ETP17 Summary'!$AC$9:$AK$9,0)),"")</f>
        <v>1031.043378597863</v>
      </c>
      <c r="P196" s="6">
        <f>IFERROR(INDEX('R5. ETP17 Summary'!$AC$106:$AK$122,MATCH($E196,'R5. ETP17 Summary'!$AB$106:$AB$122,0),MATCH(P$93,'R5. ETP17 Summary'!$AC$9:$AK$9,0)),"")</f>
        <v>1627.3708987599016</v>
      </c>
      <c r="Q196" s="6">
        <f>IFERROR(INDEX('R5. ETP17 Summary'!$AC$106:$AK$122,MATCH($E196,'R5. ETP17 Summary'!$AB$106:$AB$122,0),MATCH(Q$93,'R5. ETP17 Summary'!$AC$9:$AK$9,0)),"")</f>
        <v>1733.7358112945678</v>
      </c>
      <c r="R196" s="6">
        <f>IFERROR(INDEX('R5. ETP17 Summary'!$AC$106:$AK$122,MATCH($E196,'R5. ETP17 Summary'!$AB$106:$AB$122,0),MATCH(R$93,'R5. ETP17 Summary'!$AC$9:$AK$9,0)),"")</f>
        <v>1598.9291283067816</v>
      </c>
      <c r="S196" s="6">
        <f>IFERROR(INDEX('R5. ETP17 Summary'!$AC$106:$AK$122,MATCH($E196,'R5. ETP17 Summary'!$AB$106:$AB$122,0),MATCH(S$93,'R5. ETP17 Summary'!$AC$9:$AK$9,0)),"")</f>
        <v>2049.3439553477619</v>
      </c>
    </row>
    <row r="197" spans="1:19" x14ac:dyDescent="0.3">
      <c r="A197" s="4" t="s">
        <v>45</v>
      </c>
      <c r="B197" s="4" t="s">
        <v>33</v>
      </c>
      <c r="C197" s="4" t="str">
        <f>INDEX('R1. Scenario specifications'!$C$11:$C$59,MATCH($B197,'R1. Scenario specifications'!$A$11:$A$59,0))</f>
        <v>Below 2 Degrees Scenario (1.75DS), Energy Technology Perspectives 2017</v>
      </c>
      <c r="D197" s="4" t="s">
        <v>53</v>
      </c>
      <c r="E197" s="4" t="s">
        <v>53</v>
      </c>
      <c r="G197" s="6">
        <f>IFERROR(INDEX('R5. ETP17 Summary'!$AC$106:$AK$122,MATCH($E197,'R5. ETP17 Summary'!$AB$106:$AB$122,0),MATCH(G$93,'R5. ETP17 Summary'!$AC$9:$AK$9,0)),"")</f>
        <v>2535.326</v>
      </c>
      <c r="H197" s="6" t="str">
        <f>IFERROR(INDEX('R5. ETP17 Summary'!$AC$106:$AK$122,MATCH($E197,'R5. ETP17 Summary'!$AB$106:$AB$122,0),MATCH(H$93,'R5. ETP17 Summary'!$AC$9:$AK$9,0)),"")</f>
        <v/>
      </c>
      <c r="I197" s="6" t="str">
        <f>IFERROR(INDEX('R5. ETP17 Summary'!$AC$106:$AK$122,MATCH($E197,'R5. ETP17 Summary'!$AB$106:$AB$122,0),MATCH(I$93,'R5. ETP17 Summary'!$AC$9:$AK$9,0)),"")</f>
        <v/>
      </c>
      <c r="J197" s="6" t="str">
        <f>IFERROR(INDEX('R5. ETP17 Summary'!$AC$106:$AK$122,MATCH($E197,'R5. ETP17 Summary'!$AB$106:$AB$122,0),MATCH(J$93,'R5. ETP17 Summary'!$AC$9:$AK$9,0)),"")</f>
        <v/>
      </c>
      <c r="K197" s="6" t="str">
        <f>IFERROR(INDEX('R5. ETP17 Summary'!$AC$106:$AK$122,MATCH($E197,'R5. ETP17 Summary'!$AB$106:$AB$122,0),MATCH(K$93,'R5. ETP17 Summary'!$AC$9:$AK$9,0)),"")</f>
        <v/>
      </c>
      <c r="L197" s="6">
        <f>IFERROR(INDEX('R5. ETP17 Summary'!$AC$106:$AK$122,MATCH($E197,'R5. ETP17 Summary'!$AB$106:$AB$122,0),MATCH(L$93,'R5. ETP17 Summary'!$AC$9:$AK$9,0)),"")</f>
        <v>3797.8245369547517</v>
      </c>
      <c r="M197" s="6">
        <f>IFERROR(INDEX('R5. ETP17 Summary'!$AC$106:$AK$122,MATCH($E197,'R5. ETP17 Summary'!$AB$106:$AB$122,0),MATCH(M$93,'R5. ETP17 Summary'!$AC$9:$AK$9,0)),"")</f>
        <v>4753.0901845248936</v>
      </c>
      <c r="N197" s="6">
        <f>IFERROR(INDEX('R5. ETP17 Summary'!$AC$106:$AK$122,MATCH($E197,'R5. ETP17 Summary'!$AB$106:$AB$122,0),MATCH(N$93,'R5. ETP17 Summary'!$AC$9:$AK$9,0)),"")</f>
        <v>5459.8922657168641</v>
      </c>
      <c r="O197" s="6">
        <f>IFERROR(INDEX('R5. ETP17 Summary'!$AC$106:$AK$122,MATCH($E197,'R5. ETP17 Summary'!$AB$106:$AB$122,0),MATCH(O$93,'R5. ETP17 Summary'!$AC$9:$AK$9,0)),"")</f>
        <v>6159.5912754522024</v>
      </c>
      <c r="P197" s="6">
        <f>IFERROR(INDEX('R5. ETP17 Summary'!$AC$106:$AK$122,MATCH($E197,'R5. ETP17 Summary'!$AB$106:$AB$122,0),MATCH(P$93,'R5. ETP17 Summary'!$AC$9:$AK$9,0)),"")</f>
        <v>6694.7276786941375</v>
      </c>
      <c r="Q197" s="6">
        <f>IFERROR(INDEX('R5. ETP17 Summary'!$AC$106:$AK$122,MATCH($E197,'R5. ETP17 Summary'!$AB$106:$AB$122,0),MATCH(Q$93,'R5. ETP17 Summary'!$AC$9:$AK$9,0)),"")</f>
        <v>7069.3546887434977</v>
      </c>
      <c r="R197" s="6">
        <f>IFERROR(INDEX('R5. ETP17 Summary'!$AC$106:$AK$122,MATCH($E197,'R5. ETP17 Summary'!$AB$106:$AB$122,0),MATCH(R$93,'R5. ETP17 Summary'!$AC$9:$AK$9,0)),"")</f>
        <v>7514.876982674612</v>
      </c>
      <c r="S197" s="6">
        <f>IFERROR(INDEX('R5. ETP17 Summary'!$AC$106:$AK$122,MATCH($E197,'R5. ETP17 Summary'!$AB$106:$AB$122,0),MATCH(S$93,'R5. ETP17 Summary'!$AC$9:$AK$9,0)),"")</f>
        <v>7857.6739637223955</v>
      </c>
    </row>
    <row r="198" spans="1:19" x14ac:dyDescent="0.3">
      <c r="A198" s="4" t="s">
        <v>45</v>
      </c>
      <c r="B198" s="4" t="s">
        <v>33</v>
      </c>
      <c r="C198" s="4" t="str">
        <f>INDEX('R1. Scenario specifications'!$C$11:$C$59,MATCH($B198,'R1. Scenario specifications'!$A$11:$A$59,0))</f>
        <v>Below 2 Degrees Scenario (1.75DS), Energy Technology Perspectives 2017</v>
      </c>
      <c r="D198" s="4" t="s">
        <v>55</v>
      </c>
      <c r="E198" s="4" t="s">
        <v>69</v>
      </c>
      <c r="G198" s="6">
        <f>IFERROR(INDEX('R5. ETP17 Summary'!$AC$106:$AK$122,MATCH($E198,'R5. ETP17 Summary'!$AB$106:$AB$122,0),MATCH(G$93,'R5. ETP17 Summary'!$AC$9:$AK$9,0)),"")</f>
        <v>495.94800000000004</v>
      </c>
      <c r="H198" s="6" t="str">
        <f>IFERROR(INDEX('R5. ETP17 Summary'!$AC$106:$AK$122,MATCH($E198,'R5. ETP17 Summary'!$AB$106:$AB$122,0),MATCH(H$93,'R5. ETP17 Summary'!$AC$9:$AK$9,0)),"")</f>
        <v/>
      </c>
      <c r="I198" s="6" t="str">
        <f>IFERROR(INDEX('R5. ETP17 Summary'!$AC$106:$AK$122,MATCH($E198,'R5. ETP17 Summary'!$AB$106:$AB$122,0),MATCH(I$93,'R5. ETP17 Summary'!$AC$9:$AK$9,0)),"")</f>
        <v/>
      </c>
      <c r="J198" s="6" t="str">
        <f>IFERROR(INDEX('R5. ETP17 Summary'!$AC$106:$AK$122,MATCH($E198,'R5. ETP17 Summary'!$AB$106:$AB$122,0),MATCH(J$93,'R5. ETP17 Summary'!$AC$9:$AK$9,0)),"")</f>
        <v/>
      </c>
      <c r="K198" s="6" t="str">
        <f>IFERROR(INDEX('R5. ETP17 Summary'!$AC$106:$AK$122,MATCH($E198,'R5. ETP17 Summary'!$AB$106:$AB$122,0),MATCH(K$93,'R5. ETP17 Summary'!$AC$9:$AK$9,0)),"")</f>
        <v/>
      </c>
      <c r="L198" s="6">
        <f>IFERROR(INDEX('R5. ETP17 Summary'!$AC$106:$AK$122,MATCH($E198,'R5. ETP17 Summary'!$AB$106:$AB$122,0),MATCH(L$93,'R5. ETP17 Summary'!$AC$9:$AK$9,0)),"")</f>
        <v>1488.6123878050307</v>
      </c>
      <c r="M198" s="6">
        <f>IFERROR(INDEX('R5. ETP17 Summary'!$AC$106:$AK$122,MATCH($E198,'R5. ETP17 Summary'!$AB$106:$AB$122,0),MATCH(M$93,'R5. ETP17 Summary'!$AC$9:$AK$9,0)),"")</f>
        <v>1937.855435521318</v>
      </c>
      <c r="N198" s="6">
        <f>IFERROR(INDEX('R5. ETP17 Summary'!$AC$106:$AK$122,MATCH($E198,'R5. ETP17 Summary'!$AB$106:$AB$122,0),MATCH(N$93,'R5. ETP17 Summary'!$AC$9:$AK$9,0)),"")</f>
        <v>2483.702083086192</v>
      </c>
      <c r="O198" s="6">
        <f>IFERROR(INDEX('R5. ETP17 Summary'!$AC$106:$AK$122,MATCH($E198,'R5. ETP17 Summary'!$AB$106:$AB$122,0),MATCH(O$93,'R5. ETP17 Summary'!$AC$9:$AK$9,0)),"")</f>
        <v>3076.1374554462427</v>
      </c>
      <c r="P198" s="6">
        <f>IFERROR(INDEX('R5. ETP17 Summary'!$AC$106:$AK$122,MATCH($E198,'R5. ETP17 Summary'!$AB$106:$AB$122,0),MATCH(P$93,'R5. ETP17 Summary'!$AC$9:$AK$9,0)),"")</f>
        <v>3459.5748022474122</v>
      </c>
      <c r="Q198" s="6">
        <f>IFERROR(INDEX('R5. ETP17 Summary'!$AC$106:$AK$122,MATCH($E198,'R5. ETP17 Summary'!$AB$106:$AB$122,0),MATCH(Q$93,'R5. ETP17 Summary'!$AC$9:$AK$9,0)),"")</f>
        <v>3588.7980043099196</v>
      </c>
      <c r="R198" s="6">
        <f>IFERROR(INDEX('R5. ETP17 Summary'!$AC$106:$AK$122,MATCH($E198,'R5. ETP17 Summary'!$AB$106:$AB$122,0),MATCH(R$93,'R5. ETP17 Summary'!$AC$9:$AK$9,0)),"")</f>
        <v>3304.7802216972177</v>
      </c>
      <c r="S198" s="6">
        <f>IFERROR(INDEX('R5. ETP17 Summary'!$AC$106:$AK$122,MATCH($E198,'R5. ETP17 Summary'!$AB$106:$AB$122,0),MATCH(S$93,'R5. ETP17 Summary'!$AC$9:$AK$9,0)),"")</f>
        <v>2472.1261137525148</v>
      </c>
    </row>
    <row r="199" spans="1:19" x14ac:dyDescent="0.3">
      <c r="A199" s="4" t="s">
        <v>45</v>
      </c>
      <c r="B199" s="4" t="s">
        <v>33</v>
      </c>
      <c r="C199" s="4" t="str">
        <f>INDEX('R1. Scenario specifications'!$C$11:$C$59,MATCH($B199,'R1. Scenario specifications'!$A$11:$A$59,0))</f>
        <v>Below 2 Degrees Scenario (1.75DS), Energy Technology Perspectives 2017</v>
      </c>
      <c r="D199" s="4" t="s">
        <v>55</v>
      </c>
      <c r="E199" s="4" t="s">
        <v>70</v>
      </c>
      <c r="G199" s="6">
        <f>IFERROR(INDEX('R5. ETP17 Summary'!$AC$106:$AK$122,MATCH($E199,'R5. ETP17 Summary'!$AB$106:$AB$122,0),MATCH(G$93,'R5. ETP17 Summary'!$AC$9:$AK$9,0)),"")</f>
        <v>0</v>
      </c>
      <c r="H199" s="6" t="str">
        <f>IFERROR(INDEX('R5. ETP17 Summary'!$AC$106:$AK$122,MATCH($E199,'R5. ETP17 Summary'!$AB$106:$AB$122,0),MATCH(H$93,'R5. ETP17 Summary'!$AC$9:$AK$9,0)),"")</f>
        <v/>
      </c>
      <c r="I199" s="6" t="str">
        <f>IFERROR(INDEX('R5. ETP17 Summary'!$AC$106:$AK$122,MATCH($E199,'R5. ETP17 Summary'!$AB$106:$AB$122,0),MATCH(I$93,'R5. ETP17 Summary'!$AC$9:$AK$9,0)),"")</f>
        <v/>
      </c>
      <c r="J199" s="6" t="str">
        <f>IFERROR(INDEX('R5. ETP17 Summary'!$AC$106:$AK$122,MATCH($E199,'R5. ETP17 Summary'!$AB$106:$AB$122,0),MATCH(J$93,'R5. ETP17 Summary'!$AC$9:$AK$9,0)),"")</f>
        <v/>
      </c>
      <c r="K199" s="6" t="str">
        <f>IFERROR(INDEX('R5. ETP17 Summary'!$AC$106:$AK$122,MATCH($E199,'R5. ETP17 Summary'!$AB$106:$AB$122,0),MATCH(K$93,'R5. ETP17 Summary'!$AC$9:$AK$9,0)),"")</f>
        <v/>
      </c>
      <c r="L199" s="6">
        <f>IFERROR(INDEX('R5. ETP17 Summary'!$AC$106:$AK$122,MATCH($E199,'R5. ETP17 Summary'!$AB$106:$AB$122,0),MATCH(L$93,'R5. ETP17 Summary'!$AC$9:$AK$9,0)),"")</f>
        <v>3.4569764943445489</v>
      </c>
      <c r="M199" s="6">
        <f>IFERROR(INDEX('R5. ETP17 Summary'!$AC$106:$AK$122,MATCH($E199,'R5. ETP17 Summary'!$AB$106:$AB$122,0),MATCH(M$93,'R5. ETP17 Summary'!$AC$9:$AK$9,0)),"")</f>
        <v>12.920088575031652</v>
      </c>
      <c r="N199" s="6">
        <f>IFERROR(INDEX('R5. ETP17 Summary'!$AC$106:$AK$122,MATCH($E199,'R5. ETP17 Summary'!$AB$106:$AB$122,0),MATCH(N$93,'R5. ETP17 Summary'!$AC$9:$AK$9,0)),"")</f>
        <v>69.845187135081972</v>
      </c>
      <c r="O199" s="6">
        <f>IFERROR(INDEX('R5. ETP17 Summary'!$AC$106:$AK$122,MATCH($E199,'R5. ETP17 Summary'!$AB$106:$AB$122,0),MATCH(O$93,'R5. ETP17 Summary'!$AC$9:$AK$9,0)),"")</f>
        <v>253.09722965482851</v>
      </c>
      <c r="P199" s="6">
        <f>IFERROR(INDEX('R5. ETP17 Summary'!$AC$106:$AK$122,MATCH($E199,'R5. ETP17 Summary'!$AB$106:$AB$122,0),MATCH(P$93,'R5. ETP17 Summary'!$AC$9:$AK$9,0)),"")</f>
        <v>715.07668659653336</v>
      </c>
      <c r="Q199" s="6">
        <f>IFERROR(INDEX('R5. ETP17 Summary'!$AC$106:$AK$122,MATCH($E199,'R5. ETP17 Summary'!$AB$106:$AB$122,0),MATCH(Q$93,'R5. ETP17 Summary'!$AC$9:$AK$9,0)),"")</f>
        <v>1173.7152086759461</v>
      </c>
      <c r="R199" s="6">
        <f>IFERROR(INDEX('R5. ETP17 Summary'!$AC$106:$AK$122,MATCH($E199,'R5. ETP17 Summary'!$AB$106:$AB$122,0),MATCH(R$93,'R5. ETP17 Summary'!$AC$9:$AK$9,0)),"")</f>
        <v>1675.140910649382</v>
      </c>
      <c r="S199" s="6">
        <f>IFERROR(INDEX('R5. ETP17 Summary'!$AC$106:$AK$122,MATCH($E199,'R5. ETP17 Summary'!$AB$106:$AB$122,0),MATCH(S$93,'R5. ETP17 Summary'!$AC$9:$AK$9,0)),"")</f>
        <v>2213.6563171406628</v>
      </c>
    </row>
    <row r="200" spans="1:19" x14ac:dyDescent="0.3">
      <c r="A200" s="4" t="s">
        <v>45</v>
      </c>
      <c r="B200" s="4" t="s">
        <v>33</v>
      </c>
      <c r="C200" s="4" t="str">
        <f>INDEX('R1. Scenario specifications'!$C$11:$C$59,MATCH($B200,'R1. Scenario specifications'!$A$11:$A$59,0))</f>
        <v>Below 2 Degrees Scenario (1.75DS), Energy Technology Perspectives 2017</v>
      </c>
      <c r="D200" s="4" t="s">
        <v>54</v>
      </c>
      <c r="E200" s="4" t="s">
        <v>71</v>
      </c>
      <c r="G200" s="6">
        <f>IFERROR(INDEX('R5. ETP17 Summary'!$AC$106:$AK$122,MATCH($E200,'R5. ETP17 Summary'!$AB$106:$AB$122,0),MATCH(G$93,'R5. ETP17 Summary'!$AC$9:$AK$9,0)),"")</f>
        <v>3894.7080000000001</v>
      </c>
      <c r="H200" s="6" t="str">
        <f>IFERROR(INDEX('R5. ETP17 Summary'!$AC$106:$AK$122,MATCH($E200,'R5. ETP17 Summary'!$AB$106:$AB$122,0),MATCH(H$93,'R5. ETP17 Summary'!$AC$9:$AK$9,0)),"")</f>
        <v/>
      </c>
      <c r="I200" s="6" t="str">
        <f>IFERROR(INDEX('R5. ETP17 Summary'!$AC$106:$AK$122,MATCH($E200,'R5. ETP17 Summary'!$AB$106:$AB$122,0),MATCH(I$93,'R5. ETP17 Summary'!$AC$9:$AK$9,0)),"")</f>
        <v/>
      </c>
      <c r="J200" s="6" t="str">
        <f>IFERROR(INDEX('R5. ETP17 Summary'!$AC$106:$AK$122,MATCH($E200,'R5. ETP17 Summary'!$AB$106:$AB$122,0),MATCH(J$93,'R5. ETP17 Summary'!$AC$9:$AK$9,0)),"")</f>
        <v/>
      </c>
      <c r="K200" s="6" t="str">
        <f>IFERROR(INDEX('R5. ETP17 Summary'!$AC$106:$AK$122,MATCH($E200,'R5. ETP17 Summary'!$AB$106:$AB$122,0),MATCH(K$93,'R5. ETP17 Summary'!$AC$9:$AK$9,0)),"")</f>
        <v/>
      </c>
      <c r="L200" s="6">
        <f>IFERROR(INDEX('R5. ETP17 Summary'!$AC$106:$AK$122,MATCH($E200,'R5. ETP17 Summary'!$AB$106:$AB$122,0),MATCH(L$93,'R5. ETP17 Summary'!$AC$9:$AK$9,0)),"")</f>
        <v>5159.2504762681683</v>
      </c>
      <c r="M200" s="6">
        <f>IFERROR(INDEX('R5. ETP17 Summary'!$AC$106:$AK$122,MATCH($E200,'R5. ETP17 Summary'!$AB$106:$AB$122,0),MATCH(M$93,'R5. ETP17 Summary'!$AC$9:$AK$9,0)),"")</f>
        <v>5713.7086533450283</v>
      </c>
      <c r="N200" s="6">
        <f>IFERROR(INDEX('R5. ETP17 Summary'!$AC$106:$AK$122,MATCH($E200,'R5. ETP17 Summary'!$AB$106:$AB$122,0),MATCH(N$93,'R5. ETP17 Summary'!$AC$9:$AK$9,0)),"")</f>
        <v>6102.270844518167</v>
      </c>
      <c r="O200" s="6">
        <f>IFERROR(INDEX('R5. ETP17 Summary'!$AC$106:$AK$122,MATCH($E200,'R5. ETP17 Summary'!$AB$106:$AB$122,0),MATCH(O$93,'R5. ETP17 Summary'!$AC$9:$AK$9,0)),"")</f>
        <v>6746.7868103090632</v>
      </c>
      <c r="P200" s="6">
        <f>IFERROR(INDEX('R5. ETP17 Summary'!$AC$106:$AK$122,MATCH($E200,'R5. ETP17 Summary'!$AB$106:$AB$122,0),MATCH(P$93,'R5. ETP17 Summary'!$AC$9:$AK$9,0)),"")</f>
        <v>7362.3572617812524</v>
      </c>
      <c r="Q200" s="6">
        <f>IFERROR(INDEX('R5. ETP17 Summary'!$AC$106:$AK$122,MATCH($E200,'R5. ETP17 Summary'!$AB$106:$AB$122,0),MATCH(Q$93,'R5. ETP17 Summary'!$AC$9:$AK$9,0)),"")</f>
        <v>7964.9360111745673</v>
      </c>
      <c r="R200" s="6">
        <f>IFERROR(INDEX('R5. ETP17 Summary'!$AC$106:$AK$122,MATCH($E200,'R5. ETP17 Summary'!$AB$106:$AB$122,0),MATCH(R$93,'R5. ETP17 Summary'!$AC$9:$AK$9,0)),"")</f>
        <v>8581.8450144875023</v>
      </c>
      <c r="S200" s="6">
        <f>IFERROR(INDEX('R5. ETP17 Summary'!$AC$106:$AK$122,MATCH($E200,'R5. ETP17 Summary'!$AB$106:$AB$122,0),MATCH(S$93,'R5. ETP17 Summary'!$AC$9:$AK$9,0)),"")</f>
        <v>9194.0300709084968</v>
      </c>
    </row>
    <row r="201" spans="1:19" x14ac:dyDescent="0.3">
      <c r="A201" s="4" t="s">
        <v>45</v>
      </c>
      <c r="B201" s="4" t="s">
        <v>33</v>
      </c>
      <c r="C201" s="4" t="str">
        <f>INDEX('R1. Scenario specifications'!$C$11:$C$59,MATCH($B201,'R1. Scenario specifications'!$A$11:$A$59,0))</f>
        <v>Below 2 Degrees Scenario (1.75DS), Energy Technology Perspectives 2017</v>
      </c>
      <c r="D201" s="4" t="s">
        <v>58</v>
      </c>
      <c r="E201" s="4" t="s">
        <v>63</v>
      </c>
      <c r="G201" s="6">
        <f>IFERROR(INDEX('R5. ETP17 Summary'!$AC$106:$AK$122,MATCH($E201,'R5. ETP17 Summary'!$AB$106:$AB$122,0),MATCH(G$93,'R5. ETP17 Summary'!$AC$9:$AK$9,0)),"")</f>
        <v>77.376999999999995</v>
      </c>
      <c r="H201" s="6" t="str">
        <f>IFERROR(INDEX('R5. ETP17 Summary'!$AC$106:$AK$122,MATCH($E201,'R5. ETP17 Summary'!$AB$106:$AB$122,0),MATCH(H$93,'R5. ETP17 Summary'!$AC$9:$AK$9,0)),"")</f>
        <v/>
      </c>
      <c r="I201" s="6" t="str">
        <f>IFERROR(INDEX('R5. ETP17 Summary'!$AC$106:$AK$122,MATCH($E201,'R5. ETP17 Summary'!$AB$106:$AB$122,0),MATCH(I$93,'R5. ETP17 Summary'!$AC$9:$AK$9,0)),"")</f>
        <v/>
      </c>
      <c r="J201" s="6" t="str">
        <f>IFERROR(INDEX('R5. ETP17 Summary'!$AC$106:$AK$122,MATCH($E201,'R5. ETP17 Summary'!$AB$106:$AB$122,0),MATCH(J$93,'R5. ETP17 Summary'!$AC$9:$AK$9,0)),"")</f>
        <v/>
      </c>
      <c r="K201" s="6" t="str">
        <f>IFERROR(INDEX('R5. ETP17 Summary'!$AC$106:$AK$122,MATCH($E201,'R5. ETP17 Summary'!$AB$106:$AB$122,0),MATCH(K$93,'R5. ETP17 Summary'!$AC$9:$AK$9,0)),"")</f>
        <v/>
      </c>
      <c r="L201" s="6">
        <f>IFERROR(INDEX('R5. ETP17 Summary'!$AC$106:$AK$122,MATCH($E201,'R5. ETP17 Summary'!$AB$106:$AB$122,0),MATCH(L$93,'R5. ETP17 Summary'!$AC$9:$AK$9,0)),"")</f>
        <v>224.70842295503141</v>
      </c>
      <c r="M201" s="6">
        <f>IFERROR(INDEX('R5. ETP17 Summary'!$AC$106:$AK$122,MATCH($E201,'R5. ETP17 Summary'!$AB$106:$AB$122,0),MATCH(M$93,'R5. ETP17 Summary'!$AC$9:$AK$9,0)),"")</f>
        <v>343.1592661154192</v>
      </c>
      <c r="N201" s="6">
        <f>IFERROR(INDEX('R5. ETP17 Summary'!$AC$106:$AK$122,MATCH($E201,'R5. ETP17 Summary'!$AB$106:$AB$122,0),MATCH(N$93,'R5. ETP17 Summary'!$AC$9:$AK$9,0)),"")</f>
        <v>489.16273055268647</v>
      </c>
      <c r="O201" s="6">
        <f>IFERROR(INDEX('R5. ETP17 Summary'!$AC$106:$AK$122,MATCH($E201,'R5. ETP17 Summary'!$AB$106:$AB$122,0),MATCH(O$93,'R5. ETP17 Summary'!$AC$9:$AK$9,0)),"")</f>
        <v>644.88924281322033</v>
      </c>
      <c r="P201" s="6">
        <f>IFERROR(INDEX('R5. ETP17 Summary'!$AC$106:$AK$122,MATCH($E201,'R5. ETP17 Summary'!$AB$106:$AB$122,0),MATCH(P$93,'R5. ETP17 Summary'!$AC$9:$AK$9,0)),"")</f>
        <v>820.32375047994276</v>
      </c>
      <c r="Q201" s="6">
        <f>IFERROR(INDEX('R5. ETP17 Summary'!$AC$106:$AK$122,MATCH($E201,'R5. ETP17 Summary'!$AB$106:$AB$122,0),MATCH(Q$93,'R5. ETP17 Summary'!$AC$9:$AK$9,0)),"")</f>
        <v>1006.6939361437601</v>
      </c>
      <c r="R201" s="6">
        <f>IFERROR(INDEX('R5. ETP17 Summary'!$AC$106:$AK$122,MATCH($E201,'R5. ETP17 Summary'!$AB$106:$AB$122,0),MATCH(R$93,'R5. ETP17 Summary'!$AC$9:$AK$9,0)),"")</f>
        <v>1190.4754239507513</v>
      </c>
      <c r="S201" s="6">
        <f>IFERROR(INDEX('R5. ETP17 Summary'!$AC$106:$AK$122,MATCH($E201,'R5. ETP17 Summary'!$AB$106:$AB$122,0),MATCH(S$93,'R5. ETP17 Summary'!$AC$9:$AK$9,0)),"")</f>
        <v>1369.6500207175693</v>
      </c>
    </row>
    <row r="202" spans="1:19" x14ac:dyDescent="0.3">
      <c r="A202" s="4" t="s">
        <v>45</v>
      </c>
      <c r="B202" s="4" t="s">
        <v>33</v>
      </c>
      <c r="C202" s="4" t="str">
        <f>INDEX('R1. Scenario specifications'!$C$11:$C$59,MATCH($B202,'R1. Scenario specifications'!$A$11:$A$59,0))</f>
        <v>Below 2 Degrees Scenario (1.75DS), Energy Technology Perspectives 2017</v>
      </c>
      <c r="D202" s="4" t="s">
        <v>57</v>
      </c>
      <c r="E202" s="4" t="s">
        <v>72</v>
      </c>
      <c r="G202" s="6">
        <f>IFERROR(INDEX('R5. ETP17 Summary'!$AC$106:$AK$122,MATCH($E202,'R5. ETP17 Summary'!$AB$106:$AB$122,0),MATCH(G$93,'R5. ETP17 Summary'!$AC$9:$AK$9,0)),"")</f>
        <v>692.12371787999996</v>
      </c>
      <c r="H202" s="6" t="str">
        <f>IFERROR(INDEX('R5. ETP17 Summary'!$AC$106:$AK$122,MATCH($E202,'R5. ETP17 Summary'!$AB$106:$AB$122,0),MATCH(H$93,'R5. ETP17 Summary'!$AC$9:$AK$9,0)),"")</f>
        <v/>
      </c>
      <c r="I202" s="6" t="str">
        <f>IFERROR(INDEX('R5. ETP17 Summary'!$AC$106:$AK$122,MATCH($E202,'R5. ETP17 Summary'!$AB$106:$AB$122,0),MATCH(I$93,'R5. ETP17 Summary'!$AC$9:$AK$9,0)),"")</f>
        <v/>
      </c>
      <c r="J202" s="6" t="str">
        <f>IFERROR(INDEX('R5. ETP17 Summary'!$AC$106:$AK$122,MATCH($E202,'R5. ETP17 Summary'!$AB$106:$AB$122,0),MATCH(J$93,'R5. ETP17 Summary'!$AC$9:$AK$9,0)),"")</f>
        <v/>
      </c>
      <c r="K202" s="6" t="str">
        <f>IFERROR(INDEX('R5. ETP17 Summary'!$AC$106:$AK$122,MATCH($E202,'R5. ETP17 Summary'!$AB$106:$AB$122,0),MATCH(K$93,'R5. ETP17 Summary'!$AC$9:$AK$9,0)),"")</f>
        <v/>
      </c>
      <c r="L202" s="6">
        <f>IFERROR(INDEX('R5. ETP17 Summary'!$AC$106:$AK$122,MATCH($E202,'R5. ETP17 Summary'!$AB$106:$AB$122,0),MATCH(L$93,'R5. ETP17 Summary'!$AC$9:$AK$9,0)),"")</f>
        <v>2564.5870851507511</v>
      </c>
      <c r="M202" s="6">
        <f>IFERROR(INDEX('R5. ETP17 Summary'!$AC$106:$AK$122,MATCH($E202,'R5. ETP17 Summary'!$AB$106:$AB$122,0),MATCH(M$93,'R5. ETP17 Summary'!$AC$9:$AK$9,0)),"")</f>
        <v>3726.0198449096065</v>
      </c>
      <c r="N202" s="6">
        <f>IFERROR(INDEX('R5. ETP17 Summary'!$AC$106:$AK$122,MATCH($E202,'R5. ETP17 Summary'!$AB$106:$AB$122,0),MATCH(N$93,'R5. ETP17 Summary'!$AC$9:$AK$9,0)),"")</f>
        <v>4666.9741084744164</v>
      </c>
      <c r="O202" s="6">
        <f>IFERROR(INDEX('R5. ETP17 Summary'!$AC$106:$AK$122,MATCH($E202,'R5. ETP17 Summary'!$AB$106:$AB$122,0),MATCH(O$93,'R5. ETP17 Summary'!$AC$9:$AK$9,0)),"")</f>
        <v>5470.2247279555813</v>
      </c>
      <c r="P202" s="6">
        <f>IFERROR(INDEX('R5. ETP17 Summary'!$AC$106:$AK$122,MATCH($E202,'R5. ETP17 Summary'!$AB$106:$AB$122,0),MATCH(P$93,'R5. ETP17 Summary'!$AC$9:$AK$9,0)),"")</f>
        <v>6094.0766052582494</v>
      </c>
      <c r="Q202" s="6">
        <f>IFERROR(INDEX('R5. ETP17 Summary'!$AC$106:$AK$122,MATCH($E202,'R5. ETP17 Summary'!$AB$106:$AB$122,0),MATCH(Q$93,'R5. ETP17 Summary'!$AC$9:$AK$9,0)),"")</f>
        <v>6850.9596911843264</v>
      </c>
      <c r="R202" s="6">
        <f>IFERROR(INDEX('R5. ETP17 Summary'!$AC$106:$AK$122,MATCH($E202,'R5. ETP17 Summary'!$AB$106:$AB$122,0),MATCH(R$93,'R5. ETP17 Summary'!$AC$9:$AK$9,0)),"")</f>
        <v>7356.9770222920852</v>
      </c>
      <c r="S202" s="6">
        <f>IFERROR(INDEX('R5. ETP17 Summary'!$AC$106:$AK$122,MATCH($E202,'R5. ETP17 Summary'!$AB$106:$AB$122,0),MATCH(S$93,'R5. ETP17 Summary'!$AC$9:$AK$9,0)),"")</f>
        <v>7686.0143252748239</v>
      </c>
    </row>
    <row r="203" spans="1:19" x14ac:dyDescent="0.3">
      <c r="A203" s="4" t="s">
        <v>45</v>
      </c>
      <c r="B203" s="4" t="s">
        <v>33</v>
      </c>
      <c r="C203" s="4" t="str">
        <f>INDEX('R1. Scenario specifications'!$C$11:$C$59,MATCH($B203,'R1. Scenario specifications'!$A$11:$A$59,0))</f>
        <v>Below 2 Degrees Scenario (1.75DS), Energy Technology Perspectives 2017</v>
      </c>
      <c r="D203" s="4" t="s">
        <v>57</v>
      </c>
      <c r="E203" s="4" t="s">
        <v>73</v>
      </c>
      <c r="G203" s="6">
        <f>IFERROR(INDEX('R5. ETP17 Summary'!$AC$106:$AK$122,MATCH($E203,'R5. ETP17 Summary'!$AB$106:$AB$122,0),MATCH(G$93,'R5. ETP17 Summary'!$AC$9:$AK$9,0)),"")</f>
        <v>25.169518119999996</v>
      </c>
      <c r="H203" s="6" t="str">
        <f>IFERROR(INDEX('R5. ETP17 Summary'!$AC$106:$AK$122,MATCH($E203,'R5. ETP17 Summary'!$AB$106:$AB$122,0),MATCH(H$93,'R5. ETP17 Summary'!$AC$9:$AK$9,0)),"")</f>
        <v/>
      </c>
      <c r="I203" s="6" t="str">
        <f>IFERROR(INDEX('R5. ETP17 Summary'!$AC$106:$AK$122,MATCH($E203,'R5. ETP17 Summary'!$AB$106:$AB$122,0),MATCH(I$93,'R5. ETP17 Summary'!$AC$9:$AK$9,0)),"")</f>
        <v/>
      </c>
      <c r="J203" s="6" t="str">
        <f>IFERROR(INDEX('R5. ETP17 Summary'!$AC$106:$AK$122,MATCH($E203,'R5. ETP17 Summary'!$AB$106:$AB$122,0),MATCH(J$93,'R5. ETP17 Summary'!$AC$9:$AK$9,0)),"")</f>
        <v/>
      </c>
      <c r="K203" s="6" t="str">
        <f>IFERROR(INDEX('R5. ETP17 Summary'!$AC$106:$AK$122,MATCH($E203,'R5. ETP17 Summary'!$AB$106:$AB$122,0),MATCH(K$93,'R5. ETP17 Summary'!$AC$9:$AK$9,0)),"")</f>
        <v/>
      </c>
      <c r="L203" s="6">
        <f>IFERROR(INDEX('R5. ETP17 Summary'!$AC$106:$AK$122,MATCH($E203,'R5. ETP17 Summary'!$AB$106:$AB$122,0),MATCH(L$93,'R5. ETP17 Summary'!$AC$9:$AK$9,0)),"")</f>
        <v>221.78047089869935</v>
      </c>
      <c r="M203" s="6">
        <f>IFERROR(INDEX('R5. ETP17 Summary'!$AC$106:$AK$122,MATCH($E203,'R5. ETP17 Summary'!$AB$106:$AB$122,0),MATCH(M$93,'R5. ETP17 Summary'!$AC$9:$AK$9,0)),"")</f>
        <v>457.30766564378109</v>
      </c>
      <c r="N203" s="6">
        <f>IFERROR(INDEX('R5. ETP17 Summary'!$AC$106:$AK$122,MATCH($E203,'R5. ETP17 Summary'!$AB$106:$AB$122,0),MATCH(N$93,'R5. ETP17 Summary'!$AC$9:$AK$9,0)),"")</f>
        <v>748.12934778901342</v>
      </c>
      <c r="O203" s="6">
        <f>IFERROR(INDEX('R5. ETP17 Summary'!$AC$106:$AK$122,MATCH($E203,'R5. ETP17 Summary'!$AB$106:$AB$122,0),MATCH(O$93,'R5. ETP17 Summary'!$AC$9:$AK$9,0)),"")</f>
        <v>1059.7755534910161</v>
      </c>
      <c r="P203" s="6">
        <f>IFERROR(INDEX('R5. ETP17 Summary'!$AC$106:$AK$122,MATCH($E203,'R5. ETP17 Summary'!$AB$106:$AB$122,0),MATCH(P$93,'R5. ETP17 Summary'!$AC$9:$AK$9,0)),"")</f>
        <v>1392.9391652658276</v>
      </c>
      <c r="Q203" s="6">
        <f>IFERROR(INDEX('R5. ETP17 Summary'!$AC$106:$AK$122,MATCH($E203,'R5. ETP17 Summary'!$AB$106:$AB$122,0),MATCH(Q$93,'R5. ETP17 Summary'!$AC$9:$AK$9,0)),"")</f>
        <v>1801.5070131232471</v>
      </c>
      <c r="R203" s="6">
        <f>IFERROR(INDEX('R5. ETP17 Summary'!$AC$106:$AK$122,MATCH($E203,'R5. ETP17 Summary'!$AB$106:$AB$122,0),MATCH(R$93,'R5. ETP17 Summary'!$AC$9:$AK$9,0)),"")</f>
        <v>2283.6143570850923</v>
      </c>
      <c r="S203" s="6">
        <f>IFERROR(INDEX('R5. ETP17 Summary'!$AC$106:$AK$122,MATCH($E203,'R5. ETP17 Summary'!$AB$106:$AB$122,0),MATCH(S$93,'R5. ETP17 Summary'!$AC$9:$AK$9,0)),"")</f>
        <v>2829.12017484845</v>
      </c>
    </row>
    <row r="204" spans="1:19" x14ac:dyDescent="0.3">
      <c r="A204" s="4" t="s">
        <v>45</v>
      </c>
      <c r="B204" s="4" t="s">
        <v>33</v>
      </c>
      <c r="C204" s="4" t="str">
        <f>INDEX('R1. Scenario specifications'!$C$11:$C$59,MATCH($B204,'R1. Scenario specifications'!$A$11:$A$59,0))</f>
        <v>Below 2 Degrees Scenario (1.75DS), Energy Technology Perspectives 2017</v>
      </c>
      <c r="D204" s="4" t="s">
        <v>56</v>
      </c>
      <c r="E204" s="4" t="s">
        <v>61</v>
      </c>
      <c r="G204" s="6">
        <f>IFERROR(INDEX('R5. ETP17 Summary'!$AC$106:$AK$122,MATCH($E204,'R5. ETP17 Summary'!$AB$106:$AB$122,0),MATCH(G$93,'R5. ETP17 Summary'!$AC$9:$AK$9,0)),"")</f>
        <v>189.68899999999999</v>
      </c>
      <c r="H204" s="6" t="str">
        <f>IFERROR(INDEX('R5. ETP17 Summary'!$AC$106:$AK$122,MATCH($E204,'R5. ETP17 Summary'!$AB$106:$AB$122,0),MATCH(H$93,'R5. ETP17 Summary'!$AC$9:$AK$9,0)),"")</f>
        <v/>
      </c>
      <c r="I204" s="6" t="str">
        <f>IFERROR(INDEX('R5. ETP17 Summary'!$AC$106:$AK$122,MATCH($E204,'R5. ETP17 Summary'!$AB$106:$AB$122,0),MATCH(I$93,'R5. ETP17 Summary'!$AC$9:$AK$9,0)),"")</f>
        <v/>
      </c>
      <c r="J204" s="6" t="str">
        <f>IFERROR(INDEX('R5. ETP17 Summary'!$AC$106:$AK$122,MATCH($E204,'R5. ETP17 Summary'!$AB$106:$AB$122,0),MATCH(J$93,'R5. ETP17 Summary'!$AC$9:$AK$9,0)),"")</f>
        <v/>
      </c>
      <c r="K204" s="6" t="str">
        <f>IFERROR(INDEX('R5. ETP17 Summary'!$AC$106:$AK$122,MATCH($E204,'R5. ETP17 Summary'!$AB$106:$AB$122,0),MATCH(K$93,'R5. ETP17 Summary'!$AC$9:$AK$9,0)),"")</f>
        <v/>
      </c>
      <c r="L204" s="6">
        <f>IFERROR(INDEX('R5. ETP17 Summary'!$AC$106:$AK$122,MATCH($E204,'R5. ETP17 Summary'!$AB$106:$AB$122,0),MATCH(L$93,'R5. ETP17 Summary'!$AC$9:$AK$9,0)),"")</f>
        <v>948.37857442481572</v>
      </c>
      <c r="M204" s="6">
        <f>IFERROR(INDEX('R5. ETP17 Summary'!$AC$106:$AK$122,MATCH($E204,'R5. ETP17 Summary'!$AB$106:$AB$122,0),MATCH(M$93,'R5. ETP17 Summary'!$AC$9:$AK$9,0)),"")</f>
        <v>1518.9112881261688</v>
      </c>
      <c r="N204" s="6">
        <f>IFERROR(INDEX('R5. ETP17 Summary'!$AC$106:$AK$122,MATCH($E204,'R5. ETP17 Summary'!$AB$106:$AB$122,0),MATCH(N$93,'R5. ETP17 Summary'!$AC$9:$AK$9,0)),"")</f>
        <v>2399.0493281807398</v>
      </c>
      <c r="O204" s="6">
        <f>IFERROR(INDEX('R5. ETP17 Summary'!$AC$106:$AK$122,MATCH($E204,'R5. ETP17 Summary'!$AB$106:$AB$122,0),MATCH(O$93,'R5. ETP17 Summary'!$AC$9:$AK$9,0)),"")</f>
        <v>3489.9328641497059</v>
      </c>
      <c r="P204" s="6">
        <f>IFERROR(INDEX('R5. ETP17 Summary'!$AC$106:$AK$122,MATCH($E204,'R5. ETP17 Summary'!$AB$106:$AB$122,0),MATCH(P$93,'R5. ETP17 Summary'!$AC$9:$AK$9,0)),"")</f>
        <v>4807.212605481679</v>
      </c>
      <c r="Q204" s="6">
        <f>IFERROR(INDEX('R5. ETP17 Summary'!$AC$106:$AK$122,MATCH($E204,'R5. ETP17 Summary'!$AB$106:$AB$122,0),MATCH(Q$93,'R5. ETP17 Summary'!$AC$9:$AK$9,0)),"")</f>
        <v>6097.3840090974954</v>
      </c>
      <c r="R204" s="6">
        <f>IFERROR(INDEX('R5. ETP17 Summary'!$AC$106:$AK$122,MATCH($E204,'R5. ETP17 Summary'!$AB$106:$AB$122,0),MATCH(R$93,'R5. ETP17 Summary'!$AC$9:$AK$9,0)),"")</f>
        <v>7610.8550656670441</v>
      </c>
      <c r="S204" s="6">
        <f>IFERROR(INDEX('R5. ETP17 Summary'!$AC$106:$AK$122,MATCH($E204,'R5. ETP17 Summary'!$AB$106:$AB$122,0),MATCH(S$93,'R5. ETP17 Summary'!$AC$9:$AK$9,0)),"")</f>
        <v>9192.7869559124338</v>
      </c>
    </row>
    <row r="205" spans="1:19" x14ac:dyDescent="0.3">
      <c r="A205" s="4" t="s">
        <v>45</v>
      </c>
      <c r="B205" s="4" t="s">
        <v>33</v>
      </c>
      <c r="C205" s="4" t="str">
        <f>INDEX('R1. Scenario specifications'!$C$11:$C$59,MATCH($B205,'R1. Scenario specifications'!$A$11:$A$59,0))</f>
        <v>Below 2 Degrees Scenario (1.75DS), Energy Technology Perspectives 2017</v>
      </c>
      <c r="D205" s="4" t="s">
        <v>56</v>
      </c>
      <c r="E205" s="4" t="s">
        <v>74</v>
      </c>
      <c r="G205" s="6">
        <f>IFERROR(INDEX('R5. ETP17 Summary'!$AC$106:$AK$122,MATCH($E205,'R5. ETP17 Summary'!$AB$106:$AB$122,0),MATCH(G$93,'R5. ETP17 Summary'!$AC$9:$AK$9,0)),"")</f>
        <v>8.49</v>
      </c>
      <c r="H205" s="6" t="str">
        <f>IFERROR(INDEX('R5. ETP17 Summary'!$AC$106:$AK$122,MATCH($E205,'R5. ETP17 Summary'!$AB$106:$AB$122,0),MATCH(H$93,'R5. ETP17 Summary'!$AC$9:$AK$9,0)),"")</f>
        <v/>
      </c>
      <c r="I205" s="6" t="str">
        <f>IFERROR(INDEX('R5. ETP17 Summary'!$AC$106:$AK$122,MATCH($E205,'R5. ETP17 Summary'!$AB$106:$AB$122,0),MATCH(I$93,'R5. ETP17 Summary'!$AC$9:$AK$9,0)),"")</f>
        <v/>
      </c>
      <c r="J205" s="6" t="str">
        <f>IFERROR(INDEX('R5. ETP17 Summary'!$AC$106:$AK$122,MATCH($E205,'R5. ETP17 Summary'!$AB$106:$AB$122,0),MATCH(J$93,'R5. ETP17 Summary'!$AC$9:$AK$9,0)),"")</f>
        <v/>
      </c>
      <c r="K205" s="6" t="str">
        <f>IFERROR(INDEX('R5. ETP17 Summary'!$AC$106:$AK$122,MATCH($E205,'R5. ETP17 Summary'!$AB$106:$AB$122,0),MATCH(K$93,'R5. ETP17 Summary'!$AC$9:$AK$9,0)),"")</f>
        <v/>
      </c>
      <c r="L205" s="6">
        <f>IFERROR(INDEX('R5. ETP17 Summary'!$AC$106:$AK$122,MATCH($E205,'R5. ETP17 Summary'!$AB$106:$AB$122,0),MATCH(L$93,'R5. ETP17 Summary'!$AC$9:$AK$9,0)),"")</f>
        <v>304.00209550567251</v>
      </c>
      <c r="M205" s="6">
        <f>IFERROR(INDEX('R5. ETP17 Summary'!$AC$106:$AK$122,MATCH($E205,'R5. ETP17 Summary'!$AB$106:$AB$122,0),MATCH(M$93,'R5. ETP17 Summary'!$AC$9:$AK$9,0)),"")</f>
        <v>736.08821555283885</v>
      </c>
      <c r="N205" s="6">
        <f>IFERROR(INDEX('R5. ETP17 Summary'!$AC$106:$AK$122,MATCH($E205,'R5. ETP17 Summary'!$AB$106:$AB$122,0),MATCH(N$93,'R5. ETP17 Summary'!$AC$9:$AK$9,0)),"")</f>
        <v>1455.1666716585403</v>
      </c>
      <c r="O205" s="6">
        <f>IFERROR(INDEX('R5. ETP17 Summary'!$AC$106:$AK$122,MATCH($E205,'R5. ETP17 Summary'!$AB$106:$AB$122,0),MATCH(O$93,'R5. ETP17 Summary'!$AC$9:$AK$9,0)),"")</f>
        <v>2263.4297583263365</v>
      </c>
      <c r="P205" s="6">
        <f>IFERROR(INDEX('R5. ETP17 Summary'!$AC$106:$AK$122,MATCH($E205,'R5. ETP17 Summary'!$AB$106:$AB$122,0),MATCH(P$93,'R5. ETP17 Summary'!$AC$9:$AK$9,0)),"")</f>
        <v>3022.3744127771765</v>
      </c>
      <c r="Q205" s="6">
        <f>IFERROR(INDEX('R5. ETP17 Summary'!$AC$106:$AK$122,MATCH($E205,'R5. ETP17 Summary'!$AB$106:$AB$122,0),MATCH(Q$93,'R5. ETP17 Summary'!$AC$9:$AK$9,0)),"")</f>
        <v>3895.010035396167</v>
      </c>
      <c r="R205" s="6">
        <f>IFERROR(INDEX('R5. ETP17 Summary'!$AC$106:$AK$122,MATCH($E205,'R5. ETP17 Summary'!$AB$106:$AB$122,0),MATCH(R$93,'R5. ETP17 Summary'!$AC$9:$AK$9,0)),"")</f>
        <v>4657.4793213432431</v>
      </c>
      <c r="S205" s="6">
        <f>IFERROR(INDEX('R5. ETP17 Summary'!$AC$106:$AK$122,MATCH($E205,'R5. ETP17 Summary'!$AB$106:$AB$122,0),MATCH(S$93,'R5. ETP17 Summary'!$AC$9:$AK$9,0)),"")</f>
        <v>5459.9573322180768</v>
      </c>
    </row>
    <row r="206" spans="1:19" x14ac:dyDescent="0.3">
      <c r="A206" s="4" t="s">
        <v>45</v>
      </c>
      <c r="B206" s="4" t="s">
        <v>33</v>
      </c>
      <c r="C206" s="4" t="str">
        <f>INDEX('R1. Scenario specifications'!$C$11:$C$59,MATCH($B206,'R1. Scenario specifications'!$A$11:$A$59,0))</f>
        <v>Below 2 Degrees Scenario (1.75DS), Energy Technology Perspectives 2017</v>
      </c>
      <c r="D206" s="4" t="s">
        <v>58</v>
      </c>
      <c r="E206" s="4" t="s">
        <v>75</v>
      </c>
      <c r="G206" s="6">
        <f>IFERROR(INDEX('R5. ETP17 Summary'!$AC$106:$AK$122,MATCH($E206,'R5. ETP17 Summary'!$AB$106:$AB$122,0),MATCH(G$93,'R5. ETP17 Summary'!$AC$9:$AK$9,0)),"")</f>
        <v>0.999</v>
      </c>
      <c r="H206" s="6" t="str">
        <f>IFERROR(INDEX('R5. ETP17 Summary'!$AC$106:$AK$122,MATCH($E206,'R5. ETP17 Summary'!$AB$106:$AB$122,0),MATCH(H$93,'R5. ETP17 Summary'!$AC$9:$AK$9,0)),"")</f>
        <v/>
      </c>
      <c r="I206" s="6" t="str">
        <f>IFERROR(INDEX('R5. ETP17 Summary'!$AC$106:$AK$122,MATCH($E206,'R5. ETP17 Summary'!$AB$106:$AB$122,0),MATCH(I$93,'R5. ETP17 Summary'!$AC$9:$AK$9,0)),"")</f>
        <v/>
      </c>
      <c r="J206" s="6" t="str">
        <f>IFERROR(INDEX('R5. ETP17 Summary'!$AC$106:$AK$122,MATCH($E206,'R5. ETP17 Summary'!$AB$106:$AB$122,0),MATCH(J$93,'R5. ETP17 Summary'!$AC$9:$AK$9,0)),"")</f>
        <v/>
      </c>
      <c r="K206" s="6" t="str">
        <f>IFERROR(INDEX('R5. ETP17 Summary'!$AC$106:$AK$122,MATCH($E206,'R5. ETP17 Summary'!$AB$106:$AB$122,0),MATCH(K$93,'R5. ETP17 Summary'!$AC$9:$AK$9,0)),"")</f>
        <v/>
      </c>
      <c r="L206" s="6">
        <f>IFERROR(INDEX('R5. ETP17 Summary'!$AC$106:$AK$122,MATCH($E206,'R5. ETP17 Summary'!$AB$106:$AB$122,0),MATCH(L$93,'R5. ETP17 Summary'!$AC$9:$AK$9,0)),"")</f>
        <v>7.296959336555731</v>
      </c>
      <c r="M206" s="6">
        <f>IFERROR(INDEX('R5. ETP17 Summary'!$AC$106:$AK$122,MATCH($E206,'R5. ETP17 Summary'!$AB$106:$AB$122,0),MATCH(M$93,'R5. ETP17 Summary'!$AC$9:$AK$9,0)),"")</f>
        <v>20.774265893279839</v>
      </c>
      <c r="N206" s="6">
        <f>IFERROR(INDEX('R5. ETP17 Summary'!$AC$106:$AK$122,MATCH($E206,'R5. ETP17 Summary'!$AB$106:$AB$122,0),MATCH(N$93,'R5. ETP17 Summary'!$AC$9:$AK$9,0)),"")</f>
        <v>59.28755174392596</v>
      </c>
      <c r="O206" s="6">
        <f>IFERROR(INDEX('R5. ETP17 Summary'!$AC$106:$AK$122,MATCH($E206,'R5. ETP17 Summary'!$AB$106:$AB$122,0),MATCH(O$93,'R5. ETP17 Summary'!$AC$9:$AK$9,0)),"")</f>
        <v>130.6697775364936</v>
      </c>
      <c r="P206" s="6">
        <f>IFERROR(INDEX('R5. ETP17 Summary'!$AC$106:$AK$122,MATCH($E206,'R5. ETP17 Summary'!$AB$106:$AB$122,0),MATCH(P$93,'R5. ETP17 Summary'!$AC$9:$AK$9,0)),"")</f>
        <v>286.24051535865544</v>
      </c>
      <c r="Q206" s="6">
        <f>IFERROR(INDEX('R5. ETP17 Summary'!$AC$106:$AK$122,MATCH($E206,'R5. ETP17 Summary'!$AB$106:$AB$122,0),MATCH(Q$93,'R5. ETP17 Summary'!$AC$9:$AK$9,0)),"")</f>
        <v>565.64155190362624</v>
      </c>
      <c r="R206" s="6">
        <f>IFERROR(INDEX('R5. ETP17 Summary'!$AC$106:$AK$122,MATCH($E206,'R5. ETP17 Summary'!$AB$106:$AB$122,0),MATCH(R$93,'R5. ETP17 Summary'!$AC$9:$AK$9,0)),"")</f>
        <v>843.27760988590558</v>
      </c>
      <c r="S206" s="6">
        <f>IFERROR(INDEX('R5. ETP17 Summary'!$AC$106:$AK$122,MATCH($E206,'R5. ETP17 Summary'!$AB$106:$AB$122,0),MATCH(S$93,'R5. ETP17 Summary'!$AC$9:$AK$9,0)),"")</f>
        <v>1050.0321703794982</v>
      </c>
    </row>
    <row r="207" spans="1:19" x14ac:dyDescent="0.3">
      <c r="A207" s="9" t="s">
        <v>45</v>
      </c>
      <c r="B207" s="9" t="s">
        <v>33</v>
      </c>
      <c r="C207" s="9" t="str">
        <f>INDEX('R1. Scenario specifications'!$C$11:$C$59,MATCH($B207,'R1. Scenario specifications'!$A$11:$A$59,0))</f>
        <v>Below 2 Degrees Scenario (1.75DS), Energy Technology Perspectives 2017</v>
      </c>
      <c r="D207" s="9" t="s">
        <v>58</v>
      </c>
      <c r="E207" s="9" t="s">
        <v>58</v>
      </c>
      <c r="F207" s="9"/>
      <c r="G207" s="10">
        <f>IFERROR(INDEX('R5. ETP17 Summary'!$AC$106:$AK$122,MATCH($E207,'R5. ETP17 Summary'!$AB$106:$AB$122,0),MATCH(G$93,'R5. ETP17 Summary'!$AC$9:$AK$9,0)),"")</f>
        <v>13.747999999999999</v>
      </c>
      <c r="H207" s="10" t="str">
        <f>IFERROR(INDEX('R5. ETP17 Summary'!$AC$106:$AK$122,MATCH($E207,'R5. ETP17 Summary'!$AB$106:$AB$122,0),MATCH(H$93,'R5. ETP17 Summary'!$AC$9:$AK$9,0)),"")</f>
        <v/>
      </c>
      <c r="I207" s="10" t="str">
        <f>IFERROR(INDEX('R5. ETP17 Summary'!$AC$106:$AK$122,MATCH($E207,'R5. ETP17 Summary'!$AB$106:$AB$122,0),MATCH(I$93,'R5. ETP17 Summary'!$AC$9:$AK$9,0)),"")</f>
        <v/>
      </c>
      <c r="J207" s="10" t="str">
        <f>IFERROR(INDEX('R5. ETP17 Summary'!$AC$106:$AK$122,MATCH($E207,'R5. ETP17 Summary'!$AB$106:$AB$122,0),MATCH(J$93,'R5. ETP17 Summary'!$AC$9:$AK$9,0)),"")</f>
        <v/>
      </c>
      <c r="K207" s="10" t="str">
        <f>IFERROR(INDEX('R5. ETP17 Summary'!$AC$106:$AK$122,MATCH($E207,'R5. ETP17 Summary'!$AB$106:$AB$122,0),MATCH(K$93,'R5. ETP17 Summary'!$AC$9:$AK$9,0)),"")</f>
        <v/>
      </c>
      <c r="L207" s="10">
        <f>IFERROR(INDEX('R5. ETP17 Summary'!$AC$106:$AK$122,MATCH($E207,'R5. ETP17 Summary'!$AB$106:$AB$122,0),MATCH(L$93,'R5. ETP17 Summary'!$AC$9:$AK$9,0)),"")</f>
        <v>0</v>
      </c>
      <c r="M207" s="10">
        <f>IFERROR(INDEX('R5. ETP17 Summary'!$AC$106:$AK$122,MATCH($E207,'R5. ETP17 Summary'!$AB$106:$AB$122,0),MATCH(M$93,'R5. ETP17 Summary'!$AC$9:$AK$9,0)),"")</f>
        <v>0</v>
      </c>
      <c r="N207" s="10">
        <f>IFERROR(INDEX('R5. ETP17 Summary'!$AC$106:$AK$122,MATCH($E207,'R5. ETP17 Summary'!$AB$106:$AB$122,0),MATCH(N$93,'R5. ETP17 Summary'!$AC$9:$AK$9,0)),"")</f>
        <v>0</v>
      </c>
      <c r="O207" s="10">
        <f>IFERROR(INDEX('R5. ETP17 Summary'!$AC$106:$AK$122,MATCH($E207,'R5. ETP17 Summary'!$AB$106:$AB$122,0),MATCH(O$93,'R5. ETP17 Summary'!$AC$9:$AK$9,0)),"")</f>
        <v>0</v>
      </c>
      <c r="P207" s="10">
        <f>IFERROR(INDEX('R5. ETP17 Summary'!$AC$106:$AK$122,MATCH($E207,'R5. ETP17 Summary'!$AB$106:$AB$122,0),MATCH(P$93,'R5. ETP17 Summary'!$AC$9:$AK$9,0)),"")</f>
        <v>0</v>
      </c>
      <c r="Q207" s="10">
        <f>IFERROR(INDEX('R5. ETP17 Summary'!$AC$106:$AK$122,MATCH($E207,'R5. ETP17 Summary'!$AB$106:$AB$122,0),MATCH(Q$93,'R5. ETP17 Summary'!$AC$9:$AK$9,0)),"")</f>
        <v>0</v>
      </c>
      <c r="R207" s="10">
        <f>IFERROR(INDEX('R5. ETP17 Summary'!$AC$106:$AK$122,MATCH($E207,'R5. ETP17 Summary'!$AB$106:$AB$122,0),MATCH(R$93,'R5. ETP17 Summary'!$AC$9:$AK$9,0)),"")</f>
        <v>0</v>
      </c>
      <c r="S207" s="10">
        <f>IFERROR(INDEX('R5. ETP17 Summary'!$AC$106:$AK$122,MATCH($E207,'R5. ETP17 Summary'!$AB$106:$AB$122,0),MATCH(S$93,'R5. ETP17 Summary'!$AC$9:$AK$9,0)),"")</f>
        <v>0</v>
      </c>
    </row>
  </sheetData>
  <conditionalFormatting sqref="A1:XFD9 A91:XFD93 A10:A90 C10:XFD90 A95:XFD1048576 A94:B94 D94:XFD94">
    <cfRule type="expression" dxfId="53" priority="3">
      <formula>_xlfn.ISFORMULA(A1)</formula>
    </cfRule>
  </conditionalFormatting>
  <conditionalFormatting sqref="B10:B90">
    <cfRule type="expression" dxfId="52" priority="2">
      <formula>_xlfn.ISFORMULA(B10)</formula>
    </cfRule>
  </conditionalFormatting>
  <conditionalFormatting sqref="C94">
    <cfRule type="expression" dxfId="51" priority="1">
      <formula>_xlfn.ISFORMULA(C94)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DBB0A-9285-49F3-951D-9A1E2C83C96F}">
  <sheetPr>
    <tabColor theme="0" tint="-0.249977111117893"/>
  </sheetPr>
  <dimension ref="A1"/>
  <sheetViews>
    <sheetView topLeftCell="A1048576" workbookViewId="0"/>
  </sheetViews>
  <sheetFormatPr defaultRowHeight="14.4" customHeight="1" zeroHeight="1" x14ac:dyDescent="0.3"/>
  <sheetData>
    <row r="1" hidden="1" x14ac:dyDescent="0.3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860B4-F3AC-4AC6-B8E6-7F2EB78F43A9}">
  <sheetPr>
    <tabColor theme="7" tint="0.39997558519241921"/>
  </sheetPr>
  <dimension ref="A1:J59"/>
  <sheetViews>
    <sheetView workbookViewId="0"/>
  </sheetViews>
  <sheetFormatPr defaultColWidth="10.33203125" defaultRowHeight="14.4" x14ac:dyDescent="0.3"/>
  <cols>
    <col min="1" max="2" width="15.77734375" style="4" customWidth="1"/>
    <col min="3" max="3" width="64.5546875" style="4" customWidth="1"/>
    <col min="4" max="8" width="20.77734375" style="4" customWidth="1"/>
    <col min="9" max="9" width="45.21875" style="4" customWidth="1"/>
    <col min="10" max="16384" width="10.33203125" style="4"/>
  </cols>
  <sheetData>
    <row r="1" spans="1:10" s="19" customFormat="1" ht="49.5" customHeight="1" x14ac:dyDescent="0.3">
      <c r="A1" s="19" t="s">
        <v>106</v>
      </c>
    </row>
    <row r="2" spans="1:10" s="20" customFormat="1" x14ac:dyDescent="0.3">
      <c r="A2" s="20" t="s">
        <v>107</v>
      </c>
      <c r="B2" s="20" t="s">
        <v>108</v>
      </c>
    </row>
    <row r="3" spans="1:10" s="20" customFormat="1" x14ac:dyDescent="0.3">
      <c r="A3" s="20" t="s">
        <v>109</v>
      </c>
      <c r="B3" s="21" t="s">
        <v>110</v>
      </c>
    </row>
    <row r="4" spans="1:10" s="20" customFormat="1" x14ac:dyDescent="0.3">
      <c r="A4" s="20" t="s">
        <v>111</v>
      </c>
      <c r="B4" s="22">
        <v>43475</v>
      </c>
    </row>
    <row r="5" spans="1:10" s="20" customFormat="1" x14ac:dyDescent="0.3">
      <c r="A5" s="20" t="s">
        <v>7</v>
      </c>
      <c r="B5" s="20" t="s">
        <v>51</v>
      </c>
    </row>
    <row r="6" spans="1:10" s="20" customFormat="1" x14ac:dyDescent="0.3">
      <c r="A6" s="20" t="s">
        <v>5</v>
      </c>
      <c r="B6" s="20" t="s">
        <v>112</v>
      </c>
    </row>
    <row r="7" spans="1:10" s="20" customFormat="1" x14ac:dyDescent="0.3">
      <c r="B7" s="23" t="s">
        <v>113</v>
      </c>
    </row>
    <row r="9" spans="1:10" x14ac:dyDescent="0.3">
      <c r="A9" s="24"/>
      <c r="B9" s="24"/>
      <c r="C9" s="25" t="s">
        <v>114</v>
      </c>
      <c r="D9" s="25"/>
      <c r="E9" s="25"/>
      <c r="F9" s="25"/>
      <c r="G9" s="25"/>
      <c r="H9" s="25"/>
      <c r="I9" s="24"/>
    </row>
    <row r="10" spans="1:10" ht="14.4" customHeight="1" x14ac:dyDescent="0.3">
      <c r="A10" s="4" t="s">
        <v>115</v>
      </c>
      <c r="B10" s="26" t="s">
        <v>116</v>
      </c>
      <c r="C10" s="26" t="s">
        <v>20</v>
      </c>
      <c r="D10" s="26" t="s">
        <v>117</v>
      </c>
      <c r="E10" s="26" t="s">
        <v>118</v>
      </c>
      <c r="F10" s="26" t="s">
        <v>119</v>
      </c>
      <c r="G10" s="26" t="s">
        <v>120</v>
      </c>
      <c r="H10" s="26" t="s">
        <v>121</v>
      </c>
      <c r="I10" s="26" t="s">
        <v>122</v>
      </c>
      <c r="J10" s="24" t="s">
        <v>123</v>
      </c>
    </row>
    <row r="11" spans="1:10" ht="14.4" customHeight="1" x14ac:dyDescent="0.3">
      <c r="A11" s="4" t="str">
        <f t="shared" ref="A11:A49" si="0">CONCATENATE("Vivid_",B11)</f>
        <v>Vivid_0A</v>
      </c>
      <c r="B11" s="26" t="s">
        <v>124</v>
      </c>
      <c r="C11" s="26" t="s">
        <v>125</v>
      </c>
      <c r="D11" s="26" t="s">
        <v>126</v>
      </c>
      <c r="E11" s="26" t="s">
        <v>43</v>
      </c>
      <c r="F11" s="27" t="s">
        <v>127</v>
      </c>
      <c r="G11" s="28" t="s">
        <v>128</v>
      </c>
      <c r="H11" s="26" t="s">
        <v>51</v>
      </c>
      <c r="I11" s="28" t="s">
        <v>128</v>
      </c>
      <c r="J11" s="24" t="s">
        <v>129</v>
      </c>
    </row>
    <row r="12" spans="1:10" ht="14.4" customHeight="1" x14ac:dyDescent="0.3">
      <c r="A12" s="4" t="str">
        <f t="shared" si="0"/>
        <v>Vivid_0A_BAU</v>
      </c>
      <c r="B12" s="4" t="s">
        <v>130</v>
      </c>
      <c r="C12" s="26" t="s">
        <v>131</v>
      </c>
    </row>
    <row r="13" spans="1:10" ht="14.4" customHeight="1" x14ac:dyDescent="0.3">
      <c r="A13" s="4" t="str">
        <f t="shared" si="0"/>
        <v>Vivid_0B</v>
      </c>
      <c r="B13" s="26" t="s">
        <v>132</v>
      </c>
      <c r="C13" s="26" t="s">
        <v>133</v>
      </c>
      <c r="D13" s="26" t="s">
        <v>126</v>
      </c>
      <c r="E13" s="26" t="s">
        <v>43</v>
      </c>
      <c r="F13" s="27" t="s">
        <v>127</v>
      </c>
      <c r="G13" s="28" t="s">
        <v>128</v>
      </c>
      <c r="H13" s="26" t="s">
        <v>51</v>
      </c>
      <c r="I13" s="28" t="s">
        <v>128</v>
      </c>
      <c r="J13" s="24" t="s">
        <v>134</v>
      </c>
    </row>
    <row r="14" spans="1:10" ht="14.4" customHeight="1" x14ac:dyDescent="0.3">
      <c r="A14" s="4" t="str">
        <f t="shared" si="0"/>
        <v>Vivid_1</v>
      </c>
      <c r="B14" s="24">
        <v>1</v>
      </c>
      <c r="C14" s="24" t="s">
        <v>135</v>
      </c>
      <c r="D14" s="28" t="s">
        <v>136</v>
      </c>
      <c r="E14" s="28" t="s">
        <v>137</v>
      </c>
      <c r="F14" s="27" t="s">
        <v>127</v>
      </c>
      <c r="G14" s="28" t="s">
        <v>128</v>
      </c>
      <c r="H14" s="28" t="s">
        <v>138</v>
      </c>
      <c r="I14" s="28" t="s">
        <v>128</v>
      </c>
      <c r="J14" s="26" t="s">
        <v>139</v>
      </c>
    </row>
    <row r="15" spans="1:10" ht="14.4" customHeight="1" x14ac:dyDescent="0.3">
      <c r="A15" s="4" t="str">
        <f t="shared" si="0"/>
        <v>Vivid_10</v>
      </c>
      <c r="B15" s="24">
        <v>10</v>
      </c>
      <c r="C15" s="24" t="s">
        <v>140</v>
      </c>
      <c r="D15" s="28" t="s">
        <v>136</v>
      </c>
      <c r="E15" s="28" t="s">
        <v>141</v>
      </c>
      <c r="F15" s="27" t="s">
        <v>127</v>
      </c>
      <c r="G15" s="28" t="s">
        <v>142</v>
      </c>
      <c r="H15" s="28" t="s">
        <v>138</v>
      </c>
      <c r="I15" s="28" t="s">
        <v>128</v>
      </c>
      <c r="J15" s="26" t="s">
        <v>143</v>
      </c>
    </row>
    <row r="16" spans="1:10" ht="14.4" customHeight="1" x14ac:dyDescent="0.3">
      <c r="A16" s="4" t="str">
        <f t="shared" si="0"/>
        <v>Vivid_11</v>
      </c>
      <c r="B16" s="24">
        <v>11</v>
      </c>
      <c r="C16" s="24" t="s">
        <v>144</v>
      </c>
      <c r="D16" s="28" t="s">
        <v>136</v>
      </c>
      <c r="E16" s="28" t="s">
        <v>137</v>
      </c>
      <c r="F16" s="27" t="s">
        <v>127</v>
      </c>
      <c r="G16" s="28" t="s">
        <v>128</v>
      </c>
      <c r="H16" s="28" t="s">
        <v>138</v>
      </c>
      <c r="I16" s="28" t="s">
        <v>145</v>
      </c>
      <c r="J16" s="26" t="s">
        <v>146</v>
      </c>
    </row>
    <row r="17" spans="1:10" ht="14.4" customHeight="1" x14ac:dyDescent="0.3">
      <c r="A17" s="4" t="str">
        <f t="shared" si="0"/>
        <v>Vivid_12</v>
      </c>
      <c r="B17" s="24">
        <v>12</v>
      </c>
      <c r="C17" s="24" t="s">
        <v>147</v>
      </c>
      <c r="D17" s="28" t="s">
        <v>136</v>
      </c>
      <c r="E17" s="28" t="s">
        <v>141</v>
      </c>
      <c r="F17" s="27" t="s">
        <v>127</v>
      </c>
      <c r="G17" s="28" t="s">
        <v>128</v>
      </c>
      <c r="H17" s="28" t="s">
        <v>138</v>
      </c>
      <c r="I17" s="28" t="s">
        <v>145</v>
      </c>
      <c r="J17" s="26" t="s">
        <v>148</v>
      </c>
    </row>
    <row r="18" spans="1:10" ht="14.4" customHeight="1" x14ac:dyDescent="0.3">
      <c r="A18" s="4" t="str">
        <f t="shared" si="0"/>
        <v>Vivid_13</v>
      </c>
      <c r="B18" s="24">
        <v>13</v>
      </c>
      <c r="C18" s="24" t="s">
        <v>149</v>
      </c>
      <c r="D18" s="28" t="s">
        <v>150</v>
      </c>
      <c r="E18" s="28" t="s">
        <v>137</v>
      </c>
      <c r="F18" s="27" t="s">
        <v>127</v>
      </c>
      <c r="G18" s="28" t="s">
        <v>128</v>
      </c>
      <c r="H18" s="28" t="s">
        <v>138</v>
      </c>
      <c r="I18" s="28" t="s">
        <v>128</v>
      </c>
      <c r="J18" s="26" t="s">
        <v>151</v>
      </c>
    </row>
    <row r="19" spans="1:10" ht="14.4" customHeight="1" x14ac:dyDescent="0.3">
      <c r="A19" s="4" t="str">
        <f t="shared" si="0"/>
        <v>Vivid_14</v>
      </c>
      <c r="B19" s="24">
        <v>14</v>
      </c>
      <c r="C19" s="24" t="s">
        <v>152</v>
      </c>
      <c r="D19" s="28" t="s">
        <v>150</v>
      </c>
      <c r="E19" s="28" t="s">
        <v>141</v>
      </c>
      <c r="F19" s="27" t="s">
        <v>127</v>
      </c>
      <c r="G19" s="28" t="s">
        <v>128</v>
      </c>
      <c r="H19" s="28" t="s">
        <v>138</v>
      </c>
      <c r="I19" s="28" t="s">
        <v>128</v>
      </c>
      <c r="J19" s="26" t="s">
        <v>153</v>
      </c>
    </row>
    <row r="20" spans="1:10" ht="14.4" customHeight="1" x14ac:dyDescent="0.3">
      <c r="A20" s="4" t="str">
        <f t="shared" si="0"/>
        <v>Vivid_15</v>
      </c>
      <c r="B20" s="24">
        <v>15</v>
      </c>
      <c r="C20" s="24" t="s">
        <v>154</v>
      </c>
      <c r="D20" s="28" t="s">
        <v>150</v>
      </c>
      <c r="E20" s="28" t="s">
        <v>137</v>
      </c>
      <c r="F20" s="27" t="s">
        <v>127</v>
      </c>
      <c r="G20" s="28" t="s">
        <v>155</v>
      </c>
      <c r="H20" s="28" t="s">
        <v>138</v>
      </c>
      <c r="I20" s="28" t="s">
        <v>128</v>
      </c>
      <c r="J20" s="26" t="s">
        <v>156</v>
      </c>
    </row>
    <row r="21" spans="1:10" ht="14.4" customHeight="1" x14ac:dyDescent="0.3">
      <c r="A21" s="4" t="str">
        <f t="shared" si="0"/>
        <v>Vivid_16</v>
      </c>
      <c r="B21" s="24">
        <v>16</v>
      </c>
      <c r="C21" s="24" t="s">
        <v>157</v>
      </c>
      <c r="D21" s="28" t="s">
        <v>150</v>
      </c>
      <c r="E21" s="28" t="s">
        <v>141</v>
      </c>
      <c r="F21" s="27" t="s">
        <v>127</v>
      </c>
      <c r="G21" s="28" t="s">
        <v>155</v>
      </c>
      <c r="H21" s="28" t="s">
        <v>138</v>
      </c>
      <c r="I21" s="28" t="s">
        <v>128</v>
      </c>
      <c r="J21" s="26" t="s">
        <v>158</v>
      </c>
    </row>
    <row r="22" spans="1:10" ht="14.4" customHeight="1" x14ac:dyDescent="0.3">
      <c r="A22" s="4" t="str">
        <f t="shared" si="0"/>
        <v>Vivid_17</v>
      </c>
      <c r="B22" s="24">
        <v>17</v>
      </c>
      <c r="C22" s="24" t="s">
        <v>159</v>
      </c>
      <c r="D22" s="28" t="s">
        <v>150</v>
      </c>
      <c r="E22" s="28" t="s">
        <v>137</v>
      </c>
      <c r="F22" s="27" t="s">
        <v>127</v>
      </c>
      <c r="G22" s="28" t="s">
        <v>160</v>
      </c>
      <c r="H22" s="28" t="s">
        <v>138</v>
      </c>
      <c r="I22" s="28" t="s">
        <v>128</v>
      </c>
      <c r="J22" s="26" t="s">
        <v>161</v>
      </c>
    </row>
    <row r="23" spans="1:10" ht="14.4" customHeight="1" x14ac:dyDescent="0.3">
      <c r="A23" s="4" t="str">
        <f t="shared" si="0"/>
        <v>Vivid_18</v>
      </c>
      <c r="B23" s="24">
        <v>18</v>
      </c>
      <c r="C23" s="24" t="s">
        <v>162</v>
      </c>
      <c r="D23" s="28" t="s">
        <v>150</v>
      </c>
      <c r="E23" s="28" t="s">
        <v>141</v>
      </c>
      <c r="F23" s="27" t="s">
        <v>127</v>
      </c>
      <c r="G23" s="28" t="s">
        <v>160</v>
      </c>
      <c r="H23" s="28" t="s">
        <v>138</v>
      </c>
      <c r="I23" s="28" t="s">
        <v>128</v>
      </c>
      <c r="J23" s="26" t="s">
        <v>163</v>
      </c>
    </row>
    <row r="24" spans="1:10" ht="14.4" customHeight="1" x14ac:dyDescent="0.3">
      <c r="A24" s="4" t="str">
        <f t="shared" si="0"/>
        <v>Vivid_19</v>
      </c>
      <c r="B24" s="24">
        <v>19</v>
      </c>
      <c r="C24" s="24" t="s">
        <v>164</v>
      </c>
      <c r="D24" s="28" t="s">
        <v>150</v>
      </c>
      <c r="E24" s="28" t="s">
        <v>137</v>
      </c>
      <c r="F24" s="27" t="s">
        <v>127</v>
      </c>
      <c r="G24" s="28" t="s">
        <v>165</v>
      </c>
      <c r="H24" s="28" t="s">
        <v>138</v>
      </c>
      <c r="I24" s="28" t="s">
        <v>128</v>
      </c>
      <c r="J24" s="26" t="s">
        <v>166</v>
      </c>
    </row>
    <row r="25" spans="1:10" ht="14.4" customHeight="1" x14ac:dyDescent="0.3">
      <c r="A25" s="4" t="str">
        <f t="shared" si="0"/>
        <v>Vivid_2</v>
      </c>
      <c r="B25" s="24">
        <v>2</v>
      </c>
      <c r="C25" s="24" t="s">
        <v>167</v>
      </c>
      <c r="D25" s="28" t="s">
        <v>136</v>
      </c>
      <c r="E25" s="28" t="s">
        <v>141</v>
      </c>
      <c r="F25" s="27" t="s">
        <v>127</v>
      </c>
      <c r="G25" s="28" t="s">
        <v>128</v>
      </c>
      <c r="H25" s="28" t="s">
        <v>138</v>
      </c>
      <c r="I25" s="28" t="s">
        <v>128</v>
      </c>
      <c r="J25" s="26" t="s">
        <v>168</v>
      </c>
    </row>
    <row r="26" spans="1:10" ht="14.4" customHeight="1" x14ac:dyDescent="0.3">
      <c r="A26" s="4" t="str">
        <f t="shared" si="0"/>
        <v>Vivid_20</v>
      </c>
      <c r="B26" s="24">
        <v>20</v>
      </c>
      <c r="C26" s="24" t="s">
        <v>169</v>
      </c>
      <c r="D26" s="28" t="s">
        <v>150</v>
      </c>
      <c r="E26" s="28" t="s">
        <v>141</v>
      </c>
      <c r="F26" s="27" t="s">
        <v>127</v>
      </c>
      <c r="G26" s="28" t="s">
        <v>165</v>
      </c>
      <c r="H26" s="28" t="s">
        <v>138</v>
      </c>
      <c r="I26" s="28" t="s">
        <v>128</v>
      </c>
      <c r="J26" s="26" t="s">
        <v>170</v>
      </c>
    </row>
    <row r="27" spans="1:10" ht="14.4" customHeight="1" x14ac:dyDescent="0.3">
      <c r="A27" s="4" t="str">
        <f t="shared" si="0"/>
        <v>Vivid_21</v>
      </c>
      <c r="B27" s="24">
        <v>21</v>
      </c>
      <c r="C27" s="24" t="s">
        <v>171</v>
      </c>
      <c r="D27" s="28" t="s">
        <v>150</v>
      </c>
      <c r="E27" s="28" t="s">
        <v>137</v>
      </c>
      <c r="F27" s="27" t="s">
        <v>127</v>
      </c>
      <c r="G27" s="28" t="s">
        <v>142</v>
      </c>
      <c r="H27" s="28" t="s">
        <v>138</v>
      </c>
      <c r="I27" s="28" t="s">
        <v>128</v>
      </c>
      <c r="J27" s="26" t="s">
        <v>172</v>
      </c>
    </row>
    <row r="28" spans="1:10" ht="14.4" customHeight="1" x14ac:dyDescent="0.3">
      <c r="A28" s="4" t="str">
        <f t="shared" si="0"/>
        <v>Vivid_22</v>
      </c>
      <c r="B28" s="24">
        <v>22</v>
      </c>
      <c r="C28" s="24" t="s">
        <v>173</v>
      </c>
      <c r="D28" s="28" t="s">
        <v>150</v>
      </c>
      <c r="E28" s="28" t="s">
        <v>141</v>
      </c>
      <c r="F28" s="27" t="s">
        <v>127</v>
      </c>
      <c r="G28" s="28" t="s">
        <v>142</v>
      </c>
      <c r="H28" s="28" t="s">
        <v>138</v>
      </c>
      <c r="I28" s="28" t="s">
        <v>128</v>
      </c>
      <c r="J28" s="26" t="s">
        <v>174</v>
      </c>
    </row>
    <row r="29" spans="1:10" ht="14.4" customHeight="1" x14ac:dyDescent="0.3">
      <c r="A29" s="4" t="str">
        <f t="shared" si="0"/>
        <v>Vivid_23</v>
      </c>
      <c r="B29" s="24">
        <v>23</v>
      </c>
      <c r="C29" s="24" t="s">
        <v>175</v>
      </c>
      <c r="D29" s="28" t="s">
        <v>150</v>
      </c>
      <c r="E29" s="28" t="s">
        <v>137</v>
      </c>
      <c r="F29" s="27" t="s">
        <v>127</v>
      </c>
      <c r="G29" s="28" t="s">
        <v>128</v>
      </c>
      <c r="H29" s="28" t="s">
        <v>138</v>
      </c>
      <c r="I29" s="28" t="s">
        <v>145</v>
      </c>
      <c r="J29" s="26" t="s">
        <v>176</v>
      </c>
    </row>
    <row r="30" spans="1:10" ht="14.4" customHeight="1" x14ac:dyDescent="0.3">
      <c r="A30" s="4" t="str">
        <f t="shared" si="0"/>
        <v>Vivid_24</v>
      </c>
      <c r="B30" s="24">
        <v>24</v>
      </c>
      <c r="C30" s="24" t="s">
        <v>177</v>
      </c>
      <c r="D30" s="28" t="s">
        <v>150</v>
      </c>
      <c r="E30" s="28" t="s">
        <v>141</v>
      </c>
      <c r="F30" s="27" t="s">
        <v>127</v>
      </c>
      <c r="G30" s="28" t="s">
        <v>128</v>
      </c>
      <c r="H30" s="28" t="s">
        <v>138</v>
      </c>
      <c r="I30" s="28" t="s">
        <v>145</v>
      </c>
      <c r="J30" s="26" t="s">
        <v>178</v>
      </c>
    </row>
    <row r="31" spans="1:10" ht="14.4" customHeight="1" x14ac:dyDescent="0.3">
      <c r="A31" s="4" t="str">
        <f t="shared" si="0"/>
        <v>Vivid_25</v>
      </c>
      <c r="B31" s="24">
        <v>25</v>
      </c>
      <c r="C31" s="24" t="s">
        <v>179</v>
      </c>
      <c r="D31" s="28" t="s">
        <v>180</v>
      </c>
      <c r="E31" s="28" t="s">
        <v>137</v>
      </c>
      <c r="F31" s="27" t="s">
        <v>127</v>
      </c>
      <c r="G31" s="28" t="s">
        <v>128</v>
      </c>
      <c r="H31" s="28" t="s">
        <v>138</v>
      </c>
      <c r="I31" s="28" t="s">
        <v>128</v>
      </c>
      <c r="J31" s="24" t="s">
        <v>181</v>
      </c>
    </row>
    <row r="32" spans="1:10" ht="14.4" customHeight="1" x14ac:dyDescent="0.3">
      <c r="A32" s="4" t="str">
        <f t="shared" si="0"/>
        <v>Vivid_26</v>
      </c>
      <c r="B32" s="24">
        <v>26</v>
      </c>
      <c r="C32" s="24" t="s">
        <v>182</v>
      </c>
      <c r="D32" s="28" t="s">
        <v>180</v>
      </c>
      <c r="E32" s="28" t="s">
        <v>141</v>
      </c>
      <c r="F32" s="27" t="s">
        <v>127</v>
      </c>
      <c r="G32" s="28" t="s">
        <v>128</v>
      </c>
      <c r="H32" s="28" t="s">
        <v>138</v>
      </c>
      <c r="I32" s="28" t="s">
        <v>128</v>
      </c>
      <c r="J32" s="24" t="s">
        <v>183</v>
      </c>
    </row>
    <row r="33" spans="1:10" ht="14.4" customHeight="1" x14ac:dyDescent="0.3">
      <c r="A33" s="4" t="str">
        <f t="shared" si="0"/>
        <v>Vivid_27</v>
      </c>
      <c r="B33" s="24">
        <v>27</v>
      </c>
      <c r="C33" s="24" t="s">
        <v>184</v>
      </c>
      <c r="D33" s="28" t="s">
        <v>180</v>
      </c>
      <c r="E33" s="28" t="s">
        <v>137</v>
      </c>
      <c r="F33" s="27" t="s">
        <v>127</v>
      </c>
      <c r="G33" s="28" t="s">
        <v>155</v>
      </c>
      <c r="H33" s="28" t="s">
        <v>138</v>
      </c>
      <c r="I33" s="28" t="s">
        <v>128</v>
      </c>
      <c r="J33" s="24" t="s">
        <v>185</v>
      </c>
    </row>
    <row r="34" spans="1:10" ht="14.4" customHeight="1" x14ac:dyDescent="0.3">
      <c r="A34" s="4" t="str">
        <f t="shared" si="0"/>
        <v>Vivid_28</v>
      </c>
      <c r="B34" s="24">
        <v>28</v>
      </c>
      <c r="C34" s="24" t="s">
        <v>186</v>
      </c>
      <c r="D34" s="28" t="s">
        <v>180</v>
      </c>
      <c r="E34" s="28" t="s">
        <v>141</v>
      </c>
      <c r="F34" s="27" t="s">
        <v>127</v>
      </c>
      <c r="G34" s="28" t="s">
        <v>155</v>
      </c>
      <c r="H34" s="28" t="s">
        <v>138</v>
      </c>
      <c r="I34" s="28" t="s">
        <v>128</v>
      </c>
      <c r="J34" s="24" t="s">
        <v>187</v>
      </c>
    </row>
    <row r="35" spans="1:10" ht="14.4" customHeight="1" x14ac:dyDescent="0.3">
      <c r="A35" s="4" t="str">
        <f t="shared" si="0"/>
        <v>Vivid_29</v>
      </c>
      <c r="B35" s="24">
        <v>29</v>
      </c>
      <c r="C35" s="24" t="s">
        <v>188</v>
      </c>
      <c r="D35" s="28" t="s">
        <v>180</v>
      </c>
      <c r="E35" s="28" t="s">
        <v>137</v>
      </c>
      <c r="F35" s="27" t="s">
        <v>127</v>
      </c>
      <c r="G35" s="28" t="s">
        <v>160</v>
      </c>
      <c r="H35" s="28" t="s">
        <v>138</v>
      </c>
      <c r="I35" s="28" t="s">
        <v>128</v>
      </c>
      <c r="J35" s="24" t="s">
        <v>189</v>
      </c>
    </row>
    <row r="36" spans="1:10" ht="14.4" customHeight="1" x14ac:dyDescent="0.3">
      <c r="A36" s="4" t="str">
        <f t="shared" si="0"/>
        <v>Vivid_3</v>
      </c>
      <c r="B36" s="24">
        <v>3</v>
      </c>
      <c r="C36" s="24" t="s">
        <v>190</v>
      </c>
      <c r="D36" s="28" t="s">
        <v>136</v>
      </c>
      <c r="E36" s="28" t="s">
        <v>137</v>
      </c>
      <c r="F36" s="27" t="s">
        <v>127</v>
      </c>
      <c r="G36" s="28" t="s">
        <v>155</v>
      </c>
      <c r="H36" s="28" t="s">
        <v>138</v>
      </c>
      <c r="I36" s="28" t="s">
        <v>128</v>
      </c>
      <c r="J36" s="26" t="s">
        <v>191</v>
      </c>
    </row>
    <row r="37" spans="1:10" ht="14.4" customHeight="1" x14ac:dyDescent="0.3">
      <c r="A37" s="4" t="str">
        <f t="shared" si="0"/>
        <v>Vivid_30</v>
      </c>
      <c r="B37" s="24">
        <v>30</v>
      </c>
      <c r="C37" s="24" t="s">
        <v>192</v>
      </c>
      <c r="D37" s="28" t="s">
        <v>180</v>
      </c>
      <c r="E37" s="28" t="s">
        <v>141</v>
      </c>
      <c r="F37" s="27" t="s">
        <v>127</v>
      </c>
      <c r="G37" s="28" t="s">
        <v>160</v>
      </c>
      <c r="H37" s="28" t="s">
        <v>138</v>
      </c>
      <c r="I37" s="28" t="s">
        <v>128</v>
      </c>
      <c r="J37" s="24" t="s">
        <v>193</v>
      </c>
    </row>
    <row r="38" spans="1:10" ht="14.4" customHeight="1" x14ac:dyDescent="0.3">
      <c r="A38" s="4" t="str">
        <f t="shared" si="0"/>
        <v>Vivid_31</v>
      </c>
      <c r="B38" s="24">
        <v>31</v>
      </c>
      <c r="C38" s="24" t="s">
        <v>194</v>
      </c>
      <c r="D38" s="28" t="s">
        <v>180</v>
      </c>
      <c r="E38" s="28" t="s">
        <v>137</v>
      </c>
      <c r="F38" s="27" t="s">
        <v>127</v>
      </c>
      <c r="G38" s="28" t="s">
        <v>165</v>
      </c>
      <c r="H38" s="28" t="s">
        <v>138</v>
      </c>
      <c r="I38" s="28" t="s">
        <v>128</v>
      </c>
      <c r="J38" s="24" t="s">
        <v>195</v>
      </c>
    </row>
    <row r="39" spans="1:10" ht="14.4" customHeight="1" x14ac:dyDescent="0.3">
      <c r="A39" s="4" t="str">
        <f t="shared" si="0"/>
        <v>Vivid_32</v>
      </c>
      <c r="B39" s="24">
        <v>32</v>
      </c>
      <c r="C39" s="24" t="s">
        <v>196</v>
      </c>
      <c r="D39" s="28" t="s">
        <v>180</v>
      </c>
      <c r="E39" s="28" t="s">
        <v>141</v>
      </c>
      <c r="F39" s="27" t="s">
        <v>127</v>
      </c>
      <c r="G39" s="28" t="s">
        <v>165</v>
      </c>
      <c r="H39" s="28" t="s">
        <v>138</v>
      </c>
      <c r="I39" s="28" t="s">
        <v>128</v>
      </c>
      <c r="J39" s="24" t="s">
        <v>197</v>
      </c>
    </row>
    <row r="40" spans="1:10" ht="14.4" customHeight="1" x14ac:dyDescent="0.3">
      <c r="A40" s="4" t="str">
        <f t="shared" si="0"/>
        <v>Vivid_33</v>
      </c>
      <c r="B40" s="24">
        <v>33</v>
      </c>
      <c r="C40" s="24" t="s">
        <v>198</v>
      </c>
      <c r="D40" s="28" t="s">
        <v>180</v>
      </c>
      <c r="E40" s="28" t="s">
        <v>137</v>
      </c>
      <c r="F40" s="27" t="s">
        <v>127</v>
      </c>
      <c r="G40" s="28" t="s">
        <v>142</v>
      </c>
      <c r="H40" s="28" t="s">
        <v>138</v>
      </c>
      <c r="I40" s="28" t="s">
        <v>128</v>
      </c>
      <c r="J40" s="24" t="s">
        <v>199</v>
      </c>
    </row>
    <row r="41" spans="1:10" ht="14.4" customHeight="1" x14ac:dyDescent="0.3">
      <c r="A41" s="4" t="str">
        <f t="shared" si="0"/>
        <v>Vivid_34</v>
      </c>
      <c r="B41" s="24">
        <v>34</v>
      </c>
      <c r="C41" s="24" t="s">
        <v>200</v>
      </c>
      <c r="D41" s="28" t="s">
        <v>180</v>
      </c>
      <c r="E41" s="28" t="s">
        <v>141</v>
      </c>
      <c r="F41" s="27" t="s">
        <v>127</v>
      </c>
      <c r="G41" s="28" t="s">
        <v>142</v>
      </c>
      <c r="H41" s="28" t="s">
        <v>138</v>
      </c>
      <c r="I41" s="28" t="s">
        <v>128</v>
      </c>
      <c r="J41" s="24" t="s">
        <v>201</v>
      </c>
    </row>
    <row r="42" spans="1:10" ht="14.4" customHeight="1" x14ac:dyDescent="0.3">
      <c r="A42" s="4" t="str">
        <f t="shared" si="0"/>
        <v>Vivid_35</v>
      </c>
      <c r="B42" s="24">
        <v>35</v>
      </c>
      <c r="C42" s="24" t="s">
        <v>202</v>
      </c>
      <c r="D42" s="28" t="s">
        <v>180</v>
      </c>
      <c r="E42" s="28" t="s">
        <v>137</v>
      </c>
      <c r="F42" s="27" t="s">
        <v>127</v>
      </c>
      <c r="G42" s="28" t="s">
        <v>128</v>
      </c>
      <c r="H42" s="28" t="s">
        <v>138</v>
      </c>
      <c r="I42" s="28" t="s">
        <v>145</v>
      </c>
      <c r="J42" s="26" t="s">
        <v>203</v>
      </c>
    </row>
    <row r="43" spans="1:10" ht="14.4" customHeight="1" x14ac:dyDescent="0.3">
      <c r="A43" s="4" t="str">
        <f t="shared" si="0"/>
        <v>Vivid_5v2</v>
      </c>
      <c r="B43" s="24" t="s">
        <v>204</v>
      </c>
      <c r="C43" s="24" t="s">
        <v>205</v>
      </c>
      <c r="D43" s="28" t="s">
        <v>136</v>
      </c>
      <c r="E43" s="28" t="s">
        <v>137</v>
      </c>
      <c r="F43" s="27" t="s">
        <v>127</v>
      </c>
      <c r="G43" s="28" t="s">
        <v>206</v>
      </c>
      <c r="H43" s="28" t="s">
        <v>138</v>
      </c>
      <c r="I43" s="28" t="s">
        <v>145</v>
      </c>
      <c r="J43" s="26" t="s">
        <v>207</v>
      </c>
    </row>
    <row r="44" spans="1:10" ht="14.4" customHeight="1" x14ac:dyDescent="0.3">
      <c r="A44" s="4" t="str">
        <f t="shared" si="0"/>
        <v>Vivid_4</v>
      </c>
      <c r="B44" s="24">
        <v>4</v>
      </c>
      <c r="C44" s="24" t="s">
        <v>208</v>
      </c>
      <c r="D44" s="28" t="s">
        <v>136</v>
      </c>
      <c r="E44" s="28" t="s">
        <v>141</v>
      </c>
      <c r="F44" s="27" t="s">
        <v>127</v>
      </c>
      <c r="G44" s="28" t="s">
        <v>155</v>
      </c>
      <c r="H44" s="28" t="s">
        <v>138</v>
      </c>
      <c r="I44" s="28" t="s">
        <v>128</v>
      </c>
      <c r="J44" s="26" t="s">
        <v>209</v>
      </c>
    </row>
    <row r="45" spans="1:10" ht="14.4" customHeight="1" x14ac:dyDescent="0.3">
      <c r="A45" s="4" t="str">
        <f t="shared" si="0"/>
        <v>Vivid_5</v>
      </c>
      <c r="B45" s="24">
        <v>5</v>
      </c>
      <c r="C45" s="24" t="s">
        <v>210</v>
      </c>
      <c r="D45" s="28" t="s">
        <v>136</v>
      </c>
      <c r="E45" s="28" t="s">
        <v>137</v>
      </c>
      <c r="F45" s="27" t="s">
        <v>127</v>
      </c>
      <c r="G45" s="28" t="s">
        <v>160</v>
      </c>
      <c r="H45" s="28" t="s">
        <v>138</v>
      </c>
      <c r="I45" s="28" t="s">
        <v>128</v>
      </c>
      <c r="J45" s="26" t="s">
        <v>211</v>
      </c>
    </row>
    <row r="46" spans="1:10" ht="14.4" customHeight="1" x14ac:dyDescent="0.3">
      <c r="A46" s="4" t="str">
        <f t="shared" si="0"/>
        <v>Vivid_6</v>
      </c>
      <c r="B46" s="24">
        <v>6</v>
      </c>
      <c r="C46" s="24" t="s">
        <v>212</v>
      </c>
      <c r="D46" s="28" t="s">
        <v>136</v>
      </c>
      <c r="E46" s="28" t="s">
        <v>141</v>
      </c>
      <c r="F46" s="27" t="s">
        <v>127</v>
      </c>
      <c r="G46" s="28" t="s">
        <v>160</v>
      </c>
      <c r="H46" s="28" t="s">
        <v>138</v>
      </c>
      <c r="I46" s="28" t="s">
        <v>128</v>
      </c>
      <c r="J46" s="26" t="s">
        <v>213</v>
      </c>
    </row>
    <row r="47" spans="1:10" ht="14.4" customHeight="1" x14ac:dyDescent="0.3">
      <c r="A47" s="4" t="str">
        <f t="shared" si="0"/>
        <v>Vivid_7</v>
      </c>
      <c r="B47" s="24">
        <v>7</v>
      </c>
      <c r="C47" s="24" t="s">
        <v>214</v>
      </c>
      <c r="D47" s="28" t="s">
        <v>136</v>
      </c>
      <c r="E47" s="28" t="s">
        <v>137</v>
      </c>
      <c r="F47" s="27" t="s">
        <v>127</v>
      </c>
      <c r="G47" s="28" t="s">
        <v>165</v>
      </c>
      <c r="H47" s="28" t="s">
        <v>138</v>
      </c>
      <c r="I47" s="28" t="s">
        <v>128</v>
      </c>
      <c r="J47" s="26" t="s">
        <v>215</v>
      </c>
    </row>
    <row r="48" spans="1:10" ht="14.4" customHeight="1" x14ac:dyDescent="0.3">
      <c r="A48" s="4" t="str">
        <f t="shared" si="0"/>
        <v>Vivid_8</v>
      </c>
      <c r="B48" s="24">
        <v>8</v>
      </c>
      <c r="C48" s="24" t="s">
        <v>216</v>
      </c>
      <c r="D48" s="28" t="s">
        <v>136</v>
      </c>
      <c r="E48" s="28" t="s">
        <v>141</v>
      </c>
      <c r="F48" s="27" t="s">
        <v>127</v>
      </c>
      <c r="G48" s="28" t="s">
        <v>165</v>
      </c>
      <c r="H48" s="28" t="s">
        <v>138</v>
      </c>
      <c r="I48" s="28" t="s">
        <v>128</v>
      </c>
      <c r="J48" s="26" t="s">
        <v>217</v>
      </c>
    </row>
    <row r="49" spans="1:10" ht="14.4" customHeight="1" x14ac:dyDescent="0.3">
      <c r="A49" s="4" t="str">
        <f t="shared" si="0"/>
        <v>Vivid_9</v>
      </c>
      <c r="B49" s="24">
        <v>9</v>
      </c>
      <c r="C49" s="24" t="s">
        <v>218</v>
      </c>
      <c r="D49" s="28" t="s">
        <v>136</v>
      </c>
      <c r="E49" s="28" t="s">
        <v>137</v>
      </c>
      <c r="F49" s="27" t="s">
        <v>127</v>
      </c>
      <c r="G49" s="28" t="s">
        <v>142</v>
      </c>
      <c r="H49" s="28" t="s">
        <v>138</v>
      </c>
      <c r="I49" s="28" t="s">
        <v>128</v>
      </c>
      <c r="J49" s="26" t="s">
        <v>219</v>
      </c>
    </row>
    <row r="50" spans="1:10" x14ac:dyDescent="0.3">
      <c r="A50" s="4" t="s">
        <v>28</v>
      </c>
      <c r="B50" s="24"/>
      <c r="C50" s="24" t="s">
        <v>220</v>
      </c>
    </row>
    <row r="51" spans="1:10" x14ac:dyDescent="0.3">
      <c r="A51" s="4" t="s">
        <v>29</v>
      </c>
      <c r="B51" s="24"/>
      <c r="C51" s="24" t="s">
        <v>221</v>
      </c>
    </row>
    <row r="52" spans="1:10" x14ac:dyDescent="0.3">
      <c r="A52" s="4" t="s">
        <v>30</v>
      </c>
      <c r="B52" s="24"/>
      <c r="C52" s="24" t="s">
        <v>222</v>
      </c>
    </row>
    <row r="53" spans="1:10" x14ac:dyDescent="0.3">
      <c r="A53" s="4" t="s">
        <v>22</v>
      </c>
      <c r="B53" s="24"/>
      <c r="C53" s="24" t="s">
        <v>223</v>
      </c>
    </row>
    <row r="54" spans="1:10" x14ac:dyDescent="0.3">
      <c r="A54" s="4" t="s">
        <v>26</v>
      </c>
      <c r="B54" s="24"/>
      <c r="C54" s="24" t="s">
        <v>224</v>
      </c>
    </row>
    <row r="55" spans="1:10" x14ac:dyDescent="0.3">
      <c r="A55" s="4" t="s">
        <v>27</v>
      </c>
      <c r="B55" s="24"/>
      <c r="C55" s="24" t="s">
        <v>225</v>
      </c>
    </row>
    <row r="56" spans="1:10" x14ac:dyDescent="0.3">
      <c r="A56" s="4" t="s">
        <v>31</v>
      </c>
      <c r="B56" s="24"/>
      <c r="C56" s="24" t="s">
        <v>226</v>
      </c>
    </row>
    <row r="57" spans="1:10" x14ac:dyDescent="0.3">
      <c r="A57" s="4" t="s">
        <v>32</v>
      </c>
      <c r="B57" s="24"/>
      <c r="C57" s="24" t="s">
        <v>227</v>
      </c>
    </row>
    <row r="58" spans="1:10" x14ac:dyDescent="0.3">
      <c r="A58" s="4" t="s">
        <v>33</v>
      </c>
      <c r="B58" s="24"/>
      <c r="C58" s="24" t="s">
        <v>228</v>
      </c>
    </row>
    <row r="59" spans="1:10" x14ac:dyDescent="0.3">
      <c r="A59" s="4" t="s">
        <v>34</v>
      </c>
      <c r="B59" s="24"/>
      <c r="C59" s="24" t="s">
        <v>229</v>
      </c>
    </row>
  </sheetData>
  <autoFilter ref="A10:J49" xr:uid="{B7CC0D30-0E46-493B-BA44-79D382D80F40}">
    <sortState xmlns:xlrd2="http://schemas.microsoft.com/office/spreadsheetml/2017/richdata2" ref="A11:J49">
      <sortCondition ref="A10:A49"/>
    </sortState>
  </autoFilter>
  <mergeCells count="1">
    <mergeCell ref="C9:H9"/>
  </mergeCells>
  <conditionalFormatting sqref="A1:XFD1048576">
    <cfRule type="expression" dxfId="50" priority="1">
      <formula>_xlfn.ISFORMULA(A1)</formula>
    </cfRule>
  </conditionalFormatting>
  <hyperlinks>
    <hyperlink ref="B3" r:id="rId1" xr:uid="{85B361C7-AE09-4188-B455-5DD28E0DEC00}"/>
  </hyperlinks>
  <pageMargins left="0.7" right="0.7" top="0.75" bottom="0.75" header="0.3" footer="0.3"/>
  <pageSetup paperSize="9" orientation="portrait" horizontalDpi="4294967294" verticalDpi="4294967294"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605C4-225C-4994-9B43-770E9B499C3D}">
  <sheetPr>
    <tabColor theme="7" tint="0.39997558519241921"/>
  </sheetPr>
  <dimension ref="A1:E16"/>
  <sheetViews>
    <sheetView workbookViewId="0"/>
  </sheetViews>
  <sheetFormatPr defaultColWidth="10.33203125" defaultRowHeight="14.4" x14ac:dyDescent="0.3"/>
  <cols>
    <col min="1" max="11" width="15.77734375" style="4" customWidth="1"/>
    <col min="12" max="16384" width="10.33203125" style="4"/>
  </cols>
  <sheetData>
    <row r="1" spans="1:5" s="19" customFormat="1" ht="49.5" customHeight="1" x14ac:dyDescent="0.3">
      <c r="A1" s="19" t="s">
        <v>230</v>
      </c>
    </row>
    <row r="2" spans="1:5" s="20" customFormat="1" x14ac:dyDescent="0.3">
      <c r="A2" s="20" t="s">
        <v>107</v>
      </c>
      <c r="B2" s="20" t="s">
        <v>108</v>
      </c>
    </row>
    <row r="3" spans="1:5" s="20" customFormat="1" x14ac:dyDescent="0.3">
      <c r="A3" s="20" t="s">
        <v>109</v>
      </c>
      <c r="B3" s="20" t="s">
        <v>231</v>
      </c>
    </row>
    <row r="4" spans="1:5" s="20" customFormat="1" x14ac:dyDescent="0.3">
      <c r="A4" s="20" t="s">
        <v>111</v>
      </c>
      <c r="B4" s="22">
        <v>43220</v>
      </c>
    </row>
    <row r="5" spans="1:5" s="20" customFormat="1" x14ac:dyDescent="0.3">
      <c r="A5" s="20" t="s">
        <v>7</v>
      </c>
      <c r="B5" s="20" t="s">
        <v>232</v>
      </c>
    </row>
    <row r="6" spans="1:5" s="20" customFormat="1" x14ac:dyDescent="0.3">
      <c r="A6" s="20" t="s">
        <v>5</v>
      </c>
    </row>
    <row r="8" spans="1:5" x14ac:dyDescent="0.3">
      <c r="A8" s="4" t="s">
        <v>233</v>
      </c>
      <c r="B8" s="4" t="s">
        <v>234</v>
      </c>
      <c r="C8" s="4" t="s">
        <v>235</v>
      </c>
      <c r="D8" s="4" t="s">
        <v>236</v>
      </c>
      <c r="E8" s="4" t="s">
        <v>237</v>
      </c>
    </row>
    <row r="9" spans="1:5" x14ac:dyDescent="0.3">
      <c r="A9" s="4" t="s">
        <v>238</v>
      </c>
      <c r="B9" s="29" t="s">
        <v>239</v>
      </c>
      <c r="C9" s="4" t="s">
        <v>240</v>
      </c>
      <c r="D9" s="4">
        <v>1</v>
      </c>
      <c r="E9" s="30">
        <v>2.38845897E-2</v>
      </c>
    </row>
    <row r="10" spans="1:5" x14ac:dyDescent="0.3">
      <c r="A10" s="4" t="s">
        <v>241</v>
      </c>
      <c r="B10" s="29" t="s">
        <v>242</v>
      </c>
      <c r="C10" s="4" t="s">
        <v>243</v>
      </c>
      <c r="D10" s="4">
        <v>1</v>
      </c>
      <c r="E10" s="30">
        <v>7.33</v>
      </c>
    </row>
    <row r="11" spans="1:5" x14ac:dyDescent="0.3">
      <c r="A11" s="4" t="s">
        <v>238</v>
      </c>
      <c r="B11" s="29" t="s">
        <v>239</v>
      </c>
      <c r="C11" s="4" t="s">
        <v>244</v>
      </c>
      <c r="D11" s="4">
        <v>1</v>
      </c>
      <c r="E11" s="30">
        <v>0.94781711999999996</v>
      </c>
    </row>
    <row r="12" spans="1:5" x14ac:dyDescent="0.3">
      <c r="A12" s="4" t="s">
        <v>241</v>
      </c>
      <c r="B12" s="29" t="s">
        <v>242</v>
      </c>
      <c r="C12" s="4" t="s">
        <v>245</v>
      </c>
      <c r="D12" s="4">
        <v>1</v>
      </c>
      <c r="E12" s="30">
        <v>2.8000000000000001E-2</v>
      </c>
    </row>
    <row r="13" spans="1:5" x14ac:dyDescent="0.3">
      <c r="A13" s="4" t="s">
        <v>241</v>
      </c>
      <c r="B13" s="29" t="s">
        <v>242</v>
      </c>
      <c r="C13" s="4" t="s">
        <v>246</v>
      </c>
      <c r="D13" s="4">
        <v>1</v>
      </c>
      <c r="E13" s="30">
        <v>1.5</v>
      </c>
    </row>
    <row r="14" spans="1:5" x14ac:dyDescent="0.3">
      <c r="A14" s="4" t="s">
        <v>241</v>
      </c>
      <c r="B14" s="29" t="s">
        <v>242</v>
      </c>
      <c r="C14" s="4" t="s">
        <v>247</v>
      </c>
      <c r="D14" s="4">
        <v>1</v>
      </c>
      <c r="E14" s="30">
        <v>3</v>
      </c>
    </row>
    <row r="15" spans="1:5" x14ac:dyDescent="0.3">
      <c r="A15" s="4" t="s">
        <v>248</v>
      </c>
      <c r="B15" s="29" t="s">
        <v>249</v>
      </c>
      <c r="C15" s="4" t="s">
        <v>250</v>
      </c>
      <c r="D15" s="4">
        <v>1</v>
      </c>
      <c r="E15" s="30">
        <v>1.0127580003920797</v>
      </c>
    </row>
    <row r="16" spans="1:5" x14ac:dyDescent="0.3">
      <c r="A16" s="4" t="s">
        <v>248</v>
      </c>
      <c r="B16" s="29" t="s">
        <v>249</v>
      </c>
      <c r="C16" s="4" t="s">
        <v>251</v>
      </c>
      <c r="D16" s="4">
        <v>1</v>
      </c>
      <c r="E16" s="4">
        <v>1.2204999999999999</v>
      </c>
    </row>
  </sheetData>
  <conditionalFormatting sqref="A1:XFD7 A15:D15 F8:XFD15 A16:XFD1048576">
    <cfRule type="expression" dxfId="49" priority="4">
      <formula>_xlfn.ISFORMULA(A1)</formula>
    </cfRule>
  </conditionalFormatting>
  <conditionalFormatting sqref="A8:B8 D8:E8 A9:E14">
    <cfRule type="expression" dxfId="48" priority="3">
      <formula>_xlfn.ISFORMULA(A8)</formula>
    </cfRule>
  </conditionalFormatting>
  <conditionalFormatting sqref="C8">
    <cfRule type="expression" dxfId="47" priority="2">
      <formula>_xlfn.ISFORMULA(C8)</formula>
    </cfRule>
  </conditionalFormatting>
  <conditionalFormatting sqref="E15">
    <cfRule type="expression" dxfId="46" priority="1">
      <formula>_xlfn.ISFORMULA(E15)</formula>
    </cfRule>
  </conditionalFormatting>
  <hyperlinks>
    <hyperlink ref="B9" r:id="rId1" xr:uid="{9F8455F2-79BB-49EF-B8EB-E3E319F8E8A6}"/>
    <hyperlink ref="B10" r:id="rId2" xr:uid="{AEDF7327-885B-4C56-AF80-E9C610C0F71F}"/>
    <hyperlink ref="B11" r:id="rId3" xr:uid="{3E6BD5FE-ABE3-4B2E-B44B-DC6E723D2186}"/>
    <hyperlink ref="B12" r:id="rId4" xr:uid="{1B8BA39B-4272-4691-B9E1-7F0B9D07CCA2}"/>
    <hyperlink ref="B13:B14" r:id="rId5" display="https://www.bp.com/content/dam/bp/en/corporate/pdf/energy-economics/statistical-review-2017/bp-statistical-review-of%20world%20energy-2017-approximate-conversion-factors.pdf" xr:uid="{60253DCB-DF72-42A6-B112-FB19B275C884}"/>
    <hyperlink ref="B15" r:id="rId6" xr:uid="{A67E1411-3B54-4447-8C65-E37FBD0002B2}"/>
    <hyperlink ref="B16" r:id="rId7" xr:uid="{227C021D-37CB-4900-8E6C-156BCC312478}"/>
  </hyperlinks>
  <pageMargins left="0.7" right="0.7" top="0.75" bottom="0.75" header="0.3" footer="0.3"/>
  <pageSetup paperSize="9" orientation="portrait" horizontalDpi="4294967294" verticalDpi="4294967294" r:id="rId8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FEC63-2F18-4B09-B3C2-A2059E72F3AC}">
  <sheetPr>
    <tabColor theme="7" tint="0.39997558519241921"/>
  </sheetPr>
  <dimension ref="A1:J29"/>
  <sheetViews>
    <sheetView workbookViewId="0"/>
  </sheetViews>
  <sheetFormatPr defaultColWidth="10.33203125" defaultRowHeight="14.4" x14ac:dyDescent="0.3"/>
  <cols>
    <col min="1" max="11" width="15.77734375" style="4" customWidth="1"/>
    <col min="12" max="16384" width="10.33203125" style="4"/>
  </cols>
  <sheetData>
    <row r="1" spans="1:10" s="19" customFormat="1" ht="49.5" customHeight="1" x14ac:dyDescent="0.3">
      <c r="A1" s="19" t="s">
        <v>252</v>
      </c>
    </row>
    <row r="2" spans="1:10" s="20" customFormat="1" x14ac:dyDescent="0.3">
      <c r="A2" s="20" t="s">
        <v>107</v>
      </c>
      <c r="B2" s="20" t="s">
        <v>108</v>
      </c>
    </row>
    <row r="3" spans="1:10" s="20" customFormat="1" x14ac:dyDescent="0.3">
      <c r="A3" s="20" t="s">
        <v>109</v>
      </c>
      <c r="B3" s="21" t="s">
        <v>253</v>
      </c>
    </row>
    <row r="4" spans="1:10" s="20" customFormat="1" x14ac:dyDescent="0.3">
      <c r="A4" s="20" t="s">
        <v>111</v>
      </c>
      <c r="B4" s="22">
        <v>43504</v>
      </c>
    </row>
    <row r="5" spans="1:10" s="20" customFormat="1" x14ac:dyDescent="0.3">
      <c r="A5" s="20" t="s">
        <v>7</v>
      </c>
      <c r="B5" s="20" t="s">
        <v>51</v>
      </c>
    </row>
    <row r="6" spans="1:10" s="20" customFormat="1" x14ac:dyDescent="0.3">
      <c r="A6" s="20" t="s">
        <v>5</v>
      </c>
      <c r="B6" s="20" t="s">
        <v>254</v>
      </c>
    </row>
    <row r="7" spans="1:10" ht="15" thickBot="1" x14ac:dyDescent="0.35"/>
    <row r="8" spans="1:10" s="31" customFormat="1" ht="15" thickBot="1" x14ac:dyDescent="0.35">
      <c r="A8" s="31" t="s">
        <v>255</v>
      </c>
    </row>
    <row r="10" spans="1:10" x14ac:dyDescent="0.3">
      <c r="C10" s="4" t="s">
        <v>256</v>
      </c>
      <c r="D10" s="4" t="s">
        <v>256</v>
      </c>
      <c r="E10" s="4" t="s">
        <v>256</v>
      </c>
      <c r="F10" s="4" t="s">
        <v>256</v>
      </c>
      <c r="G10" s="4" t="s">
        <v>256</v>
      </c>
      <c r="H10" s="4" t="s">
        <v>256</v>
      </c>
      <c r="I10" s="4" t="s">
        <v>256</v>
      </c>
      <c r="J10" s="4" t="s">
        <v>256</v>
      </c>
    </row>
    <row r="11" spans="1:10" x14ac:dyDescent="0.3">
      <c r="A11" s="4" t="s">
        <v>257</v>
      </c>
      <c r="B11" s="4" t="s">
        <v>82</v>
      </c>
      <c r="C11" s="4">
        <v>2020</v>
      </c>
      <c r="D11" s="4">
        <v>2025</v>
      </c>
      <c r="E11" s="4">
        <v>2030</v>
      </c>
      <c r="F11" s="4">
        <v>2035</v>
      </c>
      <c r="G11" s="4">
        <v>2040</v>
      </c>
      <c r="H11" s="4">
        <v>2045</v>
      </c>
      <c r="I11" s="4">
        <v>2050</v>
      </c>
      <c r="J11" s="4">
        <v>2055</v>
      </c>
    </row>
    <row r="12" spans="1:10" x14ac:dyDescent="0.3">
      <c r="A12" s="4" t="s">
        <v>258</v>
      </c>
      <c r="B12" s="4" t="s">
        <v>259</v>
      </c>
      <c r="C12" s="12">
        <f>INDEX($E$23:$E$29,MATCH($A12,$A$23:$A$29,0))</f>
        <v>0.70836905136885764</v>
      </c>
      <c r="D12" s="12">
        <f>$C12+($J12-$C12)/($J$11-$C$11)*(D$11-$C$11)</f>
        <v>0.75003061545902083</v>
      </c>
      <c r="E12" s="12">
        <f t="shared" ref="E12:I12" si="0">$C12+($J12-$C12)/($J$11-$C$11)*(E$11-$C$11)</f>
        <v>0.79169217954918403</v>
      </c>
      <c r="F12" s="12">
        <f t="shared" si="0"/>
        <v>0.83335374363934722</v>
      </c>
      <c r="G12" s="12">
        <f t="shared" si="0"/>
        <v>0.87501530772951042</v>
      </c>
      <c r="H12" s="12">
        <f t="shared" si="0"/>
        <v>0.91667687181967361</v>
      </c>
      <c r="I12" s="12">
        <f t="shared" si="0"/>
        <v>0.95833843590983681</v>
      </c>
      <c r="J12" s="4">
        <v>1</v>
      </c>
    </row>
    <row r="13" spans="1:10" x14ac:dyDescent="0.3">
      <c r="A13" s="4" t="s">
        <v>260</v>
      </c>
      <c r="B13" s="4" t="s">
        <v>261</v>
      </c>
      <c r="C13" s="12">
        <f t="shared" ref="C13:C18" si="1">INDEX($E$23:$E$29,MATCH($A13,$A$23:$A$29,0))</f>
        <v>0.89704472304019767</v>
      </c>
      <c r="D13" s="12">
        <f t="shared" ref="D13:I18" si="2">$C13+($J13-$C13)/($J$11-$C$11)*(D$11-$C$11)</f>
        <v>0.91175261974874089</v>
      </c>
      <c r="E13" s="12">
        <f t="shared" si="2"/>
        <v>0.926460516457284</v>
      </c>
      <c r="F13" s="12">
        <f t="shared" si="2"/>
        <v>0.94116841316582722</v>
      </c>
      <c r="G13" s="12">
        <f t="shared" si="2"/>
        <v>0.95587630987437044</v>
      </c>
      <c r="H13" s="12">
        <f t="shared" si="2"/>
        <v>0.97058420658291367</v>
      </c>
      <c r="I13" s="12">
        <f t="shared" si="2"/>
        <v>0.98529210329145678</v>
      </c>
      <c r="J13" s="4">
        <v>1</v>
      </c>
    </row>
    <row r="14" spans="1:10" x14ac:dyDescent="0.3">
      <c r="A14" s="4" t="s">
        <v>262</v>
      </c>
      <c r="B14" s="4" t="s">
        <v>263</v>
      </c>
      <c r="C14" s="12">
        <f t="shared" si="1"/>
        <v>3.2744798265182955</v>
      </c>
      <c r="D14" s="12">
        <f t="shared" si="2"/>
        <v>2.9495541370156819</v>
      </c>
      <c r="E14" s="12">
        <f t="shared" si="2"/>
        <v>2.6246284475130683</v>
      </c>
      <c r="F14" s="12">
        <f t="shared" si="2"/>
        <v>2.2997027580104548</v>
      </c>
      <c r="G14" s="12">
        <f t="shared" si="2"/>
        <v>1.974777068507841</v>
      </c>
      <c r="H14" s="12">
        <f t="shared" si="2"/>
        <v>1.6498513790052274</v>
      </c>
      <c r="I14" s="12">
        <f t="shared" si="2"/>
        <v>1.3249256895026138</v>
      </c>
      <c r="J14" s="4">
        <v>1</v>
      </c>
    </row>
    <row r="15" spans="1:10" x14ac:dyDescent="0.3">
      <c r="A15" s="4" t="s">
        <v>264</v>
      </c>
      <c r="B15" s="4" t="s">
        <v>265</v>
      </c>
      <c r="C15" s="12">
        <f t="shared" si="1"/>
        <v>0.63565492394299372</v>
      </c>
      <c r="D15" s="12">
        <f t="shared" si="2"/>
        <v>0.68770422052256608</v>
      </c>
      <c r="E15" s="12">
        <f t="shared" si="2"/>
        <v>0.73975351710213832</v>
      </c>
      <c r="F15" s="12">
        <f t="shared" si="2"/>
        <v>0.79180281368171068</v>
      </c>
      <c r="G15" s="12">
        <f t="shared" si="2"/>
        <v>0.84385211026128304</v>
      </c>
      <c r="H15" s="12">
        <f t="shared" si="2"/>
        <v>0.89590140684085529</v>
      </c>
      <c r="I15" s="12">
        <f t="shared" si="2"/>
        <v>0.94795070342042775</v>
      </c>
      <c r="J15" s="4">
        <v>1</v>
      </c>
    </row>
    <row r="16" spans="1:10" x14ac:dyDescent="0.3">
      <c r="A16" s="4" t="s">
        <v>266</v>
      </c>
      <c r="B16" s="4" t="s">
        <v>267</v>
      </c>
      <c r="C16" s="12">
        <f t="shared" si="1"/>
        <v>1.1106253843562763</v>
      </c>
      <c r="D16" s="12">
        <f t="shared" si="2"/>
        <v>1.0948217580196655</v>
      </c>
      <c r="E16" s="12">
        <f t="shared" si="2"/>
        <v>1.0790181316830545</v>
      </c>
      <c r="F16" s="12">
        <f t="shared" si="2"/>
        <v>1.0632145053464437</v>
      </c>
      <c r="G16" s="12">
        <f t="shared" si="2"/>
        <v>1.0474108790098327</v>
      </c>
      <c r="H16" s="12">
        <f t="shared" si="2"/>
        <v>1.0316072526732218</v>
      </c>
      <c r="I16" s="12">
        <f t="shared" si="2"/>
        <v>1.0158036263366108</v>
      </c>
      <c r="J16" s="4">
        <v>1</v>
      </c>
    </row>
    <row r="17" spans="1:10" x14ac:dyDescent="0.3">
      <c r="A17" s="4" t="s">
        <v>268</v>
      </c>
      <c r="B17" s="4" t="s">
        <v>269</v>
      </c>
      <c r="C17" s="12">
        <f t="shared" si="1"/>
        <v>1.1633693980735702</v>
      </c>
      <c r="D17" s="12">
        <f t="shared" si="2"/>
        <v>1.1400309126344887</v>
      </c>
      <c r="E17" s="12">
        <f t="shared" si="2"/>
        <v>1.1166924271954073</v>
      </c>
      <c r="F17" s="12">
        <f t="shared" si="2"/>
        <v>1.0933539417563258</v>
      </c>
      <c r="G17" s="12">
        <f t="shared" si="2"/>
        <v>1.0700154563172444</v>
      </c>
      <c r="H17" s="12">
        <f t="shared" si="2"/>
        <v>1.0466769708781629</v>
      </c>
      <c r="I17" s="12">
        <f t="shared" si="2"/>
        <v>1.0233384854390815</v>
      </c>
      <c r="J17" s="4">
        <v>1</v>
      </c>
    </row>
    <row r="18" spans="1:10" x14ac:dyDescent="0.3">
      <c r="A18" s="4" t="s">
        <v>43</v>
      </c>
      <c r="B18" s="4" t="s">
        <v>270</v>
      </c>
      <c r="C18" s="12">
        <f t="shared" si="1"/>
        <v>1</v>
      </c>
      <c r="D18" s="12">
        <f t="shared" si="2"/>
        <v>1</v>
      </c>
      <c r="E18" s="12">
        <f t="shared" si="2"/>
        <v>1</v>
      </c>
      <c r="F18" s="12">
        <f t="shared" si="2"/>
        <v>1</v>
      </c>
      <c r="G18" s="12">
        <f t="shared" si="2"/>
        <v>1</v>
      </c>
      <c r="H18" s="12">
        <f t="shared" si="2"/>
        <v>1</v>
      </c>
      <c r="I18" s="12">
        <f t="shared" si="2"/>
        <v>1</v>
      </c>
      <c r="J18" s="4">
        <v>1</v>
      </c>
    </row>
    <row r="19" spans="1:10" ht="15" thickBot="1" x14ac:dyDescent="0.35"/>
    <row r="20" spans="1:10" s="31" customFormat="1" ht="15" thickBot="1" x14ac:dyDescent="0.35">
      <c r="A20" s="31" t="s">
        <v>271</v>
      </c>
    </row>
    <row r="21" spans="1:10" x14ac:dyDescent="0.3">
      <c r="C21" s="4" t="s">
        <v>272</v>
      </c>
      <c r="E21" s="4" t="s">
        <v>273</v>
      </c>
    </row>
    <row r="22" spans="1:10" x14ac:dyDescent="0.3">
      <c r="A22" s="4" t="s">
        <v>257</v>
      </c>
      <c r="B22" s="4" t="s">
        <v>82</v>
      </c>
      <c r="C22" s="4" t="s">
        <v>274</v>
      </c>
      <c r="D22" s="4" t="s">
        <v>275</v>
      </c>
      <c r="E22" s="30" t="s">
        <v>276</v>
      </c>
      <c r="F22" s="4" t="s">
        <v>277</v>
      </c>
    </row>
    <row r="23" spans="1:10" x14ac:dyDescent="0.3">
      <c r="A23" s="4" t="s">
        <v>258</v>
      </c>
      <c r="B23" s="4" t="s">
        <v>259</v>
      </c>
      <c r="C23" s="12">
        <v>12.837792946202004</v>
      </c>
      <c r="D23" s="12">
        <v>29.228632014693471</v>
      </c>
      <c r="E23" s="12">
        <v>0.70836905136885764</v>
      </c>
      <c r="F23" s="12">
        <v>1.612789551897486</v>
      </c>
    </row>
    <row r="24" spans="1:10" x14ac:dyDescent="0.3">
      <c r="A24" s="4" t="s">
        <v>260</v>
      </c>
      <c r="B24" s="4" t="s">
        <v>261</v>
      </c>
      <c r="C24" s="12">
        <v>16.2571676382804</v>
      </c>
      <c r="D24" s="12">
        <v>12.101120085390477</v>
      </c>
      <c r="E24" s="12">
        <v>0.89704472304019767</v>
      </c>
      <c r="F24" s="12">
        <v>0.66772061142524364</v>
      </c>
    </row>
    <row r="25" spans="1:10" x14ac:dyDescent="0.3">
      <c r="A25" s="4" t="s">
        <v>262</v>
      </c>
      <c r="B25" s="4" t="s">
        <v>263</v>
      </c>
      <c r="C25" s="12">
        <v>59.343493251327878</v>
      </c>
      <c r="D25" s="12">
        <v>29.228632014693471</v>
      </c>
      <c r="E25" s="12">
        <v>3.2744798265182955</v>
      </c>
      <c r="F25" s="12">
        <v>1.612789551897486</v>
      </c>
    </row>
    <row r="26" spans="1:10" x14ac:dyDescent="0.3">
      <c r="A26" s="4" t="s">
        <v>264</v>
      </c>
      <c r="B26" s="4" t="s">
        <v>265</v>
      </c>
      <c r="C26" s="12">
        <v>11.519992697372514</v>
      </c>
      <c r="D26" s="12">
        <v>12.101120085390477</v>
      </c>
      <c r="E26" s="12">
        <v>0.63565492394299372</v>
      </c>
      <c r="F26" s="12">
        <v>0.66772061142524364</v>
      </c>
    </row>
    <row r="27" spans="1:10" x14ac:dyDescent="0.3">
      <c r="A27" s="4" t="s">
        <v>266</v>
      </c>
      <c r="B27" s="4" t="s">
        <v>267</v>
      </c>
      <c r="C27" s="12">
        <v>20.127896182942589</v>
      </c>
      <c r="D27" s="12">
        <v>12.101120085390477</v>
      </c>
      <c r="E27" s="12">
        <v>1.1106253843562763</v>
      </c>
      <c r="F27" s="12">
        <v>0.66772061142524364</v>
      </c>
    </row>
    <row r="28" spans="1:10" x14ac:dyDescent="0.3">
      <c r="A28" s="4" t="s">
        <v>268</v>
      </c>
      <c r="B28" s="4" t="s">
        <v>269</v>
      </c>
      <c r="C28" s="12">
        <v>21.083777479486802</v>
      </c>
      <c r="D28" s="12">
        <v>29.228632014693471</v>
      </c>
      <c r="E28" s="12">
        <v>1.1633693980735702</v>
      </c>
      <c r="F28" s="12">
        <v>1.612789551897486</v>
      </c>
    </row>
    <row r="29" spans="1:10" x14ac:dyDescent="0.3">
      <c r="A29" s="4" t="s">
        <v>43</v>
      </c>
      <c r="B29" s="4" t="s">
        <v>270</v>
      </c>
      <c r="C29" s="12">
        <v>18.123029120758673</v>
      </c>
      <c r="D29" s="12">
        <v>18.123029120758673</v>
      </c>
      <c r="E29" s="12">
        <v>1</v>
      </c>
      <c r="F29" s="12">
        <v>1</v>
      </c>
    </row>
  </sheetData>
  <conditionalFormatting sqref="F21:XFD28 A30:XFD1048576 A28:A29 C29:XFD29 C28:D28 A1:XFD20">
    <cfRule type="expression" dxfId="45" priority="5">
      <formula>_xlfn.ISFORMULA(A1)</formula>
    </cfRule>
  </conditionalFormatting>
  <conditionalFormatting sqref="A21:B21 D21:E21 A22:A27 C22:E27">
    <cfRule type="expression" dxfId="44" priority="4">
      <formula>_xlfn.ISFORMULA(A21)</formula>
    </cfRule>
  </conditionalFormatting>
  <conditionalFormatting sqref="C21">
    <cfRule type="expression" dxfId="43" priority="3">
      <formula>_xlfn.ISFORMULA(C21)</formula>
    </cfRule>
  </conditionalFormatting>
  <conditionalFormatting sqref="E28">
    <cfRule type="expression" dxfId="42" priority="2">
      <formula>_xlfn.ISFORMULA(E28)</formula>
    </cfRule>
  </conditionalFormatting>
  <conditionalFormatting sqref="B22:B29">
    <cfRule type="expression" dxfId="41" priority="1">
      <formula>_xlfn.ISFORMULA(B22)</formula>
    </cfRule>
  </conditionalFormatting>
  <hyperlinks>
    <hyperlink ref="B3" r:id="rId1" xr:uid="{F82803FF-4719-4869-B574-DE0E4305F160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ED2F1-B0D1-4544-9537-759FD406536D}">
  <sheetPr>
    <tabColor theme="0" tint="-0.249977111117893"/>
  </sheetPr>
  <dimension ref="A1"/>
  <sheetViews>
    <sheetView topLeftCell="A1048576" workbookViewId="0"/>
  </sheetViews>
  <sheetFormatPr defaultRowHeight="14.4" customHeight="1" zeroHeight="1" x14ac:dyDescent="0.3"/>
  <sheetData>
    <row r="1" hidden="1" x14ac:dyDescent="0.3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17D12-2441-4DFE-8B47-A9A2FD54F60B}">
  <sheetPr>
    <tabColor theme="7" tint="0.39997558519241921"/>
  </sheetPr>
  <dimension ref="A1:AC134"/>
  <sheetViews>
    <sheetView workbookViewId="0"/>
  </sheetViews>
  <sheetFormatPr defaultColWidth="10.33203125" defaultRowHeight="14.4" x14ac:dyDescent="0.3"/>
  <cols>
    <col min="1" max="29" width="10.77734375" style="4" customWidth="1"/>
    <col min="30" max="16384" width="10.33203125" style="4"/>
  </cols>
  <sheetData>
    <row r="1" spans="1:29" s="19" customFormat="1" ht="49.5" customHeight="1" x14ac:dyDescent="0.3">
      <c r="A1" s="19" t="s">
        <v>278</v>
      </c>
    </row>
    <row r="2" spans="1:29" s="20" customFormat="1" x14ac:dyDescent="0.3">
      <c r="A2" s="20" t="s">
        <v>107</v>
      </c>
      <c r="B2" s="20" t="s">
        <v>279</v>
      </c>
    </row>
    <row r="3" spans="1:29" s="20" customFormat="1" x14ac:dyDescent="0.3">
      <c r="A3" s="20" t="s">
        <v>109</v>
      </c>
      <c r="B3" s="21" t="s">
        <v>280</v>
      </c>
    </row>
    <row r="4" spans="1:29" s="20" customFormat="1" x14ac:dyDescent="0.3">
      <c r="A4" s="20" t="s">
        <v>111</v>
      </c>
      <c r="B4" s="22">
        <v>43136</v>
      </c>
    </row>
    <row r="5" spans="1:29" s="20" customFormat="1" x14ac:dyDescent="0.3">
      <c r="A5" s="20" t="s">
        <v>7</v>
      </c>
      <c r="B5" s="20" t="s">
        <v>281</v>
      </c>
    </row>
    <row r="6" spans="1:29" s="20" customFormat="1" x14ac:dyDescent="0.3">
      <c r="A6" s="20" t="s">
        <v>5</v>
      </c>
      <c r="B6" s="20" t="s">
        <v>282</v>
      </c>
    </row>
    <row r="8" spans="1:29" ht="21" x14ac:dyDescent="0.3">
      <c r="A8" s="32" t="s">
        <v>283</v>
      </c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3"/>
      <c r="O8" s="32" t="s">
        <v>284</v>
      </c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</row>
    <row r="9" spans="1:29" x14ac:dyDescent="0.3">
      <c r="A9"/>
      <c r="B9" s="34"/>
      <c r="C9" s="34"/>
      <c r="D9" s="34"/>
      <c r="E9" s="34"/>
      <c r="F9" s="34"/>
      <c r="G9" s="34"/>
      <c r="H9" s="34"/>
      <c r="I9" s="34"/>
      <c r="J9" s="34"/>
      <c r="K9" s="34"/>
      <c r="L9" s="35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5"/>
      <c r="AA9" s="35"/>
      <c r="AB9" s="35"/>
      <c r="AC9" s="35"/>
    </row>
    <row r="10" spans="1:29" x14ac:dyDescent="0.3">
      <c r="A10" s="36"/>
      <c r="B10" s="37" t="s">
        <v>285</v>
      </c>
      <c r="C10" s="37"/>
      <c r="D10" s="37"/>
      <c r="E10" s="37"/>
      <c r="F10" s="37"/>
      <c r="G10" s="37"/>
      <c r="H10" s="37"/>
      <c r="I10" s="38"/>
      <c r="J10" s="37" t="s">
        <v>286</v>
      </c>
      <c r="K10" s="39"/>
      <c r="L10" s="38"/>
      <c r="M10" s="40" t="s">
        <v>287</v>
      </c>
      <c r="N10" s="35"/>
      <c r="O10" s="41"/>
      <c r="P10" s="42" t="s">
        <v>285</v>
      </c>
      <c r="Q10" s="42"/>
      <c r="R10" s="42"/>
      <c r="S10" s="42"/>
      <c r="T10" s="42"/>
      <c r="U10" s="42"/>
      <c r="V10" s="42"/>
      <c r="W10" s="42"/>
      <c r="X10" s="43"/>
      <c r="Y10" s="42" t="s">
        <v>286</v>
      </c>
      <c r="Z10" s="42"/>
      <c r="AA10" s="44"/>
      <c r="AB10" s="42" t="s">
        <v>287</v>
      </c>
      <c r="AC10" s="45"/>
    </row>
    <row r="11" spans="1:29" x14ac:dyDescent="0.3">
      <c r="A11" s="46"/>
      <c r="B11" s="47">
        <v>2000</v>
      </c>
      <c r="C11" s="47">
        <v>2016</v>
      </c>
      <c r="D11" s="48">
        <v>2017</v>
      </c>
      <c r="E11" s="47">
        <v>2025</v>
      </c>
      <c r="F11" s="47">
        <v>2030</v>
      </c>
      <c r="G11" s="47">
        <v>2035</v>
      </c>
      <c r="H11" s="47">
        <v>2040</v>
      </c>
      <c r="I11" s="47"/>
      <c r="J11" s="49">
        <v>2017</v>
      </c>
      <c r="K11" s="50">
        <v>2040</v>
      </c>
      <c r="L11" s="47"/>
      <c r="M11" s="51" t="s">
        <v>288</v>
      </c>
      <c r="N11" s="35"/>
      <c r="O11" s="41"/>
      <c r="P11" s="52">
        <v>2025</v>
      </c>
      <c r="Q11" s="52">
        <v>2030</v>
      </c>
      <c r="R11" s="52">
        <v>2035</v>
      </c>
      <c r="S11" s="52">
        <v>2040</v>
      </c>
      <c r="T11" s="52">
        <v>2025</v>
      </c>
      <c r="U11" s="52">
        <v>2030</v>
      </c>
      <c r="V11" s="52">
        <v>2035</v>
      </c>
      <c r="W11" s="52">
        <v>2040</v>
      </c>
      <c r="X11" s="52"/>
      <c r="Y11" s="53">
        <v>2040</v>
      </c>
      <c r="Z11" s="53"/>
      <c r="AA11" s="54"/>
      <c r="AB11" s="55" t="s">
        <v>288</v>
      </c>
      <c r="AC11" s="56"/>
    </row>
    <row r="12" spans="1:29" x14ac:dyDescent="0.3">
      <c r="A12" s="57"/>
      <c r="B12" s="58" t="s">
        <v>283</v>
      </c>
      <c r="C12" s="58"/>
      <c r="D12" s="58"/>
      <c r="E12" s="58"/>
      <c r="F12" s="58"/>
      <c r="G12" s="58"/>
      <c r="H12" s="58"/>
      <c r="I12" s="59"/>
      <c r="J12" s="60" t="s">
        <v>289</v>
      </c>
      <c r="K12" s="61" t="s">
        <v>289</v>
      </c>
      <c r="L12" s="62"/>
      <c r="M12" s="63" t="s">
        <v>289</v>
      </c>
      <c r="N12" s="35"/>
      <c r="O12" s="64"/>
      <c r="P12" s="65" t="s">
        <v>290</v>
      </c>
      <c r="Q12" s="65"/>
      <c r="R12" s="65"/>
      <c r="S12" s="65"/>
      <c r="T12" s="65" t="s">
        <v>291</v>
      </c>
      <c r="U12" s="65"/>
      <c r="V12" s="65"/>
      <c r="W12" s="65"/>
      <c r="X12" s="66"/>
      <c r="Y12" s="67" t="s">
        <v>292</v>
      </c>
      <c r="Z12" s="68" t="s">
        <v>293</v>
      </c>
      <c r="AA12" s="68"/>
      <c r="AB12" s="69" t="s">
        <v>294</v>
      </c>
      <c r="AC12" s="70" t="s">
        <v>293</v>
      </c>
    </row>
    <row r="13" spans="1:29" x14ac:dyDescent="0.3">
      <c r="A13" s="71" t="s">
        <v>295</v>
      </c>
      <c r="B13" s="72"/>
      <c r="C13" s="72"/>
      <c r="D13" s="72"/>
      <c r="E13" s="72"/>
      <c r="F13" s="72"/>
      <c r="G13" s="72"/>
      <c r="H13" s="72"/>
      <c r="I13" s="72"/>
      <c r="J13" s="73"/>
      <c r="K13" s="73"/>
      <c r="L13" s="72"/>
      <c r="M13" s="74"/>
      <c r="N13" s="35"/>
      <c r="O13" s="75" t="s">
        <v>295</v>
      </c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7"/>
    </row>
    <row r="14" spans="1:29" x14ac:dyDescent="0.3">
      <c r="A14" s="78" t="s">
        <v>259</v>
      </c>
      <c r="B14" s="79">
        <v>14.179</v>
      </c>
      <c r="C14" s="79">
        <v>19.457000000000001</v>
      </c>
      <c r="D14" s="80">
        <v>20.324000000000002</v>
      </c>
      <c r="E14" s="79">
        <v>26.19</v>
      </c>
      <c r="F14" s="79">
        <v>26.335000000000001</v>
      </c>
      <c r="G14" s="79">
        <v>26.088000000000001</v>
      </c>
      <c r="H14" s="79">
        <v>25.318000000000001</v>
      </c>
      <c r="I14" s="81"/>
      <c r="J14" s="82">
        <v>21.905000000000001</v>
      </c>
      <c r="K14" s="83">
        <v>24.494</v>
      </c>
      <c r="L14" s="84"/>
      <c r="M14" s="85">
        <v>0.96</v>
      </c>
      <c r="N14" s="35"/>
      <c r="O14" s="86" t="s">
        <v>259</v>
      </c>
      <c r="P14" s="87">
        <v>27.209</v>
      </c>
      <c r="Q14" s="87">
        <v>27.893000000000001</v>
      </c>
      <c r="R14" s="87">
        <v>28.201000000000001</v>
      </c>
      <c r="S14" s="87">
        <v>27.558</v>
      </c>
      <c r="T14" s="88">
        <v>24.308</v>
      </c>
      <c r="U14" s="88">
        <v>22.364999999999998</v>
      </c>
      <c r="V14" s="88">
        <v>20.361999999999998</v>
      </c>
      <c r="W14" s="88">
        <v>18.524000000000001</v>
      </c>
      <c r="X14" s="88"/>
      <c r="Y14" s="89">
        <v>23.513000000000002</v>
      </c>
      <c r="Z14" s="90">
        <v>27.254000000000001</v>
      </c>
      <c r="AA14" s="90"/>
      <c r="AB14" s="91">
        <v>1.333</v>
      </c>
      <c r="AC14" s="92">
        <v>-0.40200000000000002</v>
      </c>
    </row>
    <row r="15" spans="1:29" x14ac:dyDescent="0.3">
      <c r="A15" s="93" t="s">
        <v>296</v>
      </c>
      <c r="B15" s="79">
        <v>2.722</v>
      </c>
      <c r="C15" s="79">
        <v>4.4710000000000001</v>
      </c>
      <c r="D15" s="80">
        <v>4.8550000000000004</v>
      </c>
      <c r="E15" s="79">
        <v>5.5750000000000002</v>
      </c>
      <c r="F15" s="79">
        <v>5.6580000000000004</v>
      </c>
      <c r="G15" s="79">
        <v>5.8630000000000004</v>
      </c>
      <c r="H15" s="79">
        <v>5.9870000000000001</v>
      </c>
      <c r="I15" s="81"/>
      <c r="J15" s="82">
        <v>5.2329999999999997</v>
      </c>
      <c r="K15" s="83">
        <v>5.7919999999999998</v>
      </c>
      <c r="L15" s="84"/>
      <c r="M15" s="85">
        <v>0.91500000000000004</v>
      </c>
      <c r="N15" s="35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  <c r="AA15" s="94"/>
      <c r="AB15" s="94"/>
      <c r="AC15" s="94"/>
    </row>
    <row r="16" spans="1:29" x14ac:dyDescent="0.3">
      <c r="A16" s="93" t="s">
        <v>297</v>
      </c>
      <c r="B16" s="79">
        <v>3.452</v>
      </c>
      <c r="C16" s="79">
        <v>2.468</v>
      </c>
      <c r="D16" s="80">
        <v>2.2320000000000002</v>
      </c>
      <c r="E16" s="79">
        <v>2.133</v>
      </c>
      <c r="F16" s="79">
        <v>2.3570000000000002</v>
      </c>
      <c r="G16" s="79">
        <v>2.6850000000000001</v>
      </c>
      <c r="H16" s="79">
        <v>3.1150000000000002</v>
      </c>
      <c r="I16" s="81"/>
      <c r="J16" s="82">
        <v>2.4060000000000001</v>
      </c>
      <c r="K16" s="83">
        <v>3.0139999999999998</v>
      </c>
      <c r="L16" s="84"/>
      <c r="M16" s="85">
        <v>1.46</v>
      </c>
      <c r="N16" s="35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  <c r="AA16" s="94"/>
      <c r="AB16" s="94"/>
      <c r="AC16" s="94"/>
    </row>
    <row r="17" spans="1:29" x14ac:dyDescent="0.3">
      <c r="A17" s="93" t="s">
        <v>298</v>
      </c>
      <c r="B17" s="79">
        <v>8.0050000000000008</v>
      </c>
      <c r="C17" s="79">
        <v>12.518000000000001</v>
      </c>
      <c r="D17" s="80">
        <v>13.237</v>
      </c>
      <c r="E17" s="79">
        <v>18.481999999999999</v>
      </c>
      <c r="F17" s="79">
        <v>18.318999999999999</v>
      </c>
      <c r="G17" s="79">
        <v>17.54</v>
      </c>
      <c r="H17" s="79">
        <v>16.216000000000001</v>
      </c>
      <c r="I17" s="81"/>
      <c r="J17" s="82">
        <v>14.266999999999999</v>
      </c>
      <c r="K17" s="83">
        <v>15.688000000000001</v>
      </c>
      <c r="L17" s="84"/>
      <c r="M17" s="85">
        <v>0.88600000000000001</v>
      </c>
      <c r="N17" s="95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  <c r="AA17" s="94"/>
      <c r="AB17" s="94"/>
      <c r="AC17" s="94"/>
    </row>
    <row r="18" spans="1:29" x14ac:dyDescent="0.3">
      <c r="A18" s="78" t="s">
        <v>299</v>
      </c>
      <c r="B18" s="79">
        <v>6.9850000000000003</v>
      </c>
      <c r="C18" s="79">
        <v>7.609</v>
      </c>
      <c r="D18" s="80">
        <v>7.2960000000000003</v>
      </c>
      <c r="E18" s="79">
        <v>7.306</v>
      </c>
      <c r="F18" s="79">
        <v>8.016</v>
      </c>
      <c r="G18" s="79">
        <v>8.8670000000000009</v>
      </c>
      <c r="H18" s="79">
        <v>9.8849999999999998</v>
      </c>
      <c r="I18" s="81"/>
      <c r="J18" s="82">
        <v>7.8639999999999999</v>
      </c>
      <c r="K18" s="83">
        <v>9.5630000000000006</v>
      </c>
      <c r="L18" s="84"/>
      <c r="M18" s="85">
        <v>1.329</v>
      </c>
      <c r="N18" s="35"/>
      <c r="O18" s="86" t="s">
        <v>299</v>
      </c>
      <c r="P18" s="87">
        <v>7.4420000000000002</v>
      </c>
      <c r="Q18" s="87">
        <v>8.609</v>
      </c>
      <c r="R18" s="87">
        <v>10.086</v>
      </c>
      <c r="S18" s="87">
        <v>11.797000000000001</v>
      </c>
      <c r="T18" s="88">
        <v>6.5339999999999998</v>
      </c>
      <c r="U18" s="88">
        <v>6.0229999999999997</v>
      </c>
      <c r="V18" s="88">
        <v>5.4349999999999996</v>
      </c>
      <c r="W18" s="88">
        <v>5.1470000000000002</v>
      </c>
      <c r="X18" s="88"/>
      <c r="Y18" s="89">
        <v>10.065</v>
      </c>
      <c r="Z18" s="90">
        <v>7.5730000000000004</v>
      </c>
      <c r="AA18" s="90"/>
      <c r="AB18" s="91">
        <v>2.1110000000000002</v>
      </c>
      <c r="AC18" s="92">
        <v>-1.506</v>
      </c>
    </row>
    <row r="19" spans="1:29" x14ac:dyDescent="0.3">
      <c r="A19" s="96" t="s">
        <v>300</v>
      </c>
      <c r="B19" s="97">
        <v>0.86299999999999999</v>
      </c>
      <c r="C19" s="97">
        <v>0.60199999999999998</v>
      </c>
      <c r="D19" s="98">
        <v>0.57599999999999996</v>
      </c>
      <c r="E19" s="97">
        <v>0.58899999999999997</v>
      </c>
      <c r="F19" s="97">
        <v>0.70599999999999996</v>
      </c>
      <c r="G19" s="97">
        <v>0.85799999999999998</v>
      </c>
      <c r="H19" s="97">
        <v>1.18</v>
      </c>
      <c r="I19" s="99"/>
      <c r="J19" s="100">
        <v>0.621</v>
      </c>
      <c r="K19" s="101">
        <v>1.1419999999999999</v>
      </c>
      <c r="L19" s="102"/>
      <c r="M19" s="103">
        <v>3.1669999999999998</v>
      </c>
      <c r="N19" s="35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  <c r="Z19" s="94"/>
      <c r="AA19" s="94"/>
      <c r="AB19" s="94"/>
      <c r="AC19" s="94"/>
    </row>
    <row r="20" spans="1:29" x14ac:dyDescent="0.3">
      <c r="A20" s="96" t="s">
        <v>301</v>
      </c>
      <c r="B20" s="97">
        <v>1.268</v>
      </c>
      <c r="C20" s="97">
        <v>2.613</v>
      </c>
      <c r="D20" s="98">
        <v>2.7389999999999999</v>
      </c>
      <c r="E20" s="97">
        <v>3.6709999999999998</v>
      </c>
      <c r="F20" s="97">
        <v>4.2560000000000002</v>
      </c>
      <c r="G20" s="97">
        <v>4.7809999999999997</v>
      </c>
      <c r="H20" s="97">
        <v>5.1589999999999998</v>
      </c>
      <c r="I20" s="99"/>
      <c r="J20" s="100">
        <v>2.952</v>
      </c>
      <c r="K20" s="101">
        <v>4.9909999999999997</v>
      </c>
      <c r="L20" s="102"/>
      <c r="M20" s="103">
        <v>2.7909999999999999</v>
      </c>
      <c r="N20" s="35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  <c r="AA20" s="94"/>
      <c r="AB20" s="94"/>
      <c r="AC20" s="94"/>
    </row>
    <row r="21" spans="1:29" x14ac:dyDescent="0.3">
      <c r="A21" s="96" t="s">
        <v>302</v>
      </c>
      <c r="B21" s="97">
        <v>0.40400000000000003</v>
      </c>
      <c r="C21" s="97">
        <v>0.54700000000000004</v>
      </c>
      <c r="D21" s="98">
        <v>0.53100000000000003</v>
      </c>
      <c r="E21" s="97">
        <v>0.439</v>
      </c>
      <c r="F21" s="97">
        <v>0.39800000000000002</v>
      </c>
      <c r="G21" s="97">
        <v>0.35199999999999998</v>
      </c>
      <c r="H21" s="97">
        <v>0.32400000000000001</v>
      </c>
      <c r="I21" s="99"/>
      <c r="J21" s="100">
        <v>0.57199999999999995</v>
      </c>
      <c r="K21" s="101">
        <v>0.313</v>
      </c>
      <c r="L21" s="102"/>
      <c r="M21" s="103">
        <v>-2.125</v>
      </c>
      <c r="N21" s="35"/>
      <c r="O21" s="94"/>
      <c r="P21" s="94"/>
      <c r="Q21" s="94"/>
      <c r="R21" s="94"/>
      <c r="S21" s="94"/>
      <c r="T21" s="94"/>
      <c r="U21" s="94"/>
      <c r="V21" s="94"/>
      <c r="W21" s="94"/>
      <c r="X21" s="94"/>
      <c r="Y21" s="94"/>
      <c r="Z21" s="94"/>
      <c r="AA21" s="94"/>
      <c r="AB21" s="94"/>
      <c r="AC21" s="94"/>
    </row>
    <row r="22" spans="1:29" x14ac:dyDescent="0.3">
      <c r="A22" s="96" t="s">
        <v>303</v>
      </c>
      <c r="B22" s="97">
        <v>3.39</v>
      </c>
      <c r="C22" s="97">
        <v>2.5680000000000001</v>
      </c>
      <c r="D22" s="98">
        <v>2.2130000000000001</v>
      </c>
      <c r="E22" s="97">
        <v>1.4750000000000001</v>
      </c>
      <c r="F22" s="97">
        <v>1.698</v>
      </c>
      <c r="G22" s="97">
        <v>2.0529999999999999</v>
      </c>
      <c r="H22" s="97">
        <v>2.4740000000000002</v>
      </c>
      <c r="I22" s="99"/>
      <c r="J22" s="100">
        <v>2.3849999999999998</v>
      </c>
      <c r="K22" s="101">
        <v>2.3929999999999998</v>
      </c>
      <c r="L22" s="102"/>
      <c r="M22" s="103">
        <v>0.48599999999999999</v>
      </c>
      <c r="N22" s="35"/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4"/>
      <c r="Z22" s="94"/>
      <c r="AA22" s="94"/>
      <c r="AB22" s="94"/>
      <c r="AC22" s="94"/>
    </row>
    <row r="23" spans="1:29" x14ac:dyDescent="0.3">
      <c r="A23" s="78" t="s">
        <v>263</v>
      </c>
      <c r="B23" s="79">
        <v>7.1</v>
      </c>
      <c r="C23" s="79">
        <v>3.7480000000000002</v>
      </c>
      <c r="D23" s="80">
        <v>3.6920000000000002</v>
      </c>
      <c r="E23" s="79">
        <v>4.0289999999999999</v>
      </c>
      <c r="F23" s="79">
        <v>3.5110000000000001</v>
      </c>
      <c r="G23" s="79">
        <v>3.0579999999999998</v>
      </c>
      <c r="H23" s="79">
        <v>2.7789999999999999</v>
      </c>
      <c r="I23" s="81"/>
      <c r="J23" s="82">
        <v>3.9790000000000001</v>
      </c>
      <c r="K23" s="83">
        <v>2.6890000000000001</v>
      </c>
      <c r="L23" s="84"/>
      <c r="M23" s="85">
        <v>-1.228</v>
      </c>
      <c r="N23" s="35"/>
      <c r="O23" s="86" t="s">
        <v>263</v>
      </c>
      <c r="P23" s="87">
        <v>4.0880000000000001</v>
      </c>
      <c r="Q23" s="87">
        <v>3.6480000000000001</v>
      </c>
      <c r="R23" s="87">
        <v>3.2189999999999999</v>
      </c>
      <c r="S23" s="87">
        <v>2.9369999999999998</v>
      </c>
      <c r="T23" s="88">
        <v>3.758</v>
      </c>
      <c r="U23" s="88">
        <v>3.0590000000000002</v>
      </c>
      <c r="V23" s="88">
        <v>2.508</v>
      </c>
      <c r="W23" s="88">
        <v>2.2320000000000002</v>
      </c>
      <c r="X23" s="88"/>
      <c r="Y23" s="89">
        <v>2.5059999999999998</v>
      </c>
      <c r="Z23" s="90">
        <v>3.2839999999999998</v>
      </c>
      <c r="AA23" s="90"/>
      <c r="AB23" s="91">
        <v>-0.99</v>
      </c>
      <c r="AC23" s="92">
        <v>-2.1640000000000001</v>
      </c>
    </row>
    <row r="24" spans="1:29" x14ac:dyDescent="0.3">
      <c r="A24" s="96" t="s">
        <v>304</v>
      </c>
      <c r="B24" s="97">
        <v>3.331</v>
      </c>
      <c r="C24" s="97">
        <v>1.9950000000000001</v>
      </c>
      <c r="D24" s="98">
        <v>1.968</v>
      </c>
      <c r="E24" s="97">
        <v>2.496</v>
      </c>
      <c r="F24" s="97">
        <v>2.226</v>
      </c>
      <c r="G24" s="97">
        <v>1.9390000000000001</v>
      </c>
      <c r="H24" s="97">
        <v>1.77</v>
      </c>
      <c r="I24" s="99"/>
      <c r="J24" s="100">
        <v>2.121</v>
      </c>
      <c r="K24" s="101">
        <v>1.712</v>
      </c>
      <c r="L24" s="102"/>
      <c r="M24" s="103">
        <v>-0.46</v>
      </c>
      <c r="N24" s="35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</row>
    <row r="25" spans="1:29" x14ac:dyDescent="0.3">
      <c r="A25" s="78" t="s">
        <v>305</v>
      </c>
      <c r="B25" s="79">
        <v>7.7439999999999998</v>
      </c>
      <c r="C25" s="79">
        <v>7.8230000000000004</v>
      </c>
      <c r="D25" s="80">
        <v>8.2159999999999993</v>
      </c>
      <c r="E25" s="79">
        <v>8.0229999999999997</v>
      </c>
      <c r="F25" s="79">
        <v>8.1010000000000009</v>
      </c>
      <c r="G25" s="79">
        <v>8.3279999999999994</v>
      </c>
      <c r="H25" s="79">
        <v>8.7390000000000008</v>
      </c>
      <c r="I25" s="81"/>
      <c r="J25" s="82">
        <v>8.8550000000000004</v>
      </c>
      <c r="K25" s="83">
        <v>8.4550000000000001</v>
      </c>
      <c r="L25" s="84"/>
      <c r="M25" s="85">
        <v>0.26900000000000002</v>
      </c>
      <c r="N25" s="35"/>
      <c r="O25" s="86" t="s">
        <v>305</v>
      </c>
      <c r="P25" s="87">
        <v>8.2929999999999993</v>
      </c>
      <c r="Q25" s="87">
        <v>8.9730000000000008</v>
      </c>
      <c r="R25" s="87">
        <v>9.7420000000000009</v>
      </c>
      <c r="S25" s="87">
        <v>10.615</v>
      </c>
      <c r="T25" s="88">
        <v>7.0970000000000004</v>
      </c>
      <c r="U25" s="88">
        <v>6.468</v>
      </c>
      <c r="V25" s="88">
        <v>5.8650000000000002</v>
      </c>
      <c r="W25" s="88">
        <v>5.4059999999999997</v>
      </c>
      <c r="X25" s="88"/>
      <c r="Y25" s="89">
        <v>9.0570000000000004</v>
      </c>
      <c r="Z25" s="90">
        <v>7.9539999999999997</v>
      </c>
      <c r="AA25" s="90"/>
      <c r="AB25" s="91">
        <v>1.1200000000000001</v>
      </c>
      <c r="AC25" s="92">
        <v>-1.8029999999999999</v>
      </c>
    </row>
    <row r="26" spans="1:29" x14ac:dyDescent="0.3">
      <c r="A26" s="96" t="s">
        <v>306</v>
      </c>
      <c r="B26" s="97">
        <v>1.4359999999999999</v>
      </c>
      <c r="C26" s="97">
        <v>1.605</v>
      </c>
      <c r="D26" s="98">
        <v>1.53</v>
      </c>
      <c r="E26" s="97">
        <v>1.391</v>
      </c>
      <c r="F26" s="97">
        <v>1.379</v>
      </c>
      <c r="G26" s="97">
        <v>1.3320000000000001</v>
      </c>
      <c r="H26" s="97">
        <v>1.319</v>
      </c>
      <c r="I26" s="99"/>
      <c r="J26" s="100">
        <v>1.649</v>
      </c>
      <c r="K26" s="101">
        <v>1.276</v>
      </c>
      <c r="L26" s="102"/>
      <c r="M26" s="103">
        <v>-0.64300000000000002</v>
      </c>
      <c r="N26" s="35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  <c r="AA26" s="94"/>
      <c r="AB26" s="94"/>
      <c r="AC26" s="94"/>
    </row>
    <row r="27" spans="1:29" x14ac:dyDescent="0.3">
      <c r="A27" s="96" t="s">
        <v>307</v>
      </c>
      <c r="B27" s="97">
        <v>0.745</v>
      </c>
      <c r="C27" s="97">
        <v>1.7829999999999999</v>
      </c>
      <c r="D27" s="98">
        <v>1.7370000000000001</v>
      </c>
      <c r="E27" s="97">
        <v>1.3740000000000001</v>
      </c>
      <c r="F27" s="97">
        <v>1.4159999999999999</v>
      </c>
      <c r="G27" s="97">
        <v>1.4550000000000001</v>
      </c>
      <c r="H27" s="97">
        <v>1.508</v>
      </c>
      <c r="I27" s="99"/>
      <c r="J27" s="100">
        <v>1.8720000000000001</v>
      </c>
      <c r="K27" s="101">
        <v>1.4590000000000001</v>
      </c>
      <c r="L27" s="102"/>
      <c r="M27" s="103">
        <v>-0.61299999999999999</v>
      </c>
      <c r="N27" s="35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</row>
    <row r="28" spans="1:29" x14ac:dyDescent="0.3">
      <c r="A28" s="96" t="s">
        <v>308</v>
      </c>
      <c r="B28" s="97">
        <v>0.26500000000000001</v>
      </c>
      <c r="C28" s="97">
        <v>0.217</v>
      </c>
      <c r="D28" s="98">
        <v>0.26600000000000001</v>
      </c>
      <c r="E28" s="97">
        <v>0.26800000000000002</v>
      </c>
      <c r="F28" s="97">
        <v>0.2</v>
      </c>
      <c r="G28" s="97">
        <v>0.158</v>
      </c>
      <c r="H28" s="97">
        <v>0.13700000000000001</v>
      </c>
      <c r="I28" s="99"/>
      <c r="J28" s="100">
        <v>0.28699999999999998</v>
      </c>
      <c r="K28" s="101">
        <v>0.13300000000000001</v>
      </c>
      <c r="L28" s="102"/>
      <c r="M28" s="103">
        <v>-2.8439999999999999</v>
      </c>
      <c r="N28" s="35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</row>
    <row r="29" spans="1:29" x14ac:dyDescent="0.3">
      <c r="A29" s="96" t="s">
        <v>309</v>
      </c>
      <c r="B29" s="97">
        <v>0.14499999999999999</v>
      </c>
      <c r="C29" s="97">
        <v>0.23200000000000001</v>
      </c>
      <c r="D29" s="98">
        <v>0.21099999999999999</v>
      </c>
      <c r="E29" s="97">
        <v>0.14000000000000001</v>
      </c>
      <c r="F29" s="97">
        <v>0.11</v>
      </c>
      <c r="G29" s="97">
        <v>8.6999999999999994E-2</v>
      </c>
      <c r="H29" s="97">
        <v>7.2999999999999995E-2</v>
      </c>
      <c r="I29" s="99"/>
      <c r="J29" s="100">
        <v>0.22700000000000001</v>
      </c>
      <c r="K29" s="101">
        <v>7.0999999999999994E-2</v>
      </c>
      <c r="L29" s="102"/>
      <c r="M29" s="103">
        <v>-4.51</v>
      </c>
      <c r="N29" s="35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</row>
    <row r="30" spans="1:29" x14ac:dyDescent="0.3">
      <c r="A30" s="96" t="s">
        <v>310</v>
      </c>
      <c r="B30" s="97">
        <v>0.27600000000000002</v>
      </c>
      <c r="C30" s="97">
        <v>0.22700000000000001</v>
      </c>
      <c r="D30" s="98">
        <v>0.2</v>
      </c>
      <c r="E30" s="97">
        <v>0.159</v>
      </c>
      <c r="F30" s="97">
        <v>0.14399999999999999</v>
      </c>
      <c r="G30" s="97">
        <v>0.114</v>
      </c>
      <c r="H30" s="97">
        <v>0.107</v>
      </c>
      <c r="I30" s="99"/>
      <c r="J30" s="100">
        <v>0.216</v>
      </c>
      <c r="K30" s="101">
        <v>0.104</v>
      </c>
      <c r="L30" s="102"/>
      <c r="M30" s="103">
        <v>-2.6829999999999998</v>
      </c>
      <c r="N30" s="35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</row>
    <row r="31" spans="1:29" x14ac:dyDescent="0.3">
      <c r="A31" s="96" t="s">
        <v>311</v>
      </c>
      <c r="B31" s="97">
        <v>1.4890000000000001</v>
      </c>
      <c r="C31" s="97">
        <v>0.42599999999999999</v>
      </c>
      <c r="D31" s="98">
        <v>0.872</v>
      </c>
      <c r="E31" s="97">
        <v>1.2390000000000001</v>
      </c>
      <c r="F31" s="97">
        <v>1.2290000000000001</v>
      </c>
      <c r="G31" s="97">
        <v>1.415</v>
      </c>
      <c r="H31" s="97">
        <v>1.641</v>
      </c>
      <c r="I31" s="99"/>
      <c r="J31" s="100">
        <v>0.94</v>
      </c>
      <c r="K31" s="101">
        <v>1.5880000000000001</v>
      </c>
      <c r="L31" s="102"/>
      <c r="M31" s="103">
        <v>2.7869999999999999</v>
      </c>
      <c r="N31" s="35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</row>
    <row r="32" spans="1:29" x14ac:dyDescent="0.3">
      <c r="A32" s="96" t="s">
        <v>312</v>
      </c>
      <c r="B32" s="97">
        <v>2.16</v>
      </c>
      <c r="C32" s="97">
        <v>1.925</v>
      </c>
      <c r="D32" s="98">
        <v>1.988</v>
      </c>
      <c r="E32" s="97">
        <v>2.0649999999999999</v>
      </c>
      <c r="F32" s="97">
        <v>2.16</v>
      </c>
      <c r="G32" s="97">
        <v>2.3849999999999998</v>
      </c>
      <c r="H32" s="97">
        <v>2.645</v>
      </c>
      <c r="I32" s="99"/>
      <c r="J32" s="100">
        <v>2.1429999999999998</v>
      </c>
      <c r="K32" s="101">
        <v>2.5590000000000002</v>
      </c>
      <c r="L32" s="102"/>
      <c r="M32" s="103">
        <v>1.2490000000000001</v>
      </c>
      <c r="N32" s="35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</row>
    <row r="33" spans="1:29" x14ac:dyDescent="0.3">
      <c r="A33" s="78" t="s">
        <v>313</v>
      </c>
      <c r="B33" s="79">
        <v>23.513000000000002</v>
      </c>
      <c r="C33" s="79">
        <v>31.663</v>
      </c>
      <c r="D33" s="80">
        <v>31.280999999999999</v>
      </c>
      <c r="E33" s="79">
        <v>32.774999999999999</v>
      </c>
      <c r="F33" s="79">
        <v>34.749000000000002</v>
      </c>
      <c r="G33" s="79">
        <v>35.82</v>
      </c>
      <c r="H33" s="79">
        <v>37.235999999999997</v>
      </c>
      <c r="I33" s="81"/>
      <c r="J33" s="82">
        <v>33.715000000000003</v>
      </c>
      <c r="K33" s="83">
        <v>36.024000000000001</v>
      </c>
      <c r="L33" s="84"/>
      <c r="M33" s="85">
        <v>0.76100000000000001</v>
      </c>
      <c r="N33" s="35"/>
      <c r="O33" s="86" t="s">
        <v>313</v>
      </c>
      <c r="P33" s="87">
        <v>33.99</v>
      </c>
      <c r="Q33" s="87">
        <v>36.716000000000001</v>
      </c>
      <c r="R33" s="87">
        <v>38.746000000000002</v>
      </c>
      <c r="S33" s="87">
        <v>41.567</v>
      </c>
      <c r="T33" s="88">
        <v>30.465</v>
      </c>
      <c r="U33" s="88">
        <v>30.009</v>
      </c>
      <c r="V33" s="88">
        <v>27.123000000000001</v>
      </c>
      <c r="W33" s="88">
        <v>24.754999999999999</v>
      </c>
      <c r="X33" s="88"/>
      <c r="Y33" s="89">
        <v>35.465000000000003</v>
      </c>
      <c r="Z33" s="90">
        <v>36.420999999999999</v>
      </c>
      <c r="AA33" s="90"/>
      <c r="AB33" s="91">
        <v>1.244</v>
      </c>
      <c r="AC33" s="92">
        <v>-1.012</v>
      </c>
    </row>
    <row r="34" spans="1:29" x14ac:dyDescent="0.3">
      <c r="A34" s="96" t="s">
        <v>314</v>
      </c>
      <c r="B34" s="97">
        <v>3.76</v>
      </c>
      <c r="C34" s="97">
        <v>4.3819999999999997</v>
      </c>
      <c r="D34" s="98">
        <v>4.7069999999999999</v>
      </c>
      <c r="E34" s="97">
        <v>4.819</v>
      </c>
      <c r="F34" s="97">
        <v>5.2309999999999999</v>
      </c>
      <c r="G34" s="97">
        <v>5.3869999999999996</v>
      </c>
      <c r="H34" s="97">
        <v>5.5410000000000004</v>
      </c>
      <c r="I34" s="99"/>
      <c r="J34" s="100">
        <v>5.0730000000000004</v>
      </c>
      <c r="K34" s="101">
        <v>5.3609999999999998</v>
      </c>
      <c r="L34" s="102"/>
      <c r="M34" s="103">
        <v>0.71199999999999997</v>
      </c>
      <c r="N34" s="35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</row>
    <row r="35" spans="1:29" x14ac:dyDescent="0.3">
      <c r="A35" s="96" t="s">
        <v>315</v>
      </c>
      <c r="B35" s="97">
        <v>2.5819999999999999</v>
      </c>
      <c r="C35" s="97">
        <v>4.508</v>
      </c>
      <c r="D35" s="98">
        <v>4.5679999999999996</v>
      </c>
      <c r="E35" s="97">
        <v>5.1079999999999997</v>
      </c>
      <c r="F35" s="97">
        <v>5.6189999999999998</v>
      </c>
      <c r="G35" s="97">
        <v>6.1470000000000002</v>
      </c>
      <c r="H35" s="97">
        <v>6.8319999999999999</v>
      </c>
      <c r="I35" s="99"/>
      <c r="J35" s="100">
        <v>4.923</v>
      </c>
      <c r="K35" s="101">
        <v>6.61</v>
      </c>
      <c r="L35" s="102"/>
      <c r="M35" s="103">
        <v>1.766</v>
      </c>
      <c r="N35" s="35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</row>
    <row r="36" spans="1:29" x14ac:dyDescent="0.3">
      <c r="A36" s="96" t="s">
        <v>316</v>
      </c>
      <c r="B36" s="97">
        <v>2.161</v>
      </c>
      <c r="C36" s="97">
        <v>3.194</v>
      </c>
      <c r="D36" s="98">
        <v>3.0139999999999998</v>
      </c>
      <c r="E36" s="97">
        <v>3.3780000000000001</v>
      </c>
      <c r="F36" s="97">
        <v>3.512</v>
      </c>
      <c r="G36" s="97">
        <v>3.4670000000000001</v>
      </c>
      <c r="H36" s="97">
        <v>3.44</v>
      </c>
      <c r="I36" s="99"/>
      <c r="J36" s="100">
        <v>3.2490000000000001</v>
      </c>
      <c r="K36" s="101">
        <v>3.3279999999999998</v>
      </c>
      <c r="L36" s="102"/>
      <c r="M36" s="103">
        <v>0.57599999999999996</v>
      </c>
      <c r="N36" s="35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</row>
    <row r="37" spans="1:29" x14ac:dyDescent="0.3">
      <c r="A37" s="96" t="s">
        <v>317</v>
      </c>
      <c r="B37" s="97">
        <v>0.86099999999999999</v>
      </c>
      <c r="C37" s="97">
        <v>1.986</v>
      </c>
      <c r="D37" s="98">
        <v>2.0089999999999999</v>
      </c>
      <c r="E37" s="97">
        <v>2.1560000000000001</v>
      </c>
      <c r="F37" s="97">
        <v>2.367</v>
      </c>
      <c r="G37" s="97">
        <v>2.5139999999999998</v>
      </c>
      <c r="H37" s="97">
        <v>2.5840000000000001</v>
      </c>
      <c r="I37" s="99"/>
      <c r="J37" s="100">
        <v>2.165</v>
      </c>
      <c r="K37" s="101">
        <v>2.5</v>
      </c>
      <c r="L37" s="102"/>
      <c r="M37" s="103">
        <v>1.1000000000000001</v>
      </c>
      <c r="N37" s="35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</row>
    <row r="38" spans="1:29" x14ac:dyDescent="0.3">
      <c r="A38" s="96" t="s">
        <v>318</v>
      </c>
      <c r="B38" s="97">
        <v>9.3490000000000002</v>
      </c>
      <c r="C38" s="97">
        <v>12.439</v>
      </c>
      <c r="D38" s="98">
        <v>11.965</v>
      </c>
      <c r="E38" s="97">
        <v>12.2</v>
      </c>
      <c r="F38" s="97">
        <v>12.714</v>
      </c>
      <c r="G38" s="97">
        <v>12.916</v>
      </c>
      <c r="H38" s="97">
        <v>13.265000000000001</v>
      </c>
      <c r="I38" s="99"/>
      <c r="J38" s="100">
        <v>12.896000000000001</v>
      </c>
      <c r="K38" s="101">
        <v>12.833</v>
      </c>
      <c r="L38" s="102"/>
      <c r="M38" s="103">
        <v>0.44900000000000001</v>
      </c>
      <c r="N38" s="35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</row>
    <row r="39" spans="1:29" x14ac:dyDescent="0.3">
      <c r="A39" s="96" t="s">
        <v>319</v>
      </c>
      <c r="B39" s="97">
        <v>2.6219999999999999</v>
      </c>
      <c r="C39" s="97">
        <v>3.8879999999999999</v>
      </c>
      <c r="D39" s="98">
        <v>3.77</v>
      </c>
      <c r="E39" s="97">
        <v>3.9380000000000002</v>
      </c>
      <c r="F39" s="97">
        <v>4.1120000000000001</v>
      </c>
      <c r="G39" s="97">
        <v>4.2</v>
      </c>
      <c r="H39" s="97">
        <v>4.4020000000000001</v>
      </c>
      <c r="I39" s="99"/>
      <c r="J39" s="100">
        <v>4.0629999999999997</v>
      </c>
      <c r="K39" s="101">
        <v>4.2590000000000003</v>
      </c>
      <c r="L39" s="102"/>
      <c r="M39" s="103">
        <v>0.67600000000000005</v>
      </c>
      <c r="N39" s="35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</row>
    <row r="40" spans="1:29" x14ac:dyDescent="0.3">
      <c r="A40" s="78" t="s">
        <v>320</v>
      </c>
      <c r="B40" s="79">
        <v>7.8540000000000001</v>
      </c>
      <c r="C40" s="79">
        <v>14.132</v>
      </c>
      <c r="D40" s="80">
        <v>14.26</v>
      </c>
      <c r="E40" s="79">
        <v>14.644</v>
      </c>
      <c r="F40" s="79">
        <v>14.218</v>
      </c>
      <c r="G40" s="79">
        <v>13.343999999999999</v>
      </c>
      <c r="H40" s="79">
        <v>12.625</v>
      </c>
      <c r="I40" s="81"/>
      <c r="J40" s="82">
        <v>15.37</v>
      </c>
      <c r="K40" s="83">
        <v>12.214</v>
      </c>
      <c r="L40" s="84"/>
      <c r="M40" s="85">
        <v>-0.52800000000000002</v>
      </c>
      <c r="N40" s="35"/>
      <c r="O40" s="86" t="s">
        <v>320</v>
      </c>
      <c r="P40" s="87">
        <v>14.807</v>
      </c>
      <c r="Q40" s="87">
        <v>14.784000000000001</v>
      </c>
      <c r="R40" s="87">
        <v>14.683999999999999</v>
      </c>
      <c r="S40" s="87">
        <v>14.645</v>
      </c>
      <c r="T40" s="88">
        <v>13.085000000000001</v>
      </c>
      <c r="U40" s="88">
        <v>11.314</v>
      </c>
      <c r="V40" s="88">
        <v>9.2230000000000008</v>
      </c>
      <c r="W40" s="88">
        <v>7.7709999999999999</v>
      </c>
      <c r="X40" s="88"/>
      <c r="Y40" s="89">
        <v>12.494999999999999</v>
      </c>
      <c r="Z40" s="90">
        <v>11.433</v>
      </c>
      <c r="AA40" s="90"/>
      <c r="AB40" s="91">
        <v>0.11600000000000001</v>
      </c>
      <c r="AC40" s="92">
        <v>-2.605</v>
      </c>
    </row>
    <row r="41" spans="1:29" x14ac:dyDescent="0.3">
      <c r="A41" s="96" t="s">
        <v>321</v>
      </c>
      <c r="B41" s="97">
        <v>0.73299999999999998</v>
      </c>
      <c r="C41" s="97">
        <v>1.6659999999999999</v>
      </c>
      <c r="D41" s="98">
        <v>1.84</v>
      </c>
      <c r="E41" s="97">
        <v>2.1219999999999999</v>
      </c>
      <c r="F41" s="97">
        <v>2.3809999999999998</v>
      </c>
      <c r="G41" s="97">
        <v>2.4649999999999999</v>
      </c>
      <c r="H41" s="97">
        <v>2.484</v>
      </c>
      <c r="I41" s="99"/>
      <c r="J41" s="100">
        <v>1.9830000000000001</v>
      </c>
      <c r="K41" s="101">
        <v>2.403</v>
      </c>
      <c r="L41" s="102"/>
      <c r="M41" s="103">
        <v>1.3129999999999999</v>
      </c>
      <c r="N41" s="35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</row>
    <row r="42" spans="1:29" x14ac:dyDescent="0.3">
      <c r="A42" s="96" t="s">
        <v>322</v>
      </c>
      <c r="B42" s="97">
        <v>6.5270000000000001</v>
      </c>
      <c r="C42" s="97">
        <v>11.340999999999999</v>
      </c>
      <c r="D42" s="98">
        <v>11.358000000000001</v>
      </c>
      <c r="E42" s="97">
        <v>11.531000000000001</v>
      </c>
      <c r="F42" s="97">
        <v>10.91</v>
      </c>
      <c r="G42" s="97">
        <v>10.029</v>
      </c>
      <c r="H42" s="97">
        <v>9.3610000000000007</v>
      </c>
      <c r="I42" s="99"/>
      <c r="J42" s="100">
        <v>12.242000000000001</v>
      </c>
      <c r="K42" s="101">
        <v>9.0559999999999992</v>
      </c>
      <c r="L42" s="102"/>
      <c r="M42" s="103">
        <v>-0.83699999999999997</v>
      </c>
      <c r="N42" s="35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</row>
    <row r="43" spans="1:29" x14ac:dyDescent="0.3">
      <c r="A43" s="78" t="s">
        <v>323</v>
      </c>
      <c r="B43" s="79">
        <v>7.8289999999999997</v>
      </c>
      <c r="C43" s="79">
        <v>7.9790000000000001</v>
      </c>
      <c r="D43" s="80">
        <v>7.7130000000000001</v>
      </c>
      <c r="E43" s="79">
        <v>6.9539999999999997</v>
      </c>
      <c r="F43" s="79">
        <v>6.702</v>
      </c>
      <c r="G43" s="79">
        <v>6.5830000000000002</v>
      </c>
      <c r="H43" s="79">
        <v>6.782</v>
      </c>
      <c r="I43" s="81"/>
      <c r="J43" s="82">
        <v>8.3130000000000006</v>
      </c>
      <c r="K43" s="83">
        <v>6.5609999999999999</v>
      </c>
      <c r="L43" s="84"/>
      <c r="M43" s="85">
        <v>-0.55800000000000005</v>
      </c>
      <c r="N43" s="35"/>
      <c r="O43" s="86" t="s">
        <v>323</v>
      </c>
      <c r="P43" s="87">
        <v>7.0739999999999998</v>
      </c>
      <c r="Q43" s="87">
        <v>7.0529999999999999</v>
      </c>
      <c r="R43" s="87">
        <v>7.3659999999999997</v>
      </c>
      <c r="S43" s="87">
        <v>8.0850000000000009</v>
      </c>
      <c r="T43" s="88">
        <v>6.3179999999999996</v>
      </c>
      <c r="U43" s="88">
        <v>5.492</v>
      </c>
      <c r="V43" s="88">
        <v>4.6909999999999998</v>
      </c>
      <c r="W43" s="88">
        <v>4.1340000000000003</v>
      </c>
      <c r="X43" s="88"/>
      <c r="Y43" s="89">
        <v>6.8979999999999997</v>
      </c>
      <c r="Z43" s="90">
        <v>6.0819999999999999</v>
      </c>
      <c r="AA43" s="90"/>
      <c r="AB43" s="91">
        <v>0.20499999999999999</v>
      </c>
      <c r="AC43" s="92">
        <v>-2.6749999999999998</v>
      </c>
    </row>
    <row r="44" spans="1:29" x14ac:dyDescent="0.3">
      <c r="A44" s="96" t="s">
        <v>324</v>
      </c>
      <c r="B44" s="97">
        <v>3.2160000000000002</v>
      </c>
      <c r="C44" s="97">
        <v>3.9729999999999999</v>
      </c>
      <c r="D44" s="98">
        <v>3.863</v>
      </c>
      <c r="E44" s="97">
        <v>3.2679999999999998</v>
      </c>
      <c r="F44" s="97">
        <v>3.1829999999999998</v>
      </c>
      <c r="G44" s="97">
        <v>3.1030000000000002</v>
      </c>
      <c r="H44" s="97">
        <v>3.125</v>
      </c>
      <c r="I44" s="99"/>
      <c r="J44" s="100">
        <v>4.1639999999999997</v>
      </c>
      <c r="K44" s="101">
        <v>3.0230000000000001</v>
      </c>
      <c r="L44" s="102"/>
      <c r="M44" s="103">
        <v>-0.91800000000000004</v>
      </c>
      <c r="N44" s="35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</row>
    <row r="45" spans="1:29" x14ac:dyDescent="0.3">
      <c r="A45" s="96" t="s">
        <v>325</v>
      </c>
      <c r="B45" s="97">
        <v>0.77</v>
      </c>
      <c r="C45" s="97">
        <v>0.84899999999999998</v>
      </c>
      <c r="D45" s="98">
        <v>0.85699999999999998</v>
      </c>
      <c r="E45" s="97">
        <v>0.92800000000000005</v>
      </c>
      <c r="F45" s="97">
        <v>0.90200000000000002</v>
      </c>
      <c r="G45" s="97">
        <v>0.89300000000000002</v>
      </c>
      <c r="H45" s="97">
        <v>0.89800000000000002</v>
      </c>
      <c r="I45" s="99"/>
      <c r="J45" s="100">
        <v>0.92400000000000004</v>
      </c>
      <c r="K45" s="101">
        <v>0.86899999999999999</v>
      </c>
      <c r="L45" s="102"/>
      <c r="M45" s="103">
        <v>0.20300000000000001</v>
      </c>
      <c r="N45" s="35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</row>
    <row r="46" spans="1:29" x14ac:dyDescent="0.3">
      <c r="A46" s="104" t="s">
        <v>326</v>
      </c>
      <c r="B46" s="105">
        <v>21.861000000000001</v>
      </c>
      <c r="C46" s="105">
        <v>23.414999999999999</v>
      </c>
      <c r="D46" s="106">
        <v>24.202000000000002</v>
      </c>
      <c r="E46" s="105">
        <v>30.6</v>
      </c>
      <c r="F46" s="105">
        <v>30.277999999999999</v>
      </c>
      <c r="G46" s="105">
        <v>29.715</v>
      </c>
      <c r="H46" s="105">
        <v>28.998999999999999</v>
      </c>
      <c r="I46" s="107"/>
      <c r="J46" s="108">
        <v>26.085000000000001</v>
      </c>
      <c r="K46" s="109">
        <v>28.055</v>
      </c>
      <c r="L46" s="110"/>
      <c r="M46" s="111">
        <v>0.78900000000000003</v>
      </c>
      <c r="N46" s="35"/>
      <c r="O46" s="112" t="s">
        <v>326</v>
      </c>
      <c r="P46" s="113">
        <v>31.7</v>
      </c>
      <c r="Q46" s="113">
        <v>31.981999999999999</v>
      </c>
      <c r="R46" s="113">
        <v>32.052999999999997</v>
      </c>
      <c r="S46" s="113">
        <v>31.556999999999999</v>
      </c>
      <c r="T46" s="114">
        <v>28.425000000000001</v>
      </c>
      <c r="U46" s="114">
        <v>25.818999999999999</v>
      </c>
      <c r="V46" s="114">
        <v>23.295000000000002</v>
      </c>
      <c r="W46" s="114">
        <v>21.225000000000001</v>
      </c>
      <c r="X46" s="114"/>
      <c r="Y46" s="115">
        <v>26.925000000000001</v>
      </c>
      <c r="Z46" s="116">
        <v>31.227</v>
      </c>
      <c r="AA46" s="116"/>
      <c r="AB46" s="117">
        <v>1.1599999999999999</v>
      </c>
      <c r="AC46" s="118">
        <v>-0.56899999999999995</v>
      </c>
    </row>
    <row r="47" spans="1:29" x14ac:dyDescent="0.3">
      <c r="A47" s="119" t="s">
        <v>327</v>
      </c>
      <c r="B47" s="120">
        <v>53.344000000000001</v>
      </c>
      <c r="C47" s="120">
        <v>68.995999999999995</v>
      </c>
      <c r="D47" s="121">
        <v>68.578999999999994</v>
      </c>
      <c r="E47" s="120">
        <v>69.322000000000003</v>
      </c>
      <c r="F47" s="120">
        <v>71.353999999999999</v>
      </c>
      <c r="G47" s="120">
        <v>72.372</v>
      </c>
      <c r="H47" s="120">
        <v>74.367000000000004</v>
      </c>
      <c r="I47" s="122"/>
      <c r="J47" s="123">
        <v>73.915000000000006</v>
      </c>
      <c r="K47" s="124">
        <v>71.945999999999998</v>
      </c>
      <c r="L47" s="125"/>
      <c r="M47" s="126">
        <v>0.35299999999999998</v>
      </c>
      <c r="N47" s="35"/>
      <c r="O47" s="127" t="s">
        <v>327</v>
      </c>
      <c r="P47" s="128">
        <v>71.203999999999994</v>
      </c>
      <c r="Q47" s="128">
        <v>75.692999999999998</v>
      </c>
      <c r="R47" s="128">
        <v>79.989999999999995</v>
      </c>
      <c r="S47" s="128">
        <v>85.647999999999996</v>
      </c>
      <c r="T47" s="129">
        <v>63.14</v>
      </c>
      <c r="U47" s="129">
        <v>58.911000000000001</v>
      </c>
      <c r="V47" s="129">
        <v>51.912999999999997</v>
      </c>
      <c r="W47" s="129">
        <v>46.744</v>
      </c>
      <c r="X47" s="129"/>
      <c r="Y47" s="130">
        <v>73.075000000000003</v>
      </c>
      <c r="Z47" s="131">
        <v>68.772999999999996</v>
      </c>
      <c r="AA47" s="131"/>
      <c r="AB47" s="132">
        <v>0.97099999999999997</v>
      </c>
      <c r="AC47" s="133">
        <v>-1.653</v>
      </c>
    </row>
    <row r="48" spans="1:29" x14ac:dyDescent="0.3">
      <c r="A48" s="119" t="s">
        <v>328</v>
      </c>
      <c r="B48" s="120">
        <v>22.021000000000001</v>
      </c>
      <c r="C48" s="120">
        <v>23.509</v>
      </c>
      <c r="D48" s="121">
        <v>24.292999999999999</v>
      </c>
      <c r="E48" s="120">
        <v>30.683</v>
      </c>
      <c r="F48" s="120">
        <v>30.346</v>
      </c>
      <c r="G48" s="120">
        <v>29.78</v>
      </c>
      <c r="H48" s="120">
        <v>29.065999999999999</v>
      </c>
      <c r="I48" s="122"/>
      <c r="J48" s="123">
        <v>26.183</v>
      </c>
      <c r="K48" s="124">
        <v>28.12</v>
      </c>
      <c r="L48" s="125"/>
      <c r="M48" s="126">
        <v>0.78300000000000003</v>
      </c>
      <c r="N48" s="134"/>
      <c r="O48" s="127" t="s">
        <v>328</v>
      </c>
      <c r="P48" s="128">
        <v>31.7</v>
      </c>
      <c r="Q48" s="128">
        <v>31.981999999999999</v>
      </c>
      <c r="R48" s="128">
        <v>32.052999999999997</v>
      </c>
      <c r="S48" s="128">
        <v>31.556999999999999</v>
      </c>
      <c r="T48" s="129">
        <v>28.425000000000001</v>
      </c>
      <c r="U48" s="129">
        <v>25.818999999999999</v>
      </c>
      <c r="V48" s="129">
        <v>23.295000000000002</v>
      </c>
      <c r="W48" s="129">
        <v>21.225000000000001</v>
      </c>
      <c r="X48" s="129"/>
      <c r="Y48" s="130">
        <v>26.925000000000001</v>
      </c>
      <c r="Z48" s="131">
        <v>31.227</v>
      </c>
      <c r="AA48" s="131"/>
      <c r="AB48" s="132">
        <v>1.1439999999999999</v>
      </c>
      <c r="AC48" s="133">
        <v>-0.58499999999999996</v>
      </c>
    </row>
    <row r="49" spans="1:29" x14ac:dyDescent="0.3">
      <c r="A49" s="119" t="s">
        <v>329</v>
      </c>
      <c r="B49" s="120">
        <v>53.183999999999997</v>
      </c>
      <c r="C49" s="120">
        <v>68.902000000000001</v>
      </c>
      <c r="D49" s="121">
        <v>68.488</v>
      </c>
      <c r="E49" s="120">
        <v>69.239000000000004</v>
      </c>
      <c r="F49" s="120">
        <v>71.286000000000001</v>
      </c>
      <c r="G49" s="120">
        <v>72.307000000000002</v>
      </c>
      <c r="H49" s="120">
        <v>74.299000000000007</v>
      </c>
      <c r="I49" s="122"/>
      <c r="J49" s="123">
        <v>73.816999999999993</v>
      </c>
      <c r="K49" s="124">
        <v>71.88</v>
      </c>
      <c r="L49" s="125"/>
      <c r="M49" s="126">
        <v>0.35499999999999998</v>
      </c>
      <c r="N49" s="35"/>
      <c r="O49" s="135" t="s">
        <v>329</v>
      </c>
      <c r="P49" s="136">
        <v>71.200999999999993</v>
      </c>
      <c r="Q49" s="136">
        <v>75.691000000000003</v>
      </c>
      <c r="R49" s="136">
        <v>79.986000000000004</v>
      </c>
      <c r="S49" s="136">
        <v>85.644000000000005</v>
      </c>
      <c r="T49" s="137">
        <v>63.137</v>
      </c>
      <c r="U49" s="137">
        <v>58.908999999999999</v>
      </c>
      <c r="V49" s="137">
        <v>51.91</v>
      </c>
      <c r="W49" s="137">
        <v>46.741</v>
      </c>
      <c r="X49" s="137"/>
      <c r="Y49" s="138">
        <v>73.072000000000003</v>
      </c>
      <c r="Z49" s="139">
        <v>68.768000000000001</v>
      </c>
      <c r="AA49" s="139"/>
      <c r="AB49" s="140">
        <v>0.97699999999999998</v>
      </c>
      <c r="AC49" s="141">
        <v>-1.647</v>
      </c>
    </row>
    <row r="50" spans="1:29" x14ac:dyDescent="0.3">
      <c r="A50" s="142" t="s">
        <v>330</v>
      </c>
      <c r="B50" s="143">
        <v>43.561</v>
      </c>
      <c r="C50" s="143">
        <v>52.484000000000002</v>
      </c>
      <c r="D50" s="143">
        <v>53.201000000000001</v>
      </c>
      <c r="E50" s="143">
        <v>59.774999999999999</v>
      </c>
      <c r="F50" s="143">
        <v>59.341000000000001</v>
      </c>
      <c r="G50" s="143">
        <v>58.106000000000002</v>
      </c>
      <c r="H50" s="143">
        <v>57.072000000000003</v>
      </c>
      <c r="I50" s="144"/>
      <c r="J50" s="145">
        <v>57.34</v>
      </c>
      <c r="K50" s="146">
        <v>55.213999999999999</v>
      </c>
      <c r="L50" s="147"/>
      <c r="M50" s="148">
        <v>0.30599999999999999</v>
      </c>
      <c r="N50" s="35"/>
      <c r="O50" s="149" t="s">
        <v>330</v>
      </c>
      <c r="P50" s="150">
        <v>61.268999999999998</v>
      </c>
      <c r="Q50" s="150">
        <v>62.511000000000003</v>
      </c>
      <c r="R50" s="150">
        <v>63.485999999999997</v>
      </c>
      <c r="S50" s="150">
        <v>64.245000000000005</v>
      </c>
      <c r="T50" s="150">
        <v>54.747</v>
      </c>
      <c r="U50" s="150">
        <v>48.951999999999998</v>
      </c>
      <c r="V50" s="150">
        <v>42.747</v>
      </c>
      <c r="W50" s="150">
        <v>38.104999999999997</v>
      </c>
      <c r="X50" s="150"/>
      <c r="Y50" s="151">
        <v>54.814</v>
      </c>
      <c r="Z50" s="151">
        <v>56.061999999999998</v>
      </c>
      <c r="AA50" s="151"/>
      <c r="AB50" s="152">
        <v>0.82299999999999995</v>
      </c>
      <c r="AC50" s="153">
        <v>-1.4410000000000001</v>
      </c>
    </row>
    <row r="51" spans="1:29" x14ac:dyDescent="0.3">
      <c r="A51" s="78" t="s">
        <v>331</v>
      </c>
      <c r="B51" s="79">
        <v>36.442999999999998</v>
      </c>
      <c r="C51" s="79">
        <v>35.563000000000002</v>
      </c>
      <c r="D51" s="80">
        <v>35.174999999999997</v>
      </c>
      <c r="E51" s="79">
        <v>33.978999999999999</v>
      </c>
      <c r="F51" s="79">
        <v>32.988</v>
      </c>
      <c r="G51" s="79">
        <v>31.015000000000001</v>
      </c>
      <c r="H51" s="79">
        <v>29.59</v>
      </c>
      <c r="I51" s="81"/>
      <c r="J51" s="82">
        <v>37.911999999999999</v>
      </c>
      <c r="K51" s="83">
        <v>28.626999999999999</v>
      </c>
      <c r="L51" s="84"/>
      <c r="M51" s="85">
        <v>-0.749</v>
      </c>
      <c r="N51" s="35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</row>
    <row r="52" spans="1:29" x14ac:dyDescent="0.3">
      <c r="A52" s="78" t="s">
        <v>332</v>
      </c>
      <c r="B52" s="79">
        <v>0</v>
      </c>
      <c r="C52" s="79">
        <v>4.3979999999999997</v>
      </c>
      <c r="D52" s="80">
        <v>4.8049999999999997</v>
      </c>
      <c r="E52" s="79">
        <v>9.8230000000000004</v>
      </c>
      <c r="F52" s="79">
        <v>9.9670000000000005</v>
      </c>
      <c r="G52" s="79">
        <v>10.358000000000001</v>
      </c>
      <c r="H52" s="79">
        <v>10.750999999999999</v>
      </c>
      <c r="I52" s="81"/>
      <c r="J52" s="82">
        <v>5.1790000000000003</v>
      </c>
      <c r="K52" s="83">
        <v>10.401</v>
      </c>
      <c r="L52" s="84"/>
      <c r="M52" s="85">
        <v>3.5640000000000001</v>
      </c>
      <c r="N52" s="35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</row>
    <row r="53" spans="1:29" x14ac:dyDescent="0.3">
      <c r="A53" s="154" t="s">
        <v>298</v>
      </c>
      <c r="B53" s="155">
        <v>0</v>
      </c>
      <c r="C53" s="155">
        <v>4.0149999999999997</v>
      </c>
      <c r="D53" s="156">
        <v>4.4109999999999996</v>
      </c>
      <c r="E53" s="155">
        <v>9.1530000000000005</v>
      </c>
      <c r="F53" s="155">
        <v>8.9030000000000005</v>
      </c>
      <c r="G53" s="155">
        <v>8.2629999999999999</v>
      </c>
      <c r="H53" s="155">
        <v>7.3630000000000004</v>
      </c>
      <c r="I53" s="157"/>
      <c r="J53" s="158">
        <v>4.7539999999999996</v>
      </c>
      <c r="K53" s="159">
        <v>7.1230000000000002</v>
      </c>
      <c r="L53" s="160"/>
      <c r="M53" s="161">
        <v>2.2530000000000001</v>
      </c>
      <c r="N53" s="35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</row>
    <row r="54" spans="1:29" x14ac:dyDescent="0.3">
      <c r="A54" s="78" t="s">
        <v>333</v>
      </c>
      <c r="B54" s="79">
        <v>6.0730000000000004</v>
      </c>
      <c r="C54" s="79">
        <v>9.6370000000000005</v>
      </c>
      <c r="D54" s="80">
        <v>10.044</v>
      </c>
      <c r="E54" s="79">
        <v>11.584</v>
      </c>
      <c r="F54" s="79">
        <v>11.707000000000001</v>
      </c>
      <c r="G54" s="79">
        <v>11.631</v>
      </c>
      <c r="H54" s="79">
        <v>11.18</v>
      </c>
      <c r="I54" s="81"/>
      <c r="J54" s="82">
        <v>10.824999999999999</v>
      </c>
      <c r="K54" s="83">
        <v>10.816000000000001</v>
      </c>
      <c r="L54" s="84"/>
      <c r="M54" s="85">
        <v>0.46700000000000003</v>
      </c>
      <c r="N54" s="35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</row>
    <row r="55" spans="1:29" x14ac:dyDescent="0.3">
      <c r="A55" s="78" t="s">
        <v>334</v>
      </c>
      <c r="B55" s="79">
        <v>0.60799999999999998</v>
      </c>
      <c r="C55" s="79">
        <v>2.4140000000000001</v>
      </c>
      <c r="D55" s="80">
        <v>2.7130000000000001</v>
      </c>
      <c r="E55" s="79">
        <v>3.3719999999999999</v>
      </c>
      <c r="F55" s="79">
        <v>3.4790000000000001</v>
      </c>
      <c r="G55" s="79">
        <v>3.6160000000000001</v>
      </c>
      <c r="H55" s="79">
        <v>3.8090000000000002</v>
      </c>
      <c r="I55" s="81"/>
      <c r="J55" s="82">
        <v>2.9239999999999999</v>
      </c>
      <c r="K55" s="83">
        <v>3.6850000000000001</v>
      </c>
      <c r="L55" s="84"/>
      <c r="M55" s="85">
        <v>1.486</v>
      </c>
      <c r="N55" s="35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</row>
    <row r="56" spans="1:29" x14ac:dyDescent="0.3">
      <c r="A56" s="78" t="s">
        <v>335</v>
      </c>
      <c r="B56" s="79">
        <v>0.437</v>
      </c>
      <c r="C56" s="79">
        <v>0.47299999999999998</v>
      </c>
      <c r="D56" s="80">
        <v>0.46400000000000002</v>
      </c>
      <c r="E56" s="79">
        <v>1.018</v>
      </c>
      <c r="F56" s="79">
        <v>1.2</v>
      </c>
      <c r="G56" s="79">
        <v>1.486</v>
      </c>
      <c r="H56" s="79">
        <v>1.742</v>
      </c>
      <c r="I56" s="81"/>
      <c r="J56" s="82">
        <v>0.5</v>
      </c>
      <c r="K56" s="83">
        <v>1.6850000000000001</v>
      </c>
      <c r="L56" s="84"/>
      <c r="M56" s="85">
        <v>5.92</v>
      </c>
      <c r="N56" s="35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</row>
    <row r="57" spans="1:29" x14ac:dyDescent="0.3">
      <c r="A57" s="142" t="s">
        <v>336</v>
      </c>
      <c r="B57" s="143">
        <v>31.643999999999998</v>
      </c>
      <c r="C57" s="143">
        <v>39.927</v>
      </c>
      <c r="D57" s="143">
        <v>39.58</v>
      </c>
      <c r="E57" s="143">
        <v>40.146999999999998</v>
      </c>
      <c r="F57" s="143">
        <v>42.290999999999997</v>
      </c>
      <c r="G57" s="143">
        <v>43.981999999999999</v>
      </c>
      <c r="H57" s="143">
        <v>46.292999999999999</v>
      </c>
      <c r="I57" s="144"/>
      <c r="J57" s="145">
        <v>42.66</v>
      </c>
      <c r="K57" s="146">
        <v>44.786000000000001</v>
      </c>
      <c r="L57" s="147"/>
      <c r="M57" s="148">
        <v>0.68300000000000005</v>
      </c>
      <c r="N57" s="35"/>
      <c r="O57" s="162" t="s">
        <v>336</v>
      </c>
      <c r="P57" s="163">
        <v>41.634</v>
      </c>
      <c r="Q57" s="163">
        <v>45.164999999999999</v>
      </c>
      <c r="R57" s="163">
        <v>48.557000000000002</v>
      </c>
      <c r="S57" s="163">
        <v>52.96</v>
      </c>
      <c r="T57" s="163">
        <v>36.817999999999998</v>
      </c>
      <c r="U57" s="163">
        <v>35.777000000000001</v>
      </c>
      <c r="V57" s="163">
        <v>32.46</v>
      </c>
      <c r="W57" s="163">
        <v>29.864000000000001</v>
      </c>
      <c r="X57" s="163"/>
      <c r="Y57" s="164">
        <v>45.186</v>
      </c>
      <c r="Z57" s="164">
        <v>43.938000000000002</v>
      </c>
      <c r="AA57" s="164"/>
      <c r="AB57" s="165">
        <v>1.274</v>
      </c>
      <c r="AC57" s="166">
        <v>-1.2170000000000001</v>
      </c>
    </row>
    <row r="58" spans="1:29" x14ac:dyDescent="0.3">
      <c r="A58" s="78" t="s">
        <v>331</v>
      </c>
      <c r="B58" s="79">
        <v>28.361999999999998</v>
      </c>
      <c r="C58" s="79">
        <v>32.137999999999998</v>
      </c>
      <c r="D58" s="80">
        <v>31.716000000000001</v>
      </c>
      <c r="E58" s="79">
        <v>31.619</v>
      </c>
      <c r="F58" s="79">
        <v>32.723999999999997</v>
      </c>
      <c r="G58" s="79">
        <v>33.090000000000003</v>
      </c>
      <c r="H58" s="79">
        <v>34.164000000000001</v>
      </c>
      <c r="I58" s="81"/>
      <c r="J58" s="82">
        <v>34.183999999999997</v>
      </c>
      <c r="K58" s="83">
        <v>33.052</v>
      </c>
      <c r="L58" s="84"/>
      <c r="M58" s="85">
        <v>0.32400000000000001</v>
      </c>
      <c r="N58" s="35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</row>
    <row r="59" spans="1:29" x14ac:dyDescent="0.3">
      <c r="A59" s="78" t="s">
        <v>333</v>
      </c>
      <c r="B59" s="79">
        <v>2.8460000000000001</v>
      </c>
      <c r="C59" s="79">
        <v>6.5410000000000004</v>
      </c>
      <c r="D59" s="80">
        <v>6.6429999999999998</v>
      </c>
      <c r="E59" s="79">
        <v>7.4219999999999997</v>
      </c>
      <c r="F59" s="79">
        <v>8.2309999999999999</v>
      </c>
      <c r="G59" s="79">
        <v>9.1449999999999996</v>
      </c>
      <c r="H59" s="79">
        <v>9.8889999999999993</v>
      </c>
      <c r="I59" s="81"/>
      <c r="J59" s="82">
        <v>7.16</v>
      </c>
      <c r="K59" s="83">
        <v>9.5670000000000002</v>
      </c>
      <c r="L59" s="84"/>
      <c r="M59" s="85">
        <v>1.7450000000000001</v>
      </c>
      <c r="N59" s="35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</row>
    <row r="60" spans="1:29" x14ac:dyDescent="0.3">
      <c r="A60" s="78" t="s">
        <v>337</v>
      </c>
      <c r="B60" s="79">
        <v>0.376</v>
      </c>
      <c r="C60" s="79">
        <v>1.0129999999999999</v>
      </c>
      <c r="D60" s="80">
        <v>0.96699999999999997</v>
      </c>
      <c r="E60" s="79">
        <v>0.82799999999999996</v>
      </c>
      <c r="F60" s="79">
        <v>1.02</v>
      </c>
      <c r="G60" s="79">
        <v>1.339</v>
      </c>
      <c r="H60" s="79">
        <v>1.6839999999999999</v>
      </c>
      <c r="I60" s="81"/>
      <c r="J60" s="82">
        <v>1.042</v>
      </c>
      <c r="K60" s="83">
        <v>1.629</v>
      </c>
      <c r="L60" s="84"/>
      <c r="M60" s="85">
        <v>2.4409999999999998</v>
      </c>
      <c r="N60" s="35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</row>
    <row r="61" spans="1:29" x14ac:dyDescent="0.3">
      <c r="A61" s="78" t="s">
        <v>335</v>
      </c>
      <c r="B61" s="79">
        <v>0.06</v>
      </c>
      <c r="C61" s="79">
        <v>0.23499999999999999</v>
      </c>
      <c r="D61" s="80">
        <v>0.254</v>
      </c>
      <c r="E61" s="79">
        <v>0.27800000000000002</v>
      </c>
      <c r="F61" s="79">
        <v>0.316</v>
      </c>
      <c r="G61" s="79">
        <v>0.40699999999999997</v>
      </c>
      <c r="H61" s="79">
        <v>0.55500000000000005</v>
      </c>
      <c r="I61" s="81"/>
      <c r="J61" s="82">
        <v>0.27400000000000002</v>
      </c>
      <c r="K61" s="83">
        <v>0.53700000000000003</v>
      </c>
      <c r="L61" s="84"/>
      <c r="M61" s="85">
        <v>3.4569999999999999</v>
      </c>
      <c r="N61" s="35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</row>
    <row r="62" spans="1:29" x14ac:dyDescent="0.3">
      <c r="A62" s="167" t="s">
        <v>338</v>
      </c>
      <c r="B62" s="168">
        <v>75.204999999999998</v>
      </c>
      <c r="C62" s="168">
        <v>92.411000000000001</v>
      </c>
      <c r="D62" s="168">
        <v>92.781000000000006</v>
      </c>
      <c r="E62" s="168">
        <v>99.921999999999997</v>
      </c>
      <c r="F62" s="168">
        <v>101.631</v>
      </c>
      <c r="G62" s="168">
        <v>102.087</v>
      </c>
      <c r="H62" s="168">
        <v>103.36499999999999</v>
      </c>
      <c r="I62" s="169"/>
      <c r="J62" s="170">
        <v>100</v>
      </c>
      <c r="K62" s="171">
        <v>100</v>
      </c>
      <c r="L62" s="172"/>
      <c r="M62" s="173">
        <v>0.47099999999999997</v>
      </c>
      <c r="N62" s="35"/>
      <c r="O62" s="174" t="s">
        <v>338</v>
      </c>
      <c r="P62" s="175">
        <v>102.90300000000001</v>
      </c>
      <c r="Q62" s="175">
        <v>107.675</v>
      </c>
      <c r="R62" s="175">
        <v>112.04300000000001</v>
      </c>
      <c r="S62" s="175">
        <v>117.205</v>
      </c>
      <c r="T62" s="175">
        <v>91.564999999999998</v>
      </c>
      <c r="U62" s="175">
        <v>84.728999999999999</v>
      </c>
      <c r="V62" s="175">
        <v>75.206999999999994</v>
      </c>
      <c r="W62" s="175">
        <v>67.968999999999994</v>
      </c>
      <c r="X62" s="175"/>
      <c r="Y62" s="176">
        <v>100</v>
      </c>
      <c r="Z62" s="176">
        <v>100</v>
      </c>
      <c r="AA62" s="176"/>
      <c r="AB62" s="177">
        <v>1.0209999999999999</v>
      </c>
      <c r="AC62" s="178">
        <v>-1.3440000000000001</v>
      </c>
    </row>
    <row r="63" spans="1:29" x14ac:dyDescent="0.3">
      <c r="A63" s="78" t="s">
        <v>331</v>
      </c>
      <c r="B63" s="79">
        <v>64.805000000000007</v>
      </c>
      <c r="C63" s="79">
        <v>67.700999999999993</v>
      </c>
      <c r="D63" s="80">
        <v>66.891999999999996</v>
      </c>
      <c r="E63" s="79">
        <v>65.597999999999999</v>
      </c>
      <c r="F63" s="79">
        <v>65.712999999999994</v>
      </c>
      <c r="G63" s="79">
        <v>64.105000000000004</v>
      </c>
      <c r="H63" s="79">
        <v>63.753999999999998</v>
      </c>
      <c r="I63" s="81"/>
      <c r="J63" s="82">
        <v>70.356999999999999</v>
      </c>
      <c r="K63" s="83">
        <v>59.981000000000002</v>
      </c>
      <c r="L63" s="84"/>
      <c r="M63" s="85">
        <v>-0.20899999999999999</v>
      </c>
      <c r="N63" s="35"/>
      <c r="O63" s="86" t="s">
        <v>331</v>
      </c>
      <c r="P63" s="87">
        <v>67.2</v>
      </c>
      <c r="Q63" s="87">
        <v>69.465000000000003</v>
      </c>
      <c r="R63" s="87">
        <v>70.534999999999997</v>
      </c>
      <c r="S63" s="87">
        <v>72.619</v>
      </c>
      <c r="T63" s="88">
        <v>59.841000000000001</v>
      </c>
      <c r="U63" s="88">
        <v>54.204999999999998</v>
      </c>
      <c r="V63" s="88">
        <v>45.796999999999997</v>
      </c>
      <c r="W63" s="88">
        <v>40.228999999999999</v>
      </c>
      <c r="X63" s="88"/>
      <c r="Y63" s="89">
        <v>60.253999999999998</v>
      </c>
      <c r="Z63" s="90">
        <v>57.558</v>
      </c>
      <c r="AA63" s="90"/>
      <c r="AB63" s="91">
        <v>0.35799999999999998</v>
      </c>
      <c r="AC63" s="92">
        <v>-2.1869999999999998</v>
      </c>
    </row>
    <row r="64" spans="1:29" x14ac:dyDescent="0.3">
      <c r="A64" s="78" t="s">
        <v>332</v>
      </c>
      <c r="B64" s="79">
        <v>0</v>
      </c>
      <c r="C64" s="79">
        <v>4.3979999999999997</v>
      </c>
      <c r="D64" s="80">
        <v>4.8049999999999997</v>
      </c>
      <c r="E64" s="79">
        <v>9.8230000000000004</v>
      </c>
      <c r="F64" s="79">
        <v>9.9870000000000001</v>
      </c>
      <c r="G64" s="79">
        <v>10.433</v>
      </c>
      <c r="H64" s="79">
        <v>10.962</v>
      </c>
      <c r="I64" s="81"/>
      <c r="J64" s="82">
        <v>5.0540000000000003</v>
      </c>
      <c r="K64" s="83">
        <v>10.313000000000001</v>
      </c>
      <c r="L64" s="84"/>
      <c r="M64" s="85">
        <v>3.6509999999999998</v>
      </c>
      <c r="N64" s="35"/>
      <c r="O64" s="86" t="s">
        <v>332</v>
      </c>
      <c r="P64" s="87">
        <v>10.256</v>
      </c>
      <c r="Q64" s="87">
        <v>10.478</v>
      </c>
      <c r="R64" s="87">
        <v>11.2</v>
      </c>
      <c r="S64" s="87">
        <v>12.055</v>
      </c>
      <c r="T64" s="88">
        <v>9.1419999999999995</v>
      </c>
      <c r="U64" s="88">
        <v>8.2919999999999998</v>
      </c>
      <c r="V64" s="88">
        <v>7.9889999999999999</v>
      </c>
      <c r="W64" s="88">
        <v>7.258</v>
      </c>
      <c r="X64" s="88"/>
      <c r="Y64" s="89">
        <v>10.002000000000001</v>
      </c>
      <c r="Z64" s="90">
        <v>10.384</v>
      </c>
      <c r="AA64" s="90"/>
      <c r="AB64" s="91">
        <v>4.08</v>
      </c>
      <c r="AC64" s="92">
        <v>1.8089999999999999</v>
      </c>
    </row>
    <row r="65" spans="1:29" x14ac:dyDescent="0.3">
      <c r="A65" s="78" t="s">
        <v>333</v>
      </c>
      <c r="B65" s="79">
        <v>8.9190000000000005</v>
      </c>
      <c r="C65" s="79">
        <v>16.178000000000001</v>
      </c>
      <c r="D65" s="80">
        <v>16.687000000000001</v>
      </c>
      <c r="E65" s="79">
        <v>19.006</v>
      </c>
      <c r="F65" s="79">
        <v>19.937999999999999</v>
      </c>
      <c r="G65" s="79">
        <v>20.776</v>
      </c>
      <c r="H65" s="79">
        <v>21.068999999999999</v>
      </c>
      <c r="I65" s="81"/>
      <c r="J65" s="82">
        <v>17.550999999999998</v>
      </c>
      <c r="K65" s="83">
        <v>19.821999999999999</v>
      </c>
      <c r="L65" s="84"/>
      <c r="M65" s="85">
        <v>1.0189999999999999</v>
      </c>
      <c r="N65" s="35"/>
      <c r="O65" s="86" t="s">
        <v>333</v>
      </c>
      <c r="P65" s="87">
        <v>19.777999999999999</v>
      </c>
      <c r="Q65" s="87">
        <v>21.193999999999999</v>
      </c>
      <c r="R65" s="87">
        <v>22.234999999999999</v>
      </c>
      <c r="S65" s="87">
        <v>22.853000000000002</v>
      </c>
      <c r="T65" s="88">
        <v>17.518999999999998</v>
      </c>
      <c r="U65" s="88">
        <v>17.196999999999999</v>
      </c>
      <c r="V65" s="88">
        <v>16.507000000000001</v>
      </c>
      <c r="W65" s="88">
        <v>15.619</v>
      </c>
      <c r="X65" s="88"/>
      <c r="Y65" s="89">
        <v>18.962</v>
      </c>
      <c r="Z65" s="90">
        <v>22.347000000000001</v>
      </c>
      <c r="AA65" s="90"/>
      <c r="AB65" s="91">
        <v>1.377</v>
      </c>
      <c r="AC65" s="92">
        <v>-0.28699999999999998</v>
      </c>
    </row>
    <row r="66" spans="1:29" x14ac:dyDescent="0.3">
      <c r="A66" s="78" t="s">
        <v>339</v>
      </c>
      <c r="B66" s="79">
        <v>0.98399999999999999</v>
      </c>
      <c r="C66" s="79">
        <v>3.427</v>
      </c>
      <c r="D66" s="80">
        <v>3.6789999999999998</v>
      </c>
      <c r="E66" s="79">
        <v>4.2039999999999997</v>
      </c>
      <c r="F66" s="79">
        <v>4.5069999999999997</v>
      </c>
      <c r="G66" s="79">
        <v>4.968</v>
      </c>
      <c r="H66" s="79">
        <v>5.508</v>
      </c>
      <c r="I66" s="81"/>
      <c r="J66" s="82">
        <v>3.87</v>
      </c>
      <c r="K66" s="83">
        <v>5.1820000000000004</v>
      </c>
      <c r="L66" s="84"/>
      <c r="M66" s="85">
        <v>1.77</v>
      </c>
      <c r="N66" s="35"/>
      <c r="O66" s="86" t="s">
        <v>339</v>
      </c>
      <c r="P66" s="87">
        <v>4.3109999999999999</v>
      </c>
      <c r="Q66" s="87">
        <v>4.88</v>
      </c>
      <c r="R66" s="87">
        <v>5.8470000000000004</v>
      </c>
      <c r="S66" s="87">
        <v>6.9640000000000004</v>
      </c>
      <c r="T66" s="88">
        <v>3.8580000000000001</v>
      </c>
      <c r="U66" s="88">
        <v>3.7679999999999998</v>
      </c>
      <c r="V66" s="88">
        <v>3.613</v>
      </c>
      <c r="W66" s="88">
        <v>3.5169999999999999</v>
      </c>
      <c r="X66" s="88"/>
      <c r="Y66" s="89">
        <v>5.7779999999999996</v>
      </c>
      <c r="Z66" s="90">
        <v>5.032</v>
      </c>
      <c r="AA66" s="90"/>
      <c r="AB66" s="91">
        <v>2.8130000000000002</v>
      </c>
      <c r="AC66" s="92">
        <v>-0.19600000000000001</v>
      </c>
    </row>
    <row r="67" spans="1:29" x14ac:dyDescent="0.3">
      <c r="A67" s="179" t="s">
        <v>335</v>
      </c>
      <c r="B67" s="180">
        <v>0.497</v>
      </c>
      <c r="C67" s="180">
        <v>0.70699999999999996</v>
      </c>
      <c r="D67" s="181">
        <v>0.71799999999999997</v>
      </c>
      <c r="E67" s="180">
        <v>1.2909999999999999</v>
      </c>
      <c r="F67" s="180">
        <v>1.486</v>
      </c>
      <c r="G67" s="180">
        <v>1.806</v>
      </c>
      <c r="H67" s="180">
        <v>2.0720000000000001</v>
      </c>
      <c r="I67" s="182"/>
      <c r="J67" s="183">
        <v>0.755</v>
      </c>
      <c r="K67" s="184">
        <v>1.9490000000000001</v>
      </c>
      <c r="L67" s="185"/>
      <c r="M67" s="186">
        <v>4.7160000000000002</v>
      </c>
      <c r="N67" s="35"/>
      <c r="O67" s="187" t="s">
        <v>335</v>
      </c>
      <c r="P67" s="188">
        <v>1.3580000000000001</v>
      </c>
      <c r="Q67" s="188">
        <v>1.659</v>
      </c>
      <c r="R67" s="188">
        <v>2.2269999999999999</v>
      </c>
      <c r="S67" s="188">
        <v>2.714</v>
      </c>
      <c r="T67" s="189">
        <v>1.2050000000000001</v>
      </c>
      <c r="U67" s="189">
        <v>1.266</v>
      </c>
      <c r="V67" s="189">
        <v>1.302</v>
      </c>
      <c r="W67" s="189">
        <v>1.347</v>
      </c>
      <c r="X67" s="189"/>
      <c r="Y67" s="190">
        <v>2.2519999999999998</v>
      </c>
      <c r="Z67" s="191">
        <v>1.927</v>
      </c>
      <c r="AA67" s="191"/>
      <c r="AB67" s="192">
        <v>5.952</v>
      </c>
      <c r="AC67" s="193">
        <v>2.7730000000000001</v>
      </c>
    </row>
    <row r="68" spans="1:29" x14ac:dyDescent="0.3">
      <c r="A68" s="194" t="s">
        <v>340</v>
      </c>
      <c r="B68" s="195">
        <v>1.84</v>
      </c>
      <c r="C68" s="195">
        <v>2.2669999999999999</v>
      </c>
      <c r="D68" s="196">
        <v>2.294</v>
      </c>
      <c r="E68" s="195">
        <v>2.5179999999999998</v>
      </c>
      <c r="F68" s="195">
        <v>2.6539999999999999</v>
      </c>
      <c r="G68" s="195">
        <v>2.79</v>
      </c>
      <c r="H68" s="195">
        <v>2.9260000000000002</v>
      </c>
      <c r="I68" s="197"/>
      <c r="J68" s="198">
        <v>2.4129999999999998</v>
      </c>
      <c r="K68" s="199">
        <v>2.7530000000000001</v>
      </c>
      <c r="L68" s="200"/>
      <c r="M68" s="201">
        <v>1.0640000000000001</v>
      </c>
      <c r="N68" s="35"/>
      <c r="O68" s="202" t="s">
        <v>340</v>
      </c>
      <c r="P68" s="203">
        <v>2.593</v>
      </c>
      <c r="Q68" s="203">
        <v>2.8119999999999998</v>
      </c>
      <c r="R68" s="203">
        <v>3.0619999999999998</v>
      </c>
      <c r="S68" s="203">
        <v>3.3170000000000002</v>
      </c>
      <c r="T68" s="204">
        <v>2.3079999999999998</v>
      </c>
      <c r="U68" s="204">
        <v>2.2130000000000001</v>
      </c>
      <c r="V68" s="204">
        <v>2.0550000000000002</v>
      </c>
      <c r="W68" s="204">
        <v>1.9239999999999999</v>
      </c>
      <c r="X68" s="204"/>
      <c r="Y68" s="205">
        <v>2.7519999999999998</v>
      </c>
      <c r="Z68" s="206">
        <v>2.7530000000000001</v>
      </c>
      <c r="AA68" s="206"/>
      <c r="AB68" s="207">
        <v>1.6160000000000001</v>
      </c>
      <c r="AC68" s="208">
        <v>-0.76200000000000001</v>
      </c>
    </row>
    <row r="69" spans="1:29" x14ac:dyDescent="0.3">
      <c r="A69" s="209" t="s">
        <v>341</v>
      </c>
      <c r="B69" s="210">
        <v>77.045000000000002</v>
      </c>
      <c r="C69" s="210">
        <v>94.677999999999997</v>
      </c>
      <c r="D69" s="210">
        <v>95.075000000000003</v>
      </c>
      <c r="E69" s="210">
        <v>102.44</v>
      </c>
      <c r="F69" s="210">
        <v>104.285</v>
      </c>
      <c r="G69" s="210">
        <v>104.877</v>
      </c>
      <c r="H69" s="210">
        <v>106.291</v>
      </c>
      <c r="I69" s="211"/>
      <c r="J69" s="212">
        <v>100</v>
      </c>
      <c r="K69" s="213">
        <v>100</v>
      </c>
      <c r="L69" s="214"/>
      <c r="M69" s="215">
        <v>0.48599999999999999</v>
      </c>
      <c r="N69" s="35"/>
      <c r="O69" s="216" t="s">
        <v>341</v>
      </c>
      <c r="P69" s="217">
        <v>105.496</v>
      </c>
      <c r="Q69" s="217">
        <v>110.48699999999999</v>
      </c>
      <c r="R69" s="217">
        <v>115.105</v>
      </c>
      <c r="S69" s="217">
        <v>120.52200000000001</v>
      </c>
      <c r="T69" s="217">
        <v>93.872</v>
      </c>
      <c r="U69" s="217">
        <v>86.941999999999993</v>
      </c>
      <c r="V69" s="217">
        <v>77.263000000000005</v>
      </c>
      <c r="W69" s="217">
        <v>69.893000000000001</v>
      </c>
      <c r="X69" s="217"/>
      <c r="Y69" s="218">
        <v>100</v>
      </c>
      <c r="Z69" s="218">
        <v>100</v>
      </c>
      <c r="AA69" s="218"/>
      <c r="AB69" s="219">
        <v>1.036</v>
      </c>
      <c r="AC69" s="220">
        <v>-1.329</v>
      </c>
    </row>
    <row r="70" spans="1:29" x14ac:dyDescent="0.3">
      <c r="A70" s="71" t="s">
        <v>342</v>
      </c>
      <c r="B70" s="72"/>
      <c r="C70" s="72"/>
      <c r="D70" s="72"/>
      <c r="E70" s="72"/>
      <c r="F70" s="72"/>
      <c r="G70" s="72"/>
      <c r="H70" s="72"/>
      <c r="I70" s="72"/>
      <c r="J70" s="73"/>
      <c r="K70" s="73"/>
      <c r="L70" s="72"/>
      <c r="M70" s="74"/>
      <c r="N70" s="35"/>
      <c r="O70" s="75" t="s">
        <v>342</v>
      </c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7"/>
    </row>
    <row r="71" spans="1:29" x14ac:dyDescent="0.3">
      <c r="A71" s="78" t="s">
        <v>259</v>
      </c>
      <c r="B71" s="81">
        <v>762.72799999999995</v>
      </c>
      <c r="C71" s="81">
        <v>966.02</v>
      </c>
      <c r="D71" s="221">
        <v>976.26199999999994</v>
      </c>
      <c r="E71" s="81">
        <v>1184.7</v>
      </c>
      <c r="F71" s="81">
        <v>1224.55</v>
      </c>
      <c r="G71" s="81">
        <v>1274.01</v>
      </c>
      <c r="H71" s="81">
        <v>1327.63</v>
      </c>
      <c r="I71" s="81"/>
      <c r="J71" s="82">
        <v>25.902999999999999</v>
      </c>
      <c r="K71" s="83">
        <v>24.593</v>
      </c>
      <c r="L71" s="84"/>
      <c r="M71" s="85">
        <v>1.3460000000000001</v>
      </c>
      <c r="N71" s="35"/>
      <c r="O71" s="86" t="s">
        <v>259</v>
      </c>
      <c r="P71" s="222">
        <v>1189.6500000000001</v>
      </c>
      <c r="Q71" s="222">
        <v>1271.25</v>
      </c>
      <c r="R71" s="222">
        <v>1339.27</v>
      </c>
      <c r="S71" s="222">
        <v>1369.71</v>
      </c>
      <c r="T71" s="223">
        <v>1161.07</v>
      </c>
      <c r="U71" s="223">
        <v>1140.53</v>
      </c>
      <c r="V71" s="223">
        <v>1039.26</v>
      </c>
      <c r="W71" s="223">
        <v>915.56600000000003</v>
      </c>
      <c r="X71" s="223"/>
      <c r="Y71" s="89">
        <v>23.427</v>
      </c>
      <c r="Z71" s="90">
        <v>21.882000000000001</v>
      </c>
      <c r="AA71" s="90"/>
      <c r="AB71" s="91">
        <v>1.4830000000000001</v>
      </c>
      <c r="AC71" s="92">
        <v>-0.27900000000000003</v>
      </c>
    </row>
    <row r="72" spans="1:29" x14ac:dyDescent="0.3">
      <c r="A72" s="93" t="s">
        <v>296</v>
      </c>
      <c r="B72" s="81">
        <v>181.673</v>
      </c>
      <c r="C72" s="81">
        <v>174.05699999999999</v>
      </c>
      <c r="D72" s="221">
        <v>184.26599999999999</v>
      </c>
      <c r="E72" s="81">
        <v>180.83500000000001</v>
      </c>
      <c r="F72" s="81">
        <v>173.06</v>
      </c>
      <c r="G72" s="81">
        <v>174.76900000000001</v>
      </c>
      <c r="H72" s="81">
        <v>193.983</v>
      </c>
      <c r="I72" s="81"/>
      <c r="J72" s="82">
        <v>4.8890000000000002</v>
      </c>
      <c r="K72" s="83">
        <v>3.593</v>
      </c>
      <c r="L72" s="84"/>
      <c r="M72" s="85">
        <v>0.224</v>
      </c>
      <c r="N72" s="35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  <c r="AC72" s="94"/>
    </row>
    <row r="73" spans="1:29" x14ac:dyDescent="0.3">
      <c r="A73" s="93" t="s">
        <v>297</v>
      </c>
      <c r="B73" s="81">
        <v>36.72</v>
      </c>
      <c r="C73" s="81">
        <v>36.698999999999998</v>
      </c>
      <c r="D73" s="221">
        <v>31.567</v>
      </c>
      <c r="E73" s="81">
        <v>32.793999999999997</v>
      </c>
      <c r="F73" s="81">
        <v>37.877000000000002</v>
      </c>
      <c r="G73" s="81">
        <v>49.984000000000002</v>
      </c>
      <c r="H73" s="81">
        <v>59.588999999999999</v>
      </c>
      <c r="I73" s="81"/>
      <c r="J73" s="82">
        <v>0.83799999999999997</v>
      </c>
      <c r="K73" s="83">
        <v>1.1040000000000001</v>
      </c>
      <c r="L73" s="84"/>
      <c r="M73" s="85">
        <v>2.8010000000000002</v>
      </c>
      <c r="N73" s="35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  <c r="AA73" s="94"/>
      <c r="AB73" s="94"/>
      <c r="AC73" s="94"/>
    </row>
    <row r="74" spans="1:29" x14ac:dyDescent="0.3">
      <c r="A74" s="93" t="s">
        <v>298</v>
      </c>
      <c r="B74" s="81">
        <v>544.33500000000004</v>
      </c>
      <c r="C74" s="81">
        <v>755.26400000000001</v>
      </c>
      <c r="D74" s="221">
        <v>760.42899999999997</v>
      </c>
      <c r="E74" s="81">
        <v>971.06799999999998</v>
      </c>
      <c r="F74" s="81">
        <v>1013.62</v>
      </c>
      <c r="G74" s="81">
        <v>1049.25</v>
      </c>
      <c r="H74" s="81">
        <v>1074.06</v>
      </c>
      <c r="I74" s="81"/>
      <c r="J74" s="82">
        <v>20.177</v>
      </c>
      <c r="K74" s="83">
        <v>19.896000000000001</v>
      </c>
      <c r="L74" s="84"/>
      <c r="M74" s="85">
        <v>1.5129999999999999</v>
      </c>
      <c r="N74" s="35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  <c r="AB74" s="94"/>
      <c r="AC74" s="94"/>
    </row>
    <row r="75" spans="1:29" x14ac:dyDescent="0.3">
      <c r="A75" s="78" t="s">
        <v>299</v>
      </c>
      <c r="B75" s="81">
        <v>101.977</v>
      </c>
      <c r="C75" s="81">
        <v>177.05600000000001</v>
      </c>
      <c r="D75" s="221">
        <v>183.285</v>
      </c>
      <c r="E75" s="81">
        <v>188.53700000000001</v>
      </c>
      <c r="F75" s="81">
        <v>212.14</v>
      </c>
      <c r="G75" s="81">
        <v>251.41200000000001</v>
      </c>
      <c r="H75" s="81">
        <v>292.55500000000001</v>
      </c>
      <c r="I75" s="81"/>
      <c r="J75" s="82">
        <v>4.8630000000000004</v>
      </c>
      <c r="K75" s="83">
        <v>5.4189999999999996</v>
      </c>
      <c r="L75" s="84"/>
      <c r="M75" s="85">
        <v>2.0539999999999998</v>
      </c>
      <c r="N75" s="35"/>
      <c r="O75" s="86" t="s">
        <v>299</v>
      </c>
      <c r="P75" s="222">
        <v>198.05</v>
      </c>
      <c r="Q75" s="222">
        <v>245.893</v>
      </c>
      <c r="R75" s="222">
        <v>290.63600000000002</v>
      </c>
      <c r="S75" s="222">
        <v>339.85899999999998</v>
      </c>
      <c r="T75" s="223">
        <v>182.70099999999999</v>
      </c>
      <c r="U75" s="223">
        <v>187.34800000000001</v>
      </c>
      <c r="V75" s="223">
        <v>187.23500000000001</v>
      </c>
      <c r="W75" s="223">
        <v>195.51</v>
      </c>
      <c r="X75" s="223"/>
      <c r="Y75" s="89">
        <v>5.8129999999999997</v>
      </c>
      <c r="Z75" s="90">
        <v>4.673</v>
      </c>
      <c r="AA75" s="90"/>
      <c r="AB75" s="91">
        <v>2.7210000000000001</v>
      </c>
      <c r="AC75" s="92">
        <v>0.28100000000000003</v>
      </c>
    </row>
    <row r="76" spans="1:29" x14ac:dyDescent="0.3">
      <c r="A76" s="96" t="s">
        <v>300</v>
      </c>
      <c r="B76" s="99">
        <v>40.997</v>
      </c>
      <c r="C76" s="99">
        <v>42.966999999999999</v>
      </c>
      <c r="D76" s="224">
        <v>44.615000000000002</v>
      </c>
      <c r="E76" s="99">
        <v>56.823</v>
      </c>
      <c r="F76" s="99">
        <v>76.866</v>
      </c>
      <c r="G76" s="99">
        <v>99.308000000000007</v>
      </c>
      <c r="H76" s="99">
        <v>116.79600000000001</v>
      </c>
      <c r="I76" s="99"/>
      <c r="J76" s="100">
        <v>1.1839999999999999</v>
      </c>
      <c r="K76" s="101">
        <v>2.1629999999999998</v>
      </c>
      <c r="L76" s="102"/>
      <c r="M76" s="103">
        <v>4.2729999999999997</v>
      </c>
      <c r="N76" s="35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  <c r="AB76" s="94"/>
      <c r="AC76" s="94"/>
    </row>
    <row r="77" spans="1:29" x14ac:dyDescent="0.3">
      <c r="A77" s="96" t="s">
        <v>301</v>
      </c>
      <c r="B77" s="99">
        <v>7.1619999999999999</v>
      </c>
      <c r="C77" s="99">
        <v>23.693000000000001</v>
      </c>
      <c r="D77" s="224">
        <v>26.802</v>
      </c>
      <c r="E77" s="99">
        <v>28.329000000000001</v>
      </c>
      <c r="F77" s="99">
        <v>39.380000000000003</v>
      </c>
      <c r="G77" s="99">
        <v>60.173999999999999</v>
      </c>
      <c r="H77" s="99">
        <v>80.311999999999998</v>
      </c>
      <c r="I77" s="99"/>
      <c r="J77" s="100">
        <v>0.71099999999999997</v>
      </c>
      <c r="K77" s="101">
        <v>1.488</v>
      </c>
      <c r="L77" s="102"/>
      <c r="M77" s="103">
        <v>4.8869999999999996</v>
      </c>
      <c r="N77" s="35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  <c r="AC77" s="94"/>
    </row>
    <row r="78" spans="1:29" x14ac:dyDescent="0.3">
      <c r="A78" s="78" t="s">
        <v>263</v>
      </c>
      <c r="B78" s="81">
        <v>338.08699999999999</v>
      </c>
      <c r="C78" s="81">
        <v>288.66800000000001</v>
      </c>
      <c r="D78" s="221">
        <v>290.81900000000002</v>
      </c>
      <c r="E78" s="81">
        <v>226.92500000000001</v>
      </c>
      <c r="F78" s="81">
        <v>207.42</v>
      </c>
      <c r="G78" s="81">
        <v>205.07400000000001</v>
      </c>
      <c r="H78" s="81">
        <v>202.56200000000001</v>
      </c>
      <c r="I78" s="81"/>
      <c r="J78" s="82">
        <v>7.7160000000000002</v>
      </c>
      <c r="K78" s="83">
        <v>3.7519999999999998</v>
      </c>
      <c r="L78" s="84"/>
      <c r="M78" s="85">
        <v>-1.56</v>
      </c>
      <c r="N78" s="35"/>
      <c r="O78" s="86" t="s">
        <v>263</v>
      </c>
      <c r="P78" s="222">
        <v>226.92500000000001</v>
      </c>
      <c r="Q78" s="222">
        <v>211.476</v>
      </c>
      <c r="R78" s="222">
        <v>209.06899999999999</v>
      </c>
      <c r="S78" s="222">
        <v>206.77500000000001</v>
      </c>
      <c r="T78" s="223">
        <v>226.446</v>
      </c>
      <c r="U78" s="223">
        <v>206.441</v>
      </c>
      <c r="V78" s="223">
        <v>202.09200000000001</v>
      </c>
      <c r="W78" s="223">
        <v>196.691</v>
      </c>
      <c r="X78" s="223"/>
      <c r="Y78" s="89">
        <v>3.5369999999999999</v>
      </c>
      <c r="Z78" s="90">
        <v>4.7009999999999996</v>
      </c>
      <c r="AA78" s="90"/>
      <c r="AB78" s="91">
        <v>-1.472</v>
      </c>
      <c r="AC78" s="92">
        <v>-1.6859999999999999</v>
      </c>
    </row>
    <row r="79" spans="1:29" x14ac:dyDescent="0.3">
      <c r="A79" s="96" t="s">
        <v>343</v>
      </c>
      <c r="B79" s="99">
        <v>265.26</v>
      </c>
      <c r="C79" s="99">
        <v>137.95699999999999</v>
      </c>
      <c r="D79" s="224">
        <v>132.154</v>
      </c>
      <c r="E79" s="99">
        <v>65.180999999999997</v>
      </c>
      <c r="F79" s="99">
        <v>48.789000000000001</v>
      </c>
      <c r="G79" s="99">
        <v>46.398000000000003</v>
      </c>
      <c r="H79" s="99">
        <v>45.249000000000002</v>
      </c>
      <c r="I79" s="99"/>
      <c r="J79" s="100">
        <v>3.5059999999999998</v>
      </c>
      <c r="K79" s="101">
        <v>0.83799999999999997</v>
      </c>
      <c r="L79" s="102"/>
      <c r="M79" s="103">
        <v>-4.5529999999999999</v>
      </c>
      <c r="N79" s="35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  <c r="AC79" s="94"/>
    </row>
    <row r="80" spans="1:29" x14ac:dyDescent="0.3">
      <c r="A80" s="96" t="s">
        <v>304</v>
      </c>
      <c r="B80" s="99">
        <v>53.292999999999999</v>
      </c>
      <c r="C80" s="99">
        <v>120.598</v>
      </c>
      <c r="D80" s="224">
        <v>128.24199999999999</v>
      </c>
      <c r="E80" s="99">
        <v>127.61</v>
      </c>
      <c r="F80" s="99">
        <v>109.15600000000001</v>
      </c>
      <c r="G80" s="99">
        <v>107.452</v>
      </c>
      <c r="H80" s="99">
        <v>105.044</v>
      </c>
      <c r="I80" s="99"/>
      <c r="J80" s="100">
        <v>3.403</v>
      </c>
      <c r="K80" s="101">
        <v>1.946</v>
      </c>
      <c r="L80" s="102"/>
      <c r="M80" s="103">
        <v>-0.86399999999999999</v>
      </c>
      <c r="N80" s="35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  <c r="AC80" s="94"/>
    </row>
    <row r="81" spans="1:29" x14ac:dyDescent="0.3">
      <c r="A81" s="78" t="s">
        <v>305</v>
      </c>
      <c r="B81" s="81">
        <v>124.19</v>
      </c>
      <c r="C81" s="81">
        <v>203.68899999999999</v>
      </c>
      <c r="D81" s="221">
        <v>215.90600000000001</v>
      </c>
      <c r="E81" s="81">
        <v>279.63</v>
      </c>
      <c r="F81" s="81">
        <v>353.64299999999997</v>
      </c>
      <c r="G81" s="81">
        <v>422.36799999999999</v>
      </c>
      <c r="H81" s="81">
        <v>497.58199999999999</v>
      </c>
      <c r="I81" s="81"/>
      <c r="J81" s="82">
        <v>5.7290000000000001</v>
      </c>
      <c r="K81" s="83">
        <v>9.2170000000000005</v>
      </c>
      <c r="L81" s="84"/>
      <c r="M81" s="85">
        <v>3.6970000000000001</v>
      </c>
      <c r="N81" s="35"/>
      <c r="O81" s="86" t="s">
        <v>305</v>
      </c>
      <c r="P81" s="222">
        <v>290.56799999999998</v>
      </c>
      <c r="Q81" s="222">
        <v>379.90800000000002</v>
      </c>
      <c r="R81" s="222">
        <v>478.23099999999999</v>
      </c>
      <c r="S81" s="222">
        <v>567.63699999999994</v>
      </c>
      <c r="T81" s="223">
        <v>274.30399999999997</v>
      </c>
      <c r="U81" s="223">
        <v>325.66800000000001</v>
      </c>
      <c r="V81" s="223">
        <v>362.63799999999998</v>
      </c>
      <c r="W81" s="223">
        <v>372.35700000000003</v>
      </c>
      <c r="X81" s="223"/>
      <c r="Y81" s="89">
        <v>9.7089999999999996</v>
      </c>
      <c r="Z81" s="90">
        <v>8.8989999999999991</v>
      </c>
      <c r="AA81" s="90"/>
      <c r="AB81" s="91">
        <v>4.2919999999999998</v>
      </c>
      <c r="AC81" s="92">
        <v>2.3980000000000001</v>
      </c>
    </row>
    <row r="82" spans="1:29" x14ac:dyDescent="0.3">
      <c r="A82" s="96" t="s">
        <v>306</v>
      </c>
      <c r="B82" s="99">
        <v>82.132000000000005</v>
      </c>
      <c r="C82" s="99">
        <v>94.721999999999994</v>
      </c>
      <c r="D82" s="224">
        <v>94.438000000000002</v>
      </c>
      <c r="E82" s="99">
        <v>98.629000000000005</v>
      </c>
      <c r="F82" s="99">
        <v>104.313</v>
      </c>
      <c r="G82" s="99">
        <v>113.91200000000001</v>
      </c>
      <c r="H82" s="99">
        <v>127.85299999999999</v>
      </c>
      <c r="I82" s="99"/>
      <c r="J82" s="100">
        <v>2.5059999999999998</v>
      </c>
      <c r="K82" s="101">
        <v>2.3679999999999999</v>
      </c>
      <c r="L82" s="102"/>
      <c r="M82" s="103">
        <v>1.3260000000000001</v>
      </c>
      <c r="N82" s="35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</row>
    <row r="83" spans="1:29" x14ac:dyDescent="0.3">
      <c r="A83" s="96" t="s">
        <v>344</v>
      </c>
      <c r="B83" s="99">
        <v>1E-3</v>
      </c>
      <c r="C83" s="99">
        <v>4.7060000000000004</v>
      </c>
      <c r="D83" s="224">
        <v>4.9119999999999999</v>
      </c>
      <c r="E83" s="99">
        <v>14.802</v>
      </c>
      <c r="F83" s="99">
        <v>41.61</v>
      </c>
      <c r="G83" s="99">
        <v>55.326000000000001</v>
      </c>
      <c r="H83" s="99">
        <v>69.344999999999999</v>
      </c>
      <c r="I83" s="99"/>
      <c r="J83" s="100">
        <v>0.13</v>
      </c>
      <c r="K83" s="101">
        <v>1.2849999999999999</v>
      </c>
      <c r="L83" s="102"/>
      <c r="M83" s="103">
        <v>12.199</v>
      </c>
      <c r="N83" s="35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  <c r="AC83" s="94"/>
    </row>
    <row r="84" spans="1:29" x14ac:dyDescent="0.3">
      <c r="A84" s="96" t="s">
        <v>312</v>
      </c>
      <c r="B84" s="99">
        <v>12.46</v>
      </c>
      <c r="C84" s="99">
        <v>40.299999999999997</v>
      </c>
      <c r="D84" s="224">
        <v>43.018999999999998</v>
      </c>
      <c r="E84" s="99">
        <v>45.49</v>
      </c>
      <c r="F84" s="99">
        <v>47.101999999999997</v>
      </c>
      <c r="G84" s="99">
        <v>63.213999999999999</v>
      </c>
      <c r="H84" s="99">
        <v>79.772999999999996</v>
      </c>
      <c r="I84" s="99"/>
      <c r="J84" s="100">
        <v>1.141</v>
      </c>
      <c r="K84" s="101">
        <v>1.478</v>
      </c>
      <c r="L84" s="102"/>
      <c r="M84" s="103">
        <v>2.7210000000000001</v>
      </c>
      <c r="N84" s="35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</row>
    <row r="85" spans="1:29" x14ac:dyDescent="0.3">
      <c r="A85" s="78" t="s">
        <v>313</v>
      </c>
      <c r="B85" s="81">
        <v>198.21700000000001</v>
      </c>
      <c r="C85" s="81">
        <v>600.14800000000002</v>
      </c>
      <c r="D85" s="221">
        <v>619.84</v>
      </c>
      <c r="E85" s="81">
        <v>709.09199999999998</v>
      </c>
      <c r="F85" s="81">
        <v>816.971</v>
      </c>
      <c r="G85" s="81">
        <v>925.37</v>
      </c>
      <c r="H85" s="81">
        <v>1024.6600000000001</v>
      </c>
      <c r="I85" s="81"/>
      <c r="J85" s="82">
        <v>16.446000000000002</v>
      </c>
      <c r="K85" s="83">
        <v>18.98</v>
      </c>
      <c r="L85" s="84"/>
      <c r="M85" s="85">
        <v>2.21</v>
      </c>
      <c r="N85" s="35"/>
      <c r="O85" s="86" t="s">
        <v>313</v>
      </c>
      <c r="P85" s="222">
        <v>726.50599999999997</v>
      </c>
      <c r="Q85" s="222">
        <v>847.077</v>
      </c>
      <c r="R85" s="222">
        <v>967.24800000000005</v>
      </c>
      <c r="S85" s="222">
        <v>1103.1199999999999</v>
      </c>
      <c r="T85" s="223">
        <v>673.29200000000003</v>
      </c>
      <c r="U85" s="223">
        <v>725.702</v>
      </c>
      <c r="V85" s="223">
        <v>743.55</v>
      </c>
      <c r="W85" s="223">
        <v>726.73800000000006</v>
      </c>
      <c r="X85" s="223"/>
      <c r="Y85" s="89">
        <v>18.867000000000001</v>
      </c>
      <c r="Z85" s="90">
        <v>17.369</v>
      </c>
      <c r="AA85" s="90"/>
      <c r="AB85" s="91">
        <v>2.5379999999999998</v>
      </c>
      <c r="AC85" s="92">
        <v>0.69399999999999995</v>
      </c>
    </row>
    <row r="86" spans="1:29" x14ac:dyDescent="0.3">
      <c r="A86" s="96" t="s">
        <v>314</v>
      </c>
      <c r="B86" s="99">
        <v>58.927</v>
      </c>
      <c r="C86" s="99">
        <v>199.84100000000001</v>
      </c>
      <c r="D86" s="224">
        <v>213.83</v>
      </c>
      <c r="E86" s="99">
        <v>241.495</v>
      </c>
      <c r="F86" s="99">
        <v>274.76600000000002</v>
      </c>
      <c r="G86" s="99">
        <v>302.01100000000002</v>
      </c>
      <c r="H86" s="99">
        <v>314.55</v>
      </c>
      <c r="I86" s="99"/>
      <c r="J86" s="100">
        <v>5.6740000000000004</v>
      </c>
      <c r="K86" s="101">
        <v>5.827</v>
      </c>
      <c r="L86" s="102"/>
      <c r="M86" s="103">
        <v>1.6919999999999999</v>
      </c>
      <c r="N86" s="35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</row>
    <row r="87" spans="1:29" x14ac:dyDescent="0.3">
      <c r="A87" s="96" t="s">
        <v>317</v>
      </c>
      <c r="B87" s="99">
        <v>24.9</v>
      </c>
      <c r="C87" s="99">
        <v>168.91800000000001</v>
      </c>
      <c r="D87" s="224">
        <v>169.08699999999999</v>
      </c>
      <c r="E87" s="99">
        <v>187.58799999999999</v>
      </c>
      <c r="F87" s="99">
        <v>218.56399999999999</v>
      </c>
      <c r="G87" s="99">
        <v>244.31399999999999</v>
      </c>
      <c r="H87" s="99">
        <v>264.15100000000001</v>
      </c>
      <c r="I87" s="99"/>
      <c r="J87" s="100">
        <v>4.4859999999999998</v>
      </c>
      <c r="K87" s="101">
        <v>4.8929999999999998</v>
      </c>
      <c r="L87" s="102"/>
      <c r="M87" s="103">
        <v>1.9590000000000001</v>
      </c>
      <c r="N87" s="35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  <c r="AC87" s="94"/>
    </row>
    <row r="88" spans="1:29" x14ac:dyDescent="0.3">
      <c r="A88" s="96" t="s">
        <v>318</v>
      </c>
      <c r="B88" s="99">
        <v>37.68</v>
      </c>
      <c r="C88" s="99">
        <v>90.793999999999997</v>
      </c>
      <c r="D88" s="224">
        <v>94.185000000000002</v>
      </c>
      <c r="E88" s="99">
        <v>106.059</v>
      </c>
      <c r="F88" s="99">
        <v>121.48</v>
      </c>
      <c r="G88" s="99">
        <v>138.744</v>
      </c>
      <c r="H88" s="99">
        <v>157.13499999999999</v>
      </c>
      <c r="I88" s="99"/>
      <c r="J88" s="100">
        <v>2.4990000000000001</v>
      </c>
      <c r="K88" s="101">
        <v>2.911</v>
      </c>
      <c r="L88" s="102"/>
      <c r="M88" s="103">
        <v>2.25</v>
      </c>
      <c r="N88" s="35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  <c r="AC88" s="94"/>
    </row>
    <row r="89" spans="1:29" x14ac:dyDescent="0.3">
      <c r="A89" s="78" t="s">
        <v>320</v>
      </c>
      <c r="B89" s="81">
        <v>691.23900000000003</v>
      </c>
      <c r="C89" s="81">
        <v>836.71</v>
      </c>
      <c r="D89" s="221">
        <v>886.452</v>
      </c>
      <c r="E89" s="81">
        <v>974.21699999999998</v>
      </c>
      <c r="F89" s="81">
        <v>1016.23</v>
      </c>
      <c r="G89" s="81">
        <v>1069.23</v>
      </c>
      <c r="H89" s="81">
        <v>1103.82</v>
      </c>
      <c r="I89" s="81"/>
      <c r="J89" s="82">
        <v>23.52</v>
      </c>
      <c r="K89" s="83">
        <v>20.446999999999999</v>
      </c>
      <c r="L89" s="84"/>
      <c r="M89" s="85">
        <v>0.95799999999999996</v>
      </c>
      <c r="N89" s="35"/>
      <c r="O89" s="86" t="s">
        <v>320</v>
      </c>
      <c r="P89" s="222">
        <v>986.03300000000002</v>
      </c>
      <c r="Q89" s="222">
        <v>1041.33</v>
      </c>
      <c r="R89" s="222">
        <v>1124.55</v>
      </c>
      <c r="S89" s="222">
        <v>1205.69</v>
      </c>
      <c r="T89" s="223">
        <v>941.28099999999995</v>
      </c>
      <c r="U89" s="223">
        <v>922.94100000000003</v>
      </c>
      <c r="V89" s="223">
        <v>895.89599999999996</v>
      </c>
      <c r="W89" s="223">
        <v>857.82100000000003</v>
      </c>
      <c r="X89" s="223"/>
      <c r="Y89" s="89">
        <v>20.622</v>
      </c>
      <c r="Z89" s="90">
        <v>20.501999999999999</v>
      </c>
      <c r="AA89" s="90"/>
      <c r="AB89" s="91">
        <v>1.3460000000000001</v>
      </c>
      <c r="AC89" s="92">
        <v>-0.14299999999999999</v>
      </c>
    </row>
    <row r="90" spans="1:29" x14ac:dyDescent="0.3">
      <c r="A90" s="96" t="s">
        <v>345</v>
      </c>
      <c r="B90" s="99">
        <v>5.6420000000000003</v>
      </c>
      <c r="C90" s="99">
        <v>18.718</v>
      </c>
      <c r="D90" s="224">
        <v>18.184999999999999</v>
      </c>
      <c r="E90" s="99">
        <v>32.305999999999997</v>
      </c>
      <c r="F90" s="99">
        <v>38.524999999999999</v>
      </c>
      <c r="G90" s="99">
        <v>43.97</v>
      </c>
      <c r="H90" s="99">
        <v>45.890999999999998</v>
      </c>
      <c r="I90" s="99"/>
      <c r="J90" s="100">
        <v>0.48299999999999998</v>
      </c>
      <c r="K90" s="101">
        <v>0.85</v>
      </c>
      <c r="L90" s="102"/>
      <c r="M90" s="103">
        <v>4.1070000000000002</v>
      </c>
      <c r="N90" s="35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  <c r="AC90" s="94"/>
    </row>
    <row r="91" spans="1:29" x14ac:dyDescent="0.3">
      <c r="A91" s="96" t="s">
        <v>322</v>
      </c>
      <c r="B91" s="99">
        <v>572.81700000000001</v>
      </c>
      <c r="C91" s="99">
        <v>644.22299999999996</v>
      </c>
      <c r="D91" s="224">
        <v>693.99099999999999</v>
      </c>
      <c r="E91" s="99">
        <v>756.96500000000003</v>
      </c>
      <c r="F91" s="99">
        <v>767.03</v>
      </c>
      <c r="G91" s="99">
        <v>789.197</v>
      </c>
      <c r="H91" s="99">
        <v>805.08100000000002</v>
      </c>
      <c r="I91" s="99"/>
      <c r="J91" s="100">
        <v>18.414000000000001</v>
      </c>
      <c r="K91" s="101">
        <v>14.913</v>
      </c>
      <c r="L91" s="102"/>
      <c r="M91" s="103">
        <v>0.64800000000000002</v>
      </c>
      <c r="N91" s="35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  <c r="AC91" s="94"/>
    </row>
    <row r="92" spans="1:29" x14ac:dyDescent="0.3">
      <c r="A92" s="96" t="s">
        <v>346</v>
      </c>
      <c r="B92" s="99">
        <v>47.152999999999999</v>
      </c>
      <c r="C92" s="99">
        <v>79.77</v>
      </c>
      <c r="D92" s="224">
        <v>79.77</v>
      </c>
      <c r="E92" s="99">
        <v>90.457999999999998</v>
      </c>
      <c r="F92" s="99">
        <v>114.417</v>
      </c>
      <c r="G92" s="99">
        <v>136.48400000000001</v>
      </c>
      <c r="H92" s="99">
        <v>154.21199999999999</v>
      </c>
      <c r="I92" s="99"/>
      <c r="J92" s="100">
        <v>2.117</v>
      </c>
      <c r="K92" s="101">
        <v>2.8570000000000002</v>
      </c>
      <c r="L92" s="102"/>
      <c r="M92" s="103">
        <v>2.907</v>
      </c>
      <c r="N92" s="35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</row>
    <row r="93" spans="1:29" x14ac:dyDescent="0.3">
      <c r="A93" s="78" t="s">
        <v>323</v>
      </c>
      <c r="B93" s="81">
        <v>290.16800000000001</v>
      </c>
      <c r="C93" s="81">
        <v>564.548</v>
      </c>
      <c r="D93" s="221">
        <v>596.29700000000003</v>
      </c>
      <c r="E93" s="81">
        <v>730.19799999999998</v>
      </c>
      <c r="F93" s="81">
        <v>810.43799999999999</v>
      </c>
      <c r="G93" s="81">
        <v>877.30899999999997</v>
      </c>
      <c r="H93" s="81">
        <v>949.66800000000001</v>
      </c>
      <c r="I93" s="81"/>
      <c r="J93" s="82">
        <v>15.821999999999999</v>
      </c>
      <c r="K93" s="83">
        <v>17.591000000000001</v>
      </c>
      <c r="L93" s="84"/>
      <c r="M93" s="85">
        <v>2.044</v>
      </c>
      <c r="N93" s="35"/>
      <c r="O93" s="86" t="s">
        <v>323</v>
      </c>
      <c r="P93" s="222">
        <v>768.55100000000004</v>
      </c>
      <c r="Q93" s="222">
        <v>862.55399999999997</v>
      </c>
      <c r="R93" s="222">
        <v>956.76199999999994</v>
      </c>
      <c r="S93" s="222">
        <v>1053.9000000000001</v>
      </c>
      <c r="T93" s="223">
        <v>730.19799999999998</v>
      </c>
      <c r="U93" s="223">
        <v>808.97400000000005</v>
      </c>
      <c r="V93" s="223">
        <v>867.02300000000002</v>
      </c>
      <c r="W93" s="223">
        <v>919.43700000000001</v>
      </c>
      <c r="X93" s="223"/>
      <c r="Y93" s="89">
        <v>18.026</v>
      </c>
      <c r="Z93" s="90">
        <v>21.974</v>
      </c>
      <c r="AA93" s="90"/>
      <c r="AB93" s="91">
        <v>2.5070000000000001</v>
      </c>
      <c r="AC93" s="92">
        <v>1.901</v>
      </c>
    </row>
    <row r="94" spans="1:29" x14ac:dyDescent="0.3">
      <c r="A94" s="96" t="s">
        <v>347</v>
      </c>
      <c r="B94" s="99">
        <v>32.819000000000003</v>
      </c>
      <c r="C94" s="99">
        <v>86.887</v>
      </c>
      <c r="D94" s="224">
        <v>105.261</v>
      </c>
      <c r="E94" s="99">
        <v>157.917</v>
      </c>
      <c r="F94" s="99">
        <v>177.529</v>
      </c>
      <c r="G94" s="99">
        <v>191.351</v>
      </c>
      <c r="H94" s="99">
        <v>208.298</v>
      </c>
      <c r="I94" s="99"/>
      <c r="J94" s="100">
        <v>2.7930000000000001</v>
      </c>
      <c r="K94" s="101">
        <v>3.8580000000000001</v>
      </c>
      <c r="L94" s="102"/>
      <c r="M94" s="103">
        <v>3.012</v>
      </c>
      <c r="N94" s="35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  <c r="AC94" s="94"/>
    </row>
    <row r="95" spans="1:29" x14ac:dyDescent="0.3">
      <c r="A95" s="96" t="s">
        <v>324</v>
      </c>
      <c r="B95" s="99">
        <v>27.2</v>
      </c>
      <c r="C95" s="99">
        <v>136.86500000000001</v>
      </c>
      <c r="D95" s="224">
        <v>141.67599999999999</v>
      </c>
      <c r="E95" s="99">
        <v>221.77799999999999</v>
      </c>
      <c r="F95" s="99">
        <v>262.92099999999999</v>
      </c>
      <c r="G95" s="99">
        <v>301.02199999999999</v>
      </c>
      <c r="H95" s="99">
        <v>343.226</v>
      </c>
      <c r="I95" s="99"/>
      <c r="J95" s="100">
        <v>3.7589999999999999</v>
      </c>
      <c r="K95" s="101">
        <v>6.3579999999999997</v>
      </c>
      <c r="L95" s="102"/>
      <c r="M95" s="103">
        <v>3.9220000000000002</v>
      </c>
      <c r="N95" s="35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  <c r="AC95" s="94"/>
    </row>
    <row r="96" spans="1:29" x14ac:dyDescent="0.3">
      <c r="A96" s="96" t="s">
        <v>325</v>
      </c>
      <c r="B96" s="99">
        <v>27.86</v>
      </c>
      <c r="C96" s="99">
        <v>30.92</v>
      </c>
      <c r="D96" s="224">
        <v>31.538</v>
      </c>
      <c r="E96" s="99">
        <v>40.503999999999998</v>
      </c>
      <c r="F96" s="99">
        <v>57.798000000000002</v>
      </c>
      <c r="G96" s="99">
        <v>71.331000000000003</v>
      </c>
      <c r="H96" s="99">
        <v>84.8</v>
      </c>
      <c r="I96" s="99"/>
      <c r="J96" s="100">
        <v>0.83699999999999997</v>
      </c>
      <c r="K96" s="101">
        <v>1.571</v>
      </c>
      <c r="L96" s="102"/>
      <c r="M96" s="103">
        <v>4.3940000000000001</v>
      </c>
      <c r="N96" s="35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  <c r="AC96" s="94"/>
    </row>
    <row r="97" spans="1:29" x14ac:dyDescent="0.3">
      <c r="A97" s="96" t="s">
        <v>348</v>
      </c>
      <c r="B97" s="99">
        <v>70.082999999999998</v>
      </c>
      <c r="C97" s="99">
        <v>73.97</v>
      </c>
      <c r="D97" s="224">
        <v>74.34</v>
      </c>
      <c r="E97" s="99">
        <v>79.662000000000006</v>
      </c>
      <c r="F97" s="99">
        <v>82.456999999999994</v>
      </c>
      <c r="G97" s="99">
        <v>88.546999999999997</v>
      </c>
      <c r="H97" s="99">
        <v>99.918999999999997</v>
      </c>
      <c r="I97" s="99"/>
      <c r="J97" s="100">
        <v>1.972</v>
      </c>
      <c r="K97" s="101">
        <v>1.851</v>
      </c>
      <c r="L97" s="102"/>
      <c r="M97" s="103">
        <v>1.294</v>
      </c>
      <c r="N97" s="35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  <c r="AC97" s="94"/>
    </row>
    <row r="98" spans="1:29" x14ac:dyDescent="0.3">
      <c r="A98" s="96" t="s">
        <v>349</v>
      </c>
      <c r="B98" s="99">
        <v>89.210999999999999</v>
      </c>
      <c r="C98" s="99">
        <v>145.38999999999999</v>
      </c>
      <c r="D98" s="224">
        <v>151.215</v>
      </c>
      <c r="E98" s="99">
        <v>151.81800000000001</v>
      </c>
      <c r="F98" s="99">
        <v>154.631</v>
      </c>
      <c r="G98" s="99">
        <v>153.804</v>
      </c>
      <c r="H98" s="99">
        <v>146.089</v>
      </c>
      <c r="I98" s="99"/>
      <c r="J98" s="100">
        <v>4.0119999999999996</v>
      </c>
      <c r="K98" s="101">
        <v>2.706</v>
      </c>
      <c r="L98" s="102"/>
      <c r="M98" s="103">
        <v>-0.15</v>
      </c>
      <c r="N98" s="35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  <c r="AC98" s="94"/>
    </row>
    <row r="99" spans="1:29" x14ac:dyDescent="0.3">
      <c r="A99" s="104" t="s">
        <v>326</v>
      </c>
      <c r="B99" s="107">
        <v>1110.19</v>
      </c>
      <c r="C99" s="107">
        <v>1318.92</v>
      </c>
      <c r="D99" s="225">
        <v>1348.85</v>
      </c>
      <c r="E99" s="107">
        <v>1553.89</v>
      </c>
      <c r="F99" s="107">
        <v>1593.08</v>
      </c>
      <c r="G99" s="107">
        <v>1651.36</v>
      </c>
      <c r="H99" s="107">
        <v>1716.35</v>
      </c>
      <c r="I99" s="107"/>
      <c r="J99" s="108">
        <v>35.789000000000001</v>
      </c>
      <c r="K99" s="109">
        <v>31.792999999999999</v>
      </c>
      <c r="L99" s="110"/>
      <c r="M99" s="111">
        <v>1.0529999999999999</v>
      </c>
      <c r="N99" s="35"/>
      <c r="O99" s="112" t="s">
        <v>326</v>
      </c>
      <c r="P99" s="226">
        <v>1566.87</v>
      </c>
      <c r="Q99" s="226">
        <v>1644.33</v>
      </c>
      <c r="R99" s="226">
        <v>1730.71</v>
      </c>
      <c r="S99" s="226">
        <v>1776.85</v>
      </c>
      <c r="T99" s="227">
        <v>1529.78</v>
      </c>
      <c r="U99" s="227">
        <v>1508.4</v>
      </c>
      <c r="V99" s="227">
        <v>1407.64</v>
      </c>
      <c r="W99" s="227">
        <v>1274.3800000000001</v>
      </c>
      <c r="X99" s="227"/>
      <c r="Y99" s="115">
        <v>30.390999999999998</v>
      </c>
      <c r="Z99" s="116">
        <v>30.457999999999998</v>
      </c>
      <c r="AA99" s="116"/>
      <c r="AB99" s="117">
        <v>1.2050000000000001</v>
      </c>
      <c r="AC99" s="118">
        <v>-0.247</v>
      </c>
    </row>
    <row r="100" spans="1:29" x14ac:dyDescent="0.3">
      <c r="A100" s="119" t="s">
        <v>327</v>
      </c>
      <c r="B100" s="122">
        <v>1396.42</v>
      </c>
      <c r="C100" s="122">
        <v>2317.9299999999998</v>
      </c>
      <c r="D100" s="228">
        <v>2420.0100000000002</v>
      </c>
      <c r="E100" s="122">
        <v>2739.4</v>
      </c>
      <c r="F100" s="122">
        <v>3048.31</v>
      </c>
      <c r="G100" s="122">
        <v>3373.42</v>
      </c>
      <c r="H100" s="122">
        <v>3682.13</v>
      </c>
      <c r="I100" s="122"/>
      <c r="J100" s="123">
        <v>64.210999999999999</v>
      </c>
      <c r="K100" s="124">
        <v>68.206999999999994</v>
      </c>
      <c r="L100" s="125"/>
      <c r="M100" s="126">
        <v>1.8420000000000001</v>
      </c>
      <c r="N100" s="35"/>
      <c r="O100" s="127" t="s">
        <v>327</v>
      </c>
      <c r="P100" s="229">
        <v>2819.42</v>
      </c>
      <c r="Q100" s="229">
        <v>3215.15</v>
      </c>
      <c r="R100" s="229">
        <v>3635.06</v>
      </c>
      <c r="S100" s="229">
        <v>4069.84</v>
      </c>
      <c r="T100" s="230">
        <v>2659.51</v>
      </c>
      <c r="U100" s="230">
        <v>2809.2</v>
      </c>
      <c r="V100" s="230">
        <v>2890.05</v>
      </c>
      <c r="W100" s="230">
        <v>2909.74</v>
      </c>
      <c r="X100" s="230"/>
      <c r="Y100" s="130">
        <v>69.608999999999995</v>
      </c>
      <c r="Z100" s="131">
        <v>69.542000000000002</v>
      </c>
      <c r="AA100" s="131"/>
      <c r="AB100" s="132">
        <v>2.286</v>
      </c>
      <c r="AC100" s="133">
        <v>0.80400000000000005</v>
      </c>
    </row>
    <row r="101" spans="1:29" x14ac:dyDescent="0.3">
      <c r="A101" s="119" t="s">
        <v>328</v>
      </c>
      <c r="B101" s="122">
        <v>1125.614</v>
      </c>
      <c r="C101" s="122">
        <v>1330.471</v>
      </c>
      <c r="D101" s="228">
        <v>1361.59</v>
      </c>
      <c r="E101" s="122">
        <v>1560.9960000000001</v>
      </c>
      <c r="F101" s="122">
        <v>1598.3889999999999</v>
      </c>
      <c r="G101" s="122">
        <v>1656.7049999999999</v>
      </c>
      <c r="H101" s="122">
        <v>1721.6890000000001</v>
      </c>
      <c r="I101" s="122"/>
      <c r="J101" s="123">
        <v>36.127000000000002</v>
      </c>
      <c r="K101" s="124">
        <v>31.891999999999999</v>
      </c>
      <c r="L101" s="125"/>
      <c r="M101" s="126">
        <v>1.0249999999999999</v>
      </c>
      <c r="N101" s="35"/>
      <c r="O101" s="127" t="s">
        <v>328</v>
      </c>
      <c r="P101" s="229">
        <v>1573.9829999999999</v>
      </c>
      <c r="Q101" s="229">
        <v>1649.836</v>
      </c>
      <c r="R101" s="229">
        <v>1736.598</v>
      </c>
      <c r="S101" s="229">
        <v>1782.7080000000001</v>
      </c>
      <c r="T101" s="230">
        <v>1536.896</v>
      </c>
      <c r="U101" s="230">
        <v>1513.664</v>
      </c>
      <c r="V101" s="230">
        <v>1412.7090000000001</v>
      </c>
      <c r="W101" s="230">
        <v>1279.296</v>
      </c>
      <c r="X101" s="230"/>
      <c r="Y101" s="130">
        <v>30.491</v>
      </c>
      <c r="Z101" s="131">
        <v>30.574999999999999</v>
      </c>
      <c r="AA101" s="131"/>
      <c r="AB101" s="132">
        <v>1.179</v>
      </c>
      <c r="AC101" s="133">
        <v>-0.27100000000000002</v>
      </c>
    </row>
    <row r="102" spans="1:29" x14ac:dyDescent="0.3">
      <c r="A102" s="119" t="s">
        <v>329</v>
      </c>
      <c r="B102" s="122">
        <v>1380.9960000000001</v>
      </c>
      <c r="C102" s="122">
        <v>2306.3789999999999</v>
      </c>
      <c r="D102" s="228">
        <v>2407.27</v>
      </c>
      <c r="E102" s="122">
        <v>2732.2939999999999</v>
      </c>
      <c r="F102" s="122">
        <v>3043.0010000000002</v>
      </c>
      <c r="G102" s="122">
        <v>3368.0749999999998</v>
      </c>
      <c r="H102" s="122">
        <v>3676.7910000000002</v>
      </c>
      <c r="I102" s="122"/>
      <c r="J102" s="123">
        <v>63.872999999999998</v>
      </c>
      <c r="K102" s="124">
        <v>68.108000000000004</v>
      </c>
      <c r="L102" s="125"/>
      <c r="M102" s="126">
        <v>1.859</v>
      </c>
      <c r="N102" s="35"/>
      <c r="O102" s="135" t="s">
        <v>329</v>
      </c>
      <c r="P102" s="231">
        <v>2812.3069999999998</v>
      </c>
      <c r="Q102" s="231">
        <v>3209.6439999999998</v>
      </c>
      <c r="R102" s="231">
        <v>3629.172</v>
      </c>
      <c r="S102" s="231">
        <v>4063.982</v>
      </c>
      <c r="T102" s="232">
        <v>2652.3939999999998</v>
      </c>
      <c r="U102" s="232">
        <v>2803.9360000000001</v>
      </c>
      <c r="V102" s="232">
        <v>2884.9810000000002</v>
      </c>
      <c r="W102" s="232">
        <v>2904.8240000000001</v>
      </c>
      <c r="X102" s="232"/>
      <c r="Y102" s="138">
        <v>69.509</v>
      </c>
      <c r="Z102" s="139">
        <v>69.424999999999997</v>
      </c>
      <c r="AA102" s="139"/>
      <c r="AB102" s="140">
        <v>2.3029999999999999</v>
      </c>
      <c r="AC102" s="141">
        <v>0.82</v>
      </c>
    </row>
    <row r="103" spans="1:29" x14ac:dyDescent="0.3">
      <c r="A103" s="167" t="s">
        <v>350</v>
      </c>
      <c r="B103" s="169">
        <v>2506.6</v>
      </c>
      <c r="C103" s="169">
        <v>3636.84</v>
      </c>
      <c r="D103" s="169">
        <v>3768.86</v>
      </c>
      <c r="E103" s="169">
        <v>4293.3</v>
      </c>
      <c r="F103" s="169">
        <v>4641.3999999999996</v>
      </c>
      <c r="G103" s="169">
        <v>5024.7700000000004</v>
      </c>
      <c r="H103" s="169">
        <v>5398.5</v>
      </c>
      <c r="I103" s="169"/>
      <c r="J103" s="170">
        <v>100</v>
      </c>
      <c r="K103" s="171">
        <v>100</v>
      </c>
      <c r="L103" s="172"/>
      <c r="M103" s="173">
        <v>1.575</v>
      </c>
      <c r="N103" s="35"/>
      <c r="O103" s="174" t="s">
        <v>350</v>
      </c>
      <c r="P103" s="233">
        <v>4386.29</v>
      </c>
      <c r="Q103" s="233">
        <v>4859.5</v>
      </c>
      <c r="R103" s="233">
        <v>5365.77</v>
      </c>
      <c r="S103" s="233">
        <v>5846.69</v>
      </c>
      <c r="T103" s="233">
        <v>4189.3</v>
      </c>
      <c r="U103" s="233">
        <v>4317.6000000000004</v>
      </c>
      <c r="V103" s="233">
        <v>4297.6899999999996</v>
      </c>
      <c r="W103" s="233">
        <v>4184.12</v>
      </c>
      <c r="X103" s="233"/>
      <c r="Y103" s="234">
        <v>100</v>
      </c>
      <c r="Z103" s="234">
        <v>100</v>
      </c>
      <c r="AA103" s="234"/>
      <c r="AB103" s="235">
        <v>1.927</v>
      </c>
      <c r="AC103" s="178">
        <v>0.45500000000000002</v>
      </c>
    </row>
    <row r="104" spans="1:29" x14ac:dyDescent="0.3">
      <c r="A104" s="78" t="s">
        <v>351</v>
      </c>
      <c r="B104" s="81">
        <v>2310.5</v>
      </c>
      <c r="C104" s="81">
        <v>2826.76</v>
      </c>
      <c r="D104" s="221">
        <v>2917.52</v>
      </c>
      <c r="E104" s="81">
        <v>3063.8</v>
      </c>
      <c r="F104" s="81">
        <v>3276.89</v>
      </c>
      <c r="G104" s="81">
        <v>3489.87</v>
      </c>
      <c r="H104" s="81">
        <v>3653.94</v>
      </c>
      <c r="I104" s="81"/>
      <c r="J104" s="82">
        <v>77.411000000000001</v>
      </c>
      <c r="K104" s="83">
        <v>67.683999999999997</v>
      </c>
      <c r="L104" s="84"/>
      <c r="M104" s="85">
        <v>0.98299999999999998</v>
      </c>
      <c r="N104" s="35"/>
      <c r="O104" s="86" t="s">
        <v>351</v>
      </c>
      <c r="P104" s="222">
        <v>3153.42</v>
      </c>
      <c r="Q104" s="222">
        <v>3397.61</v>
      </c>
      <c r="R104" s="222">
        <v>3658.85</v>
      </c>
      <c r="S104" s="222">
        <v>3889.15</v>
      </c>
      <c r="T104" s="223">
        <v>3006.14</v>
      </c>
      <c r="U104" s="223">
        <v>3047.08</v>
      </c>
      <c r="V104" s="223">
        <v>3011.31</v>
      </c>
      <c r="W104" s="223">
        <v>2899.21</v>
      </c>
      <c r="X104" s="223"/>
      <c r="Y104" s="89">
        <v>66.519000000000005</v>
      </c>
      <c r="Z104" s="90">
        <v>69.290999999999997</v>
      </c>
      <c r="AA104" s="90"/>
      <c r="AB104" s="91">
        <v>1.258</v>
      </c>
      <c r="AC104" s="92">
        <v>-2.7E-2</v>
      </c>
    </row>
    <row r="105" spans="1:29" x14ac:dyDescent="0.3">
      <c r="A105" s="78" t="s">
        <v>352</v>
      </c>
      <c r="B105" s="81">
        <v>135.75700000000001</v>
      </c>
      <c r="C105" s="81">
        <v>271.71100000000001</v>
      </c>
      <c r="D105" s="221">
        <v>272.70100000000002</v>
      </c>
      <c r="E105" s="81">
        <v>238.14599999999999</v>
      </c>
      <c r="F105" s="81">
        <v>244.66300000000001</v>
      </c>
      <c r="G105" s="81">
        <v>271.21499999999997</v>
      </c>
      <c r="H105" s="81">
        <v>293.23</v>
      </c>
      <c r="I105" s="81"/>
      <c r="J105" s="82">
        <v>7.2359999999999998</v>
      </c>
      <c r="K105" s="83">
        <v>5.4320000000000004</v>
      </c>
      <c r="L105" s="84"/>
      <c r="M105" s="85">
        <v>0.316</v>
      </c>
      <c r="N105" s="35"/>
      <c r="O105" s="86" t="s">
        <v>352</v>
      </c>
      <c r="P105" s="222">
        <v>232.91499999999999</v>
      </c>
      <c r="Q105" s="222">
        <v>265.68</v>
      </c>
      <c r="R105" s="222">
        <v>288.11900000000003</v>
      </c>
      <c r="S105" s="222">
        <v>302.23099999999999</v>
      </c>
      <c r="T105" s="223">
        <v>312.69799999999998</v>
      </c>
      <c r="U105" s="223">
        <v>317.851</v>
      </c>
      <c r="V105" s="223">
        <v>256.64100000000002</v>
      </c>
      <c r="W105" s="223">
        <v>195.06200000000001</v>
      </c>
      <c r="X105" s="223"/>
      <c r="Y105" s="89">
        <v>5.1689999999999996</v>
      </c>
      <c r="Z105" s="90">
        <v>4.6619999999999999</v>
      </c>
      <c r="AA105" s="90"/>
      <c r="AB105" s="91">
        <v>0.44800000000000001</v>
      </c>
      <c r="AC105" s="92">
        <v>-1.446</v>
      </c>
    </row>
    <row r="106" spans="1:29" x14ac:dyDescent="0.3">
      <c r="A106" s="78" t="s">
        <v>353</v>
      </c>
      <c r="B106" s="81">
        <v>22.295000000000002</v>
      </c>
      <c r="C106" s="81">
        <v>457.91699999999997</v>
      </c>
      <c r="D106" s="221">
        <v>494.71499999999997</v>
      </c>
      <c r="E106" s="81">
        <v>883.75199999999995</v>
      </c>
      <c r="F106" s="81">
        <v>992.51099999999997</v>
      </c>
      <c r="G106" s="81">
        <v>1109.0899999999999</v>
      </c>
      <c r="H106" s="81">
        <v>1266.6400000000001</v>
      </c>
      <c r="I106" s="81"/>
      <c r="J106" s="82">
        <v>13.125999999999999</v>
      </c>
      <c r="K106" s="83">
        <v>23.463000000000001</v>
      </c>
      <c r="L106" s="84"/>
      <c r="M106" s="85">
        <v>4.1719999999999997</v>
      </c>
      <c r="N106" s="35"/>
      <c r="O106" s="86" t="s">
        <v>353</v>
      </c>
      <c r="P106" s="222">
        <v>884.93100000000004</v>
      </c>
      <c r="Q106" s="222">
        <v>1058.31</v>
      </c>
      <c r="R106" s="222">
        <v>1246.27</v>
      </c>
      <c r="S106" s="222">
        <v>1451.35</v>
      </c>
      <c r="T106" s="223">
        <v>752.221</v>
      </c>
      <c r="U106" s="223">
        <v>814.60699999999997</v>
      </c>
      <c r="V106" s="223">
        <v>874.64800000000002</v>
      </c>
      <c r="W106" s="223">
        <v>918.63699999999994</v>
      </c>
      <c r="X106" s="223"/>
      <c r="Y106" s="89">
        <v>24.823</v>
      </c>
      <c r="Z106" s="90">
        <v>21.954999999999998</v>
      </c>
      <c r="AA106" s="90"/>
      <c r="AB106" s="91">
        <v>4.7910000000000004</v>
      </c>
      <c r="AC106" s="92">
        <v>2.7269999999999999</v>
      </c>
    </row>
    <row r="107" spans="1:29" x14ac:dyDescent="0.3">
      <c r="A107" s="78" t="s">
        <v>354</v>
      </c>
      <c r="B107" s="81">
        <v>38.052999999999997</v>
      </c>
      <c r="C107" s="81">
        <v>71.995999999999995</v>
      </c>
      <c r="D107" s="221">
        <v>74.344999999999999</v>
      </c>
      <c r="E107" s="81">
        <v>67.611999999999995</v>
      </c>
      <c r="F107" s="81">
        <v>82.3</v>
      </c>
      <c r="G107" s="81">
        <v>100.20399999999999</v>
      </c>
      <c r="H107" s="81">
        <v>121.322</v>
      </c>
      <c r="I107" s="81"/>
      <c r="J107" s="82">
        <v>1.9730000000000001</v>
      </c>
      <c r="K107" s="83">
        <v>2.2469999999999999</v>
      </c>
      <c r="L107" s="84"/>
      <c r="M107" s="85">
        <v>2.1520000000000001</v>
      </c>
      <c r="N107" s="35"/>
      <c r="O107" s="86" t="s">
        <v>354</v>
      </c>
      <c r="P107" s="222">
        <v>74.846000000000004</v>
      </c>
      <c r="Q107" s="222">
        <v>91.69</v>
      </c>
      <c r="R107" s="222">
        <v>115.098</v>
      </c>
      <c r="S107" s="222">
        <v>136.88900000000001</v>
      </c>
      <c r="T107" s="223">
        <v>80.134</v>
      </c>
      <c r="U107" s="223">
        <v>94.064999999999998</v>
      </c>
      <c r="V107" s="223">
        <v>103.629</v>
      </c>
      <c r="W107" s="223">
        <v>111.98099999999999</v>
      </c>
      <c r="X107" s="223"/>
      <c r="Y107" s="89">
        <v>2.3410000000000002</v>
      </c>
      <c r="Z107" s="90">
        <v>2.6760000000000002</v>
      </c>
      <c r="AA107" s="90"/>
      <c r="AB107" s="91">
        <v>2.69</v>
      </c>
      <c r="AC107" s="92">
        <v>1.7969999999999999</v>
      </c>
    </row>
    <row r="108" spans="1:29" x14ac:dyDescent="0.3">
      <c r="A108" s="78" t="s">
        <v>335</v>
      </c>
      <c r="B108" s="81">
        <v>0</v>
      </c>
      <c r="C108" s="81">
        <v>8.4559999999999995</v>
      </c>
      <c r="D108" s="221">
        <v>9.5790000000000006</v>
      </c>
      <c r="E108" s="81">
        <v>39.99</v>
      </c>
      <c r="F108" s="81">
        <v>45.036000000000001</v>
      </c>
      <c r="G108" s="81">
        <v>54.390999999999998</v>
      </c>
      <c r="H108" s="81">
        <v>63.368000000000002</v>
      </c>
      <c r="I108" s="81"/>
      <c r="J108" s="82">
        <v>0.254</v>
      </c>
      <c r="K108" s="83">
        <v>1.1739999999999999</v>
      </c>
      <c r="L108" s="84"/>
      <c r="M108" s="85">
        <v>8.5619999999999994</v>
      </c>
      <c r="N108" s="35"/>
      <c r="O108" s="86" t="s">
        <v>335</v>
      </c>
      <c r="P108" s="222">
        <v>40.177999999999997</v>
      </c>
      <c r="Q108" s="222">
        <v>46.21</v>
      </c>
      <c r="R108" s="222">
        <v>57.433</v>
      </c>
      <c r="S108" s="222">
        <v>67.069999999999993</v>
      </c>
      <c r="T108" s="223">
        <v>38.106999999999999</v>
      </c>
      <c r="U108" s="223">
        <v>43.997</v>
      </c>
      <c r="V108" s="223">
        <v>51.462000000000003</v>
      </c>
      <c r="W108" s="223">
        <v>59.23</v>
      </c>
      <c r="X108" s="223"/>
      <c r="Y108" s="89">
        <v>1.147</v>
      </c>
      <c r="Z108" s="90">
        <v>1.4159999999999999</v>
      </c>
      <c r="AA108" s="90"/>
      <c r="AB108" s="91">
        <v>8.83</v>
      </c>
      <c r="AC108" s="92">
        <v>8.2430000000000003</v>
      </c>
    </row>
    <row r="109" spans="1:29" x14ac:dyDescent="0.3">
      <c r="A109" s="236" t="s">
        <v>355</v>
      </c>
      <c r="B109" s="237"/>
      <c r="C109" s="237"/>
      <c r="D109" s="237"/>
      <c r="E109" s="237"/>
      <c r="F109" s="237"/>
      <c r="G109" s="237"/>
      <c r="H109" s="237"/>
      <c r="I109" s="237"/>
      <c r="J109" s="237"/>
      <c r="K109" s="237"/>
      <c r="L109" s="237"/>
      <c r="M109" s="238"/>
      <c r="N109" s="35"/>
      <c r="O109" s="75" t="s">
        <v>355</v>
      </c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7"/>
    </row>
    <row r="110" spans="1:29" x14ac:dyDescent="0.3">
      <c r="A110" s="78" t="s">
        <v>259</v>
      </c>
      <c r="B110" s="81">
        <v>824.20299999999997</v>
      </c>
      <c r="C110" s="81">
        <v>550.63900000000001</v>
      </c>
      <c r="D110" s="221">
        <v>582.24</v>
      </c>
      <c r="E110" s="81">
        <v>464.81</v>
      </c>
      <c r="F110" s="81">
        <v>432.51400000000001</v>
      </c>
      <c r="G110" s="81">
        <v>416.98700000000002</v>
      </c>
      <c r="H110" s="81">
        <v>405.72699999999998</v>
      </c>
      <c r="I110" s="81"/>
      <c r="J110" s="82">
        <v>10.863</v>
      </c>
      <c r="K110" s="83">
        <v>7.4560000000000004</v>
      </c>
      <c r="L110" s="84"/>
      <c r="M110" s="85">
        <v>-1.5580000000000001</v>
      </c>
      <c r="N110" s="35"/>
      <c r="O110" s="239" t="s">
        <v>259</v>
      </c>
      <c r="P110" s="222">
        <v>485.91</v>
      </c>
      <c r="Q110" s="222">
        <v>477.03399999999999</v>
      </c>
      <c r="R110" s="222">
        <v>493.12400000000002</v>
      </c>
      <c r="S110" s="222">
        <v>501.536</v>
      </c>
      <c r="T110" s="223">
        <v>283.51600000000002</v>
      </c>
      <c r="U110" s="223">
        <v>142.845</v>
      </c>
      <c r="V110" s="223">
        <v>105.206</v>
      </c>
      <c r="W110" s="223">
        <v>98.585999999999999</v>
      </c>
      <c r="X110" s="223"/>
      <c r="Y110" s="89">
        <v>7.3609999999999998</v>
      </c>
      <c r="Z110" s="90">
        <v>4.3209999999999997</v>
      </c>
      <c r="AA110" s="90"/>
      <c r="AB110" s="91">
        <v>-0.64700000000000002</v>
      </c>
      <c r="AC110" s="92">
        <v>-7.431</v>
      </c>
    </row>
    <row r="111" spans="1:29" x14ac:dyDescent="0.3">
      <c r="A111" s="96" t="s">
        <v>298</v>
      </c>
      <c r="B111" s="99">
        <v>766.93600000000004</v>
      </c>
      <c r="C111" s="99">
        <v>497.80599999999998</v>
      </c>
      <c r="D111" s="224">
        <v>529.50800000000004</v>
      </c>
      <c r="E111" s="99">
        <v>432.11599999999999</v>
      </c>
      <c r="F111" s="99">
        <v>402.67700000000002</v>
      </c>
      <c r="G111" s="99">
        <v>385.99</v>
      </c>
      <c r="H111" s="99">
        <v>374.00400000000002</v>
      </c>
      <c r="I111" s="99"/>
      <c r="J111" s="100">
        <v>9.8789999999999996</v>
      </c>
      <c r="K111" s="101">
        <v>6.8730000000000002</v>
      </c>
      <c r="L111" s="102"/>
      <c r="M111" s="103">
        <v>-1.5</v>
      </c>
      <c r="N111" s="35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</row>
    <row r="112" spans="1:29" x14ac:dyDescent="0.3">
      <c r="A112" s="78" t="s">
        <v>299</v>
      </c>
      <c r="B112" s="81">
        <v>48.079000000000001</v>
      </c>
      <c r="C112" s="81">
        <v>90.316000000000003</v>
      </c>
      <c r="D112" s="221">
        <v>87.930999999999997</v>
      </c>
      <c r="E112" s="81">
        <v>85.2</v>
      </c>
      <c r="F112" s="81">
        <v>86.28</v>
      </c>
      <c r="G112" s="81">
        <v>86.66</v>
      </c>
      <c r="H112" s="81">
        <v>87.697999999999993</v>
      </c>
      <c r="I112" s="81"/>
      <c r="J112" s="82">
        <v>1.641</v>
      </c>
      <c r="K112" s="83">
        <v>1.6120000000000001</v>
      </c>
      <c r="L112" s="84"/>
      <c r="M112" s="85">
        <v>-1.2E-2</v>
      </c>
      <c r="N112" s="35"/>
      <c r="O112" s="239" t="s">
        <v>299</v>
      </c>
      <c r="P112" s="222">
        <v>93.233999999999995</v>
      </c>
      <c r="Q112" s="222">
        <v>98.515000000000001</v>
      </c>
      <c r="R112" s="222">
        <v>103.074</v>
      </c>
      <c r="S112" s="222">
        <v>109.544</v>
      </c>
      <c r="T112" s="223">
        <v>66.882999999999996</v>
      </c>
      <c r="U112" s="223">
        <v>66.158000000000001</v>
      </c>
      <c r="V112" s="223">
        <v>47.954000000000001</v>
      </c>
      <c r="W112" s="223">
        <v>14.430999999999999</v>
      </c>
      <c r="X112" s="223"/>
      <c r="Y112" s="89">
        <v>1.6080000000000001</v>
      </c>
      <c r="Z112" s="90">
        <v>0.63200000000000001</v>
      </c>
      <c r="AA112" s="90"/>
      <c r="AB112" s="91">
        <v>0.96</v>
      </c>
      <c r="AC112" s="92">
        <v>-7.5570000000000004</v>
      </c>
    </row>
    <row r="113" spans="1:29" x14ac:dyDescent="0.3">
      <c r="A113" s="96" t="s">
        <v>356</v>
      </c>
      <c r="B113" s="99">
        <v>35.51</v>
      </c>
      <c r="C113" s="99">
        <v>84.046000000000006</v>
      </c>
      <c r="D113" s="224">
        <v>83.05</v>
      </c>
      <c r="E113" s="99">
        <v>80.326999999999998</v>
      </c>
      <c r="F113" s="99">
        <v>81.56</v>
      </c>
      <c r="G113" s="99">
        <v>83.001999999999995</v>
      </c>
      <c r="H113" s="99">
        <v>83.837000000000003</v>
      </c>
      <c r="I113" s="99"/>
      <c r="J113" s="100">
        <v>1.5489999999999999</v>
      </c>
      <c r="K113" s="101">
        <v>1.5409999999999999</v>
      </c>
      <c r="L113" s="102"/>
      <c r="M113" s="103">
        <v>4.1000000000000002E-2</v>
      </c>
      <c r="N113" s="35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</row>
    <row r="114" spans="1:29" x14ac:dyDescent="0.3">
      <c r="A114" s="78" t="s">
        <v>263</v>
      </c>
      <c r="B114" s="81">
        <v>396.93400000000003</v>
      </c>
      <c r="C114" s="81">
        <v>264.19799999999998</v>
      </c>
      <c r="D114" s="221">
        <v>237.018</v>
      </c>
      <c r="E114" s="81">
        <v>176.434</v>
      </c>
      <c r="F114" s="81">
        <v>133.221</v>
      </c>
      <c r="G114" s="81">
        <v>102.462</v>
      </c>
      <c r="H114" s="81">
        <v>92.8</v>
      </c>
      <c r="I114" s="81"/>
      <c r="J114" s="82">
        <v>4.4219999999999997</v>
      </c>
      <c r="K114" s="83">
        <v>1.7050000000000001</v>
      </c>
      <c r="L114" s="84"/>
      <c r="M114" s="85">
        <v>-3.9950000000000001</v>
      </c>
      <c r="N114" s="35"/>
      <c r="O114" s="239" t="s">
        <v>263</v>
      </c>
      <c r="P114" s="222">
        <v>192.35</v>
      </c>
      <c r="Q114" s="222">
        <v>165.49600000000001</v>
      </c>
      <c r="R114" s="222">
        <v>138.68299999999999</v>
      </c>
      <c r="S114" s="222">
        <v>135.482</v>
      </c>
      <c r="T114" s="223">
        <v>138.089</v>
      </c>
      <c r="U114" s="223">
        <v>61.746000000000002</v>
      </c>
      <c r="V114" s="223">
        <v>36.527000000000001</v>
      </c>
      <c r="W114" s="223">
        <v>30.88</v>
      </c>
      <c r="X114" s="223"/>
      <c r="Y114" s="89">
        <v>1.988</v>
      </c>
      <c r="Z114" s="90">
        <v>1.353</v>
      </c>
      <c r="AA114" s="90"/>
      <c r="AB114" s="91">
        <v>-2.4020000000000001</v>
      </c>
      <c r="AC114" s="92">
        <v>-8.48</v>
      </c>
    </row>
    <row r="115" spans="1:29" x14ac:dyDescent="0.3">
      <c r="A115" s="96" t="s">
        <v>343</v>
      </c>
      <c r="B115" s="99">
        <v>306.55599999999998</v>
      </c>
      <c r="C115" s="99">
        <v>188.916</v>
      </c>
      <c r="D115" s="224">
        <v>170.172</v>
      </c>
      <c r="E115" s="99">
        <v>119.959</v>
      </c>
      <c r="F115" s="99">
        <v>81.061999999999998</v>
      </c>
      <c r="G115" s="99">
        <v>54.622</v>
      </c>
      <c r="H115" s="99">
        <v>43.082999999999998</v>
      </c>
      <c r="I115" s="99"/>
      <c r="J115" s="100">
        <v>3.1749999999999998</v>
      </c>
      <c r="K115" s="101">
        <v>0.79200000000000004</v>
      </c>
      <c r="L115" s="102"/>
      <c r="M115" s="103">
        <v>-5.798</v>
      </c>
      <c r="N115" s="35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</row>
    <row r="116" spans="1:29" x14ac:dyDescent="0.3">
      <c r="A116" s="78" t="s">
        <v>305</v>
      </c>
      <c r="B116" s="81">
        <v>186.98400000000001</v>
      </c>
      <c r="C116" s="81">
        <v>215.958</v>
      </c>
      <c r="D116" s="221">
        <v>223.97</v>
      </c>
      <c r="E116" s="81">
        <v>217.62200000000001</v>
      </c>
      <c r="F116" s="81">
        <v>221.98400000000001</v>
      </c>
      <c r="G116" s="81">
        <v>216.89099999999999</v>
      </c>
      <c r="H116" s="81">
        <v>228.315</v>
      </c>
      <c r="I116" s="81"/>
      <c r="J116" s="82">
        <v>4.1790000000000003</v>
      </c>
      <c r="K116" s="83">
        <v>4.1959999999999997</v>
      </c>
      <c r="L116" s="84"/>
      <c r="M116" s="85">
        <v>8.4000000000000005E-2</v>
      </c>
      <c r="N116" s="35"/>
      <c r="O116" s="239" t="s">
        <v>305</v>
      </c>
      <c r="P116" s="222">
        <v>243.155</v>
      </c>
      <c r="Q116" s="222">
        <v>280.37200000000001</v>
      </c>
      <c r="R116" s="222">
        <v>302.76900000000001</v>
      </c>
      <c r="S116" s="222">
        <v>337.185</v>
      </c>
      <c r="T116" s="223">
        <v>206.83099999999999</v>
      </c>
      <c r="U116" s="223">
        <v>167.63200000000001</v>
      </c>
      <c r="V116" s="223">
        <v>145.964</v>
      </c>
      <c r="W116" s="223">
        <v>128.17500000000001</v>
      </c>
      <c r="X116" s="223"/>
      <c r="Y116" s="89">
        <v>4.9489999999999998</v>
      </c>
      <c r="Z116" s="90">
        <v>5.617</v>
      </c>
      <c r="AA116" s="90"/>
      <c r="AB116" s="91">
        <v>1.7949999999999999</v>
      </c>
      <c r="AC116" s="92">
        <v>-2.3969999999999998</v>
      </c>
    </row>
    <row r="117" spans="1:29" x14ac:dyDescent="0.3">
      <c r="A117" s="96" t="s">
        <v>357</v>
      </c>
      <c r="B117" s="99">
        <v>181.32300000000001</v>
      </c>
      <c r="C117" s="99">
        <v>206.506</v>
      </c>
      <c r="D117" s="224">
        <v>208.124</v>
      </c>
      <c r="E117" s="99">
        <v>193.809</v>
      </c>
      <c r="F117" s="99">
        <v>191.941</v>
      </c>
      <c r="G117" s="99">
        <v>177.316</v>
      </c>
      <c r="H117" s="99">
        <v>175.06399999999999</v>
      </c>
      <c r="I117" s="99"/>
      <c r="J117" s="100">
        <v>3.883</v>
      </c>
      <c r="K117" s="101">
        <v>3.2170000000000001</v>
      </c>
      <c r="L117" s="102"/>
      <c r="M117" s="103">
        <v>-0.749</v>
      </c>
      <c r="N117" s="35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</row>
    <row r="118" spans="1:29" x14ac:dyDescent="0.3">
      <c r="A118" s="78" t="s">
        <v>313</v>
      </c>
      <c r="B118" s="81">
        <v>1.087</v>
      </c>
      <c r="C118" s="81">
        <v>1.056</v>
      </c>
      <c r="D118" s="221">
        <v>1.056</v>
      </c>
      <c r="E118" s="81">
        <v>1.137</v>
      </c>
      <c r="F118" s="81">
        <v>1.1930000000000001</v>
      </c>
      <c r="G118" s="81">
        <v>1.254</v>
      </c>
      <c r="H118" s="81">
        <v>1.321</v>
      </c>
      <c r="I118" s="81"/>
      <c r="J118" s="82">
        <v>0.02</v>
      </c>
      <c r="K118" s="83">
        <v>2.4E-2</v>
      </c>
      <c r="L118" s="84"/>
      <c r="M118" s="85">
        <v>0.97799999999999998</v>
      </c>
      <c r="N118" s="35"/>
      <c r="O118" s="239" t="s">
        <v>313</v>
      </c>
      <c r="P118" s="222">
        <v>1.137</v>
      </c>
      <c r="Q118" s="222">
        <v>1.1930000000000001</v>
      </c>
      <c r="R118" s="222">
        <v>1.254</v>
      </c>
      <c r="S118" s="222">
        <v>1.321</v>
      </c>
      <c r="T118" s="223">
        <v>1.097</v>
      </c>
      <c r="U118" s="223">
        <v>1.1200000000000001</v>
      </c>
      <c r="V118" s="223">
        <v>1.143</v>
      </c>
      <c r="W118" s="223">
        <v>1.1679999999999999</v>
      </c>
      <c r="X118" s="223"/>
      <c r="Y118" s="89">
        <v>1.9E-2</v>
      </c>
      <c r="Z118" s="90">
        <v>5.0999999999999997E-2</v>
      </c>
      <c r="AA118" s="90"/>
      <c r="AB118" s="91">
        <v>0.97799999999999998</v>
      </c>
      <c r="AC118" s="92">
        <v>0.439</v>
      </c>
    </row>
    <row r="119" spans="1:29" x14ac:dyDescent="0.3">
      <c r="A119" s="78" t="s">
        <v>320</v>
      </c>
      <c r="B119" s="81">
        <v>233.916</v>
      </c>
      <c r="C119" s="81">
        <v>367.58800000000002</v>
      </c>
      <c r="D119" s="221">
        <v>384.16399999999999</v>
      </c>
      <c r="E119" s="81">
        <v>389.56099999999998</v>
      </c>
      <c r="F119" s="81">
        <v>389.79</v>
      </c>
      <c r="G119" s="81">
        <v>402.67</v>
      </c>
      <c r="H119" s="81">
        <v>408.21499999999997</v>
      </c>
      <c r="I119" s="81"/>
      <c r="J119" s="82">
        <v>7.1669999999999998</v>
      </c>
      <c r="K119" s="83">
        <v>7.5019999999999998</v>
      </c>
      <c r="L119" s="84"/>
      <c r="M119" s="85">
        <v>0.26400000000000001</v>
      </c>
      <c r="N119" s="35"/>
      <c r="O119" s="239" t="s">
        <v>320</v>
      </c>
      <c r="P119" s="222">
        <v>407.495</v>
      </c>
      <c r="Q119" s="222">
        <v>428.976</v>
      </c>
      <c r="R119" s="222">
        <v>454.30700000000002</v>
      </c>
      <c r="S119" s="222">
        <v>473.21699999999998</v>
      </c>
      <c r="T119" s="223">
        <v>334.303</v>
      </c>
      <c r="U119" s="223">
        <v>262.58600000000001</v>
      </c>
      <c r="V119" s="223">
        <v>226.542</v>
      </c>
      <c r="W119" s="223">
        <v>209.85300000000001</v>
      </c>
      <c r="X119" s="223"/>
      <c r="Y119" s="89">
        <v>6.9450000000000003</v>
      </c>
      <c r="Z119" s="90">
        <v>9.1969999999999992</v>
      </c>
      <c r="AA119" s="90"/>
      <c r="AB119" s="91">
        <v>0.91100000000000003</v>
      </c>
      <c r="AC119" s="92">
        <v>-2.5950000000000002</v>
      </c>
    </row>
    <row r="120" spans="1:29" x14ac:dyDescent="0.3">
      <c r="A120" s="96" t="s">
        <v>322</v>
      </c>
      <c r="B120" s="99">
        <v>183.62200000000001</v>
      </c>
      <c r="C120" s="99">
        <v>298.79899999999998</v>
      </c>
      <c r="D120" s="224">
        <v>313.50099999999998</v>
      </c>
      <c r="E120" s="99">
        <v>311.91000000000003</v>
      </c>
      <c r="F120" s="99">
        <v>311.44</v>
      </c>
      <c r="G120" s="99">
        <v>324.90499999999997</v>
      </c>
      <c r="H120" s="99">
        <v>329.78500000000003</v>
      </c>
      <c r="I120" s="99"/>
      <c r="J120" s="100">
        <v>5.8490000000000002</v>
      </c>
      <c r="K120" s="101">
        <v>6.0609999999999999</v>
      </c>
      <c r="L120" s="102"/>
      <c r="M120" s="103">
        <v>0.22</v>
      </c>
      <c r="N120" s="35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  <c r="AC120" s="94"/>
    </row>
    <row r="121" spans="1:29" x14ac:dyDescent="0.3">
      <c r="A121" s="78" t="s">
        <v>323</v>
      </c>
      <c r="B121" s="81">
        <v>1563.66</v>
      </c>
      <c r="C121" s="81">
        <v>3734.8</v>
      </c>
      <c r="D121" s="221">
        <v>3843.52</v>
      </c>
      <c r="E121" s="81">
        <v>4048.73</v>
      </c>
      <c r="F121" s="81">
        <v>4140.13</v>
      </c>
      <c r="G121" s="81">
        <v>4192.3999999999996</v>
      </c>
      <c r="H121" s="81">
        <v>4217.3999999999996</v>
      </c>
      <c r="I121" s="81"/>
      <c r="J121" s="82">
        <v>71.709000000000003</v>
      </c>
      <c r="K121" s="83">
        <v>77.504999999999995</v>
      </c>
      <c r="L121" s="84"/>
      <c r="M121" s="85">
        <v>0.40400000000000003</v>
      </c>
      <c r="N121" s="35"/>
      <c r="O121" s="239" t="s">
        <v>323</v>
      </c>
      <c r="P121" s="222">
        <v>4287.6099999999997</v>
      </c>
      <c r="Q121" s="222">
        <v>4622.5</v>
      </c>
      <c r="R121" s="222">
        <v>4964.2700000000004</v>
      </c>
      <c r="S121" s="222">
        <v>5255.14</v>
      </c>
      <c r="T121" s="223">
        <v>3319.58</v>
      </c>
      <c r="U121" s="223">
        <v>2749.88</v>
      </c>
      <c r="V121" s="223">
        <v>2174.88</v>
      </c>
      <c r="W121" s="223">
        <v>1798.65</v>
      </c>
      <c r="X121" s="223"/>
      <c r="Y121" s="89">
        <v>77.129000000000005</v>
      </c>
      <c r="Z121" s="90">
        <v>78.828000000000003</v>
      </c>
      <c r="AA121" s="90"/>
      <c r="AB121" s="91">
        <v>1.369</v>
      </c>
      <c r="AC121" s="92">
        <v>-3.2480000000000002</v>
      </c>
    </row>
    <row r="122" spans="1:29" x14ac:dyDescent="0.3">
      <c r="A122" s="96" t="s">
        <v>347</v>
      </c>
      <c r="B122" s="99">
        <v>235.11199999999999</v>
      </c>
      <c r="C122" s="99">
        <v>417.18700000000001</v>
      </c>
      <c r="D122" s="224">
        <v>416.21499999999997</v>
      </c>
      <c r="E122" s="99">
        <v>416.96899999999999</v>
      </c>
      <c r="F122" s="99">
        <v>425.03699999999998</v>
      </c>
      <c r="G122" s="99">
        <v>444.51799999999997</v>
      </c>
      <c r="H122" s="99">
        <v>474.298</v>
      </c>
      <c r="I122" s="99"/>
      <c r="J122" s="100">
        <v>7.7649999999999997</v>
      </c>
      <c r="K122" s="101">
        <v>8.7159999999999993</v>
      </c>
      <c r="L122" s="102"/>
      <c r="M122" s="103">
        <v>0.56999999999999995</v>
      </c>
      <c r="N122" s="35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  <c r="AC122" s="94"/>
    </row>
    <row r="123" spans="1:29" x14ac:dyDescent="0.3">
      <c r="A123" s="96" t="s">
        <v>324</v>
      </c>
      <c r="B123" s="99">
        <v>1019.29</v>
      </c>
      <c r="C123" s="99">
        <v>2455.58</v>
      </c>
      <c r="D123" s="224">
        <v>2538.2800000000002</v>
      </c>
      <c r="E123" s="99">
        <v>2576.33</v>
      </c>
      <c r="F123" s="99">
        <v>2566.75</v>
      </c>
      <c r="G123" s="99">
        <v>2456.89</v>
      </c>
      <c r="H123" s="99">
        <v>2313.8000000000002</v>
      </c>
      <c r="I123" s="99"/>
      <c r="J123" s="100">
        <v>47.356999999999999</v>
      </c>
      <c r="K123" s="101">
        <v>42.521999999999998</v>
      </c>
      <c r="L123" s="102"/>
      <c r="M123" s="103">
        <v>-0.40200000000000002</v>
      </c>
      <c r="N123" s="35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  <c r="AC123" s="94"/>
    </row>
    <row r="124" spans="1:29" x14ac:dyDescent="0.3">
      <c r="A124" s="96" t="s">
        <v>325</v>
      </c>
      <c r="B124" s="99">
        <v>186.625</v>
      </c>
      <c r="C124" s="99">
        <v>387.45</v>
      </c>
      <c r="D124" s="224">
        <v>394.63900000000001</v>
      </c>
      <c r="E124" s="99">
        <v>583.31600000000003</v>
      </c>
      <c r="F124" s="99">
        <v>711.89400000000001</v>
      </c>
      <c r="G124" s="99">
        <v>841.81100000000004</v>
      </c>
      <c r="H124" s="99">
        <v>955.30600000000004</v>
      </c>
      <c r="I124" s="99"/>
      <c r="J124" s="100">
        <v>7.3630000000000004</v>
      </c>
      <c r="K124" s="101">
        <v>17.556000000000001</v>
      </c>
      <c r="L124" s="102"/>
      <c r="M124" s="103">
        <v>3.919</v>
      </c>
      <c r="N124" s="35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4"/>
      <c r="AC124" s="94"/>
    </row>
    <row r="125" spans="1:29" x14ac:dyDescent="0.3">
      <c r="A125" s="96" t="s">
        <v>348</v>
      </c>
      <c r="B125" s="99">
        <v>64.935000000000002</v>
      </c>
      <c r="C125" s="99">
        <v>355.495</v>
      </c>
      <c r="D125" s="224">
        <v>374.24799999999999</v>
      </c>
      <c r="E125" s="99">
        <v>350.44499999999999</v>
      </c>
      <c r="F125" s="99">
        <v>308.202</v>
      </c>
      <c r="G125" s="99">
        <v>316.73399999999998</v>
      </c>
      <c r="H125" s="99">
        <v>337.85</v>
      </c>
      <c r="I125" s="99"/>
      <c r="J125" s="100">
        <v>6.9820000000000002</v>
      </c>
      <c r="K125" s="101">
        <v>6.2089999999999996</v>
      </c>
      <c r="L125" s="102"/>
      <c r="M125" s="103">
        <v>-0.44400000000000001</v>
      </c>
      <c r="N125" s="35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  <c r="AC125" s="94"/>
    </row>
    <row r="126" spans="1:29" x14ac:dyDescent="0.3">
      <c r="A126" s="104" t="s">
        <v>326</v>
      </c>
      <c r="B126" s="107">
        <v>1381.62</v>
      </c>
      <c r="C126" s="107">
        <v>1172.2</v>
      </c>
      <c r="D126" s="225">
        <v>1185.32</v>
      </c>
      <c r="E126" s="107">
        <v>1011</v>
      </c>
      <c r="F126" s="107">
        <v>950.23</v>
      </c>
      <c r="G126" s="107">
        <v>928.03</v>
      </c>
      <c r="H126" s="107">
        <v>936.48</v>
      </c>
      <c r="I126" s="107"/>
      <c r="J126" s="108">
        <v>22.114999999999998</v>
      </c>
      <c r="K126" s="109">
        <v>17.21</v>
      </c>
      <c r="L126" s="110"/>
      <c r="M126" s="111">
        <v>-1.0189999999999999</v>
      </c>
      <c r="N126" s="35"/>
      <c r="O126" s="112" t="s">
        <v>326</v>
      </c>
      <c r="P126" s="226">
        <v>1082.8800000000001</v>
      </c>
      <c r="Q126" s="226">
        <v>1088.32</v>
      </c>
      <c r="R126" s="226">
        <v>1105.26</v>
      </c>
      <c r="S126" s="226">
        <v>1188.1300000000001</v>
      </c>
      <c r="T126" s="227">
        <v>704.10400000000004</v>
      </c>
      <c r="U126" s="227">
        <v>457.78800000000001</v>
      </c>
      <c r="V126" s="227">
        <v>381.815</v>
      </c>
      <c r="W126" s="227">
        <v>351.27800000000002</v>
      </c>
      <c r="X126" s="227"/>
      <c r="Y126" s="115">
        <v>17.437999999999999</v>
      </c>
      <c r="Z126" s="116">
        <v>15.395</v>
      </c>
      <c r="AA126" s="116"/>
      <c r="AB126" s="117">
        <v>0.01</v>
      </c>
      <c r="AC126" s="118">
        <v>-5.15</v>
      </c>
    </row>
    <row r="127" spans="1:29" x14ac:dyDescent="0.3">
      <c r="A127" s="119" t="s">
        <v>327</v>
      </c>
      <c r="B127" s="122">
        <v>1873.24</v>
      </c>
      <c r="C127" s="122">
        <v>4052.36</v>
      </c>
      <c r="D127" s="228">
        <v>4174.58</v>
      </c>
      <c r="E127" s="122">
        <v>4372.49</v>
      </c>
      <c r="F127" s="122">
        <v>4454.88</v>
      </c>
      <c r="G127" s="122">
        <v>4491.29</v>
      </c>
      <c r="H127" s="122">
        <v>4505</v>
      </c>
      <c r="I127" s="122"/>
      <c r="J127" s="123">
        <v>77.885999999999996</v>
      </c>
      <c r="K127" s="124">
        <v>82.79</v>
      </c>
      <c r="L127" s="125"/>
      <c r="M127" s="126">
        <v>0.33200000000000002</v>
      </c>
      <c r="N127" s="35"/>
      <c r="O127" s="127" t="s">
        <v>327</v>
      </c>
      <c r="P127" s="229">
        <v>4628.01</v>
      </c>
      <c r="Q127" s="229">
        <v>4985.76</v>
      </c>
      <c r="R127" s="229">
        <v>5352.22</v>
      </c>
      <c r="S127" s="229">
        <v>5625.29</v>
      </c>
      <c r="T127" s="230">
        <v>3646.2</v>
      </c>
      <c r="U127" s="230">
        <v>2994.18</v>
      </c>
      <c r="V127" s="230">
        <v>2356.4</v>
      </c>
      <c r="W127" s="230">
        <v>1930.46</v>
      </c>
      <c r="X127" s="230"/>
      <c r="Y127" s="130">
        <v>82.561999999999998</v>
      </c>
      <c r="Z127" s="131">
        <v>84.605000000000004</v>
      </c>
      <c r="AA127" s="131"/>
      <c r="AB127" s="132">
        <v>1.3049999999999999</v>
      </c>
      <c r="AC127" s="133">
        <v>-3.298</v>
      </c>
    </row>
    <row r="128" spans="1:29" x14ac:dyDescent="0.3">
      <c r="A128" s="119" t="s">
        <v>328</v>
      </c>
      <c r="B128" s="122">
        <v>1395.8</v>
      </c>
      <c r="C128" s="122">
        <v>1185.547</v>
      </c>
      <c r="D128" s="228">
        <v>1199.2349999999999</v>
      </c>
      <c r="E128" s="122">
        <v>1025.2370000000001</v>
      </c>
      <c r="F128" s="122">
        <v>960.226</v>
      </c>
      <c r="G128" s="122">
        <v>935.36400000000003</v>
      </c>
      <c r="H128" s="122">
        <v>942.82399999999996</v>
      </c>
      <c r="I128" s="122"/>
      <c r="J128" s="123">
        <v>22.373999999999999</v>
      </c>
      <c r="K128" s="124">
        <v>17.327000000000002</v>
      </c>
      <c r="L128" s="125"/>
      <c r="M128" s="126">
        <v>-1.04</v>
      </c>
      <c r="N128" s="35"/>
      <c r="O128" s="127" t="s">
        <v>328</v>
      </c>
      <c r="P128" s="229">
        <v>1098.654</v>
      </c>
      <c r="Q128" s="229">
        <v>1102.518</v>
      </c>
      <c r="R128" s="229">
        <v>1118.3610000000001</v>
      </c>
      <c r="S128" s="229">
        <v>1199.6210000000001</v>
      </c>
      <c r="T128" s="230">
        <v>716.09799999999996</v>
      </c>
      <c r="U128" s="230">
        <v>460.52199999999999</v>
      </c>
      <c r="V128" s="230">
        <v>383.79700000000003</v>
      </c>
      <c r="W128" s="230">
        <v>352.83</v>
      </c>
      <c r="X128" s="230"/>
      <c r="Y128" s="130">
        <v>17.606999999999999</v>
      </c>
      <c r="Z128" s="131">
        <v>15.462999999999999</v>
      </c>
      <c r="AA128" s="131"/>
      <c r="AB128" s="132">
        <v>1E-3</v>
      </c>
      <c r="AC128" s="133">
        <v>-5.18</v>
      </c>
    </row>
    <row r="129" spans="1:29" x14ac:dyDescent="0.3">
      <c r="A129" s="119" t="s">
        <v>329</v>
      </c>
      <c r="B129" s="122">
        <v>1859.06</v>
      </c>
      <c r="C129" s="122">
        <v>4039.0129999999999</v>
      </c>
      <c r="D129" s="228">
        <v>4160.665</v>
      </c>
      <c r="E129" s="122">
        <v>4358.2529999999997</v>
      </c>
      <c r="F129" s="122">
        <v>4444.884</v>
      </c>
      <c r="G129" s="122">
        <v>4483.9560000000001</v>
      </c>
      <c r="H129" s="122">
        <v>4498.6559999999999</v>
      </c>
      <c r="I129" s="122"/>
      <c r="J129" s="123">
        <v>77.626000000000005</v>
      </c>
      <c r="K129" s="124">
        <v>82.673000000000002</v>
      </c>
      <c r="L129" s="125"/>
      <c r="M129" s="126">
        <v>0.34</v>
      </c>
      <c r="N129" s="35"/>
      <c r="O129" s="135" t="s">
        <v>329</v>
      </c>
      <c r="P129" s="231">
        <v>4612.2370000000001</v>
      </c>
      <c r="Q129" s="231">
        <v>4971.5619999999999</v>
      </c>
      <c r="R129" s="231">
        <v>5339.1189999999997</v>
      </c>
      <c r="S129" s="231">
        <v>5613.799</v>
      </c>
      <c r="T129" s="232">
        <v>3634.2060000000001</v>
      </c>
      <c r="U129" s="232">
        <v>2991.4459999999999</v>
      </c>
      <c r="V129" s="232">
        <v>2354.4180000000001</v>
      </c>
      <c r="W129" s="232">
        <v>1928.9079999999999</v>
      </c>
      <c r="X129" s="232"/>
      <c r="Y129" s="138">
        <v>82.393000000000001</v>
      </c>
      <c r="Z129" s="139">
        <v>84.537000000000006</v>
      </c>
      <c r="AA129" s="139"/>
      <c r="AB129" s="140">
        <v>1.3109999999999999</v>
      </c>
      <c r="AC129" s="141">
        <v>-3.2869999999999999</v>
      </c>
    </row>
    <row r="130" spans="1:29" x14ac:dyDescent="0.3">
      <c r="A130" s="167" t="s">
        <v>358</v>
      </c>
      <c r="B130" s="169">
        <v>3254.86</v>
      </c>
      <c r="C130" s="169">
        <v>5224.55</v>
      </c>
      <c r="D130" s="169">
        <v>5359.89</v>
      </c>
      <c r="E130" s="169">
        <v>5383.49</v>
      </c>
      <c r="F130" s="169">
        <v>5405.11</v>
      </c>
      <c r="G130" s="169">
        <v>5419.32</v>
      </c>
      <c r="H130" s="169">
        <v>5441.48</v>
      </c>
      <c r="I130" s="169"/>
      <c r="J130" s="170">
        <v>100</v>
      </c>
      <c r="K130" s="171">
        <v>100</v>
      </c>
      <c r="L130" s="172"/>
      <c r="M130" s="173">
        <v>6.6000000000000003E-2</v>
      </c>
      <c r="N130" s="35"/>
      <c r="O130" s="174" t="s">
        <v>358</v>
      </c>
      <c r="P130" s="233">
        <v>5710.89</v>
      </c>
      <c r="Q130" s="233">
        <v>6074.08</v>
      </c>
      <c r="R130" s="233">
        <v>6457.48</v>
      </c>
      <c r="S130" s="233">
        <v>6813.43</v>
      </c>
      <c r="T130" s="233">
        <v>4350.3</v>
      </c>
      <c r="U130" s="233">
        <v>3451.96</v>
      </c>
      <c r="V130" s="233">
        <v>2738.22</v>
      </c>
      <c r="W130" s="233">
        <v>2281.7399999999998</v>
      </c>
      <c r="X130" s="233"/>
      <c r="Y130" s="234">
        <v>100</v>
      </c>
      <c r="Z130" s="234">
        <v>100</v>
      </c>
      <c r="AA130" s="234"/>
      <c r="AB130" s="235">
        <v>1.0489999999999999</v>
      </c>
      <c r="AC130" s="178">
        <v>-3.645</v>
      </c>
    </row>
    <row r="131" spans="1:29" x14ac:dyDescent="0.3">
      <c r="A131" s="78" t="s">
        <v>40</v>
      </c>
      <c r="B131" s="81">
        <v>2504.23</v>
      </c>
      <c r="C131" s="81">
        <v>3979.19</v>
      </c>
      <c r="D131" s="221">
        <v>4134.21</v>
      </c>
      <c r="E131" s="81">
        <v>4201.45</v>
      </c>
      <c r="F131" s="81">
        <v>4280.05</v>
      </c>
      <c r="G131" s="81">
        <v>4349.74</v>
      </c>
      <c r="H131" s="81">
        <v>4412.18</v>
      </c>
      <c r="I131" s="81"/>
      <c r="J131" s="82">
        <v>77.132000000000005</v>
      </c>
      <c r="K131" s="83">
        <v>81.084000000000003</v>
      </c>
      <c r="L131" s="84"/>
      <c r="M131" s="85">
        <v>0.28299999999999997</v>
      </c>
      <c r="N131" s="35"/>
      <c r="O131" s="86" t="s">
        <v>40</v>
      </c>
      <c r="P131" s="222">
        <v>4485.95</v>
      </c>
      <c r="Q131" s="222">
        <v>4871.7</v>
      </c>
      <c r="R131" s="222">
        <v>5287.33</v>
      </c>
      <c r="S131" s="222">
        <v>5654.6</v>
      </c>
      <c r="T131" s="223">
        <v>3312.52</v>
      </c>
      <c r="U131" s="223">
        <v>2587.23</v>
      </c>
      <c r="V131" s="223">
        <v>1988.88</v>
      </c>
      <c r="W131" s="223">
        <v>1609.26</v>
      </c>
      <c r="X131" s="223"/>
      <c r="Y131" s="89">
        <v>82.992000000000004</v>
      </c>
      <c r="Z131" s="90">
        <v>70.528000000000006</v>
      </c>
      <c r="AA131" s="90"/>
      <c r="AB131" s="91">
        <v>1.371</v>
      </c>
      <c r="AC131" s="92">
        <v>-4.0190000000000001</v>
      </c>
    </row>
    <row r="132" spans="1:29" x14ac:dyDescent="0.3">
      <c r="A132" s="78" t="s">
        <v>41</v>
      </c>
      <c r="B132" s="81">
        <v>449.04599999999999</v>
      </c>
      <c r="C132" s="81">
        <v>955.84400000000005</v>
      </c>
      <c r="D132" s="221">
        <v>960.41</v>
      </c>
      <c r="E132" s="81">
        <v>918.22900000000004</v>
      </c>
      <c r="F132" s="81">
        <v>886.95500000000004</v>
      </c>
      <c r="G132" s="81">
        <v>846.38699999999994</v>
      </c>
      <c r="H132" s="81">
        <v>805.77599999999995</v>
      </c>
      <c r="I132" s="81"/>
      <c r="J132" s="82">
        <v>17.917999999999999</v>
      </c>
      <c r="K132" s="83">
        <v>14.808</v>
      </c>
      <c r="L132" s="84"/>
      <c r="M132" s="85">
        <v>-0.76</v>
      </c>
      <c r="N132" s="35"/>
      <c r="O132" s="86" t="s">
        <v>41</v>
      </c>
      <c r="P132" s="222">
        <v>937.15899999999999</v>
      </c>
      <c r="Q132" s="222">
        <v>919.18700000000001</v>
      </c>
      <c r="R132" s="222">
        <v>892.71</v>
      </c>
      <c r="S132" s="222">
        <v>869.36199999999997</v>
      </c>
      <c r="T132" s="223">
        <v>837.27599999999995</v>
      </c>
      <c r="U132" s="223">
        <v>746.64400000000001</v>
      </c>
      <c r="V132" s="223">
        <v>656.726</v>
      </c>
      <c r="W132" s="223">
        <v>579.00699999999995</v>
      </c>
      <c r="X132" s="223"/>
      <c r="Y132" s="89">
        <v>12.76</v>
      </c>
      <c r="Z132" s="90">
        <v>25.376000000000001</v>
      </c>
      <c r="AA132" s="90"/>
      <c r="AB132" s="91">
        <v>-0.432</v>
      </c>
      <c r="AC132" s="92">
        <v>-2.1760000000000002</v>
      </c>
    </row>
    <row r="133" spans="1:29" x14ac:dyDescent="0.3">
      <c r="A133" s="194" t="s">
        <v>42</v>
      </c>
      <c r="B133" s="197">
        <v>301.58300000000003</v>
      </c>
      <c r="C133" s="197">
        <v>289.51799999999997</v>
      </c>
      <c r="D133" s="240">
        <v>265.27199999999999</v>
      </c>
      <c r="E133" s="197">
        <v>263.81400000000002</v>
      </c>
      <c r="F133" s="197">
        <v>238.10499999999999</v>
      </c>
      <c r="G133" s="197">
        <v>223.19300000000001</v>
      </c>
      <c r="H133" s="197">
        <v>223.523</v>
      </c>
      <c r="I133" s="197"/>
      <c r="J133" s="198">
        <v>4.9489999999999998</v>
      </c>
      <c r="K133" s="199">
        <v>4.1079999999999997</v>
      </c>
      <c r="L133" s="200"/>
      <c r="M133" s="201">
        <v>-0.74199999999999999</v>
      </c>
      <c r="N133" s="35"/>
      <c r="O133" s="202" t="s">
        <v>42</v>
      </c>
      <c r="P133" s="241">
        <v>287.78300000000002</v>
      </c>
      <c r="Q133" s="241">
        <v>283.19900000000001</v>
      </c>
      <c r="R133" s="241">
        <v>277.44200000000001</v>
      </c>
      <c r="S133" s="241">
        <v>289.46800000000002</v>
      </c>
      <c r="T133" s="242">
        <v>200.50399999999999</v>
      </c>
      <c r="U133" s="242">
        <v>118.095</v>
      </c>
      <c r="V133" s="242">
        <v>92.616</v>
      </c>
      <c r="W133" s="242">
        <v>93.474000000000004</v>
      </c>
      <c r="X133" s="242"/>
      <c r="Y133" s="205">
        <v>4.2480000000000002</v>
      </c>
      <c r="Z133" s="206">
        <v>4.0970000000000004</v>
      </c>
      <c r="AA133" s="206"/>
      <c r="AB133" s="207">
        <v>0.38</v>
      </c>
      <c r="AC133" s="208">
        <v>-4.4340000000000002</v>
      </c>
    </row>
    <row r="134" spans="1:29" x14ac:dyDescent="0.3">
      <c r="A134" s="243" t="s">
        <v>359</v>
      </c>
      <c r="B134" s="134"/>
      <c r="C134" s="134"/>
      <c r="D134" s="134"/>
      <c r="E134" s="134"/>
      <c r="F134" s="134"/>
      <c r="G134" s="134"/>
      <c r="H134" s="134"/>
      <c r="I134" s="134"/>
      <c r="J134" s="134"/>
      <c r="K134" s="244"/>
      <c r="L134" s="244"/>
      <c r="M134" s="245" t="s">
        <v>360</v>
      </c>
      <c r="N134" s="35"/>
      <c r="O134" s="246" t="s">
        <v>359</v>
      </c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247" t="s">
        <v>360</v>
      </c>
    </row>
  </sheetData>
  <mergeCells count="13">
    <mergeCell ref="Y11:Z11"/>
    <mergeCell ref="AB11:AC11"/>
    <mergeCell ref="B12:H12"/>
    <mergeCell ref="P12:S12"/>
    <mergeCell ref="T12:W12"/>
    <mergeCell ref="A109:M109"/>
    <mergeCell ref="A8:M8"/>
    <mergeCell ref="O8:AC8"/>
    <mergeCell ref="B10:H10"/>
    <mergeCell ref="J10:K10"/>
    <mergeCell ref="P10:W10"/>
    <mergeCell ref="Y10:Z10"/>
    <mergeCell ref="AB10:AC10"/>
  </mergeCells>
  <conditionalFormatting sqref="A15:XFD1048576 F8:XFD14 A1:XFD7">
    <cfRule type="expression" dxfId="40" priority="3">
      <formula>_xlfn.ISFORMULA(A1)</formula>
    </cfRule>
  </conditionalFormatting>
  <conditionalFormatting sqref="A8:B8 D8:E8 A9:E14">
    <cfRule type="expression" dxfId="39" priority="2">
      <formula>_xlfn.ISFORMULA(A8)</formula>
    </cfRule>
  </conditionalFormatting>
  <conditionalFormatting sqref="C8">
    <cfRule type="expression" dxfId="38" priority="1">
      <formula>_xlfn.ISFORMULA(C8)</formula>
    </cfRule>
  </conditionalFormatting>
  <hyperlinks>
    <hyperlink ref="B3" r:id="rId1" xr:uid="{EB21A6A3-BD55-4F16-8D90-1F63D59F0965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AA45F-1EE7-4816-9F86-428D020D2DE3}">
  <sheetPr>
    <tabColor theme="7" tint="0.39997558519241921"/>
  </sheetPr>
  <dimension ref="A1:W59"/>
  <sheetViews>
    <sheetView workbookViewId="0"/>
  </sheetViews>
  <sheetFormatPr defaultColWidth="10.33203125" defaultRowHeight="14.4" x14ac:dyDescent="0.3"/>
  <cols>
    <col min="1" max="1" width="37" style="4" customWidth="1"/>
    <col min="2" max="29" width="10.77734375" style="4" customWidth="1"/>
    <col min="30" max="16384" width="10.33203125" style="4"/>
  </cols>
  <sheetData>
    <row r="1" spans="1:23" s="19" customFormat="1" ht="49.5" customHeight="1" x14ac:dyDescent="0.3">
      <c r="A1" s="19" t="s">
        <v>361</v>
      </c>
    </row>
    <row r="2" spans="1:23" s="20" customFormat="1" x14ac:dyDescent="0.3">
      <c r="A2" s="20" t="s">
        <v>107</v>
      </c>
      <c r="B2" s="20" t="s">
        <v>362</v>
      </c>
    </row>
    <row r="3" spans="1:23" s="20" customFormat="1" x14ac:dyDescent="0.3">
      <c r="A3" s="20" t="s">
        <v>109</v>
      </c>
      <c r="B3" s="21" t="s">
        <v>363</v>
      </c>
    </row>
    <row r="4" spans="1:23" s="20" customFormat="1" x14ac:dyDescent="0.3">
      <c r="A4" s="20" t="s">
        <v>111</v>
      </c>
      <c r="B4" s="22">
        <v>43136</v>
      </c>
    </row>
    <row r="5" spans="1:23" s="20" customFormat="1" x14ac:dyDescent="0.3">
      <c r="A5" s="20" t="s">
        <v>7</v>
      </c>
      <c r="B5" s="20" t="s">
        <v>281</v>
      </c>
    </row>
    <row r="6" spans="1:23" s="20" customFormat="1" x14ac:dyDescent="0.3">
      <c r="A6" s="20" t="s">
        <v>5</v>
      </c>
      <c r="B6" s="20" t="s">
        <v>282</v>
      </c>
    </row>
    <row r="8" spans="1:23" ht="23.4" x14ac:dyDescent="0.3">
      <c r="A8" s="248" t="s">
        <v>283</v>
      </c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9"/>
      <c r="M8" s="248" t="s">
        <v>364</v>
      </c>
      <c r="N8" s="248"/>
      <c r="O8" s="248"/>
      <c r="P8" s="248"/>
      <c r="Q8" s="248"/>
      <c r="R8" s="248"/>
      <c r="S8" s="248"/>
      <c r="T8" s="248"/>
      <c r="U8" s="248"/>
      <c r="V8" s="248"/>
      <c r="W8" s="248"/>
    </row>
    <row r="9" spans="1:23" ht="15" thickBot="1" x14ac:dyDescent="0.35">
      <c r="A9"/>
      <c r="B9" s="250"/>
      <c r="C9" s="250"/>
      <c r="D9" s="250"/>
      <c r="E9" s="250"/>
      <c r="F9" s="250"/>
      <c r="G9" s="250"/>
      <c r="H9" s="250"/>
      <c r="I9" s="250"/>
      <c r="J9" s="250"/>
      <c r="K9" s="250"/>
      <c r="L9" s="251"/>
      <c r="M9" s="252"/>
      <c r="N9" s="252"/>
      <c r="O9" s="252"/>
      <c r="P9" s="252"/>
      <c r="Q9" s="252"/>
      <c r="R9" s="252"/>
      <c r="S9" s="252"/>
      <c r="T9" s="252"/>
      <c r="U9" s="252"/>
      <c r="V9" s="252"/>
      <c r="W9" s="252"/>
    </row>
    <row r="10" spans="1:23" x14ac:dyDescent="0.3">
      <c r="A10" s="253"/>
      <c r="B10" s="254" t="s">
        <v>285</v>
      </c>
      <c r="C10" s="254"/>
      <c r="D10" s="254"/>
      <c r="E10" s="254"/>
      <c r="F10" s="254"/>
      <c r="G10" s="254"/>
      <c r="H10" s="254"/>
      <c r="I10" s="254" t="s">
        <v>286</v>
      </c>
      <c r="J10" s="255"/>
      <c r="K10" s="256" t="s">
        <v>287</v>
      </c>
      <c r="L10" s="251"/>
      <c r="M10" s="257"/>
      <c r="N10" s="258" t="s">
        <v>285</v>
      </c>
      <c r="O10" s="258"/>
      <c r="P10" s="258"/>
      <c r="Q10" s="258"/>
      <c r="R10" s="258"/>
      <c r="S10" s="258"/>
      <c r="T10" s="258" t="s">
        <v>286</v>
      </c>
      <c r="U10" s="259"/>
      <c r="V10" s="258" t="s">
        <v>287</v>
      </c>
      <c r="W10" s="258"/>
    </row>
    <row r="11" spans="1:23" x14ac:dyDescent="0.3">
      <c r="A11" s="260"/>
      <c r="B11" s="261">
        <v>1990</v>
      </c>
      <c r="C11" s="261">
        <v>2014</v>
      </c>
      <c r="D11" s="261">
        <v>2020</v>
      </c>
      <c r="E11" s="261">
        <v>2025</v>
      </c>
      <c r="F11" s="261">
        <v>2030</v>
      </c>
      <c r="G11" s="261">
        <v>2035</v>
      </c>
      <c r="H11" s="261">
        <v>2040</v>
      </c>
      <c r="I11" s="253">
        <v>2014</v>
      </c>
      <c r="J11" s="253">
        <v>2040</v>
      </c>
      <c r="K11" s="262" t="s">
        <v>365</v>
      </c>
      <c r="L11" s="251"/>
      <c r="M11" s="257"/>
      <c r="N11" s="263">
        <v>2020</v>
      </c>
      <c r="O11" s="263">
        <v>2030</v>
      </c>
      <c r="P11" s="263">
        <v>2040</v>
      </c>
      <c r="Q11" s="263">
        <v>2020</v>
      </c>
      <c r="R11" s="263">
        <v>2030</v>
      </c>
      <c r="S11" s="263">
        <v>2040</v>
      </c>
      <c r="T11" s="264">
        <v>2040</v>
      </c>
      <c r="U11" s="264"/>
      <c r="V11" s="265" t="s">
        <v>365</v>
      </c>
      <c r="W11" s="265"/>
    </row>
    <row r="12" spans="1:23" x14ac:dyDescent="0.3">
      <c r="A12" s="266"/>
      <c r="B12" s="267" t="s">
        <v>283</v>
      </c>
      <c r="C12" s="267"/>
      <c r="D12" s="267"/>
      <c r="E12" s="267"/>
      <c r="F12" s="267"/>
      <c r="G12" s="267"/>
      <c r="H12" s="267"/>
      <c r="I12" s="268" t="s">
        <v>289</v>
      </c>
      <c r="J12" s="268" t="s">
        <v>289</v>
      </c>
      <c r="K12" s="268" t="s">
        <v>289</v>
      </c>
      <c r="L12" s="251"/>
      <c r="M12" s="269"/>
      <c r="N12" s="270" t="s">
        <v>366</v>
      </c>
      <c r="O12" s="270"/>
      <c r="P12" s="270"/>
      <c r="Q12" s="270" t="s">
        <v>367</v>
      </c>
      <c r="R12" s="270"/>
      <c r="S12" s="270"/>
      <c r="T12" s="271" t="s">
        <v>292</v>
      </c>
      <c r="U12" s="272" t="s">
        <v>368</v>
      </c>
      <c r="V12" s="273" t="s">
        <v>294</v>
      </c>
      <c r="W12" s="273">
        <v>450</v>
      </c>
    </row>
    <row r="13" spans="1:23" x14ac:dyDescent="0.3">
      <c r="A13" s="274" t="s">
        <v>295</v>
      </c>
      <c r="B13" s="274"/>
      <c r="C13" s="274"/>
      <c r="D13" s="274"/>
      <c r="E13" s="274"/>
      <c r="F13" s="274"/>
      <c r="G13" s="274"/>
      <c r="H13" s="274"/>
      <c r="I13" s="274"/>
      <c r="J13" s="274"/>
      <c r="K13" s="274"/>
      <c r="L13" s="251"/>
      <c r="M13" s="275" t="s">
        <v>295</v>
      </c>
      <c r="N13" s="275"/>
      <c r="O13" s="275"/>
      <c r="P13" s="275"/>
      <c r="Q13" s="275"/>
      <c r="R13" s="275"/>
      <c r="S13" s="275"/>
      <c r="T13" s="275"/>
      <c r="U13" s="275"/>
      <c r="V13" s="275"/>
      <c r="W13" s="275"/>
    </row>
    <row r="14" spans="1:23" x14ac:dyDescent="0.3">
      <c r="A14" s="276" t="s">
        <v>326</v>
      </c>
      <c r="B14" s="277">
        <v>18.930499999999999</v>
      </c>
      <c r="C14" s="277">
        <v>22.770499999999998</v>
      </c>
      <c r="D14" s="277">
        <v>25.3368</v>
      </c>
      <c r="E14" s="277">
        <v>26.1327</v>
      </c>
      <c r="F14" s="277">
        <v>26.242899999999999</v>
      </c>
      <c r="G14" s="277">
        <v>26.0839</v>
      </c>
      <c r="H14" s="277">
        <v>25.3962</v>
      </c>
      <c r="I14" s="212">
        <v>25.411434113068914</v>
      </c>
      <c r="J14" s="213">
        <v>25.280667350209544</v>
      </c>
      <c r="K14" s="278">
        <v>0.42062723262035195</v>
      </c>
      <c r="L14" s="251"/>
      <c r="M14" s="279" t="s">
        <v>326</v>
      </c>
      <c r="N14" s="280">
        <v>25.837599999999998</v>
      </c>
      <c r="O14" s="280">
        <v>28.019400000000001</v>
      </c>
      <c r="P14" s="280">
        <v>28.329699999999999</v>
      </c>
      <c r="Q14" s="280">
        <v>24.560199999999998</v>
      </c>
      <c r="R14" s="280">
        <v>22.064900000000002</v>
      </c>
      <c r="S14" s="280">
        <v>16.2454</v>
      </c>
      <c r="T14" s="176">
        <v>24.944044799380137</v>
      </c>
      <c r="U14" s="176">
        <v>22.860463839984916</v>
      </c>
      <c r="V14" s="177">
        <v>0.84371199310446787</v>
      </c>
      <c r="W14" s="177">
        <v>-1.2902806786676657</v>
      </c>
    </row>
    <row r="15" spans="1:23" x14ac:dyDescent="0.3">
      <c r="A15" s="281" t="s">
        <v>369</v>
      </c>
      <c r="B15" s="282">
        <v>13.881</v>
      </c>
      <c r="C15" s="282">
        <v>18.9207</v>
      </c>
      <c r="D15" s="282">
        <v>21.5334</v>
      </c>
      <c r="E15" s="282">
        <v>22.5046</v>
      </c>
      <c r="F15" s="282">
        <v>22.814299999999999</v>
      </c>
      <c r="G15" s="282">
        <v>22.812999999999999</v>
      </c>
      <c r="H15" s="282">
        <v>22.297699999999999</v>
      </c>
      <c r="I15" s="82">
        <v>21.115132360867921</v>
      </c>
      <c r="J15" s="83">
        <v>22.196263077734752</v>
      </c>
      <c r="K15" s="85">
        <v>0.63364127117309099</v>
      </c>
      <c r="L15" s="251"/>
      <c r="M15" s="283" t="s">
        <v>369</v>
      </c>
      <c r="N15" s="284">
        <v>21.962</v>
      </c>
      <c r="O15" s="284">
        <v>24.348600000000001</v>
      </c>
      <c r="P15" s="284">
        <v>24.808399999999999</v>
      </c>
      <c r="Q15" s="285">
        <v>20.853300000000001</v>
      </c>
      <c r="R15" s="285">
        <v>19.086400000000001</v>
      </c>
      <c r="S15" s="285">
        <v>14.049799999999999</v>
      </c>
      <c r="T15" s="89">
        <v>21.843571975733671</v>
      </c>
      <c r="U15" s="90">
        <v>19.770824039975626</v>
      </c>
      <c r="V15" s="91">
        <v>1.0474700516592383</v>
      </c>
      <c r="W15" s="92">
        <v>-1.1382736200505339</v>
      </c>
    </row>
    <row r="16" spans="1:23" x14ac:dyDescent="0.3">
      <c r="A16" s="281" t="s">
        <v>263</v>
      </c>
      <c r="B16" s="282">
        <v>4.3338999999999999</v>
      </c>
      <c r="C16" s="282">
        <v>3.3155000000000001</v>
      </c>
      <c r="D16" s="282">
        <v>3.2389000000000001</v>
      </c>
      <c r="E16" s="282">
        <v>2.9992999999999999</v>
      </c>
      <c r="F16" s="282">
        <v>2.7322000000000002</v>
      </c>
      <c r="G16" s="282">
        <v>2.4525000000000001</v>
      </c>
      <c r="H16" s="282">
        <v>2.2195</v>
      </c>
      <c r="I16" s="82">
        <v>3.7000333678171313</v>
      </c>
      <c r="J16" s="83">
        <v>2.2094030281613031</v>
      </c>
      <c r="K16" s="85">
        <v>-1.531711566414562</v>
      </c>
      <c r="L16" s="251"/>
      <c r="M16" s="283" t="s">
        <v>263</v>
      </c>
      <c r="N16" s="284">
        <v>3.2966000000000002</v>
      </c>
      <c r="O16" s="284">
        <v>2.9142999999999999</v>
      </c>
      <c r="P16" s="284">
        <v>2.5005000000000002</v>
      </c>
      <c r="Q16" s="285">
        <v>3.1570999999999998</v>
      </c>
      <c r="R16" s="285">
        <v>2.3576999999999999</v>
      </c>
      <c r="S16" s="285">
        <v>1.5368999999999999</v>
      </c>
      <c r="T16" s="89">
        <v>2.2016676498815739</v>
      </c>
      <c r="U16" s="90">
        <v>2.1627197160841107</v>
      </c>
      <c r="V16" s="91">
        <v>-1.0792025617402445</v>
      </c>
      <c r="W16" s="92">
        <v>-2.91378708379878</v>
      </c>
    </row>
    <row r="17" spans="1:23" x14ac:dyDescent="0.3">
      <c r="A17" s="281" t="s">
        <v>370</v>
      </c>
      <c r="B17" s="282">
        <v>0.71560000000000001</v>
      </c>
      <c r="C17" s="282">
        <v>0.5343</v>
      </c>
      <c r="D17" s="282">
        <v>0.5645</v>
      </c>
      <c r="E17" s="282">
        <v>0.62880000000000003</v>
      </c>
      <c r="F17" s="282">
        <v>0.69640000000000002</v>
      </c>
      <c r="G17" s="282">
        <v>0.81840000000000002</v>
      </c>
      <c r="H17" s="282">
        <v>0.879</v>
      </c>
      <c r="I17" s="82">
        <v>0.59626838438386165</v>
      </c>
      <c r="J17" s="83">
        <v>0.87500124431348736</v>
      </c>
      <c r="K17" s="85">
        <v>1.9331691773347481</v>
      </c>
      <c r="L17" s="251"/>
      <c r="M17" s="283" t="s">
        <v>370</v>
      </c>
      <c r="N17" s="284">
        <v>0.57899999999999996</v>
      </c>
      <c r="O17" s="284">
        <v>0.75649999999999995</v>
      </c>
      <c r="P17" s="284">
        <v>1.0207999999999999</v>
      </c>
      <c r="Q17" s="285">
        <v>0.54979999999999996</v>
      </c>
      <c r="R17" s="285">
        <v>0.62080000000000002</v>
      </c>
      <c r="S17" s="285">
        <v>0.65859999999999996</v>
      </c>
      <c r="T17" s="89">
        <v>0.89880517376489133</v>
      </c>
      <c r="U17" s="90">
        <v>0.92677936431322483</v>
      </c>
      <c r="V17" s="91">
        <v>2.5211980337355167</v>
      </c>
      <c r="W17" s="92">
        <v>0.80770172475530533</v>
      </c>
    </row>
    <row r="18" spans="1:23" x14ac:dyDescent="0.3">
      <c r="A18" s="276" t="s">
        <v>327</v>
      </c>
      <c r="B18" s="277">
        <v>46.547699999999999</v>
      </c>
      <c r="C18" s="277">
        <v>66.836799999999997</v>
      </c>
      <c r="D18" s="277">
        <v>68.188900000000004</v>
      </c>
      <c r="E18" s="277">
        <v>69.584699999999998</v>
      </c>
      <c r="F18" s="277">
        <v>70.810500000000005</v>
      </c>
      <c r="G18" s="277">
        <v>72.787800000000004</v>
      </c>
      <c r="H18" s="277">
        <v>75.060900000000004</v>
      </c>
      <c r="I18" s="212">
        <v>74.588565886931093</v>
      </c>
      <c r="J18" s="213">
        <v>74.719432194869455</v>
      </c>
      <c r="K18" s="278">
        <v>0.44732814238306329</v>
      </c>
      <c r="L18" s="251"/>
      <c r="M18" s="286" t="s">
        <v>327</v>
      </c>
      <c r="N18" s="287">
        <v>69.168300000000002</v>
      </c>
      <c r="O18" s="287">
        <v>75.840500000000006</v>
      </c>
      <c r="P18" s="287">
        <v>85.243499999999997</v>
      </c>
      <c r="Q18" s="287">
        <v>66.402199999999993</v>
      </c>
      <c r="R18" s="287">
        <v>59.952300000000001</v>
      </c>
      <c r="S18" s="287">
        <v>54.817900000000002</v>
      </c>
      <c r="T18" s="234">
        <v>75.056131298812218</v>
      </c>
      <c r="U18" s="234">
        <v>77.139536160015084</v>
      </c>
      <c r="V18" s="235">
        <v>0.93999833775224584</v>
      </c>
      <c r="W18" s="235">
        <v>-0.75955089152027755</v>
      </c>
    </row>
    <row r="19" spans="1:23" x14ac:dyDescent="0.3">
      <c r="A19" s="281" t="s">
        <v>371</v>
      </c>
      <c r="B19" s="282">
        <v>11.559900000000001</v>
      </c>
      <c r="C19" s="282">
        <v>14.077999999999999</v>
      </c>
      <c r="D19" s="282">
        <v>14.2043</v>
      </c>
      <c r="E19" s="282">
        <v>14.0243</v>
      </c>
      <c r="F19" s="282">
        <v>13.5731</v>
      </c>
      <c r="G19" s="282">
        <v>13.0915</v>
      </c>
      <c r="H19" s="282">
        <v>12.1448</v>
      </c>
      <c r="I19" s="82">
        <v>15.710773564207381</v>
      </c>
      <c r="J19" s="83">
        <v>12.089550753058523</v>
      </c>
      <c r="K19" s="85">
        <v>-0.56651307656907512</v>
      </c>
      <c r="L19" s="288"/>
      <c r="M19" s="283" t="s">
        <v>371</v>
      </c>
      <c r="N19" s="284">
        <v>14.411799999999999</v>
      </c>
      <c r="O19" s="284">
        <v>14.3497</v>
      </c>
      <c r="P19" s="284">
        <v>13.103400000000001</v>
      </c>
      <c r="Q19" s="285">
        <v>13.8408</v>
      </c>
      <c r="R19" s="285">
        <v>11.5541</v>
      </c>
      <c r="S19" s="285">
        <v>9.5920000000000005</v>
      </c>
      <c r="T19" s="89">
        <v>11.537425268329622</v>
      </c>
      <c r="U19" s="90">
        <v>13.497825178397289</v>
      </c>
      <c r="V19" s="91">
        <v>-0.27554872976864875</v>
      </c>
      <c r="W19" s="92">
        <v>-1.4648720260566295</v>
      </c>
    </row>
    <row r="20" spans="1:23" x14ac:dyDescent="0.3">
      <c r="A20" s="281" t="s">
        <v>265</v>
      </c>
      <c r="B20" s="282">
        <v>6.0575999999999999</v>
      </c>
      <c r="C20" s="282">
        <v>7.9321000000000002</v>
      </c>
      <c r="D20" s="282">
        <v>7.2481</v>
      </c>
      <c r="E20" s="282">
        <v>6.8337000000000003</v>
      </c>
      <c r="F20" s="282">
        <v>6.4645999999999999</v>
      </c>
      <c r="G20" s="282">
        <v>6.2832999999999997</v>
      </c>
      <c r="H20" s="282">
        <v>6.1105999999999998</v>
      </c>
      <c r="I20" s="82">
        <v>8.8520689720591967</v>
      </c>
      <c r="J20" s="83">
        <v>6.0828015967030673</v>
      </c>
      <c r="K20" s="85">
        <v>-0.99841643478847386</v>
      </c>
      <c r="L20" s="251"/>
      <c r="M20" s="283" t="s">
        <v>265</v>
      </c>
      <c r="N20" s="284">
        <v>7.3658000000000001</v>
      </c>
      <c r="O20" s="284">
        <v>6.9888000000000003</v>
      </c>
      <c r="P20" s="284">
        <v>7.2073999999999998</v>
      </c>
      <c r="Q20" s="285">
        <v>7.0435999999999996</v>
      </c>
      <c r="R20" s="285">
        <v>5.2832999999999997</v>
      </c>
      <c r="S20" s="285">
        <v>4.2548000000000004</v>
      </c>
      <c r="T20" s="89">
        <v>6.3460505577910249</v>
      </c>
      <c r="U20" s="90">
        <v>5.9873380493165955</v>
      </c>
      <c r="V20" s="91">
        <v>-0.36782011592183528</v>
      </c>
      <c r="W20" s="92">
        <v>-2.3671860707064174</v>
      </c>
    </row>
    <row r="21" spans="1:23" x14ac:dyDescent="0.3">
      <c r="A21" s="281" t="s">
        <v>313</v>
      </c>
      <c r="B21" s="282">
        <v>17.716999999999999</v>
      </c>
      <c r="C21" s="282">
        <v>28.578800000000001</v>
      </c>
      <c r="D21" s="282">
        <v>31.594999999999999</v>
      </c>
      <c r="E21" s="282">
        <v>33.5047</v>
      </c>
      <c r="F21" s="282">
        <v>34.599800000000002</v>
      </c>
      <c r="G21" s="282">
        <v>36.196399999999997</v>
      </c>
      <c r="H21" s="282">
        <v>37.961199999999998</v>
      </c>
      <c r="I21" s="82">
        <v>31.89338368637377</v>
      </c>
      <c r="J21" s="83">
        <v>37.788506525179926</v>
      </c>
      <c r="K21" s="85">
        <v>1.0979039864011275</v>
      </c>
      <c r="L21" s="251"/>
      <c r="M21" s="283" t="s">
        <v>313</v>
      </c>
      <c r="N21" s="284">
        <v>31.934000000000001</v>
      </c>
      <c r="O21" s="284">
        <v>36.648000000000003</v>
      </c>
      <c r="P21" s="284">
        <v>42.376300000000001</v>
      </c>
      <c r="Q21" s="285">
        <v>30.837499999999999</v>
      </c>
      <c r="R21" s="285">
        <v>30.3644</v>
      </c>
      <c r="S21" s="285">
        <v>29.016400000000001</v>
      </c>
      <c r="T21" s="89">
        <v>37.311949142842046</v>
      </c>
      <c r="U21" s="90">
        <v>40.831765482323505</v>
      </c>
      <c r="V21" s="91">
        <v>1.5266282487049754</v>
      </c>
      <c r="W21" s="92">
        <v>5.846324912570644E-2</v>
      </c>
    </row>
    <row r="22" spans="1:23" x14ac:dyDescent="0.3">
      <c r="A22" s="281" t="s">
        <v>305</v>
      </c>
      <c r="B22" s="282">
        <v>6.7182000000000004</v>
      </c>
      <c r="C22" s="282">
        <v>8.5556000000000001</v>
      </c>
      <c r="D22" s="282">
        <v>7.5244999999999997</v>
      </c>
      <c r="E22" s="282">
        <v>7.5857999999999999</v>
      </c>
      <c r="F22" s="282">
        <v>8.1960999999999995</v>
      </c>
      <c r="G22" s="282">
        <v>8.3756000000000004</v>
      </c>
      <c r="H22" s="282">
        <v>8.8049999999999997</v>
      </c>
      <c r="I22" s="82">
        <v>9.5478828175829431</v>
      </c>
      <c r="J22" s="83">
        <v>8.7649442049832267</v>
      </c>
      <c r="K22" s="85">
        <v>0.11057533040859102</v>
      </c>
      <c r="L22" s="251"/>
      <c r="M22" s="283" t="s">
        <v>305</v>
      </c>
      <c r="N22" s="284">
        <v>7.7442000000000002</v>
      </c>
      <c r="O22" s="284">
        <v>9.0938999999999997</v>
      </c>
      <c r="P22" s="284">
        <v>10.4872</v>
      </c>
      <c r="Q22" s="285">
        <v>7.3087</v>
      </c>
      <c r="R22" s="285">
        <v>6.4869000000000003</v>
      </c>
      <c r="S22" s="285">
        <v>5.7701000000000002</v>
      </c>
      <c r="T22" s="89">
        <v>9.2338848141723826</v>
      </c>
      <c r="U22" s="90">
        <v>8.1196623292191621</v>
      </c>
      <c r="V22" s="91">
        <v>0.78603247488109318</v>
      </c>
      <c r="W22" s="92">
        <v>-1.5035688360484745</v>
      </c>
    </row>
    <row r="23" spans="1:23" x14ac:dyDescent="0.3">
      <c r="A23" s="289" t="s">
        <v>261</v>
      </c>
      <c r="B23" s="290">
        <v>4.4950000000000001</v>
      </c>
      <c r="C23" s="290">
        <v>7.6924000000000001</v>
      </c>
      <c r="D23" s="290">
        <v>7.6170999999999998</v>
      </c>
      <c r="E23" s="290">
        <v>7.6363000000000003</v>
      </c>
      <c r="F23" s="290">
        <v>7.9768999999999997</v>
      </c>
      <c r="G23" s="290">
        <v>8.8409999999999993</v>
      </c>
      <c r="H23" s="290">
        <v>10.039300000000001</v>
      </c>
      <c r="I23" s="198">
        <v>8.584568444758407</v>
      </c>
      <c r="J23" s="199">
        <v>9.993629114944703</v>
      </c>
      <c r="K23" s="201">
        <v>1.0293951216882702</v>
      </c>
      <c r="L23" s="251"/>
      <c r="M23" s="291" t="s">
        <v>261</v>
      </c>
      <c r="N23" s="292">
        <v>7.7126000000000001</v>
      </c>
      <c r="O23" s="292">
        <v>8.7600999999999996</v>
      </c>
      <c r="P23" s="292">
        <v>12.0692</v>
      </c>
      <c r="Q23" s="293">
        <v>7.3715000000000002</v>
      </c>
      <c r="R23" s="293">
        <v>6.2636000000000003</v>
      </c>
      <c r="S23" s="293">
        <v>6.1848000000000001</v>
      </c>
      <c r="T23" s="205">
        <v>10.626821515677143</v>
      </c>
      <c r="U23" s="206">
        <v>8.7032265599824381</v>
      </c>
      <c r="V23" s="207">
        <v>1.747492784584348</v>
      </c>
      <c r="W23" s="208">
        <v>-0.83548319758186551</v>
      </c>
    </row>
    <row r="24" spans="1:23" x14ac:dyDescent="0.3">
      <c r="A24" s="276" t="s">
        <v>372</v>
      </c>
      <c r="B24" s="277">
        <v>65.478300000000004</v>
      </c>
      <c r="C24" s="277">
        <v>89.607299999999995</v>
      </c>
      <c r="D24" s="277">
        <v>93.525700000000001</v>
      </c>
      <c r="E24" s="277">
        <v>95.717399999999998</v>
      </c>
      <c r="F24" s="277">
        <v>97.053399999999996</v>
      </c>
      <c r="G24" s="277">
        <v>98.871700000000004</v>
      </c>
      <c r="H24" s="277">
        <v>100.45699999999999</v>
      </c>
      <c r="I24" s="212">
        <v>100</v>
      </c>
      <c r="J24" s="213">
        <v>100</v>
      </c>
      <c r="K24" s="278">
        <v>0.44055601240065023</v>
      </c>
      <c r="L24" s="251"/>
      <c r="M24" s="286" t="s">
        <v>372</v>
      </c>
      <c r="N24" s="287">
        <v>95.005899999999997</v>
      </c>
      <c r="O24" s="287">
        <v>103.86</v>
      </c>
      <c r="P24" s="287">
        <v>113.57299999999999</v>
      </c>
      <c r="Q24" s="287">
        <v>90.962299999999999</v>
      </c>
      <c r="R24" s="287">
        <v>82.017200000000003</v>
      </c>
      <c r="S24" s="287">
        <v>71.063299999999998</v>
      </c>
      <c r="T24" s="234">
        <v>100</v>
      </c>
      <c r="U24" s="234">
        <v>100</v>
      </c>
      <c r="V24" s="235">
        <v>0.91574060486556697</v>
      </c>
      <c r="W24" s="235">
        <v>-0.88782672230971471</v>
      </c>
    </row>
    <row r="25" spans="1:23" x14ac:dyDescent="0.3">
      <c r="A25" s="281" t="s">
        <v>373</v>
      </c>
      <c r="B25" s="282">
        <v>58.516599999999997</v>
      </c>
      <c r="C25" s="282">
        <v>67.205699999999993</v>
      </c>
      <c r="D25" s="282">
        <v>66.358800000000002</v>
      </c>
      <c r="E25" s="282">
        <v>65.532899999999998</v>
      </c>
      <c r="F25" s="282">
        <v>64.451599999999999</v>
      </c>
      <c r="G25" s="282">
        <v>63.9803</v>
      </c>
      <c r="H25" s="282">
        <v>64.528999999999996</v>
      </c>
      <c r="I25" s="82">
        <v>73.191841108762347</v>
      </c>
      <c r="J25" s="83">
        <v>62.343848123279066</v>
      </c>
      <c r="K25" s="85">
        <v>-0.1561983839181047</v>
      </c>
      <c r="L25" s="251"/>
      <c r="M25" s="283" t="s">
        <v>373</v>
      </c>
      <c r="N25" s="284">
        <v>67.174199999999999</v>
      </c>
      <c r="O25" s="284">
        <v>68.996600000000001</v>
      </c>
      <c r="P25" s="284">
        <v>73.079400000000007</v>
      </c>
      <c r="Q25" s="285">
        <v>64.636099999999999</v>
      </c>
      <c r="R25" s="285">
        <v>54.605899999999998</v>
      </c>
      <c r="S25" s="285">
        <v>47.338200000000001</v>
      </c>
      <c r="T25" s="89">
        <v>62.450884044471408</v>
      </c>
      <c r="U25" s="90">
        <v>64.652625742119909</v>
      </c>
      <c r="V25" s="91">
        <v>0.32278311845772567</v>
      </c>
      <c r="W25" s="92">
        <v>-1.3388052204172052</v>
      </c>
    </row>
    <row r="26" spans="1:23" x14ac:dyDescent="0.3">
      <c r="A26" s="281" t="s">
        <v>333</v>
      </c>
      <c r="B26" s="282">
        <v>6.6132</v>
      </c>
      <c r="C26" s="282">
        <v>14.845499999999999</v>
      </c>
      <c r="D26" s="282">
        <v>16.6326</v>
      </c>
      <c r="E26" s="282">
        <v>18.036000000000001</v>
      </c>
      <c r="F26" s="282">
        <v>19.205500000000001</v>
      </c>
      <c r="G26" s="282">
        <v>20.163900000000002</v>
      </c>
      <c r="H26" s="282">
        <v>20.5867</v>
      </c>
      <c r="I26" s="82">
        <v>16.167817271156039</v>
      </c>
      <c r="J26" s="83">
        <v>19.889570552147241</v>
      </c>
      <c r="K26" s="85">
        <v>1.2654337293432905</v>
      </c>
      <c r="L26" s="251"/>
      <c r="M26" s="283" t="s">
        <v>333</v>
      </c>
      <c r="N26" s="284">
        <v>17.099299999999999</v>
      </c>
      <c r="O26" s="284">
        <v>20.075099999999999</v>
      </c>
      <c r="P26" s="284">
        <v>21.901900000000001</v>
      </c>
      <c r="Q26" s="285">
        <v>16.070599999999999</v>
      </c>
      <c r="R26" s="285">
        <v>16.218800000000002</v>
      </c>
      <c r="S26" s="285">
        <v>14.5443</v>
      </c>
      <c r="T26" s="89">
        <v>18.716533212555227</v>
      </c>
      <c r="U26" s="90">
        <v>19.86402492239068</v>
      </c>
      <c r="V26" s="91">
        <v>1.5069204949461401</v>
      </c>
      <c r="W26" s="92">
        <v>-7.8805950009375181E-2</v>
      </c>
    </row>
    <row r="27" spans="1:23" x14ac:dyDescent="0.3">
      <c r="A27" s="294" t="s">
        <v>374</v>
      </c>
      <c r="B27" s="295">
        <v>0.34849999999999998</v>
      </c>
      <c r="C27" s="295">
        <v>7.5560999999999998</v>
      </c>
      <c r="D27" s="295">
        <v>10.5343</v>
      </c>
      <c r="E27" s="295">
        <v>12.1485</v>
      </c>
      <c r="F27" s="295">
        <v>13.3963</v>
      </c>
      <c r="G27" s="295">
        <v>14.727600000000001</v>
      </c>
      <c r="H27" s="295">
        <v>15.3414</v>
      </c>
      <c r="I27" s="183">
        <v>8.2291363768537362</v>
      </c>
      <c r="J27" s="184">
        <v>14.821892662190233</v>
      </c>
      <c r="K27" s="186">
        <v>2.7612814638500405</v>
      </c>
      <c r="L27" s="251"/>
      <c r="M27" s="296" t="s">
        <v>374</v>
      </c>
      <c r="N27" s="297">
        <v>10.7324</v>
      </c>
      <c r="O27" s="297">
        <v>14.7883</v>
      </c>
      <c r="P27" s="297">
        <v>18.591899999999999</v>
      </c>
      <c r="Q27" s="298">
        <v>10.255599999999999</v>
      </c>
      <c r="R27" s="298">
        <v>11.192500000000001</v>
      </c>
      <c r="S27" s="298">
        <v>9.1808999999999994</v>
      </c>
      <c r="T27" s="190">
        <v>15.887932728873089</v>
      </c>
      <c r="U27" s="191">
        <v>12.538907091436272</v>
      </c>
      <c r="V27" s="192">
        <v>3.5236234786294451</v>
      </c>
      <c r="W27" s="193">
        <v>0.75192848648661936</v>
      </c>
    </row>
    <row r="28" spans="1:23" x14ac:dyDescent="0.3">
      <c r="A28" s="299" t="s">
        <v>340</v>
      </c>
      <c r="B28" s="290">
        <v>1.2929999999999999</v>
      </c>
      <c r="C28" s="290">
        <v>2.214</v>
      </c>
      <c r="D28" s="290">
        <v>2.3702999999999999</v>
      </c>
      <c r="E28" s="290">
        <v>2.5314999999999999</v>
      </c>
      <c r="F28" s="290">
        <v>2.7035</v>
      </c>
      <c r="G28" s="290">
        <v>2.8755000000000002</v>
      </c>
      <c r="H28" s="300">
        <v>3.0476000000000001</v>
      </c>
      <c r="I28" s="198">
        <v>2.4112052432278785</v>
      </c>
      <c r="J28" s="199">
        <v>2.9443988213129804</v>
      </c>
      <c r="K28" s="201">
        <v>1.2366360431256274</v>
      </c>
      <c r="L28" s="251"/>
      <c r="M28" s="301" t="s">
        <v>340</v>
      </c>
      <c r="N28" s="292">
        <v>2.4081000000000001</v>
      </c>
      <c r="O28" s="292">
        <v>2.8934000000000002</v>
      </c>
      <c r="P28" s="292">
        <v>3.4462000000000002</v>
      </c>
      <c r="Q28" s="293">
        <v>2.3056000000000001</v>
      </c>
      <c r="R28" s="293">
        <v>2.2848999999999999</v>
      </c>
      <c r="S28" s="293">
        <v>2.1560000000000001</v>
      </c>
      <c r="T28" s="205">
        <v>2.9449918389321392</v>
      </c>
      <c r="U28" s="206">
        <v>2.9445788200652014</v>
      </c>
      <c r="V28" s="207">
        <v>1.7163761789464216</v>
      </c>
      <c r="W28" s="208">
        <v>-0.10204859204874239</v>
      </c>
    </row>
    <row r="29" spans="1:23" x14ac:dyDescent="0.3">
      <c r="A29" s="302" t="s">
        <v>375</v>
      </c>
      <c r="B29" s="303">
        <v>66.771299999999997</v>
      </c>
      <c r="C29" s="303">
        <v>91.821299999999994</v>
      </c>
      <c r="D29" s="303">
        <v>95.896000000000001</v>
      </c>
      <c r="E29" s="303">
        <v>98.248900000000006</v>
      </c>
      <c r="F29" s="303">
        <v>99.756900000000002</v>
      </c>
      <c r="G29" s="303">
        <v>101.747</v>
      </c>
      <c r="H29" s="303">
        <v>103.505</v>
      </c>
      <c r="I29" s="304">
        <v>98.33401669163419</v>
      </c>
      <c r="J29" s="305">
        <v>96.066873400273963</v>
      </c>
      <c r="K29" s="306">
        <v>0.46173821716315455</v>
      </c>
      <c r="L29" s="251"/>
      <c r="M29" s="307" t="s">
        <v>375</v>
      </c>
      <c r="N29" s="308">
        <v>97.413899999999998</v>
      </c>
      <c r="O29" s="308">
        <v>106.753</v>
      </c>
      <c r="P29" s="308">
        <v>117.01900000000001</v>
      </c>
      <c r="Q29" s="308">
        <v>93.267899999999997</v>
      </c>
      <c r="R29" s="308">
        <v>84.302099999999996</v>
      </c>
      <c r="S29" s="308">
        <v>73.219300000000004</v>
      </c>
      <c r="T29" s="218">
        <v>97.046221332381208</v>
      </c>
      <c r="U29" s="218">
        <v>89.066097764061496</v>
      </c>
      <c r="V29" s="219">
        <v>0.93702444871903712</v>
      </c>
      <c r="W29" s="219">
        <v>-0.86693277470347718</v>
      </c>
    </row>
    <row r="30" spans="1:23" x14ac:dyDescent="0.3">
      <c r="A30" s="309" t="s">
        <v>376</v>
      </c>
      <c r="B30" s="310">
        <v>0.12872329799999999</v>
      </c>
      <c r="C30" s="310">
        <v>1.5556443059999996</v>
      </c>
      <c r="D30" s="310">
        <v>2.0162892559999999</v>
      </c>
      <c r="E30" s="310">
        <v>2.5183025539999999</v>
      </c>
      <c r="F30" s="310">
        <v>3.0193482129999998</v>
      </c>
      <c r="G30" s="310">
        <v>3.556240281</v>
      </c>
      <c r="H30" s="310">
        <v>4.2376550240000004</v>
      </c>
      <c r="I30" s="311">
        <v>1.6659833083658111</v>
      </c>
      <c r="J30" s="312">
        <v>3.9331265997260321</v>
      </c>
      <c r="K30" s="313">
        <v>3.9295507093639159</v>
      </c>
      <c r="L30" s="251"/>
      <c r="M30" s="314" t="s">
        <v>376</v>
      </c>
      <c r="N30" s="292">
        <v>1.873704485</v>
      </c>
      <c r="O30" s="292">
        <v>2.538592</v>
      </c>
      <c r="P30" s="292">
        <v>3.5616865980000005</v>
      </c>
      <c r="Q30" s="315">
        <v>2.0944233683971287</v>
      </c>
      <c r="R30" s="315">
        <v>5.7059930919797717</v>
      </c>
      <c r="S30" s="315">
        <v>8.9885229967590057</v>
      </c>
      <c r="T30" s="205">
        <v>2.953778667618796</v>
      </c>
      <c r="U30" s="316">
        <v>10.933902235938509</v>
      </c>
      <c r="V30" s="207">
        <v>3.2372343217350386</v>
      </c>
      <c r="W30" s="317">
        <v>6.9791529828940213</v>
      </c>
    </row>
    <row r="31" spans="1:23" x14ac:dyDescent="0.3">
      <c r="A31" s="302" t="s">
        <v>377</v>
      </c>
      <c r="B31" s="303">
        <v>66.900023297999994</v>
      </c>
      <c r="C31" s="303">
        <v>93.376944305999999</v>
      </c>
      <c r="D31" s="303">
        <v>97.912289255999994</v>
      </c>
      <c r="E31" s="303">
        <v>100.76720255400001</v>
      </c>
      <c r="F31" s="303">
        <v>102.776248213</v>
      </c>
      <c r="G31" s="303">
        <v>105.303240281</v>
      </c>
      <c r="H31" s="303">
        <v>107.742655024</v>
      </c>
      <c r="I31" s="304">
        <v>100</v>
      </c>
      <c r="J31" s="305">
        <v>100</v>
      </c>
      <c r="K31" s="306">
        <v>0.551906245141498</v>
      </c>
      <c r="L31" s="251"/>
      <c r="M31" s="307" t="s">
        <v>377</v>
      </c>
      <c r="N31" s="308">
        <v>99.287604485000003</v>
      </c>
      <c r="O31" s="308">
        <v>109.29159199999999</v>
      </c>
      <c r="P31" s="308">
        <v>120.580686598</v>
      </c>
      <c r="Q31" s="308">
        <v>95.362323368397128</v>
      </c>
      <c r="R31" s="308">
        <v>90.008093091979774</v>
      </c>
      <c r="S31" s="308">
        <v>82.207822996759006</v>
      </c>
      <c r="T31" s="218">
        <v>100</v>
      </c>
      <c r="U31" s="218">
        <v>100</v>
      </c>
      <c r="V31" s="219">
        <v>0.98821499450452155</v>
      </c>
      <c r="W31" s="219">
        <v>-0.48877848655963785</v>
      </c>
    </row>
    <row r="32" spans="1:23" x14ac:dyDescent="0.3">
      <c r="A32" s="274" t="s">
        <v>342</v>
      </c>
      <c r="B32" s="274"/>
      <c r="C32" s="274"/>
      <c r="D32" s="274"/>
      <c r="E32" s="274"/>
      <c r="F32" s="274"/>
      <c r="G32" s="274"/>
      <c r="H32" s="274"/>
      <c r="I32" s="274"/>
      <c r="J32" s="274"/>
      <c r="K32" s="274"/>
      <c r="L32" s="251"/>
      <c r="M32" s="318" t="s">
        <v>342</v>
      </c>
      <c r="N32" s="318"/>
      <c r="O32" s="318"/>
      <c r="P32" s="318"/>
      <c r="Q32" s="318"/>
      <c r="R32" s="318"/>
      <c r="S32" s="318"/>
      <c r="T32" s="318"/>
      <c r="U32" s="318"/>
      <c r="V32" s="318"/>
      <c r="W32" s="318"/>
    </row>
    <row r="33" spans="1:23" x14ac:dyDescent="0.3">
      <c r="A33" s="276" t="s">
        <v>326</v>
      </c>
      <c r="B33" s="319">
        <v>881.56100000000004</v>
      </c>
      <c r="C33" s="319">
        <v>1269.8</v>
      </c>
      <c r="D33" s="319">
        <v>1409.42</v>
      </c>
      <c r="E33" s="319">
        <v>1433.72</v>
      </c>
      <c r="F33" s="319">
        <v>1484.95</v>
      </c>
      <c r="G33" s="319">
        <v>1557.85</v>
      </c>
      <c r="H33" s="319">
        <v>1618.23</v>
      </c>
      <c r="I33" s="212">
        <v>35.906876260119844</v>
      </c>
      <c r="J33" s="213">
        <v>31.008356503260398</v>
      </c>
      <c r="K33" s="278">
        <v>0.93695275885803397</v>
      </c>
      <c r="L33" s="251"/>
      <c r="M33" s="286" t="s">
        <v>326</v>
      </c>
      <c r="N33" s="320">
        <v>1439.59</v>
      </c>
      <c r="O33" s="320">
        <v>1581.45</v>
      </c>
      <c r="P33" s="320">
        <v>1759.65</v>
      </c>
      <c r="Q33" s="320">
        <v>1411.69</v>
      </c>
      <c r="R33" s="320">
        <v>1360.12</v>
      </c>
      <c r="S33" s="320">
        <v>1159.6199999999999</v>
      </c>
      <c r="T33" s="234">
        <v>30.802260915534259</v>
      </c>
      <c r="U33" s="234">
        <v>28.932851293797107</v>
      </c>
      <c r="V33" s="235">
        <v>1.262734927332998</v>
      </c>
      <c r="W33" s="235">
        <v>-0.34849535010056387</v>
      </c>
    </row>
    <row r="34" spans="1:23" x14ac:dyDescent="0.3">
      <c r="A34" s="281" t="s">
        <v>369</v>
      </c>
      <c r="B34" s="321">
        <v>642.93299999999999</v>
      </c>
      <c r="C34" s="321">
        <v>938.55200000000002</v>
      </c>
      <c r="D34" s="321">
        <v>1045.5899999999999</v>
      </c>
      <c r="E34" s="321">
        <v>1070.3</v>
      </c>
      <c r="F34" s="321">
        <v>1121.3800000000001</v>
      </c>
      <c r="G34" s="321">
        <v>1187.06</v>
      </c>
      <c r="H34" s="321">
        <v>1238.71</v>
      </c>
      <c r="I34" s="82">
        <v>26.539983090004725</v>
      </c>
      <c r="J34" s="83">
        <v>23.736033372359731</v>
      </c>
      <c r="K34" s="85">
        <v>1.0729752720524122</v>
      </c>
      <c r="L34" s="251"/>
      <c r="M34" s="283" t="s">
        <v>369</v>
      </c>
      <c r="N34" s="322">
        <v>1068.6400000000001</v>
      </c>
      <c r="O34" s="322">
        <v>1201.45</v>
      </c>
      <c r="P34" s="322">
        <v>1341.29</v>
      </c>
      <c r="Q34" s="323">
        <v>1043.79</v>
      </c>
      <c r="R34" s="323">
        <v>1011.13</v>
      </c>
      <c r="S34" s="323">
        <v>827.38499999999999</v>
      </c>
      <c r="T34" s="89">
        <v>23.478967148806262</v>
      </c>
      <c r="U34" s="90">
        <v>20.643492840515272</v>
      </c>
      <c r="V34" s="91">
        <v>1.3827374174849139</v>
      </c>
      <c r="W34" s="92">
        <v>-0.48370381799736073</v>
      </c>
    </row>
    <row r="35" spans="1:23" x14ac:dyDescent="0.3">
      <c r="A35" s="281" t="s">
        <v>263</v>
      </c>
      <c r="B35" s="321">
        <v>210.99799999999999</v>
      </c>
      <c r="C35" s="321">
        <v>260.185</v>
      </c>
      <c r="D35" s="321">
        <v>220.47399999999999</v>
      </c>
      <c r="E35" s="321">
        <v>204.83099999999999</v>
      </c>
      <c r="F35" s="321">
        <v>193.86199999999999</v>
      </c>
      <c r="G35" s="321">
        <v>184.47900000000001</v>
      </c>
      <c r="H35" s="321">
        <v>178.161</v>
      </c>
      <c r="I35" s="82">
        <v>7.3574032128991025</v>
      </c>
      <c r="J35" s="83">
        <v>3.4139027227139378</v>
      </c>
      <c r="K35" s="85">
        <v>-1.4460022702514119</v>
      </c>
      <c r="L35" s="251"/>
      <c r="M35" s="283" t="s">
        <v>263</v>
      </c>
      <c r="N35" s="322">
        <v>224.02099999999999</v>
      </c>
      <c r="O35" s="322">
        <v>202.22</v>
      </c>
      <c r="P35" s="322">
        <v>195.875</v>
      </c>
      <c r="Q35" s="323">
        <v>223.37200000000001</v>
      </c>
      <c r="R35" s="323">
        <v>192.29599999999999</v>
      </c>
      <c r="S35" s="323">
        <v>169.49</v>
      </c>
      <c r="T35" s="89">
        <v>3.4287459760919909</v>
      </c>
      <c r="U35" s="90">
        <v>4.228824068044422</v>
      </c>
      <c r="V35" s="91">
        <v>-1.0860449270945649</v>
      </c>
      <c r="W35" s="92">
        <v>-1.6349449370251512</v>
      </c>
    </row>
    <row r="36" spans="1:23" x14ac:dyDescent="0.3">
      <c r="A36" s="281" t="s">
        <v>370</v>
      </c>
      <c r="B36" s="321">
        <v>27.63</v>
      </c>
      <c r="C36" s="321">
        <v>71.063999999999993</v>
      </c>
      <c r="D36" s="321">
        <v>143.358</v>
      </c>
      <c r="E36" s="321">
        <v>158.59299999999999</v>
      </c>
      <c r="F36" s="321">
        <v>169.708</v>
      </c>
      <c r="G36" s="321">
        <v>186.31100000000001</v>
      </c>
      <c r="H36" s="321">
        <v>201.35900000000001</v>
      </c>
      <c r="I36" s="82">
        <v>2.0095182348000917</v>
      </c>
      <c r="J36" s="83">
        <v>3.8584204081867295</v>
      </c>
      <c r="K36" s="85">
        <v>4.0871163189601045</v>
      </c>
      <c r="L36" s="251"/>
      <c r="M36" s="283" t="s">
        <v>370</v>
      </c>
      <c r="N36" s="322">
        <v>146.935</v>
      </c>
      <c r="O36" s="322">
        <v>177.78100000000001</v>
      </c>
      <c r="P36" s="322">
        <v>222.483</v>
      </c>
      <c r="Q36" s="323">
        <v>144.52099999999999</v>
      </c>
      <c r="R36" s="323">
        <v>156.70099999999999</v>
      </c>
      <c r="S36" s="323">
        <v>162.74100000000001</v>
      </c>
      <c r="T36" s="89">
        <v>3.8945127811046558</v>
      </c>
      <c r="U36" s="90">
        <v>4.0604345840911984</v>
      </c>
      <c r="V36" s="91">
        <v>4.4872630055743601</v>
      </c>
      <c r="W36" s="92">
        <v>3.2381662758736107</v>
      </c>
    </row>
    <row r="37" spans="1:23" x14ac:dyDescent="0.3">
      <c r="A37" s="276" t="s">
        <v>327</v>
      </c>
      <c r="B37" s="319">
        <v>1191.1400000000001</v>
      </c>
      <c r="C37" s="319">
        <v>2266.5700000000002</v>
      </c>
      <c r="D37" s="319">
        <v>2392.5300000000002</v>
      </c>
      <c r="E37" s="319">
        <v>2672</v>
      </c>
      <c r="F37" s="319">
        <v>2980.95</v>
      </c>
      <c r="G37" s="319">
        <v>3299.98</v>
      </c>
      <c r="H37" s="319">
        <v>3600.47</v>
      </c>
      <c r="I37" s="212">
        <v>64.09312373988017</v>
      </c>
      <c r="J37" s="213">
        <v>68.991835115709122</v>
      </c>
      <c r="K37" s="278">
        <v>1.7959235617533098</v>
      </c>
      <c r="L37" s="251"/>
      <c r="M37" s="324" t="s">
        <v>327</v>
      </c>
      <c r="N37" s="325">
        <v>2425.34</v>
      </c>
      <c r="O37" s="325">
        <v>3144.77</v>
      </c>
      <c r="P37" s="325">
        <v>3953.08</v>
      </c>
      <c r="Q37" s="325">
        <v>2383.02</v>
      </c>
      <c r="R37" s="325">
        <v>2701.93</v>
      </c>
      <c r="S37" s="325">
        <v>2848.36</v>
      </c>
      <c r="T37" s="326">
        <v>69.197739084465752</v>
      </c>
      <c r="U37" s="326">
        <v>71.067398209068429</v>
      </c>
      <c r="V37" s="327">
        <v>2.1623838025999209</v>
      </c>
      <c r="W37" s="327">
        <v>0.88262511460823756</v>
      </c>
    </row>
    <row r="38" spans="1:23" x14ac:dyDescent="0.3">
      <c r="A38" s="281" t="s">
        <v>371</v>
      </c>
      <c r="B38" s="321">
        <v>831.20799999999997</v>
      </c>
      <c r="C38" s="321">
        <v>858.18799999999999</v>
      </c>
      <c r="D38" s="321">
        <v>878.524</v>
      </c>
      <c r="E38" s="321">
        <v>949.49900000000002</v>
      </c>
      <c r="F38" s="321">
        <v>1019.69</v>
      </c>
      <c r="G38" s="321">
        <v>1094.57</v>
      </c>
      <c r="H38" s="321">
        <v>1145.19</v>
      </c>
      <c r="I38" s="82">
        <v>24.26748332329479</v>
      </c>
      <c r="J38" s="83">
        <v>21.944012769488129</v>
      </c>
      <c r="K38" s="85">
        <v>1.1158047610004607</v>
      </c>
      <c r="L38" s="251"/>
      <c r="M38" s="283" t="s">
        <v>371</v>
      </c>
      <c r="N38" s="322">
        <v>904.66800000000001</v>
      </c>
      <c r="O38" s="322">
        <v>1107.99</v>
      </c>
      <c r="P38" s="322">
        <v>1320.81</v>
      </c>
      <c r="Q38" s="323">
        <v>876.94600000000003</v>
      </c>
      <c r="R38" s="323">
        <v>957.44799999999998</v>
      </c>
      <c r="S38" s="323">
        <v>951.87400000000002</v>
      </c>
      <c r="T38" s="89">
        <v>23.1204695478344</v>
      </c>
      <c r="U38" s="90">
        <v>23.749529063341292</v>
      </c>
      <c r="V38" s="91">
        <v>1.6722014853913114</v>
      </c>
      <c r="W38" s="92">
        <v>0.39929307210124776</v>
      </c>
    </row>
    <row r="39" spans="1:23" x14ac:dyDescent="0.3">
      <c r="A39" s="281" t="s">
        <v>265</v>
      </c>
      <c r="B39" s="321">
        <v>131.989</v>
      </c>
      <c r="C39" s="321">
        <v>459.87299999999999</v>
      </c>
      <c r="D39" s="321">
        <v>493.50200000000001</v>
      </c>
      <c r="E39" s="321">
        <v>544.84500000000003</v>
      </c>
      <c r="F39" s="321">
        <v>618.51400000000001</v>
      </c>
      <c r="G39" s="321">
        <v>686.47</v>
      </c>
      <c r="H39" s="321">
        <v>755.61800000000005</v>
      </c>
      <c r="I39" s="82">
        <v>13.004097421932659</v>
      </c>
      <c r="J39" s="83">
        <v>14.479074250434499</v>
      </c>
      <c r="K39" s="85">
        <v>1.9283007080309833</v>
      </c>
      <c r="L39" s="251"/>
      <c r="M39" s="283" t="s">
        <v>265</v>
      </c>
      <c r="N39" s="322">
        <v>493.39100000000002</v>
      </c>
      <c r="O39" s="322">
        <v>632.04399999999998</v>
      </c>
      <c r="P39" s="322">
        <v>802.45600000000002</v>
      </c>
      <c r="Q39" s="323">
        <v>493.07499999999999</v>
      </c>
      <c r="R39" s="323">
        <v>615.55399999999997</v>
      </c>
      <c r="S39" s="323">
        <v>741.87800000000004</v>
      </c>
      <c r="T39" s="89">
        <v>14.046804242455011</v>
      </c>
      <c r="U39" s="90">
        <v>18.510068688138887</v>
      </c>
      <c r="V39" s="91">
        <v>2.1643457874451544</v>
      </c>
      <c r="W39" s="92">
        <v>1.8563837308810394</v>
      </c>
    </row>
    <row r="40" spans="1:23" x14ac:dyDescent="0.3">
      <c r="A40" s="281" t="s">
        <v>313</v>
      </c>
      <c r="B40" s="321">
        <v>94.903999999999996</v>
      </c>
      <c r="C40" s="321">
        <v>558.74300000000005</v>
      </c>
      <c r="D40" s="321">
        <v>613.04300000000001</v>
      </c>
      <c r="E40" s="321">
        <v>705.56200000000001</v>
      </c>
      <c r="F40" s="321">
        <v>783.80899999999997</v>
      </c>
      <c r="G40" s="321">
        <v>865.38800000000003</v>
      </c>
      <c r="H40" s="321">
        <v>955.08500000000004</v>
      </c>
      <c r="I40" s="82">
        <v>15.799902159559098</v>
      </c>
      <c r="J40" s="83">
        <v>18.301240349589651</v>
      </c>
      <c r="K40" s="85">
        <v>2.083369677359781</v>
      </c>
      <c r="L40" s="251"/>
      <c r="M40" s="283" t="s">
        <v>313</v>
      </c>
      <c r="N40" s="322">
        <v>619.86099999999999</v>
      </c>
      <c r="O40" s="322">
        <v>813.40200000000004</v>
      </c>
      <c r="P40" s="322">
        <v>994.44500000000005</v>
      </c>
      <c r="Q40" s="323">
        <v>605.64200000000005</v>
      </c>
      <c r="R40" s="323">
        <v>663.53499999999997</v>
      </c>
      <c r="S40" s="323">
        <v>663.15499999999997</v>
      </c>
      <c r="T40" s="89">
        <v>17.407526699143844</v>
      </c>
      <c r="U40" s="90">
        <v>16.545907279745109</v>
      </c>
      <c r="V40" s="91">
        <v>2.2420536841935457</v>
      </c>
      <c r="W40" s="92">
        <v>0.66109538589624872</v>
      </c>
    </row>
    <row r="41" spans="1:23" x14ac:dyDescent="0.3">
      <c r="A41" s="281" t="s">
        <v>305</v>
      </c>
      <c r="B41" s="321">
        <v>72.957300000000004</v>
      </c>
      <c r="C41" s="321">
        <v>213.636</v>
      </c>
      <c r="D41" s="321">
        <v>229.768</v>
      </c>
      <c r="E41" s="321">
        <v>282.005</v>
      </c>
      <c r="F41" s="321">
        <v>341.13099999999997</v>
      </c>
      <c r="G41" s="321">
        <v>395.18799999999999</v>
      </c>
      <c r="H41" s="321">
        <v>447.15199999999999</v>
      </c>
      <c r="I41" s="82">
        <v>6.0411099517301645</v>
      </c>
      <c r="J41" s="83">
        <v>8.5682805455008815</v>
      </c>
      <c r="K41" s="85">
        <v>2.8816026150452423</v>
      </c>
      <c r="L41" s="251"/>
      <c r="M41" s="283" t="s">
        <v>305</v>
      </c>
      <c r="N41" s="322">
        <v>229.72300000000001</v>
      </c>
      <c r="O41" s="322">
        <v>353.85199999999998</v>
      </c>
      <c r="P41" s="322">
        <v>480.64</v>
      </c>
      <c r="Q41" s="323">
        <v>229.768</v>
      </c>
      <c r="R41" s="323">
        <v>283.90600000000001</v>
      </c>
      <c r="S41" s="323">
        <v>306.48200000000003</v>
      </c>
      <c r="T41" s="89">
        <v>8.4134905728084473</v>
      </c>
      <c r="U41" s="90">
        <v>7.6468137236556171</v>
      </c>
      <c r="V41" s="91">
        <v>3.1677731856733171</v>
      </c>
      <c r="W41" s="92">
        <v>1.3976984780835533</v>
      </c>
    </row>
    <row r="42" spans="1:23" x14ac:dyDescent="0.3">
      <c r="A42" s="289" t="s">
        <v>261</v>
      </c>
      <c r="B42" s="328">
        <v>60.084000000000003</v>
      </c>
      <c r="C42" s="328">
        <v>176.12799999999999</v>
      </c>
      <c r="D42" s="328">
        <v>177.69499999999999</v>
      </c>
      <c r="E42" s="328">
        <v>190.09100000000001</v>
      </c>
      <c r="F42" s="328">
        <v>217.81</v>
      </c>
      <c r="G42" s="328">
        <v>258.36599999999999</v>
      </c>
      <c r="H42" s="328">
        <v>297.41899999999998</v>
      </c>
      <c r="I42" s="198">
        <v>4.9804743281952959</v>
      </c>
      <c r="J42" s="199">
        <v>5.6991122293142533</v>
      </c>
      <c r="K42" s="201">
        <v>2.035559496950734</v>
      </c>
      <c r="L42" s="251"/>
      <c r="M42" s="291" t="s">
        <v>261</v>
      </c>
      <c r="N42" s="329">
        <v>177.69499999999999</v>
      </c>
      <c r="O42" s="329">
        <v>237.483</v>
      </c>
      <c r="P42" s="329">
        <v>354.733</v>
      </c>
      <c r="Q42" s="330">
        <v>177.59</v>
      </c>
      <c r="R42" s="330">
        <v>181.48400000000001</v>
      </c>
      <c r="S42" s="330">
        <v>184.96799999999999</v>
      </c>
      <c r="T42" s="205">
        <v>6.2095180412867403</v>
      </c>
      <c r="U42" s="206">
        <v>4.6150046033278693</v>
      </c>
      <c r="V42" s="207">
        <v>2.7294877663743167</v>
      </c>
      <c r="W42" s="208">
        <v>0.18853070266311445</v>
      </c>
    </row>
    <row r="43" spans="1:23" x14ac:dyDescent="0.3">
      <c r="A43" s="276" t="s">
        <v>350</v>
      </c>
      <c r="B43" s="319">
        <v>2072.6999999999998</v>
      </c>
      <c r="C43" s="319">
        <v>3536.37</v>
      </c>
      <c r="D43" s="319">
        <v>3801.95</v>
      </c>
      <c r="E43" s="319">
        <v>4105.72</v>
      </c>
      <c r="F43" s="319">
        <v>4465.8999999999996</v>
      </c>
      <c r="G43" s="319">
        <v>4857.83</v>
      </c>
      <c r="H43" s="319">
        <v>5218.6899999999996</v>
      </c>
      <c r="I43" s="212">
        <v>100</v>
      </c>
      <c r="J43" s="213">
        <v>100</v>
      </c>
      <c r="K43" s="278">
        <v>1.5079708362413458</v>
      </c>
      <c r="L43" s="251"/>
      <c r="M43" s="324" t="s">
        <v>350</v>
      </c>
      <c r="N43" s="325">
        <v>3864.93</v>
      </c>
      <c r="O43" s="325">
        <v>4726.22</v>
      </c>
      <c r="P43" s="325">
        <v>5712.73</v>
      </c>
      <c r="Q43" s="325">
        <v>3794.71</v>
      </c>
      <c r="R43" s="325">
        <v>4062.05</v>
      </c>
      <c r="S43" s="325">
        <v>4007.97</v>
      </c>
      <c r="T43" s="326">
        <v>100</v>
      </c>
      <c r="U43" s="326">
        <v>100</v>
      </c>
      <c r="V43" s="327">
        <v>1.8617187786096556</v>
      </c>
      <c r="W43" s="327">
        <v>0.48263827765981926</v>
      </c>
    </row>
    <row r="44" spans="1:23" x14ac:dyDescent="0.3">
      <c r="A44" s="331" t="s">
        <v>378</v>
      </c>
      <c r="B44" s="332">
        <v>79.209999999999994</v>
      </c>
      <c r="C44" s="332">
        <v>701.19</v>
      </c>
      <c r="D44" s="332">
        <v>955.97699999999998</v>
      </c>
      <c r="E44" s="332">
        <v>1139.5999999999999</v>
      </c>
      <c r="F44" s="332">
        <v>1334.12</v>
      </c>
      <c r="G44" s="332">
        <v>1530.45</v>
      </c>
      <c r="H44" s="332">
        <v>1703.86</v>
      </c>
      <c r="I44" s="100">
        <v>19.827959178479627</v>
      </c>
      <c r="J44" s="101">
        <v>32.64918973918742</v>
      </c>
      <c r="K44" s="103">
        <v>3.4738717700552257</v>
      </c>
      <c r="L44" s="251"/>
      <c r="M44" s="333" t="s">
        <v>378</v>
      </c>
      <c r="N44" s="334">
        <v>969.56399999999996</v>
      </c>
      <c r="O44" s="334">
        <v>1407.08</v>
      </c>
      <c r="P44" s="334">
        <v>1884.62</v>
      </c>
      <c r="Q44" s="335">
        <v>941.22400000000005</v>
      </c>
      <c r="R44" s="335">
        <v>1190.3599999999999</v>
      </c>
      <c r="S44" s="335">
        <v>1238.97</v>
      </c>
      <c r="T44" s="336">
        <v>32.989831481620875</v>
      </c>
      <c r="U44" s="337">
        <v>30.912656531860272</v>
      </c>
      <c r="V44" s="338">
        <v>3.8759302826703479</v>
      </c>
      <c r="W44" s="339">
        <v>2.2135934656675182</v>
      </c>
    </row>
    <row r="45" spans="1:23" x14ac:dyDescent="0.3">
      <c r="A45" s="274" t="s">
        <v>355</v>
      </c>
      <c r="B45" s="274"/>
      <c r="C45" s="274"/>
      <c r="D45" s="274"/>
      <c r="E45" s="274"/>
      <c r="F45" s="274"/>
      <c r="G45" s="274"/>
      <c r="H45" s="274"/>
      <c r="I45" s="274"/>
      <c r="J45" s="274"/>
      <c r="K45" s="274"/>
      <c r="L45" s="251"/>
      <c r="M45" s="318" t="s">
        <v>355</v>
      </c>
      <c r="N45" s="318"/>
      <c r="O45" s="318"/>
      <c r="P45" s="318"/>
      <c r="Q45" s="318"/>
      <c r="R45" s="318"/>
      <c r="S45" s="318"/>
      <c r="T45" s="318"/>
      <c r="U45" s="318"/>
      <c r="V45" s="318"/>
      <c r="W45" s="318"/>
    </row>
    <row r="46" spans="1:23" x14ac:dyDescent="0.3">
      <c r="A46" s="276" t="s">
        <v>326</v>
      </c>
      <c r="B46" s="319">
        <v>1532.91</v>
      </c>
      <c r="C46" s="319">
        <v>1394.52</v>
      </c>
      <c r="D46" s="319">
        <v>1205.3900000000001</v>
      </c>
      <c r="E46" s="319">
        <v>1115.6600000000001</v>
      </c>
      <c r="F46" s="319">
        <v>1055.3399999999999</v>
      </c>
      <c r="G46" s="319">
        <v>985.53800000000001</v>
      </c>
      <c r="H46" s="319">
        <v>958.56</v>
      </c>
      <c r="I46" s="212">
        <v>24.550543994929757</v>
      </c>
      <c r="J46" s="213">
        <v>16.206757211428727</v>
      </c>
      <c r="K46" s="278">
        <v>-1.4314762741392539</v>
      </c>
      <c r="L46" s="251"/>
      <c r="M46" s="286" t="s">
        <v>326</v>
      </c>
      <c r="N46" s="320">
        <v>1271.06</v>
      </c>
      <c r="O46" s="320">
        <v>1299.54</v>
      </c>
      <c r="P46" s="320">
        <v>1351.94</v>
      </c>
      <c r="Q46" s="320">
        <v>1008.44</v>
      </c>
      <c r="R46" s="320">
        <v>588.48199999999997</v>
      </c>
      <c r="S46" s="320">
        <v>432.47800000000001</v>
      </c>
      <c r="T46" s="234">
        <v>17.765729018557604</v>
      </c>
      <c r="U46" s="234">
        <v>15.133249352648889</v>
      </c>
      <c r="V46" s="235">
        <v>-0.11919687365121723</v>
      </c>
      <c r="W46" s="235">
        <v>-4.4030980398718107</v>
      </c>
    </row>
    <row r="47" spans="1:23" x14ac:dyDescent="0.3">
      <c r="A47" s="281" t="s">
        <v>369</v>
      </c>
      <c r="B47" s="321">
        <v>836.34199999999998</v>
      </c>
      <c r="C47" s="321">
        <v>756.90200000000004</v>
      </c>
      <c r="D47" s="321">
        <v>610.51</v>
      </c>
      <c r="E47" s="321">
        <v>554.58500000000004</v>
      </c>
      <c r="F47" s="321">
        <v>515.34500000000003</v>
      </c>
      <c r="G47" s="321">
        <v>464.12299999999999</v>
      </c>
      <c r="H47" s="321">
        <v>428</v>
      </c>
      <c r="I47" s="82">
        <v>13.325270236963489</v>
      </c>
      <c r="J47" s="83">
        <v>7.2363671408065171</v>
      </c>
      <c r="K47" s="85">
        <v>-2.1688674065005298</v>
      </c>
      <c r="L47" s="251"/>
      <c r="M47" s="283" t="s">
        <v>369</v>
      </c>
      <c r="N47" s="322">
        <v>629.86099999999999</v>
      </c>
      <c r="O47" s="322">
        <v>589.85</v>
      </c>
      <c r="P47" s="322">
        <v>570.17700000000002</v>
      </c>
      <c r="Q47" s="323">
        <v>461.75700000000001</v>
      </c>
      <c r="R47" s="323">
        <v>195.22399999999999</v>
      </c>
      <c r="S47" s="323">
        <v>124.125</v>
      </c>
      <c r="T47" s="89">
        <v>7.4926476578946684</v>
      </c>
      <c r="U47" s="90">
        <v>4.3433760235145913</v>
      </c>
      <c r="V47" s="91">
        <v>-1.0836509215235934</v>
      </c>
      <c r="W47" s="92">
        <v>-6.7173759833098039</v>
      </c>
    </row>
    <row r="48" spans="1:23" x14ac:dyDescent="0.3">
      <c r="A48" s="281" t="s">
        <v>263</v>
      </c>
      <c r="B48" s="321">
        <v>525.97400000000005</v>
      </c>
      <c r="C48" s="321">
        <v>225.39500000000001</v>
      </c>
      <c r="D48" s="321">
        <v>168.185</v>
      </c>
      <c r="E48" s="321">
        <v>131.88800000000001</v>
      </c>
      <c r="F48" s="321">
        <v>95.193600000000004</v>
      </c>
      <c r="G48" s="321">
        <v>70.989999999999995</v>
      </c>
      <c r="H48" s="321">
        <v>61.830100000000002</v>
      </c>
      <c r="I48" s="82">
        <v>3.9680821097848673</v>
      </c>
      <c r="J48" s="83">
        <v>1.0453862241887406</v>
      </c>
      <c r="K48" s="85">
        <v>-4.8531425303640745</v>
      </c>
      <c r="L48" s="251"/>
      <c r="M48" s="283" t="s">
        <v>263</v>
      </c>
      <c r="N48" s="322">
        <v>178.93199999999999</v>
      </c>
      <c r="O48" s="322">
        <v>131.70599999999999</v>
      </c>
      <c r="P48" s="322">
        <v>115.378</v>
      </c>
      <c r="Q48" s="323">
        <v>154.36000000000001</v>
      </c>
      <c r="R48" s="323">
        <v>58.472299999999997</v>
      </c>
      <c r="S48" s="323">
        <v>24.130199999999999</v>
      </c>
      <c r="T48" s="89">
        <v>1.516172524448673</v>
      </c>
      <c r="U48" s="90">
        <v>0.84436279655679181</v>
      </c>
      <c r="V48" s="91">
        <v>-2.5426571020878863</v>
      </c>
      <c r="W48" s="92">
        <v>-8.2348955604794725</v>
      </c>
    </row>
    <row r="49" spans="1:23" x14ac:dyDescent="0.3">
      <c r="A49" s="281" t="s">
        <v>370</v>
      </c>
      <c r="B49" s="321">
        <v>170.59299999999999</v>
      </c>
      <c r="C49" s="321">
        <v>412.22800000000001</v>
      </c>
      <c r="D49" s="321">
        <v>426.69900000000001</v>
      </c>
      <c r="E49" s="321">
        <v>429.19</v>
      </c>
      <c r="F49" s="321">
        <v>444.8</v>
      </c>
      <c r="G49" s="321">
        <v>450.42500000000001</v>
      </c>
      <c r="H49" s="321">
        <v>468.73</v>
      </c>
      <c r="I49" s="82">
        <v>7.2572796732509426</v>
      </c>
      <c r="J49" s="83">
        <v>7.9250055371734556</v>
      </c>
      <c r="K49" s="85">
        <v>0.49526206269132622</v>
      </c>
      <c r="L49" s="251"/>
      <c r="M49" s="283" t="s">
        <v>370</v>
      </c>
      <c r="N49" s="322">
        <v>462.26400000000001</v>
      </c>
      <c r="O49" s="322">
        <v>577.98299999999995</v>
      </c>
      <c r="P49" s="322">
        <v>666.38900000000001</v>
      </c>
      <c r="Q49" s="323">
        <v>392.32</v>
      </c>
      <c r="R49" s="323">
        <v>334.786</v>
      </c>
      <c r="S49" s="323">
        <v>284.22300000000001</v>
      </c>
      <c r="T49" s="89">
        <v>8.7569613998754257</v>
      </c>
      <c r="U49" s="90">
        <v>9.9455175309678783</v>
      </c>
      <c r="V49" s="91">
        <v>1.8644641812604945</v>
      </c>
      <c r="W49" s="92">
        <v>-1.4198902369685906</v>
      </c>
    </row>
    <row r="50" spans="1:23" x14ac:dyDescent="0.3">
      <c r="A50" s="276" t="s">
        <v>327</v>
      </c>
      <c r="B50" s="319">
        <v>1644.87</v>
      </c>
      <c r="C50" s="319">
        <v>4285.68</v>
      </c>
      <c r="D50" s="319">
        <v>4374.1400000000003</v>
      </c>
      <c r="E50" s="319">
        <v>4534.6099999999997</v>
      </c>
      <c r="F50" s="319">
        <v>4715.2299999999996</v>
      </c>
      <c r="G50" s="319">
        <v>4872.3999999999996</v>
      </c>
      <c r="H50" s="319">
        <v>4956.01</v>
      </c>
      <c r="I50" s="212">
        <v>75.449456005070246</v>
      </c>
      <c r="J50" s="213">
        <v>83.793242788571291</v>
      </c>
      <c r="K50" s="278">
        <v>0.56049473052222076</v>
      </c>
      <c r="L50" s="251"/>
      <c r="M50" s="286" t="s">
        <v>327</v>
      </c>
      <c r="N50" s="320">
        <v>4516.6499999999996</v>
      </c>
      <c r="O50" s="320">
        <v>5428.99</v>
      </c>
      <c r="P50" s="320">
        <v>6257.88</v>
      </c>
      <c r="Q50" s="320">
        <v>4166.0600000000004</v>
      </c>
      <c r="R50" s="320">
        <v>3197.4</v>
      </c>
      <c r="S50" s="320">
        <v>2425.3200000000002</v>
      </c>
      <c r="T50" s="234">
        <v>82.234270981442407</v>
      </c>
      <c r="U50" s="234">
        <v>84.866680663447397</v>
      </c>
      <c r="V50" s="235">
        <v>1.4666600417443387</v>
      </c>
      <c r="W50" s="235">
        <v>-2.1658766143028974</v>
      </c>
    </row>
    <row r="51" spans="1:23" x14ac:dyDescent="0.3">
      <c r="A51" s="281" t="s">
        <v>371</v>
      </c>
      <c r="B51" s="321">
        <v>532.85400000000004</v>
      </c>
      <c r="C51" s="321">
        <v>423.49400000000003</v>
      </c>
      <c r="D51" s="321">
        <v>415.91899999999998</v>
      </c>
      <c r="E51" s="321">
        <v>421.68599999999998</v>
      </c>
      <c r="F51" s="321">
        <v>429.88200000000001</v>
      </c>
      <c r="G51" s="321">
        <v>431.113</v>
      </c>
      <c r="H51" s="321">
        <v>430.58100000000002</v>
      </c>
      <c r="I51" s="82">
        <v>7.4556177599380309</v>
      </c>
      <c r="J51" s="83">
        <v>7.2800051398495587</v>
      </c>
      <c r="K51" s="85">
        <v>6.3851580825691201E-2</v>
      </c>
      <c r="L51" s="251"/>
      <c r="M51" s="283" t="s">
        <v>371</v>
      </c>
      <c r="N51" s="322">
        <v>425.15499999999997</v>
      </c>
      <c r="O51" s="322">
        <v>487.12</v>
      </c>
      <c r="P51" s="322">
        <v>532.75800000000004</v>
      </c>
      <c r="Q51" s="323">
        <v>375.738</v>
      </c>
      <c r="R51" s="323">
        <v>267.70400000000001</v>
      </c>
      <c r="S51" s="323">
        <v>198.76900000000001</v>
      </c>
      <c r="T51" s="89">
        <v>7.0009277486195485</v>
      </c>
      <c r="U51" s="90">
        <v>6.9553152774861777</v>
      </c>
      <c r="V51" s="91">
        <v>0.88670794204639414</v>
      </c>
      <c r="W51" s="92">
        <v>-2.8673051168096375</v>
      </c>
    </row>
    <row r="52" spans="1:23" x14ac:dyDescent="0.3">
      <c r="A52" s="281" t="s">
        <v>265</v>
      </c>
      <c r="B52" s="321">
        <v>936.101</v>
      </c>
      <c r="C52" s="321">
        <v>3549.21</v>
      </c>
      <c r="D52" s="321">
        <v>3646.58</v>
      </c>
      <c r="E52" s="321">
        <v>3797.12</v>
      </c>
      <c r="F52" s="321">
        <v>3954.21</v>
      </c>
      <c r="G52" s="321">
        <v>4096.9799999999996</v>
      </c>
      <c r="H52" s="321">
        <v>4148.91</v>
      </c>
      <c r="I52" s="82">
        <v>62.483891412274218</v>
      </c>
      <c r="J52" s="83">
        <v>70.147280360195253</v>
      </c>
      <c r="K52" s="85">
        <v>0.60227026586996413</v>
      </c>
      <c r="L52" s="251"/>
      <c r="M52" s="283" t="s">
        <v>265</v>
      </c>
      <c r="N52" s="322">
        <v>3763.1</v>
      </c>
      <c r="O52" s="322">
        <v>4535.8900000000003</v>
      </c>
      <c r="P52" s="322">
        <v>5233.8</v>
      </c>
      <c r="Q52" s="323">
        <v>3503.46</v>
      </c>
      <c r="R52" s="323">
        <v>2677.59</v>
      </c>
      <c r="S52" s="323">
        <v>2014.54</v>
      </c>
      <c r="T52" s="89">
        <v>68.776922450202505</v>
      </c>
      <c r="U52" s="90">
        <v>70.492686682063123</v>
      </c>
      <c r="V52" s="91">
        <v>1.5051087927436146</v>
      </c>
      <c r="W52" s="92">
        <v>-2.1546566693671942</v>
      </c>
    </row>
    <row r="53" spans="1:23" x14ac:dyDescent="0.3">
      <c r="A53" s="281" t="s">
        <v>313</v>
      </c>
      <c r="B53" s="321">
        <v>0.79730000000000001</v>
      </c>
      <c r="C53" s="321">
        <v>0.90969999999999995</v>
      </c>
      <c r="D53" s="321">
        <v>1.0619000000000001</v>
      </c>
      <c r="E53" s="321">
        <v>1.0835999999999999</v>
      </c>
      <c r="F53" s="321">
        <v>1.1080000000000001</v>
      </c>
      <c r="G53" s="321">
        <v>1.1357999999999999</v>
      </c>
      <c r="H53" s="321">
        <v>1.1674</v>
      </c>
      <c r="I53" s="82">
        <v>1.6015281152072108E-2</v>
      </c>
      <c r="J53" s="83">
        <v>1.9737698598545628E-2</v>
      </c>
      <c r="K53" s="85">
        <v>0.96392169269108319</v>
      </c>
      <c r="L53" s="251"/>
      <c r="M53" s="283" t="s">
        <v>313</v>
      </c>
      <c r="N53" s="322">
        <v>1.0719000000000001</v>
      </c>
      <c r="O53" s="322">
        <v>1.1456999999999999</v>
      </c>
      <c r="P53" s="322">
        <v>1.2374000000000001</v>
      </c>
      <c r="Q53" s="323">
        <v>1.0619000000000001</v>
      </c>
      <c r="R53" s="323">
        <v>1.0350999999999999</v>
      </c>
      <c r="S53" s="323">
        <v>0.70889999999999997</v>
      </c>
      <c r="T53" s="89">
        <v>1.6260568581122813E-2</v>
      </c>
      <c r="U53" s="90">
        <v>2.4805794667226537E-2</v>
      </c>
      <c r="V53" s="91">
        <v>1.1903084847075585</v>
      </c>
      <c r="W53" s="92">
        <v>-0.95464635712925183</v>
      </c>
    </row>
    <row r="54" spans="1:23" x14ac:dyDescent="0.3">
      <c r="A54" s="281" t="s">
        <v>305</v>
      </c>
      <c r="B54" s="321">
        <v>149.89699999999999</v>
      </c>
      <c r="C54" s="321">
        <v>223.93700000000001</v>
      </c>
      <c r="D54" s="321">
        <v>226.73599999999999</v>
      </c>
      <c r="E54" s="321">
        <v>233.065</v>
      </c>
      <c r="F54" s="321">
        <v>248.25200000000001</v>
      </c>
      <c r="G54" s="321">
        <v>261.303</v>
      </c>
      <c r="H54" s="321">
        <v>293.34899999999999</v>
      </c>
      <c r="I54" s="82">
        <v>3.94241399950706</v>
      </c>
      <c r="J54" s="83">
        <v>4.9597688420290904</v>
      </c>
      <c r="K54" s="85">
        <v>1.0438655175563749</v>
      </c>
      <c r="L54" s="251"/>
      <c r="M54" s="283" t="s">
        <v>305</v>
      </c>
      <c r="N54" s="322">
        <v>235.91900000000001</v>
      </c>
      <c r="O54" s="322">
        <v>297.12799999999999</v>
      </c>
      <c r="P54" s="322">
        <v>379.44</v>
      </c>
      <c r="Q54" s="323">
        <v>210.53700000000001</v>
      </c>
      <c r="R54" s="323">
        <v>181.23699999999999</v>
      </c>
      <c r="S54" s="323">
        <v>158.714</v>
      </c>
      <c r="T54" s="89">
        <v>4.986188898029126</v>
      </c>
      <c r="U54" s="90">
        <v>5.553712646091399</v>
      </c>
      <c r="V54" s="91">
        <v>2.0489066355265484</v>
      </c>
      <c r="W54" s="92">
        <v>-1.3153530850433248</v>
      </c>
    </row>
    <row r="55" spans="1:23" x14ac:dyDescent="0.3">
      <c r="A55" s="289" t="s">
        <v>261</v>
      </c>
      <c r="B55" s="328">
        <v>25.224799999999998</v>
      </c>
      <c r="C55" s="328">
        <v>88.125</v>
      </c>
      <c r="D55" s="328">
        <v>83.838300000000004</v>
      </c>
      <c r="E55" s="328">
        <v>81.659499999999994</v>
      </c>
      <c r="F55" s="328">
        <v>81.771900000000002</v>
      </c>
      <c r="G55" s="328">
        <v>81.873400000000004</v>
      </c>
      <c r="H55" s="328">
        <v>82.001999999999995</v>
      </c>
      <c r="I55" s="198">
        <v>1.5514418506390621</v>
      </c>
      <c r="J55" s="199">
        <v>1.3864406034589158</v>
      </c>
      <c r="K55" s="201">
        <v>-0.27658841792602695</v>
      </c>
      <c r="L55" s="251"/>
      <c r="M55" s="291" t="s">
        <v>261</v>
      </c>
      <c r="N55" s="329">
        <v>91.404200000000003</v>
      </c>
      <c r="O55" s="329">
        <v>107.70399999999999</v>
      </c>
      <c r="P55" s="329">
        <v>110.645</v>
      </c>
      <c r="Q55" s="330">
        <v>75.255600000000001</v>
      </c>
      <c r="R55" s="330">
        <v>69.834999999999994</v>
      </c>
      <c r="S55" s="330">
        <v>52.594799999999999</v>
      </c>
      <c r="T55" s="205">
        <v>1.4539765723762192</v>
      </c>
      <c r="U55" s="206">
        <v>1.84039470921688</v>
      </c>
      <c r="V55" s="207">
        <v>0.87911330529499843</v>
      </c>
      <c r="W55" s="208">
        <v>-1.9655756592752205</v>
      </c>
    </row>
    <row r="56" spans="1:23" x14ac:dyDescent="0.3">
      <c r="A56" s="276" t="s">
        <v>358</v>
      </c>
      <c r="B56" s="319">
        <v>3177.78</v>
      </c>
      <c r="C56" s="319">
        <v>5680.2</v>
      </c>
      <c r="D56" s="319">
        <v>5579.53</v>
      </c>
      <c r="E56" s="319">
        <v>5650.28</v>
      </c>
      <c r="F56" s="319">
        <v>5770.57</v>
      </c>
      <c r="G56" s="319">
        <v>5857.94</v>
      </c>
      <c r="H56" s="319">
        <v>5914.57</v>
      </c>
      <c r="I56" s="212">
        <v>100</v>
      </c>
      <c r="J56" s="213">
        <v>100</v>
      </c>
      <c r="K56" s="278">
        <v>0.15563003524003971</v>
      </c>
      <c r="L56" s="340"/>
      <c r="M56" s="286" t="s">
        <v>358</v>
      </c>
      <c r="N56" s="320">
        <v>5787.71</v>
      </c>
      <c r="O56" s="320">
        <v>6728.53</v>
      </c>
      <c r="P56" s="320">
        <v>7609.82</v>
      </c>
      <c r="Q56" s="320">
        <v>5174.49</v>
      </c>
      <c r="R56" s="320">
        <v>3785.88</v>
      </c>
      <c r="S56" s="320">
        <v>2857.8</v>
      </c>
      <c r="T56" s="234">
        <v>100</v>
      </c>
      <c r="U56" s="234">
        <v>100</v>
      </c>
      <c r="V56" s="235">
        <v>1.1311694003703687</v>
      </c>
      <c r="W56" s="235">
        <v>-2.6074582561616877</v>
      </c>
    </row>
    <row r="57" spans="1:23" x14ac:dyDescent="0.3">
      <c r="A57" s="331" t="s">
        <v>40</v>
      </c>
      <c r="B57" s="332">
        <v>2216.0100000000002</v>
      </c>
      <c r="C57" s="332">
        <v>4374.13</v>
      </c>
      <c r="D57" s="332">
        <v>4285.1899999999996</v>
      </c>
      <c r="E57" s="332">
        <v>4391.58</v>
      </c>
      <c r="F57" s="332">
        <v>4559.91</v>
      </c>
      <c r="G57" s="332">
        <v>4704.1899999999996</v>
      </c>
      <c r="H57" s="332">
        <v>4811.6099999999997</v>
      </c>
      <c r="I57" s="100">
        <v>77.006619485229393</v>
      </c>
      <c r="J57" s="101">
        <v>81.351814248542155</v>
      </c>
      <c r="K57" s="103">
        <v>0.3673040855617149</v>
      </c>
      <c r="L57" s="251"/>
      <c r="M57" s="333" t="s">
        <v>40</v>
      </c>
      <c r="N57" s="334">
        <v>4473.53</v>
      </c>
      <c r="O57" s="334">
        <v>5418.11</v>
      </c>
      <c r="P57" s="334">
        <v>6355.6</v>
      </c>
      <c r="Q57" s="335">
        <v>3940.4</v>
      </c>
      <c r="R57" s="335">
        <v>2822.2</v>
      </c>
      <c r="S57" s="335">
        <v>2099.5</v>
      </c>
      <c r="T57" s="336">
        <v>83.518401223682034</v>
      </c>
      <c r="U57" s="337">
        <v>73.465602911330379</v>
      </c>
      <c r="V57" s="338">
        <v>1.4474083124416115</v>
      </c>
      <c r="W57" s="339">
        <v>-2.7836319521112873</v>
      </c>
    </row>
    <row r="58" spans="1:23" x14ac:dyDescent="0.3">
      <c r="A58" s="341" t="s">
        <v>41</v>
      </c>
      <c r="B58" s="342">
        <v>566.57799999999997</v>
      </c>
      <c r="C58" s="342">
        <v>1015.96</v>
      </c>
      <c r="D58" s="342">
        <v>996.62400000000002</v>
      </c>
      <c r="E58" s="342">
        <v>979.46699999999998</v>
      </c>
      <c r="F58" s="342">
        <v>949.98</v>
      </c>
      <c r="G58" s="342">
        <v>905.43200000000002</v>
      </c>
      <c r="H58" s="342">
        <v>861.20399999999995</v>
      </c>
      <c r="I58" s="343">
        <v>17.885989929932045</v>
      </c>
      <c r="J58" s="344">
        <v>14.560720390493307</v>
      </c>
      <c r="K58" s="345">
        <v>-0.63359139528983421</v>
      </c>
      <c r="L58" s="251"/>
      <c r="M58" s="346" t="s">
        <v>41</v>
      </c>
      <c r="N58" s="347">
        <v>1007.71</v>
      </c>
      <c r="O58" s="347">
        <v>990.73</v>
      </c>
      <c r="P58" s="347">
        <v>928.92100000000005</v>
      </c>
      <c r="Q58" s="348">
        <v>969.875</v>
      </c>
      <c r="R58" s="348">
        <v>815.48199999999997</v>
      </c>
      <c r="S58" s="348">
        <v>639.49699999999996</v>
      </c>
      <c r="T58" s="349">
        <v>12.206872173060599</v>
      </c>
      <c r="U58" s="350">
        <v>22.377248232906428</v>
      </c>
      <c r="V58" s="351">
        <v>-0.34389026047665361</v>
      </c>
      <c r="W58" s="352">
        <v>-1.7646570932929873</v>
      </c>
    </row>
    <row r="59" spans="1:23" x14ac:dyDescent="0.3">
      <c r="A59" s="353" t="s">
        <v>379</v>
      </c>
      <c r="B59" s="354"/>
      <c r="C59" s="354"/>
      <c r="D59" s="354"/>
      <c r="E59" s="354"/>
      <c r="F59" s="354"/>
      <c r="G59" s="354"/>
      <c r="H59" s="354"/>
      <c r="I59" s="354"/>
      <c r="J59" s="354"/>
      <c r="K59" s="355" t="s">
        <v>380</v>
      </c>
      <c r="L59" s="251"/>
      <c r="M59" s="353" t="s">
        <v>379</v>
      </c>
      <c r="N59" s="354"/>
      <c r="O59" s="354"/>
      <c r="P59" s="354"/>
      <c r="Q59" s="354"/>
      <c r="R59" s="354"/>
      <c r="S59" s="354"/>
      <c r="T59" s="354"/>
      <c r="U59" s="354"/>
      <c r="V59" s="354"/>
      <c r="W59" s="355" t="s">
        <v>380</v>
      </c>
    </row>
  </sheetData>
  <mergeCells count="15">
    <mergeCell ref="A45:K45"/>
    <mergeCell ref="M45:W45"/>
    <mergeCell ref="N12:P12"/>
    <mergeCell ref="Q12:S12"/>
    <mergeCell ref="A13:K13"/>
    <mergeCell ref="M13:W13"/>
    <mergeCell ref="A32:K32"/>
    <mergeCell ref="M32:W32"/>
    <mergeCell ref="B10:H10"/>
    <mergeCell ref="I10:J10"/>
    <mergeCell ref="N10:S10"/>
    <mergeCell ref="T10:U10"/>
    <mergeCell ref="V10:W10"/>
    <mergeCell ref="T11:U11"/>
    <mergeCell ref="V11:W11"/>
  </mergeCells>
  <conditionalFormatting sqref="A1:XFD5 A7:XFD7 A6 C6:XFD6">
    <cfRule type="expression" dxfId="37" priority="2">
      <formula>_xlfn.ISFORMULA(A1)</formula>
    </cfRule>
  </conditionalFormatting>
  <conditionalFormatting sqref="B6">
    <cfRule type="expression" dxfId="36" priority="1">
      <formula>_xlfn.ISFORMULA(B6)</formula>
    </cfRule>
  </conditionalFormatting>
  <hyperlinks>
    <hyperlink ref="B3" r:id="rId1" xr:uid="{5760F88F-3500-4F21-A1B1-27E2A5D6D490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9F69C-C0E8-4EDF-9B16-5A3B44038F10}">
  <sheetPr>
    <tabColor theme="7" tint="0.39997558519241921"/>
  </sheetPr>
  <dimension ref="A1:AK162"/>
  <sheetViews>
    <sheetView workbookViewId="0"/>
  </sheetViews>
  <sheetFormatPr defaultColWidth="10.33203125" defaultRowHeight="14.4" x14ac:dyDescent="0.3"/>
  <cols>
    <col min="1" max="29" width="10.77734375" style="4" customWidth="1"/>
    <col min="30" max="16384" width="10.33203125" style="4"/>
  </cols>
  <sheetData>
    <row r="1" spans="1:37" s="19" customFormat="1" ht="49.5" customHeight="1" x14ac:dyDescent="0.3">
      <c r="A1" s="19" t="s">
        <v>381</v>
      </c>
    </row>
    <row r="2" spans="1:37" s="20" customFormat="1" x14ac:dyDescent="0.3">
      <c r="A2" s="20" t="s">
        <v>107</v>
      </c>
      <c r="B2" s="20" t="s">
        <v>382</v>
      </c>
    </row>
    <row r="3" spans="1:37" s="20" customFormat="1" x14ac:dyDescent="0.3">
      <c r="A3" s="20" t="s">
        <v>109</v>
      </c>
      <c r="B3" s="21" t="s">
        <v>383</v>
      </c>
    </row>
    <row r="4" spans="1:37" s="20" customFormat="1" x14ac:dyDescent="0.3">
      <c r="A4" s="20" t="s">
        <v>111</v>
      </c>
      <c r="B4" s="22">
        <v>43136</v>
      </c>
    </row>
    <row r="5" spans="1:37" s="20" customFormat="1" x14ac:dyDescent="0.3">
      <c r="A5" s="20" t="s">
        <v>7</v>
      </c>
      <c r="B5" s="20" t="s">
        <v>384</v>
      </c>
    </row>
    <row r="6" spans="1:37" s="20" customFormat="1" x14ac:dyDescent="0.3">
      <c r="A6" s="20" t="s">
        <v>5</v>
      </c>
      <c r="B6" s="20" t="s">
        <v>385</v>
      </c>
    </row>
    <row r="8" spans="1:37" ht="28.8" x14ac:dyDescent="0.3">
      <c r="A8" s="356"/>
      <c r="B8" s="356"/>
      <c r="C8" s="356"/>
      <c r="D8" s="356" t="s">
        <v>386</v>
      </c>
      <c r="E8" s="356"/>
      <c r="F8" s="356"/>
      <c r="G8" s="356"/>
      <c r="H8" s="356"/>
      <c r="I8" s="356"/>
      <c r="J8" s="356"/>
      <c r="K8" s="356"/>
      <c r="L8" s="356"/>
      <c r="M8" s="356"/>
      <c r="N8" s="356"/>
      <c r="O8" s="356"/>
      <c r="P8" s="356"/>
      <c r="Q8" s="356" t="s">
        <v>387</v>
      </c>
      <c r="R8" s="356"/>
      <c r="S8" s="356"/>
      <c r="T8" s="356"/>
      <c r="U8" s="356"/>
      <c r="V8" s="356"/>
      <c r="W8" s="356"/>
      <c r="X8" s="356"/>
      <c r="Y8" s="356"/>
      <c r="Z8" s="356"/>
      <c r="AA8" s="356"/>
      <c r="AB8" s="356"/>
      <c r="AC8" s="356"/>
      <c r="AD8" s="356" t="s">
        <v>388</v>
      </c>
      <c r="AE8" s="356"/>
      <c r="AF8" s="356"/>
      <c r="AG8" s="356"/>
      <c r="AH8" s="356"/>
      <c r="AI8" s="356"/>
      <c r="AJ8" s="356"/>
      <c r="AK8" s="356"/>
    </row>
    <row r="9" spans="1:37" ht="18" x14ac:dyDescent="0.3">
      <c r="A9" s="357"/>
      <c r="B9" s="357"/>
      <c r="C9" s="358">
        <v>2014</v>
      </c>
      <c r="D9" s="358">
        <v>2025</v>
      </c>
      <c r="E9" s="358">
        <v>2030</v>
      </c>
      <c r="F9" s="358">
        <v>2035</v>
      </c>
      <c r="G9" s="358">
        <v>2040</v>
      </c>
      <c r="H9" s="358">
        <v>2045</v>
      </c>
      <c r="I9" s="358">
        <v>2050</v>
      </c>
      <c r="J9" s="358">
        <v>2055</v>
      </c>
      <c r="K9" s="358">
        <v>2060</v>
      </c>
      <c r="L9" s="357"/>
      <c r="M9" s="357"/>
      <c r="N9" s="357"/>
      <c r="O9" s="357"/>
      <c r="P9" s="358">
        <v>2014</v>
      </c>
      <c r="Q9" s="358">
        <v>2025</v>
      </c>
      <c r="R9" s="358">
        <v>2030</v>
      </c>
      <c r="S9" s="358">
        <v>2035</v>
      </c>
      <c r="T9" s="358">
        <v>2040</v>
      </c>
      <c r="U9" s="358">
        <v>2045</v>
      </c>
      <c r="V9" s="358">
        <v>2050</v>
      </c>
      <c r="W9" s="358">
        <v>2055</v>
      </c>
      <c r="X9" s="358">
        <v>2060</v>
      </c>
      <c r="Y9" s="357"/>
      <c r="Z9" s="357"/>
      <c r="AA9" s="357"/>
      <c r="AB9" s="357"/>
      <c r="AC9" s="358">
        <v>2014</v>
      </c>
      <c r="AD9" s="358">
        <v>2025</v>
      </c>
      <c r="AE9" s="358">
        <v>2030</v>
      </c>
      <c r="AF9" s="358">
        <v>2035</v>
      </c>
      <c r="AG9" s="358">
        <v>2040</v>
      </c>
      <c r="AH9" s="358">
        <v>2045</v>
      </c>
      <c r="AI9" s="358">
        <v>2050</v>
      </c>
      <c r="AJ9" s="358">
        <v>2055</v>
      </c>
      <c r="AK9" s="358">
        <v>2060</v>
      </c>
    </row>
    <row r="10" spans="1:37" x14ac:dyDescent="0.3">
      <c r="A10" s="359"/>
      <c r="B10" s="359"/>
      <c r="C10" s="360"/>
      <c r="D10" s="360"/>
      <c r="E10" s="360"/>
      <c r="F10" s="360"/>
      <c r="G10" s="360"/>
      <c r="H10" s="360"/>
      <c r="I10" s="360"/>
      <c r="J10" s="360"/>
      <c r="K10" s="360"/>
      <c r="L10" s="359"/>
      <c r="M10" s="359"/>
      <c r="N10" s="359"/>
      <c r="O10" s="359"/>
      <c r="P10" s="360"/>
      <c r="Q10" s="360"/>
      <c r="R10" s="360"/>
      <c r="S10" s="360"/>
      <c r="T10" s="360"/>
      <c r="U10" s="360"/>
      <c r="V10" s="360"/>
      <c r="W10" s="360"/>
      <c r="X10" s="360"/>
      <c r="Y10" s="359"/>
      <c r="Z10" s="359"/>
      <c r="AA10" s="359"/>
      <c r="AB10" s="359"/>
      <c r="AC10" s="360"/>
      <c r="AD10" s="360"/>
      <c r="AE10" s="360"/>
      <c r="AF10" s="360"/>
      <c r="AG10" s="360"/>
      <c r="AH10" s="360"/>
      <c r="AI10" s="360"/>
      <c r="AJ10" s="360"/>
      <c r="AK10" s="360"/>
    </row>
    <row r="11" spans="1:37" x14ac:dyDescent="0.3">
      <c r="A11" s="361" t="s">
        <v>389</v>
      </c>
      <c r="B11" s="362"/>
      <c r="C11" s="362"/>
      <c r="D11" s="362"/>
      <c r="E11" s="362"/>
      <c r="F11" s="362"/>
      <c r="G11" s="362"/>
      <c r="H11" s="362"/>
      <c r="I11" s="362"/>
      <c r="J11" s="362"/>
      <c r="K11" s="362"/>
      <c r="L11" s="361"/>
      <c r="M11" s="363"/>
      <c r="N11" s="361" t="s">
        <v>389</v>
      </c>
      <c r="O11" s="362"/>
      <c r="P11" s="362"/>
      <c r="Q11" s="362"/>
      <c r="R11" s="362"/>
      <c r="S11" s="362"/>
      <c r="T11" s="362"/>
      <c r="U11" s="362"/>
      <c r="V11" s="362"/>
      <c r="W11" s="362"/>
      <c r="X11" s="362"/>
      <c r="Y11" s="361"/>
      <c r="Z11" s="363"/>
      <c r="AA11" s="361" t="s">
        <v>389</v>
      </c>
      <c r="AB11" s="362"/>
      <c r="AC11" s="362"/>
      <c r="AD11" s="362"/>
      <c r="AE11" s="362"/>
      <c r="AF11" s="362"/>
      <c r="AG11" s="362"/>
      <c r="AH11" s="362"/>
      <c r="AI11" s="362"/>
      <c r="AJ11" s="362"/>
      <c r="AK11" s="362"/>
    </row>
    <row r="12" spans="1:37" x14ac:dyDescent="0.3">
      <c r="A12" s="364"/>
      <c r="B12" s="4" t="s">
        <v>24</v>
      </c>
      <c r="C12" s="364">
        <v>179603.77400539213</v>
      </c>
      <c r="D12" s="364">
        <v>191005.43578083764</v>
      </c>
      <c r="E12" s="364">
        <v>197406.6923135276</v>
      </c>
      <c r="F12" s="364">
        <v>200947.73220399983</v>
      </c>
      <c r="G12" s="364">
        <v>204742.68298506443</v>
      </c>
      <c r="H12" s="364">
        <v>206619.49566900227</v>
      </c>
      <c r="I12" s="364">
        <v>207960.44191028658</v>
      </c>
      <c r="J12" s="364">
        <v>208564.09239051194</v>
      </c>
      <c r="K12" s="364">
        <v>209196.40225715772</v>
      </c>
      <c r="L12" s="364"/>
      <c r="M12" s="364"/>
      <c r="N12" s="364"/>
      <c r="O12" s="364" t="s">
        <v>24</v>
      </c>
      <c r="P12" s="364">
        <v>179603.77400539213</v>
      </c>
      <c r="Q12" s="364">
        <v>167864.03697644838</v>
      </c>
      <c r="R12" s="364">
        <v>159317.83188446047</v>
      </c>
      <c r="S12" s="364">
        <v>149561.8957778312</v>
      </c>
      <c r="T12" s="364">
        <v>139519.10689064197</v>
      </c>
      <c r="U12" s="364">
        <v>127418.18993457334</v>
      </c>
      <c r="V12" s="364">
        <v>115684.21404773994</v>
      </c>
      <c r="W12" s="364">
        <v>105528.41620285725</v>
      </c>
      <c r="X12" s="364">
        <v>98920.465937812871</v>
      </c>
      <c r="Y12" s="364"/>
      <c r="Z12" s="364"/>
      <c r="AA12" s="364"/>
      <c r="AB12" s="364" t="s">
        <v>24</v>
      </c>
      <c r="AC12" s="364">
        <v>179603.77400539213</v>
      </c>
      <c r="AD12" s="364">
        <v>158105.02231551139</v>
      </c>
      <c r="AE12" s="364">
        <v>141923.54122999078</v>
      </c>
      <c r="AF12" s="364">
        <v>125338.67337585498</v>
      </c>
      <c r="AG12" s="364">
        <v>109319.17110454802</v>
      </c>
      <c r="AH12" s="364">
        <v>93987.574485020843</v>
      </c>
      <c r="AI12" s="364">
        <v>81562.191605361179</v>
      </c>
      <c r="AJ12" s="364">
        <v>70989.837818774467</v>
      </c>
      <c r="AK12" s="364">
        <v>64391.321490216127</v>
      </c>
    </row>
    <row r="13" spans="1:37" x14ac:dyDescent="0.3">
      <c r="A13" s="364"/>
      <c r="B13" s="4" t="s">
        <v>23</v>
      </c>
      <c r="C13" s="364">
        <v>163853.62994548801</v>
      </c>
      <c r="D13" s="364">
        <v>162395.89219188763</v>
      </c>
      <c r="E13" s="364">
        <v>162921.73111427567</v>
      </c>
      <c r="F13" s="364">
        <v>164935.01521888917</v>
      </c>
      <c r="G13" s="364">
        <v>168456.54625766998</v>
      </c>
      <c r="H13" s="364">
        <v>167055.82520076376</v>
      </c>
      <c r="I13" s="364">
        <v>163446.66790497277</v>
      </c>
      <c r="J13" s="364">
        <v>164936.60354914173</v>
      </c>
      <c r="K13" s="364">
        <v>163833.11722813317</v>
      </c>
      <c r="L13" s="364"/>
      <c r="M13" s="364"/>
      <c r="N13" s="364"/>
      <c r="O13" s="364" t="s">
        <v>23</v>
      </c>
      <c r="P13" s="364">
        <v>163853.62994548801</v>
      </c>
      <c r="Q13" s="364">
        <v>122844.819680552</v>
      </c>
      <c r="R13" s="364">
        <v>95650.103712068187</v>
      </c>
      <c r="S13" s="364">
        <v>74734.938721281811</v>
      </c>
      <c r="T13" s="364">
        <v>65415.479524564296</v>
      </c>
      <c r="U13" s="364">
        <v>59165.461950682948</v>
      </c>
      <c r="V13" s="364">
        <v>53245.511661229037</v>
      </c>
      <c r="W13" s="364">
        <v>47716.862127264991</v>
      </c>
      <c r="X13" s="364">
        <v>45820.557046194997</v>
      </c>
      <c r="Y13" s="364"/>
      <c r="Z13" s="364"/>
      <c r="AA13" s="364"/>
      <c r="AB13" s="364" t="s">
        <v>23</v>
      </c>
      <c r="AC13" s="364">
        <v>163853.62994548801</v>
      </c>
      <c r="AD13" s="364">
        <v>100592.91215652415</v>
      </c>
      <c r="AE13" s="364">
        <v>74047.871659653523</v>
      </c>
      <c r="AF13" s="364">
        <v>56319.102197604021</v>
      </c>
      <c r="AG13" s="364">
        <v>51673.549600324222</v>
      </c>
      <c r="AH13" s="364">
        <v>51086.141754018259</v>
      </c>
      <c r="AI13" s="364">
        <v>42880.627736086106</v>
      </c>
      <c r="AJ13" s="364">
        <v>38938.509464950039</v>
      </c>
      <c r="AK13" s="364">
        <v>35428.147196183352</v>
      </c>
    </row>
    <row r="14" spans="1:37" x14ac:dyDescent="0.3">
      <c r="A14" s="364"/>
      <c r="B14" s="4" t="s">
        <v>67</v>
      </c>
      <c r="C14" s="364">
        <v>121441.43859937201</v>
      </c>
      <c r="D14" s="364">
        <v>144577.75391101392</v>
      </c>
      <c r="E14" s="364">
        <v>157419.5286941051</v>
      </c>
      <c r="F14" s="364">
        <v>166282.21412672359</v>
      </c>
      <c r="G14" s="364">
        <v>173948.88848311218</v>
      </c>
      <c r="H14" s="364">
        <v>180048.62582986552</v>
      </c>
      <c r="I14" s="364">
        <v>183911.28735033987</v>
      </c>
      <c r="J14" s="364">
        <v>187024.45700405858</v>
      </c>
      <c r="K14" s="364">
        <v>192620.56225737816</v>
      </c>
      <c r="L14" s="364"/>
      <c r="M14" s="364"/>
      <c r="N14" s="364"/>
      <c r="O14" s="364" t="s">
        <v>67</v>
      </c>
      <c r="P14" s="364">
        <v>121441.43859937201</v>
      </c>
      <c r="Q14" s="364">
        <v>137917.28109801293</v>
      </c>
      <c r="R14" s="364">
        <v>132421.50137990084</v>
      </c>
      <c r="S14" s="364">
        <v>128263.13988867433</v>
      </c>
      <c r="T14" s="364">
        <v>119025.19212680159</v>
      </c>
      <c r="U14" s="364">
        <v>109298.67364155094</v>
      </c>
      <c r="V14" s="364">
        <v>100303.98266473763</v>
      </c>
      <c r="W14" s="364">
        <v>97401.100895329844</v>
      </c>
      <c r="X14" s="364">
        <v>89561.589590119635</v>
      </c>
      <c r="Y14" s="364"/>
      <c r="Z14" s="364"/>
      <c r="AA14" s="364"/>
      <c r="AB14" s="364" t="s">
        <v>67</v>
      </c>
      <c r="AC14" s="364">
        <v>121441.43859937201</v>
      </c>
      <c r="AD14" s="364">
        <v>134318.44496602996</v>
      </c>
      <c r="AE14" s="364">
        <v>128627.8786968661</v>
      </c>
      <c r="AF14" s="364">
        <v>120507.11710280113</v>
      </c>
      <c r="AG14" s="364">
        <v>100352.11282422053</v>
      </c>
      <c r="AH14" s="364">
        <v>78747.799000076426</v>
      </c>
      <c r="AI14" s="364">
        <v>67299.638095995033</v>
      </c>
      <c r="AJ14" s="364">
        <v>62067.742133347179</v>
      </c>
      <c r="AK14" s="364">
        <v>63828.817854314097</v>
      </c>
    </row>
    <row r="15" spans="1:37" x14ac:dyDescent="0.3">
      <c r="A15" s="364"/>
      <c r="B15" s="4" t="s">
        <v>53</v>
      </c>
      <c r="C15" s="364">
        <v>27689.539085172</v>
      </c>
      <c r="D15" s="364">
        <v>35559.834692058677</v>
      </c>
      <c r="E15" s="364">
        <v>40109.492771140474</v>
      </c>
      <c r="F15" s="364">
        <v>42925.410641639719</v>
      </c>
      <c r="G15" s="364">
        <v>46981.144447294035</v>
      </c>
      <c r="H15" s="364">
        <v>50750.410685106501</v>
      </c>
      <c r="I15" s="364">
        <v>53282.656124829373</v>
      </c>
      <c r="J15" s="364">
        <v>55836.112650556701</v>
      </c>
      <c r="K15" s="364">
        <v>57499.270485224159</v>
      </c>
      <c r="L15" s="364"/>
      <c r="M15" s="364"/>
      <c r="N15" s="364"/>
      <c r="O15" s="364" t="s">
        <v>53</v>
      </c>
      <c r="P15" s="364">
        <v>27689.539085172</v>
      </c>
      <c r="Q15" s="364">
        <v>38546.448809913236</v>
      </c>
      <c r="R15" s="364">
        <v>49502.93176789557</v>
      </c>
      <c r="S15" s="364">
        <v>57073.001358530848</v>
      </c>
      <c r="T15" s="364">
        <v>64864.445191910199</v>
      </c>
      <c r="U15" s="364">
        <v>71415.511127106671</v>
      </c>
      <c r="V15" s="364">
        <v>74891.155226192335</v>
      </c>
      <c r="W15" s="364">
        <v>79207.159444320409</v>
      </c>
      <c r="X15" s="364">
        <v>82089.032242507819</v>
      </c>
      <c r="Y15" s="364"/>
      <c r="Z15" s="364"/>
      <c r="AA15" s="364"/>
      <c r="AB15" s="364" t="s">
        <v>53</v>
      </c>
      <c r="AC15" s="364">
        <v>27689.539085172</v>
      </c>
      <c r="AD15" s="364">
        <v>39065.899645094338</v>
      </c>
      <c r="AE15" s="364">
        <v>49870.737326783659</v>
      </c>
      <c r="AF15" s="364">
        <v>57644.931537304554</v>
      </c>
      <c r="AG15" s="364">
        <v>65406.038350813542</v>
      </c>
      <c r="AH15" s="364">
        <v>72089.930907857677</v>
      </c>
      <c r="AI15" s="364">
        <v>76388.700952805651</v>
      </c>
      <c r="AJ15" s="364">
        <v>81513.918958283859</v>
      </c>
      <c r="AK15" s="364">
        <v>85505.458919396318</v>
      </c>
    </row>
    <row r="16" spans="1:37" x14ac:dyDescent="0.3">
      <c r="A16" s="364"/>
      <c r="B16" s="4" t="s">
        <v>69</v>
      </c>
      <c r="C16" s="364">
        <v>54727.207129212009</v>
      </c>
      <c r="D16" s="364">
        <v>70498.107471470707</v>
      </c>
      <c r="E16" s="364">
        <v>74552.475154914529</v>
      </c>
      <c r="F16" s="364">
        <v>79723.447504423792</v>
      </c>
      <c r="G16" s="364">
        <v>84595.559668756963</v>
      </c>
      <c r="H16" s="364">
        <v>88714.934143848994</v>
      </c>
      <c r="I16" s="364">
        <v>92911.455462889993</v>
      </c>
      <c r="J16" s="364">
        <v>96734.258713914533</v>
      </c>
      <c r="K16" s="364">
        <v>98896.254567430544</v>
      </c>
      <c r="L16" s="364"/>
      <c r="M16" s="364"/>
      <c r="N16" s="364"/>
      <c r="O16" s="364" t="s">
        <v>69</v>
      </c>
      <c r="P16" s="364">
        <v>54727.207129212009</v>
      </c>
      <c r="Q16" s="364">
        <v>78752.902335334453</v>
      </c>
      <c r="R16" s="364">
        <v>90180.233103137376</v>
      </c>
      <c r="S16" s="364">
        <v>103641.61969210113</v>
      </c>
      <c r="T16" s="364">
        <v>117284.31604837345</v>
      </c>
      <c r="U16" s="364">
        <v>130289.29620153498</v>
      </c>
      <c r="V16" s="364">
        <v>137357.80571970274</v>
      </c>
      <c r="W16" s="364">
        <v>141999.99778003673</v>
      </c>
      <c r="X16" s="364">
        <v>143999.9992924057</v>
      </c>
      <c r="Y16" s="364"/>
      <c r="Z16" s="364"/>
      <c r="AA16" s="364"/>
      <c r="AB16" s="364" t="s">
        <v>69</v>
      </c>
      <c r="AC16" s="364">
        <v>54727.207129212009</v>
      </c>
      <c r="AD16" s="364">
        <v>82380.157066711836</v>
      </c>
      <c r="AE16" s="364">
        <v>93078.876024711935</v>
      </c>
      <c r="AF16" s="364">
        <v>105989.19637769531</v>
      </c>
      <c r="AG16" s="364">
        <v>121153.95449008107</v>
      </c>
      <c r="AH16" s="364">
        <v>133104.00443271748</v>
      </c>
      <c r="AI16" s="364">
        <v>140815.41789151038</v>
      </c>
      <c r="AJ16" s="364">
        <v>146999.99893635249</v>
      </c>
      <c r="AK16" s="364">
        <v>146999.99886866164</v>
      </c>
    </row>
    <row r="17" spans="1:37" x14ac:dyDescent="0.3">
      <c r="A17" s="364"/>
      <c r="B17" s="4" t="s">
        <v>54</v>
      </c>
      <c r="C17" s="364">
        <v>14023.472570784001</v>
      </c>
      <c r="D17" s="364">
        <v>17784.146978225373</v>
      </c>
      <c r="E17" s="364">
        <v>19521.346344109013</v>
      </c>
      <c r="F17" s="364">
        <v>21125.119611584454</v>
      </c>
      <c r="G17" s="364">
        <v>22542.7240900408</v>
      </c>
      <c r="H17" s="364">
        <v>23937.910411058459</v>
      </c>
      <c r="I17" s="364">
        <v>25336.098934741171</v>
      </c>
      <c r="J17" s="364">
        <v>26751.550271835698</v>
      </c>
      <c r="K17" s="364">
        <v>28212.558083921995</v>
      </c>
      <c r="L17" s="364"/>
      <c r="M17" s="364"/>
      <c r="N17" s="364"/>
      <c r="O17" s="364" t="s">
        <v>54</v>
      </c>
      <c r="P17" s="364">
        <v>14023.472570784001</v>
      </c>
      <c r="Q17" s="364">
        <v>18569.70092361105</v>
      </c>
      <c r="R17" s="364">
        <v>20491.966300420339</v>
      </c>
      <c r="S17" s="364">
        <v>21766.48505213721</v>
      </c>
      <c r="T17" s="364">
        <v>23829.259476808154</v>
      </c>
      <c r="U17" s="364">
        <v>25709.513480191403</v>
      </c>
      <c r="V17" s="364">
        <v>27432.314585484259</v>
      </c>
      <c r="W17" s="364">
        <v>29077.588441579246</v>
      </c>
      <c r="X17" s="364">
        <v>30647.354149912699</v>
      </c>
      <c r="Y17" s="364"/>
      <c r="Z17" s="364"/>
      <c r="AA17" s="364"/>
      <c r="AB17" s="364" t="s">
        <v>54</v>
      </c>
      <c r="AC17" s="364">
        <v>14023.472570784001</v>
      </c>
      <c r="AD17" s="364">
        <v>18576.020365702014</v>
      </c>
      <c r="AE17" s="364">
        <v>20572.070793485382</v>
      </c>
      <c r="AF17" s="364">
        <v>21970.882770208471</v>
      </c>
      <c r="AG17" s="364">
        <v>24291.142890585066</v>
      </c>
      <c r="AH17" s="364">
        <v>26507.189908156266</v>
      </c>
      <c r="AI17" s="364">
        <v>28676.454025313975</v>
      </c>
      <c r="AJ17" s="364">
        <v>30897.307699167817</v>
      </c>
      <c r="AK17" s="364">
        <v>33101.084816834053</v>
      </c>
    </row>
    <row r="18" spans="1:37" x14ac:dyDescent="0.3">
      <c r="A18" s="364"/>
      <c r="B18" s="4" t="s">
        <v>58</v>
      </c>
      <c r="C18" s="364">
        <v>7768.6318090440009</v>
      </c>
      <c r="D18" s="364">
        <v>21333.194296368361</v>
      </c>
      <c r="E18" s="364">
        <v>28996.761728250171</v>
      </c>
      <c r="F18" s="364">
        <v>38110.273112632582</v>
      </c>
      <c r="G18" s="364">
        <v>47899.020655953034</v>
      </c>
      <c r="H18" s="364">
        <v>57896.54673278574</v>
      </c>
      <c r="I18" s="364">
        <v>69303.266971006233</v>
      </c>
      <c r="J18" s="364">
        <v>81434.20416997993</v>
      </c>
      <c r="K18" s="364">
        <v>93232.719014700997</v>
      </c>
      <c r="L18" s="364"/>
      <c r="M18" s="364"/>
      <c r="N18" s="364"/>
      <c r="O18" s="364" t="s">
        <v>58</v>
      </c>
      <c r="P18" s="364">
        <v>7768.6318090440009</v>
      </c>
      <c r="Q18" s="364">
        <v>27828.546116921945</v>
      </c>
      <c r="R18" s="364">
        <v>44730.7564804207</v>
      </c>
      <c r="S18" s="364">
        <v>64014.696596722388</v>
      </c>
      <c r="T18" s="364">
        <v>81212.237360962084</v>
      </c>
      <c r="U18" s="364">
        <v>101702.7958434583</v>
      </c>
      <c r="V18" s="364">
        <v>124158.01690898238</v>
      </c>
      <c r="W18" s="364">
        <v>146603.96149440599</v>
      </c>
      <c r="X18" s="364">
        <v>173127.84096977307</v>
      </c>
      <c r="Y18" s="364"/>
      <c r="Z18" s="364"/>
      <c r="AA18" s="364"/>
      <c r="AB18" s="364" t="s">
        <v>58</v>
      </c>
      <c r="AC18" s="364">
        <v>7768.6318090440009</v>
      </c>
      <c r="AD18" s="364">
        <v>28913.488934721285</v>
      </c>
      <c r="AE18" s="364">
        <v>46882.008978181555</v>
      </c>
      <c r="AF18" s="364">
        <v>69105.656442669424</v>
      </c>
      <c r="AG18" s="364">
        <v>92854.305207450074</v>
      </c>
      <c r="AH18" s="364">
        <v>117033.93168384083</v>
      </c>
      <c r="AI18" s="364">
        <v>143495.20570147157</v>
      </c>
      <c r="AJ18" s="364">
        <v>169180.43625405381</v>
      </c>
      <c r="AK18" s="364">
        <v>194914.25686870076</v>
      </c>
    </row>
    <row r="19" spans="1:37" x14ac:dyDescent="0.3">
      <c r="A19" s="364"/>
      <c r="B19" s="365" t="s">
        <v>390</v>
      </c>
      <c r="C19" s="365">
        <v>569107.69314446428</v>
      </c>
      <c r="D19" s="365">
        <v>643154.36532186228</v>
      </c>
      <c r="E19" s="365">
        <v>680928.02812032262</v>
      </c>
      <c r="F19" s="365">
        <v>714049.21241989313</v>
      </c>
      <c r="G19" s="365">
        <v>749166.56658789143</v>
      </c>
      <c r="H19" s="365">
        <v>775023.74867243133</v>
      </c>
      <c r="I19" s="365">
        <v>796151.87465906609</v>
      </c>
      <c r="J19" s="365">
        <v>821281.27874999901</v>
      </c>
      <c r="K19" s="365">
        <v>843490.88389394677</v>
      </c>
      <c r="L19" s="364"/>
      <c r="M19" s="364"/>
      <c r="N19" s="364"/>
      <c r="O19" s="365" t="s">
        <v>390</v>
      </c>
      <c r="P19" s="365">
        <v>569107.69314446428</v>
      </c>
      <c r="Q19" s="365">
        <v>592323.73594079399</v>
      </c>
      <c r="R19" s="365">
        <v>592295.32462830353</v>
      </c>
      <c r="S19" s="365">
        <v>599055.7770872789</v>
      </c>
      <c r="T19" s="365">
        <v>611150.03662006173</v>
      </c>
      <c r="U19" s="365">
        <v>624999.44217909861</v>
      </c>
      <c r="V19" s="365">
        <v>633073.00081406836</v>
      </c>
      <c r="W19" s="365">
        <v>647535.08638579445</v>
      </c>
      <c r="X19" s="365">
        <v>664166.83922872669</v>
      </c>
      <c r="Y19" s="364"/>
      <c r="Z19" s="364"/>
      <c r="AA19" s="364"/>
      <c r="AB19" s="365" t="s">
        <v>390</v>
      </c>
      <c r="AC19" s="365">
        <v>569107.69314446428</v>
      </c>
      <c r="AD19" s="365">
        <v>561951.945450295</v>
      </c>
      <c r="AE19" s="365">
        <v>555002.98470967286</v>
      </c>
      <c r="AF19" s="365">
        <v>556875.5598041378</v>
      </c>
      <c r="AG19" s="365">
        <v>565050.27446802252</v>
      </c>
      <c r="AH19" s="365">
        <v>572556.57217168773</v>
      </c>
      <c r="AI19" s="365">
        <v>581118.23600854387</v>
      </c>
      <c r="AJ19" s="365">
        <v>600587.75126492966</v>
      </c>
      <c r="AK19" s="365">
        <v>624169.08601430641</v>
      </c>
    </row>
    <row r="20" spans="1:37" x14ac:dyDescent="0.3">
      <c r="A20" s="364"/>
      <c r="B20" t="s">
        <v>391</v>
      </c>
      <c r="C20" s="366">
        <v>0</v>
      </c>
      <c r="D20" s="366">
        <v>63683.338634108026</v>
      </c>
      <c r="E20" s="366">
        <v>66797.002793737483</v>
      </c>
      <c r="F20" s="366">
        <v>70255.462598906874</v>
      </c>
      <c r="G20" s="366">
        <v>73759.533272210421</v>
      </c>
      <c r="H20" s="366">
        <v>76642.963420525397</v>
      </c>
      <c r="I20" s="366">
        <v>80063.791320635253</v>
      </c>
      <c r="J20" s="366">
        <v>83760.576319606393</v>
      </c>
      <c r="K20" s="366">
        <v>85972.149491648059</v>
      </c>
      <c r="L20" s="366"/>
      <c r="M20" s="366"/>
      <c r="N20" s="366"/>
      <c r="O20" s="367" t="s">
        <v>391</v>
      </c>
      <c r="P20" s="366">
        <v>0</v>
      </c>
      <c r="Q20" s="366">
        <v>70367.25025025646</v>
      </c>
      <c r="R20" s="366">
        <v>79444.34367730502</v>
      </c>
      <c r="S20" s="366">
        <v>89416.202352821158</v>
      </c>
      <c r="T20" s="366">
        <v>97862.915674252901</v>
      </c>
      <c r="U20" s="366">
        <v>106098.7779716439</v>
      </c>
      <c r="V20" s="366">
        <v>110294.09084243124</v>
      </c>
      <c r="W20" s="366">
        <v>110741.98632624949</v>
      </c>
      <c r="X20" s="366">
        <v>113298.53089703689</v>
      </c>
      <c r="Y20" s="366"/>
      <c r="Z20" s="366"/>
      <c r="AA20" s="366"/>
      <c r="AB20" s="367" t="s">
        <v>391</v>
      </c>
      <c r="AC20" s="366">
        <v>0</v>
      </c>
      <c r="AD20" s="366">
        <v>72638.596727083932</v>
      </c>
      <c r="AE20" s="366">
        <v>81055.745444729168</v>
      </c>
      <c r="AF20" s="366">
        <v>91094.537175136036</v>
      </c>
      <c r="AG20" s="366">
        <v>102401.50575039386</v>
      </c>
      <c r="AH20" s="366">
        <v>111179.86346170551</v>
      </c>
      <c r="AI20" s="366">
        <v>118084.03647381312</v>
      </c>
      <c r="AJ20" s="366">
        <v>121815.45562733291</v>
      </c>
      <c r="AK20" s="366">
        <v>121714.14543753711</v>
      </c>
    </row>
    <row r="21" spans="1:37" x14ac:dyDescent="0.3">
      <c r="A21" s="364"/>
      <c r="B21" s="364"/>
      <c r="C21" s="364"/>
      <c r="D21" s="364"/>
      <c r="E21" s="364"/>
      <c r="F21" s="364"/>
      <c r="G21" s="364"/>
      <c r="H21" s="364"/>
      <c r="I21" s="364"/>
      <c r="J21" s="364"/>
      <c r="K21" s="364"/>
      <c r="L21" s="364"/>
      <c r="M21" s="364"/>
      <c r="N21" s="364"/>
      <c r="O21" s="364"/>
      <c r="P21" s="364"/>
      <c r="Q21" s="364"/>
      <c r="R21" s="364"/>
      <c r="S21" s="364"/>
      <c r="T21" s="364"/>
      <c r="U21" s="364"/>
      <c r="V21" s="364"/>
      <c r="W21" s="364"/>
      <c r="X21" s="364"/>
      <c r="Y21" s="364"/>
      <c r="Z21" s="364"/>
      <c r="AA21" s="364"/>
      <c r="AB21" s="364"/>
      <c r="AC21" s="364"/>
      <c r="AD21" s="364"/>
      <c r="AE21" s="364"/>
      <c r="AF21" s="364"/>
      <c r="AG21" s="364"/>
      <c r="AH21" s="364"/>
      <c r="AI21" s="364"/>
      <c r="AJ21" s="364"/>
      <c r="AK21" s="364"/>
    </row>
    <row r="22" spans="1:37" x14ac:dyDescent="0.3">
      <c r="A22" s="361" t="s">
        <v>392</v>
      </c>
      <c r="B22" s="362"/>
      <c r="C22" s="362"/>
      <c r="D22" s="362"/>
      <c r="E22" s="362"/>
      <c r="F22" s="362"/>
      <c r="G22" s="362"/>
      <c r="H22" s="362"/>
      <c r="I22" s="362"/>
      <c r="J22" s="362"/>
      <c r="K22" s="362"/>
      <c r="L22" s="361"/>
      <c r="M22" s="363"/>
      <c r="N22" s="361" t="s">
        <v>392</v>
      </c>
      <c r="O22" s="362"/>
      <c r="P22" s="362"/>
      <c r="Q22" s="362"/>
      <c r="R22" s="362"/>
      <c r="S22" s="362"/>
      <c r="T22" s="362"/>
      <c r="U22" s="362"/>
      <c r="V22" s="362"/>
      <c r="W22" s="362"/>
      <c r="X22" s="362"/>
      <c r="Y22" s="361"/>
      <c r="Z22" s="363"/>
      <c r="AA22" s="361" t="s">
        <v>392</v>
      </c>
      <c r="AB22" s="362"/>
      <c r="AC22" s="362"/>
      <c r="AD22" s="362"/>
      <c r="AE22" s="362"/>
      <c r="AF22" s="362"/>
      <c r="AG22" s="362"/>
      <c r="AH22" s="362"/>
      <c r="AI22" s="362"/>
      <c r="AJ22" s="362"/>
      <c r="AK22" s="362"/>
    </row>
    <row r="23" spans="1:37" x14ac:dyDescent="0.3">
      <c r="A23" s="364"/>
      <c r="B23" s="364" t="s">
        <v>24</v>
      </c>
      <c r="C23" s="364">
        <v>11566.695216491995</v>
      </c>
      <c r="D23" s="364">
        <v>6789.0933842704217</v>
      </c>
      <c r="E23" s="364">
        <v>5803.8118567605106</v>
      </c>
      <c r="F23" s="364">
        <v>5360.0963621358751</v>
      </c>
      <c r="G23" s="364">
        <v>5298.8862323485773</v>
      </c>
      <c r="H23" s="364">
        <v>4835.4485356156447</v>
      </c>
      <c r="I23" s="364">
        <v>4284.2515222169131</v>
      </c>
      <c r="J23" s="364">
        <v>3933.0610488091102</v>
      </c>
      <c r="K23" s="364">
        <v>3652.7360205736413</v>
      </c>
      <c r="L23" s="364"/>
      <c r="M23" s="364"/>
      <c r="N23" s="364"/>
      <c r="O23" s="364" t="s">
        <v>24</v>
      </c>
      <c r="P23" s="364">
        <v>11566.695216491995</v>
      </c>
      <c r="Q23" s="364">
        <v>5392.249436625194</v>
      </c>
      <c r="R23" s="364">
        <v>3521.0338967077878</v>
      </c>
      <c r="S23" s="364">
        <v>2529.2456405633416</v>
      </c>
      <c r="T23" s="364">
        <v>2011.5460311325537</v>
      </c>
      <c r="U23" s="364">
        <v>1437.6759348342794</v>
      </c>
      <c r="V23" s="364">
        <v>1029.1192350859637</v>
      </c>
      <c r="W23" s="364">
        <v>814.12910768405379</v>
      </c>
      <c r="X23" s="364">
        <v>684.35352855186795</v>
      </c>
      <c r="Y23" s="364"/>
      <c r="Z23" s="364"/>
      <c r="AA23" s="364"/>
      <c r="AB23" s="364" t="s">
        <v>24</v>
      </c>
      <c r="AC23" s="364">
        <v>11566.695216491995</v>
      </c>
      <c r="AD23" s="364">
        <v>5397.9913091563003</v>
      </c>
      <c r="AE23" s="364">
        <v>3666.7308514141396</v>
      </c>
      <c r="AF23" s="364">
        <v>2497.7393353819152</v>
      </c>
      <c r="AG23" s="364">
        <v>2056.9539158028738</v>
      </c>
      <c r="AH23" s="364">
        <v>1524.4951491731758</v>
      </c>
      <c r="AI23" s="364">
        <v>870.87275390239427</v>
      </c>
      <c r="AJ23" s="364">
        <v>510.16572019299753</v>
      </c>
      <c r="AK23" s="364">
        <v>164.01783775704666</v>
      </c>
    </row>
    <row r="24" spans="1:37" x14ac:dyDescent="0.3">
      <c r="A24" s="364"/>
      <c r="B24" s="364" t="s">
        <v>23</v>
      </c>
      <c r="C24" s="364">
        <v>100697.11847513999</v>
      </c>
      <c r="D24" s="364">
        <v>98997.72708213031</v>
      </c>
      <c r="E24" s="364">
        <v>98477.571290269349</v>
      </c>
      <c r="F24" s="364">
        <v>99264.835240946573</v>
      </c>
      <c r="G24" s="364">
        <v>99900.50081868947</v>
      </c>
      <c r="H24" s="364">
        <v>100494.18300659812</v>
      </c>
      <c r="I24" s="364">
        <v>99406.603888736063</v>
      </c>
      <c r="J24" s="364">
        <v>101102.81010293763</v>
      </c>
      <c r="K24" s="364">
        <v>100519.19920553775</v>
      </c>
      <c r="L24" s="364"/>
      <c r="M24" s="364"/>
      <c r="N24" s="364"/>
      <c r="O24" s="364" t="s">
        <v>23</v>
      </c>
      <c r="P24" s="364">
        <v>100697.11847513999</v>
      </c>
      <c r="Q24" s="364">
        <v>68004.895444990296</v>
      </c>
      <c r="R24" s="364">
        <v>46972.929566511179</v>
      </c>
      <c r="S24" s="364">
        <v>31056.08913008291</v>
      </c>
      <c r="T24" s="364">
        <v>26285.199226387394</v>
      </c>
      <c r="U24" s="364">
        <v>24977.055507346748</v>
      </c>
      <c r="V24" s="364">
        <v>21873.830866785283</v>
      </c>
      <c r="W24" s="364">
        <v>17956.317711761574</v>
      </c>
      <c r="X24" s="364">
        <v>17769.80891766585</v>
      </c>
      <c r="Y24" s="364"/>
      <c r="Z24" s="364"/>
      <c r="AA24" s="364"/>
      <c r="AB24" s="364" t="s">
        <v>23</v>
      </c>
      <c r="AC24" s="364">
        <v>100697.11847513999</v>
      </c>
      <c r="AD24" s="364">
        <v>54663.599171128633</v>
      </c>
      <c r="AE24" s="364">
        <v>35330.597633698751</v>
      </c>
      <c r="AF24" s="364">
        <v>21444.537718704662</v>
      </c>
      <c r="AG24" s="364">
        <v>20065.064632802791</v>
      </c>
      <c r="AH24" s="364">
        <v>22523.178595471443</v>
      </c>
      <c r="AI24" s="364">
        <v>16863.994996949135</v>
      </c>
      <c r="AJ24" s="364">
        <v>14752.428238368826</v>
      </c>
      <c r="AK24" s="364">
        <v>13894.590249876381</v>
      </c>
    </row>
    <row r="25" spans="1:37" x14ac:dyDescent="0.3">
      <c r="A25" s="364"/>
      <c r="B25" s="364" t="s">
        <v>67</v>
      </c>
      <c r="C25" s="364">
        <v>48458.714105736006</v>
      </c>
      <c r="D25" s="364">
        <v>55780.017329719805</v>
      </c>
      <c r="E25" s="364">
        <v>63603.173142907224</v>
      </c>
      <c r="F25" s="364">
        <v>69511.346799080609</v>
      </c>
      <c r="G25" s="364">
        <v>74165.763665221748</v>
      </c>
      <c r="H25" s="364">
        <v>77128.730713757861</v>
      </c>
      <c r="I25" s="364">
        <v>79025.751897907277</v>
      </c>
      <c r="J25" s="364">
        <v>81139.307973345436</v>
      </c>
      <c r="K25" s="364">
        <v>85585.034182678646</v>
      </c>
      <c r="L25" s="364"/>
      <c r="M25" s="364"/>
      <c r="N25" s="364"/>
      <c r="O25" s="364" t="s">
        <v>67</v>
      </c>
      <c r="P25" s="364">
        <v>48458.714105736006</v>
      </c>
      <c r="Q25" s="364">
        <v>56775.44645361085</v>
      </c>
      <c r="R25" s="364">
        <v>53834.22080095212</v>
      </c>
      <c r="S25" s="364">
        <v>52072.865130058832</v>
      </c>
      <c r="T25" s="364">
        <v>46684.948532736387</v>
      </c>
      <c r="U25" s="364">
        <v>39052.373840914835</v>
      </c>
      <c r="V25" s="364">
        <v>32569.579991627717</v>
      </c>
      <c r="W25" s="364">
        <v>31220.088949024448</v>
      </c>
      <c r="X25" s="364">
        <v>25829.131060899497</v>
      </c>
      <c r="Y25" s="364"/>
      <c r="Z25" s="364"/>
      <c r="AA25" s="364"/>
      <c r="AB25" s="364" t="s">
        <v>67</v>
      </c>
      <c r="AC25" s="364">
        <v>48458.714105736006</v>
      </c>
      <c r="AD25" s="364">
        <v>60194.747655953484</v>
      </c>
      <c r="AE25" s="364">
        <v>60884.177961891277</v>
      </c>
      <c r="AF25" s="364">
        <v>58870.461554645866</v>
      </c>
      <c r="AG25" s="364">
        <v>44564.11082381395</v>
      </c>
      <c r="AH25" s="364">
        <v>27258.10613163601</v>
      </c>
      <c r="AI25" s="364">
        <v>19232.994299719387</v>
      </c>
      <c r="AJ25" s="364">
        <v>15301.326027670253</v>
      </c>
      <c r="AK25" s="364">
        <v>18489.732175031975</v>
      </c>
    </row>
    <row r="26" spans="1:37" x14ac:dyDescent="0.3">
      <c r="A26" s="364"/>
      <c r="B26" s="364" t="s">
        <v>53</v>
      </c>
      <c r="C26" s="364">
        <v>27689.539085172</v>
      </c>
      <c r="D26" s="364">
        <v>35559.834684327398</v>
      </c>
      <c r="E26" s="364">
        <v>40109.492771140489</v>
      </c>
      <c r="F26" s="364">
        <v>42925.410641639675</v>
      </c>
      <c r="G26" s="364">
        <v>46981.144431679255</v>
      </c>
      <c r="H26" s="364">
        <v>50750.410680130837</v>
      </c>
      <c r="I26" s="364">
        <v>53282.65603062624</v>
      </c>
      <c r="J26" s="364">
        <v>55836.11260855438</v>
      </c>
      <c r="K26" s="364">
        <v>57499.270403978771</v>
      </c>
      <c r="L26" s="364"/>
      <c r="M26" s="364"/>
      <c r="N26" s="364"/>
      <c r="O26" s="364" t="s">
        <v>53</v>
      </c>
      <c r="P26" s="364">
        <v>27689.539085172</v>
      </c>
      <c r="Q26" s="364">
        <v>38546.448808801928</v>
      </c>
      <c r="R26" s="364">
        <v>49502.931764017085</v>
      </c>
      <c r="S26" s="364">
        <v>57073.001358530819</v>
      </c>
      <c r="T26" s="364">
        <v>64864.445191910156</v>
      </c>
      <c r="U26" s="364">
        <v>71415.511127106613</v>
      </c>
      <c r="V26" s="364">
        <v>74891.155226192292</v>
      </c>
      <c r="W26" s="364">
        <v>79207.159444320336</v>
      </c>
      <c r="X26" s="364">
        <v>82089.032149900726</v>
      </c>
      <c r="Y26" s="364"/>
      <c r="Z26" s="364"/>
      <c r="AA26" s="364"/>
      <c r="AB26" s="364" t="s">
        <v>53</v>
      </c>
      <c r="AC26" s="364">
        <v>27689.539085172</v>
      </c>
      <c r="AD26" s="364">
        <v>39065.899644791309</v>
      </c>
      <c r="AE26" s="364">
        <v>49870.737326783739</v>
      </c>
      <c r="AF26" s="364">
        <v>57644.93145805948</v>
      </c>
      <c r="AG26" s="364">
        <v>65406.038334146782</v>
      </c>
      <c r="AH26" s="364">
        <v>72089.930868582233</v>
      </c>
      <c r="AI26" s="364">
        <v>76388.700919887531</v>
      </c>
      <c r="AJ26" s="364">
        <v>81513.918950507636</v>
      </c>
      <c r="AK26" s="364">
        <v>85505.458901258055</v>
      </c>
    </row>
    <row r="27" spans="1:37" x14ac:dyDescent="0.3">
      <c r="A27" s="364"/>
      <c r="B27" s="364" t="s">
        <v>69</v>
      </c>
      <c r="C27" s="364">
        <v>9116.1306128519991</v>
      </c>
      <c r="D27" s="364">
        <v>16296.946814660801</v>
      </c>
      <c r="E27" s="364">
        <v>19809.698891303975</v>
      </c>
      <c r="F27" s="364">
        <v>23329.582986013997</v>
      </c>
      <c r="G27" s="364">
        <v>26116.918949699422</v>
      </c>
      <c r="H27" s="364">
        <v>27804.411287754636</v>
      </c>
      <c r="I27" s="364">
        <v>30336.720670064919</v>
      </c>
      <c r="J27" s="364">
        <v>33248.516042398449</v>
      </c>
      <c r="K27" s="364">
        <v>34666.743135797195</v>
      </c>
      <c r="L27" s="364"/>
      <c r="M27" s="364"/>
      <c r="N27" s="364"/>
      <c r="O27" s="364" t="s">
        <v>69</v>
      </c>
      <c r="P27" s="364">
        <v>9116.1306128519991</v>
      </c>
      <c r="Q27" s="364">
        <v>19465.646522200295</v>
      </c>
      <c r="R27" s="364">
        <v>25811.434466724193</v>
      </c>
      <c r="S27" s="364">
        <v>31668.018351352483</v>
      </c>
      <c r="T27" s="364">
        <v>35550.318697836999</v>
      </c>
      <c r="U27" s="364">
        <v>40161.512856171037</v>
      </c>
      <c r="V27" s="364">
        <v>40195.458852777214</v>
      </c>
      <c r="W27" s="364">
        <v>36595.909833846301</v>
      </c>
      <c r="X27" s="364">
        <v>37703.672070972847</v>
      </c>
      <c r="Y27" s="364"/>
      <c r="Z27" s="364"/>
      <c r="AA27" s="364"/>
      <c r="AB27" s="364" t="s">
        <v>69</v>
      </c>
      <c r="AC27" s="364">
        <v>9116.1306128519991</v>
      </c>
      <c r="AD27" s="364">
        <v>19978.654042250084</v>
      </c>
      <c r="AE27" s="364">
        <v>24609.972594196828</v>
      </c>
      <c r="AF27" s="364">
        <v>30299.429991934638</v>
      </c>
      <c r="AG27" s="364">
        <v>35816.9936207344</v>
      </c>
      <c r="AH27" s="364">
        <v>39595.794565959302</v>
      </c>
      <c r="AI27" s="364">
        <v>42880.694987679788</v>
      </c>
      <c r="AJ27" s="364">
        <v>43823.772907829363</v>
      </c>
      <c r="AK27" s="364">
        <v>41428.075233819327</v>
      </c>
    </row>
    <row r="28" spans="1:37" x14ac:dyDescent="0.3">
      <c r="A28" s="364"/>
      <c r="B28" s="364" t="s">
        <v>54</v>
      </c>
      <c r="C28" s="364">
        <v>14023.472570784001</v>
      </c>
      <c r="D28" s="364">
        <v>18549.977652244845</v>
      </c>
      <c r="E28" s="364">
        <v>20280.070484500415</v>
      </c>
      <c r="F28" s="364">
        <v>21885.263360752379</v>
      </c>
      <c r="G28" s="364">
        <v>23298.958028224719</v>
      </c>
      <c r="H28" s="364">
        <v>24677.971578519489</v>
      </c>
      <c r="I28" s="364">
        <v>26095.463637556673</v>
      </c>
      <c r="J28" s="364">
        <v>27521.111339424373</v>
      </c>
      <c r="K28" s="364">
        <v>28985.298130503706</v>
      </c>
      <c r="L28" s="364"/>
      <c r="M28" s="364"/>
      <c r="N28" s="364"/>
      <c r="O28" s="364" t="s">
        <v>54</v>
      </c>
      <c r="P28" s="364">
        <v>14023.472570784001</v>
      </c>
      <c r="Q28" s="364">
        <v>19373.708383926263</v>
      </c>
      <c r="R28" s="364">
        <v>21302.275903857444</v>
      </c>
      <c r="S28" s="364">
        <v>22594.410805036281</v>
      </c>
      <c r="T28" s="364">
        <v>24727.327583574282</v>
      </c>
      <c r="U28" s="364">
        <v>28099.454649186991</v>
      </c>
      <c r="V28" s="364">
        <v>32043.088358935485</v>
      </c>
      <c r="W28" s="364">
        <v>35964.073502994077</v>
      </c>
      <c r="X28" s="364">
        <v>39875.092022964447</v>
      </c>
      <c r="Y28" s="364"/>
      <c r="Z28" s="364"/>
      <c r="AA28" s="364"/>
      <c r="AB28" s="364" t="s">
        <v>54</v>
      </c>
      <c r="AC28" s="364">
        <v>14023.472570784001</v>
      </c>
      <c r="AD28" s="364">
        <v>19296.910631776769</v>
      </c>
      <c r="AE28" s="364">
        <v>21317.904224767342</v>
      </c>
      <c r="AF28" s="364">
        <v>22804.372756356937</v>
      </c>
      <c r="AG28" s="364">
        <v>25427.732704949289</v>
      </c>
      <c r="AH28" s="364">
        <v>30571.543836531353</v>
      </c>
      <c r="AI28" s="364">
        <v>35576.626057029804</v>
      </c>
      <c r="AJ28" s="364">
        <v>40183.324907553048</v>
      </c>
      <c r="AK28" s="364">
        <v>44635.401574180563</v>
      </c>
    </row>
    <row r="29" spans="1:37" x14ac:dyDescent="0.3">
      <c r="A29" s="364"/>
      <c r="B29" s="364" t="s">
        <v>63</v>
      </c>
      <c r="C29" s="364">
        <v>2650.8275793719999</v>
      </c>
      <c r="D29" s="364">
        <v>6153.1212938084391</v>
      </c>
      <c r="E29" s="364">
        <v>8316.9315907497785</v>
      </c>
      <c r="F29" s="364">
        <v>11263.476744563046</v>
      </c>
      <c r="G29" s="364">
        <v>14850.946731615451</v>
      </c>
      <c r="H29" s="364">
        <v>18632.167523542968</v>
      </c>
      <c r="I29" s="364">
        <v>22443.198158715091</v>
      </c>
      <c r="J29" s="364">
        <v>26299.034383692313</v>
      </c>
      <c r="K29" s="364">
        <v>30029.950398076817</v>
      </c>
      <c r="L29" s="364"/>
      <c r="M29" s="364"/>
      <c r="N29" s="364"/>
      <c r="O29" s="364" t="s">
        <v>63</v>
      </c>
      <c r="P29" s="364">
        <v>2650.8275793719999</v>
      </c>
      <c r="Q29" s="364">
        <v>7904.6367766633375</v>
      </c>
      <c r="R29" s="364">
        <v>11992.956231553031</v>
      </c>
      <c r="S29" s="364">
        <v>17147.572072150408</v>
      </c>
      <c r="T29" s="364">
        <v>22510.834803889287</v>
      </c>
      <c r="U29" s="364">
        <v>28187.583260132062</v>
      </c>
      <c r="V29" s="364">
        <v>33695.538739943186</v>
      </c>
      <c r="W29" s="364">
        <v>39171.107111790079</v>
      </c>
      <c r="X29" s="364">
        <v>44476.452271024267</v>
      </c>
      <c r="Y29" s="364"/>
      <c r="Z29" s="364"/>
      <c r="AA29" s="364"/>
      <c r="AB29" s="364" t="s">
        <v>63</v>
      </c>
      <c r="AC29" s="364">
        <v>2650.8275793719999</v>
      </c>
      <c r="AD29" s="364">
        <v>7966.4818080856376</v>
      </c>
      <c r="AE29" s="364">
        <v>12230.906755213111</v>
      </c>
      <c r="AF29" s="364">
        <v>17553.823698789729</v>
      </c>
      <c r="AG29" s="364">
        <v>23433.488978511203</v>
      </c>
      <c r="AH29" s="364">
        <v>29926.133085380483</v>
      </c>
      <c r="AI29" s="364">
        <v>36569.679203808548</v>
      </c>
      <c r="AJ29" s="364">
        <v>43245.95582536039</v>
      </c>
      <c r="AK29" s="364">
        <v>49679.959742879189</v>
      </c>
    </row>
    <row r="30" spans="1:37" x14ac:dyDescent="0.3">
      <c r="A30" s="364"/>
      <c r="B30" s="364" t="s">
        <v>57</v>
      </c>
      <c r="C30" s="364">
        <v>2582.2556496000002</v>
      </c>
      <c r="D30" s="364">
        <v>7893.4700076002737</v>
      </c>
      <c r="E30" s="364">
        <v>10341.146050807743</v>
      </c>
      <c r="F30" s="364">
        <v>12544.499589008452</v>
      </c>
      <c r="G30" s="364">
        <v>14387.003349144585</v>
      </c>
      <c r="H30" s="364">
        <v>16314.541320079683</v>
      </c>
      <c r="I30" s="364">
        <v>18905.413314534071</v>
      </c>
      <c r="J30" s="364">
        <v>21161.408421283035</v>
      </c>
      <c r="K30" s="364">
        <v>23347.148068417213</v>
      </c>
      <c r="L30" s="364"/>
      <c r="M30" s="364"/>
      <c r="N30" s="364"/>
      <c r="O30" s="364" t="s">
        <v>57</v>
      </c>
      <c r="P30" s="364">
        <v>2582.2556496000002</v>
      </c>
      <c r="Q30" s="364">
        <v>9740.2964211896779</v>
      </c>
      <c r="R30" s="364">
        <v>15532.149789076475</v>
      </c>
      <c r="S30" s="364">
        <v>20138.588931275022</v>
      </c>
      <c r="T30" s="364">
        <v>23337.240979521579</v>
      </c>
      <c r="U30" s="364">
        <v>26093.098436554443</v>
      </c>
      <c r="V30" s="364">
        <v>29443.683804276141</v>
      </c>
      <c r="W30" s="364">
        <v>32749.107127939355</v>
      </c>
      <c r="X30" s="364">
        <v>36487.05865059291</v>
      </c>
      <c r="Y30" s="364"/>
      <c r="Z30" s="364"/>
      <c r="AA30" s="364"/>
      <c r="AB30" s="364" t="s">
        <v>57</v>
      </c>
      <c r="AC30" s="364">
        <v>2582.2556496000002</v>
      </c>
      <c r="AD30" s="364">
        <v>10030.923577103633</v>
      </c>
      <c r="AE30" s="364">
        <v>15059.979408790179</v>
      </c>
      <c r="AF30" s="364">
        <v>19494.3726472034</v>
      </c>
      <c r="AG30" s="364">
        <v>23508.001053271171</v>
      </c>
      <c r="AH30" s="364">
        <v>26953.256844534866</v>
      </c>
      <c r="AI30" s="364">
        <v>31148.880289536952</v>
      </c>
      <c r="AJ30" s="364">
        <v>34706.129215948655</v>
      </c>
      <c r="AK30" s="364">
        <v>38006.621965009996</v>
      </c>
    </row>
    <row r="31" spans="1:37" x14ac:dyDescent="0.3">
      <c r="A31" s="364"/>
      <c r="B31" s="364" t="s">
        <v>61</v>
      </c>
      <c r="C31" s="364">
        <v>683.00331847200005</v>
      </c>
      <c r="D31" s="364">
        <v>3535.6108001020348</v>
      </c>
      <c r="E31" s="364">
        <v>5047.5271255581365</v>
      </c>
      <c r="F31" s="364">
        <v>6588.9130711004773</v>
      </c>
      <c r="G31" s="364">
        <v>8273.8552821706398</v>
      </c>
      <c r="H31" s="364">
        <v>10113.709649086342</v>
      </c>
      <c r="I31" s="364">
        <v>12041.877072990663</v>
      </c>
      <c r="J31" s="364">
        <v>13512.417774703357</v>
      </c>
      <c r="K31" s="364">
        <v>15002.736960736258</v>
      </c>
      <c r="L31" s="364"/>
      <c r="M31" s="364"/>
      <c r="N31" s="364"/>
      <c r="O31" s="364" t="s">
        <v>61</v>
      </c>
      <c r="P31" s="364">
        <v>683.00331847200005</v>
      </c>
      <c r="Q31" s="364">
        <v>4103.4320643257024</v>
      </c>
      <c r="R31" s="364">
        <v>6326.1023476675391</v>
      </c>
      <c r="S31" s="364">
        <v>9103.0668268524314</v>
      </c>
      <c r="T31" s="364">
        <v>11715.835580023457</v>
      </c>
      <c r="U31" s="364">
        <v>15850.072964500068</v>
      </c>
      <c r="V31" s="364">
        <v>19979.441475472195</v>
      </c>
      <c r="W31" s="364">
        <v>24800.502554960924</v>
      </c>
      <c r="X31" s="364">
        <v>31450.042229035033</v>
      </c>
      <c r="Y31" s="364"/>
      <c r="Z31" s="364"/>
      <c r="AA31" s="364"/>
      <c r="AB31" s="364" t="s">
        <v>61</v>
      </c>
      <c r="AC31" s="364">
        <v>683.00331847200005</v>
      </c>
      <c r="AD31" s="364">
        <v>3414.1632945628371</v>
      </c>
      <c r="AE31" s="364">
        <v>5468.0809642723316</v>
      </c>
      <c r="AF31" s="364">
        <v>8636.5776267257897</v>
      </c>
      <c r="AG31" s="364">
        <v>12563.758332104517</v>
      </c>
      <c r="AH31" s="364">
        <v>17305.965431215503</v>
      </c>
      <c r="AI31" s="364">
        <v>21950.582584086034</v>
      </c>
      <c r="AJ31" s="364">
        <v>27407.379213928532</v>
      </c>
      <c r="AK31" s="364">
        <v>33140.431960223374</v>
      </c>
    </row>
    <row r="32" spans="1:37" x14ac:dyDescent="0.3">
      <c r="A32" s="364"/>
      <c r="B32" s="364" t="s">
        <v>74</v>
      </c>
      <c r="C32" s="364">
        <v>117.45845499600001</v>
      </c>
      <c r="D32" s="364">
        <v>632.49247605446465</v>
      </c>
      <c r="E32" s="364">
        <v>1119.2912320348182</v>
      </c>
      <c r="F32" s="364">
        <v>2514.0165603752621</v>
      </c>
      <c r="G32" s="364">
        <v>4198.0655506668609</v>
      </c>
      <c r="H32" s="364">
        <v>5588.7914599205224</v>
      </c>
      <c r="I32" s="364">
        <v>7733.3877675224558</v>
      </c>
      <c r="J32" s="364">
        <v>11455.549434544197</v>
      </c>
      <c r="K32" s="364">
        <v>15085.376374632458</v>
      </c>
      <c r="L32" s="364"/>
      <c r="M32" s="364"/>
      <c r="N32" s="364"/>
      <c r="O32" s="364" t="s">
        <v>74</v>
      </c>
      <c r="P32" s="364">
        <v>117.45845499600001</v>
      </c>
      <c r="Q32" s="364">
        <v>1418.4058537197222</v>
      </c>
      <c r="R32" s="364">
        <v>5474.8073502298575</v>
      </c>
      <c r="S32" s="364">
        <v>10699.62882643585</v>
      </c>
      <c r="T32" s="364">
        <v>15289.841972569408</v>
      </c>
      <c r="U32" s="364">
        <v>21324.470042175799</v>
      </c>
      <c r="V32" s="364">
        <v>28689.101800479657</v>
      </c>
      <c r="W32" s="364">
        <v>35504.784530455479</v>
      </c>
      <c r="X32" s="364">
        <v>44069.458855059573</v>
      </c>
      <c r="Y32" s="364"/>
      <c r="Z32" s="364"/>
      <c r="AA32" s="364"/>
      <c r="AB32" s="364" t="s">
        <v>74</v>
      </c>
      <c r="AC32" s="364">
        <v>117.45845499600001</v>
      </c>
      <c r="AD32" s="364">
        <v>2951.7282727135562</v>
      </c>
      <c r="AE32" s="364">
        <v>7156.3983358544283</v>
      </c>
      <c r="AF32" s="364">
        <v>14153.602814026244</v>
      </c>
      <c r="AG32" s="364">
        <v>22018.204778529565</v>
      </c>
      <c r="AH32" s="364">
        <v>29379.304731365424</v>
      </c>
      <c r="AI32" s="364">
        <v>37871.341911550531</v>
      </c>
      <c r="AJ32" s="364">
        <v>45292.790493109118</v>
      </c>
      <c r="AK32" s="364">
        <v>53133.004366555921</v>
      </c>
    </row>
    <row r="33" spans="1:37" x14ac:dyDescent="0.3">
      <c r="A33" s="364"/>
      <c r="B33" s="364" t="s">
        <v>75</v>
      </c>
      <c r="C33" s="364">
        <v>3.5970473520000001</v>
      </c>
      <c r="D33" s="364">
        <v>22.687945641695602</v>
      </c>
      <c r="E33" s="364">
        <v>58.042794964055688</v>
      </c>
      <c r="F33" s="364">
        <v>110.81003005843172</v>
      </c>
      <c r="G33" s="364">
        <v>196.48821237815091</v>
      </c>
      <c r="H33" s="364">
        <v>271.93043431592844</v>
      </c>
      <c r="I33" s="364">
        <v>349.18653448107409</v>
      </c>
      <c r="J33" s="364">
        <v>435.9940573399283</v>
      </c>
      <c r="K33" s="364">
        <v>517.12697273441324</v>
      </c>
      <c r="L33" s="364"/>
      <c r="M33" s="364"/>
      <c r="N33" s="364"/>
      <c r="O33" s="364" t="s">
        <v>75</v>
      </c>
      <c r="P33" s="364">
        <v>3.5970473520000001</v>
      </c>
      <c r="Q33" s="364">
        <v>26.269368980246956</v>
      </c>
      <c r="R33" s="364">
        <v>74.788030104237407</v>
      </c>
      <c r="S33" s="364">
        <v>210.56646914307038</v>
      </c>
      <c r="T33" s="364">
        <v>434.20589884232436</v>
      </c>
      <c r="U33" s="364">
        <v>930.24167066553332</v>
      </c>
      <c r="V33" s="364">
        <v>1720.0415750124785</v>
      </c>
      <c r="W33" s="364">
        <v>2545.8894323029153</v>
      </c>
      <c r="X33" s="364">
        <v>3154.7477573978376</v>
      </c>
      <c r="Y33" s="364"/>
      <c r="Z33" s="364"/>
      <c r="AA33" s="364"/>
      <c r="AB33" s="364" t="s">
        <v>75</v>
      </c>
      <c r="AC33" s="364">
        <v>3.5970473520000001</v>
      </c>
      <c r="AD33" s="364">
        <v>26.269403473908937</v>
      </c>
      <c r="AE33" s="364">
        <v>74.787706979799111</v>
      </c>
      <c r="AF33" s="364">
        <v>213.43552449149635</v>
      </c>
      <c r="AG33" s="364">
        <v>470.41153460536668</v>
      </c>
      <c r="AH33" s="364">
        <v>1030.4661907661409</v>
      </c>
      <c r="AI33" s="364">
        <v>2036.3099223272766</v>
      </c>
      <c r="AJ33" s="364">
        <v>3035.7997306833995</v>
      </c>
      <c r="AK33" s="364">
        <v>3780.116136674716</v>
      </c>
    </row>
    <row r="34" spans="1:37" x14ac:dyDescent="0.3">
      <c r="A34" s="364"/>
      <c r="B34" s="364" t="s">
        <v>393</v>
      </c>
      <c r="C34" s="364">
        <v>0</v>
      </c>
      <c r="D34" s="364">
        <v>0</v>
      </c>
      <c r="E34" s="364">
        <v>0</v>
      </c>
      <c r="F34" s="364">
        <v>0</v>
      </c>
      <c r="G34" s="364">
        <v>0</v>
      </c>
      <c r="H34" s="364">
        <v>0</v>
      </c>
      <c r="I34" s="364">
        <v>0</v>
      </c>
      <c r="J34" s="364">
        <v>0</v>
      </c>
      <c r="K34" s="364">
        <v>0</v>
      </c>
      <c r="L34" s="364"/>
      <c r="M34" s="364"/>
      <c r="N34" s="364"/>
      <c r="O34" s="364" t="s">
        <v>393</v>
      </c>
      <c r="P34" s="364">
        <v>0</v>
      </c>
      <c r="Q34" s="364">
        <v>0</v>
      </c>
      <c r="R34" s="364">
        <v>0</v>
      </c>
      <c r="S34" s="364">
        <v>0</v>
      </c>
      <c r="T34" s="364">
        <v>0</v>
      </c>
      <c r="U34" s="364">
        <v>0</v>
      </c>
      <c r="V34" s="364">
        <v>0</v>
      </c>
      <c r="W34" s="364">
        <v>0</v>
      </c>
      <c r="X34" s="364">
        <v>0</v>
      </c>
      <c r="Y34" s="364"/>
      <c r="Z34" s="364"/>
      <c r="AA34" s="364"/>
      <c r="AB34" s="364" t="s">
        <v>393</v>
      </c>
      <c r="AC34" s="364">
        <v>0</v>
      </c>
      <c r="AD34" s="364">
        <v>0</v>
      </c>
      <c r="AE34" s="364">
        <v>0</v>
      </c>
      <c r="AF34" s="364">
        <v>0</v>
      </c>
      <c r="AG34" s="364">
        <v>0</v>
      </c>
      <c r="AH34" s="364">
        <v>0</v>
      </c>
      <c r="AI34" s="364">
        <v>0</v>
      </c>
      <c r="AJ34" s="364">
        <v>0</v>
      </c>
      <c r="AK34" s="364">
        <v>0</v>
      </c>
    </row>
    <row r="35" spans="1:37" x14ac:dyDescent="0.3">
      <c r="A35" s="364"/>
      <c r="B35" s="364" t="s">
        <v>58</v>
      </c>
      <c r="C35" s="364">
        <v>10.725241824000001</v>
      </c>
      <c r="D35" s="364">
        <v>0</v>
      </c>
      <c r="E35" s="364">
        <v>0</v>
      </c>
      <c r="F35" s="364">
        <v>0</v>
      </c>
      <c r="G35" s="364">
        <v>0</v>
      </c>
      <c r="H35" s="364">
        <v>0</v>
      </c>
      <c r="I35" s="364">
        <v>0</v>
      </c>
      <c r="J35" s="364">
        <v>0</v>
      </c>
      <c r="K35" s="364">
        <v>0</v>
      </c>
      <c r="L35" s="364"/>
      <c r="M35" s="364"/>
      <c r="N35" s="364"/>
      <c r="O35" s="364" t="s">
        <v>58</v>
      </c>
      <c r="P35" s="364">
        <v>10.725241824000001</v>
      </c>
      <c r="Q35" s="364">
        <v>0</v>
      </c>
      <c r="R35" s="364">
        <v>0</v>
      </c>
      <c r="S35" s="364">
        <v>0</v>
      </c>
      <c r="T35" s="364">
        <v>0</v>
      </c>
      <c r="U35" s="364">
        <v>0</v>
      </c>
      <c r="V35" s="364">
        <v>0</v>
      </c>
      <c r="W35" s="364">
        <v>0</v>
      </c>
      <c r="X35" s="364">
        <v>0</v>
      </c>
      <c r="Y35" s="364"/>
      <c r="Z35" s="364"/>
      <c r="AA35" s="364"/>
      <c r="AB35" s="364" t="s">
        <v>58</v>
      </c>
      <c r="AC35" s="364">
        <v>10.725241824000001</v>
      </c>
      <c r="AD35" s="364">
        <v>0</v>
      </c>
      <c r="AE35" s="364">
        <v>0</v>
      </c>
      <c r="AF35" s="364">
        <v>0</v>
      </c>
      <c r="AG35" s="364">
        <v>0</v>
      </c>
      <c r="AH35" s="364">
        <v>0</v>
      </c>
      <c r="AI35" s="364">
        <v>0</v>
      </c>
      <c r="AJ35" s="364">
        <v>0</v>
      </c>
      <c r="AK35" s="364">
        <v>0</v>
      </c>
    </row>
    <row r="36" spans="1:37" x14ac:dyDescent="0.3">
      <c r="A36" s="365"/>
      <c r="B36" s="365" t="s">
        <v>390</v>
      </c>
      <c r="C36" s="365">
        <v>217599.537357792</v>
      </c>
      <c r="D36" s="365">
        <v>250210.9794705605</v>
      </c>
      <c r="E36" s="365">
        <v>272966.75723099645</v>
      </c>
      <c r="F36" s="365">
        <v>295298.25138567481</v>
      </c>
      <c r="G36" s="365">
        <v>317668.5312518389</v>
      </c>
      <c r="H36" s="365">
        <v>336612.29618932202</v>
      </c>
      <c r="I36" s="365">
        <v>353904.51049535139</v>
      </c>
      <c r="J36" s="365">
        <v>375645.32318703219</v>
      </c>
      <c r="K36" s="365">
        <v>394890.61985366687</v>
      </c>
      <c r="L36" s="365"/>
      <c r="M36" s="365"/>
      <c r="N36" s="365"/>
      <c r="O36" s="365" t="s">
        <v>390</v>
      </c>
      <c r="P36" s="365">
        <v>217599.537357792</v>
      </c>
      <c r="Q36" s="365">
        <v>230751.4355350335</v>
      </c>
      <c r="R36" s="365">
        <v>240345.63014740092</v>
      </c>
      <c r="S36" s="365">
        <v>254293.05354148149</v>
      </c>
      <c r="T36" s="365">
        <v>273411.74449842382</v>
      </c>
      <c r="U36" s="365">
        <v>297529.05028958834</v>
      </c>
      <c r="V36" s="365">
        <v>316130.0399265876</v>
      </c>
      <c r="W36" s="365">
        <v>336529.06930707954</v>
      </c>
      <c r="X36" s="365">
        <v>363588.84951406484</v>
      </c>
      <c r="Y36" s="365"/>
      <c r="Z36" s="365"/>
      <c r="AA36" s="365"/>
      <c r="AB36" s="365" t="s">
        <v>390</v>
      </c>
      <c r="AC36" s="365">
        <v>217599.537357792</v>
      </c>
      <c r="AD36" s="365">
        <v>222987.36881099609</v>
      </c>
      <c r="AE36" s="365">
        <v>235670.27376386194</v>
      </c>
      <c r="AF36" s="365">
        <v>253613.28512632012</v>
      </c>
      <c r="AG36" s="365">
        <v>275330.7587092719</v>
      </c>
      <c r="AH36" s="365">
        <v>298158.1754306159</v>
      </c>
      <c r="AI36" s="365">
        <v>321390.67792647745</v>
      </c>
      <c r="AJ36" s="365">
        <v>349772.99123115215</v>
      </c>
      <c r="AK36" s="365">
        <v>381857.41014326661</v>
      </c>
    </row>
    <row r="37" spans="1:37" x14ac:dyDescent="0.3">
      <c r="A37" s="364"/>
      <c r="B37" s="364"/>
      <c r="C37" s="364"/>
      <c r="D37" s="364"/>
      <c r="E37" s="364"/>
      <c r="F37" s="364"/>
      <c r="G37" s="364"/>
      <c r="H37" s="364"/>
      <c r="I37" s="364"/>
      <c r="J37" s="364"/>
      <c r="K37" s="364"/>
      <c r="L37" s="364"/>
      <c r="M37" s="364"/>
      <c r="N37" s="364"/>
      <c r="O37" s="364"/>
      <c r="P37" s="364"/>
      <c r="Q37" s="364"/>
      <c r="R37" s="364"/>
      <c r="S37" s="364"/>
      <c r="T37" s="364"/>
      <c r="U37" s="364"/>
      <c r="V37" s="364"/>
      <c r="W37" s="364"/>
      <c r="X37" s="364"/>
      <c r="Y37" s="364"/>
      <c r="Z37" s="364"/>
      <c r="AA37" s="364"/>
      <c r="AB37" s="364"/>
      <c r="AC37" s="364"/>
      <c r="AD37" s="364"/>
      <c r="AE37" s="364"/>
      <c r="AF37" s="364"/>
      <c r="AG37" s="364"/>
      <c r="AH37" s="364"/>
      <c r="AI37" s="364"/>
      <c r="AJ37" s="364"/>
      <c r="AK37" s="364"/>
    </row>
    <row r="38" spans="1:37" x14ac:dyDescent="0.3">
      <c r="A38" s="361" t="s">
        <v>394</v>
      </c>
      <c r="B38" s="362"/>
      <c r="C38" s="362"/>
      <c r="D38" s="362"/>
      <c r="E38" s="362"/>
      <c r="F38" s="362"/>
      <c r="G38" s="362"/>
      <c r="H38" s="362"/>
      <c r="I38" s="362"/>
      <c r="J38" s="362"/>
      <c r="K38" s="362"/>
      <c r="L38" s="361"/>
      <c r="M38" s="363"/>
      <c r="N38" s="361" t="s">
        <v>394</v>
      </c>
      <c r="O38" s="362"/>
      <c r="P38" s="362"/>
      <c r="Q38" s="362"/>
      <c r="R38" s="362"/>
      <c r="S38" s="362"/>
      <c r="T38" s="362"/>
      <c r="U38" s="362"/>
      <c r="V38" s="362"/>
      <c r="W38" s="362"/>
      <c r="X38" s="362"/>
      <c r="Y38" s="361"/>
      <c r="Z38" s="363"/>
      <c r="AA38" s="361" t="s">
        <v>394</v>
      </c>
      <c r="AB38" s="362"/>
      <c r="AC38" s="362"/>
      <c r="AD38" s="362"/>
      <c r="AE38" s="362"/>
      <c r="AF38" s="362"/>
      <c r="AG38" s="362"/>
      <c r="AH38" s="362"/>
      <c r="AI38" s="362"/>
      <c r="AJ38" s="362"/>
      <c r="AK38" s="362"/>
    </row>
    <row r="39" spans="1:37" x14ac:dyDescent="0.3">
      <c r="A39" s="364"/>
      <c r="B39" s="364" t="s">
        <v>24</v>
      </c>
      <c r="C39" s="364">
        <v>157596.28338394797</v>
      </c>
      <c r="D39" s="364">
        <v>175813.9398288939</v>
      </c>
      <c r="E39" s="364">
        <v>183456.88109927808</v>
      </c>
      <c r="F39" s="364">
        <v>188950.39111099002</v>
      </c>
      <c r="G39" s="364">
        <v>193416.76295655535</v>
      </c>
      <c r="H39" s="364">
        <v>197889.49183758884</v>
      </c>
      <c r="I39" s="364">
        <v>201466.49497211073</v>
      </c>
      <c r="J39" s="364">
        <v>202969.40741988271</v>
      </c>
      <c r="K39" s="364">
        <v>205003.68409827887</v>
      </c>
      <c r="L39" s="364"/>
      <c r="M39" s="364"/>
      <c r="N39" s="364"/>
      <c r="O39" s="364" t="s">
        <v>24</v>
      </c>
      <c r="P39" s="364">
        <v>157596.28338394797</v>
      </c>
      <c r="Q39" s="364">
        <v>157350.76058624472</v>
      </c>
      <c r="R39" s="364">
        <v>151064.4812589527</v>
      </c>
      <c r="S39" s="364">
        <v>143081.74443367514</v>
      </c>
      <c r="T39" s="364">
        <v>133410.26040556291</v>
      </c>
      <c r="U39" s="364">
        <v>122331.55058838842</v>
      </c>
      <c r="V39" s="364">
        <v>111222.93928346834</v>
      </c>
      <c r="W39" s="364">
        <v>101360.27794586969</v>
      </c>
      <c r="X39" s="364">
        <v>95135.504593453312</v>
      </c>
      <c r="Y39" s="364"/>
      <c r="Z39" s="364"/>
      <c r="AA39" s="364"/>
      <c r="AB39" s="364" t="s">
        <v>24</v>
      </c>
      <c r="AC39" s="364">
        <v>157596.28338394797</v>
      </c>
      <c r="AD39" s="364">
        <v>146949.14079735189</v>
      </c>
      <c r="AE39" s="364">
        <v>133106.18487580074</v>
      </c>
      <c r="AF39" s="364">
        <v>118803.51900434771</v>
      </c>
      <c r="AG39" s="364">
        <v>103788.18631277459</v>
      </c>
      <c r="AH39" s="364">
        <v>89596.215182473723</v>
      </c>
      <c r="AI39" s="364">
        <v>78225.971629527034</v>
      </c>
      <c r="AJ39" s="364">
        <v>68210.747538097785</v>
      </c>
      <c r="AK39" s="364">
        <v>62016.061903806825</v>
      </c>
    </row>
    <row r="40" spans="1:37" x14ac:dyDescent="0.3">
      <c r="A40" s="364"/>
      <c r="B40" s="364" t="s">
        <v>23</v>
      </c>
      <c r="C40" s="364">
        <v>60603.622353936</v>
      </c>
      <c r="D40" s="364">
        <v>61211.100670708256</v>
      </c>
      <c r="E40" s="364">
        <v>62046.711449822709</v>
      </c>
      <c r="F40" s="364">
        <v>63327.19287844975</v>
      </c>
      <c r="G40" s="364">
        <v>65560.426957032294</v>
      </c>
      <c r="H40" s="364">
        <v>63201.352852267053</v>
      </c>
      <c r="I40" s="364">
        <v>62336.655778321467</v>
      </c>
      <c r="J40" s="364">
        <v>61876.723417212699</v>
      </c>
      <c r="K40" s="364">
        <v>61058.244355100614</v>
      </c>
      <c r="L40" s="364"/>
      <c r="M40" s="364"/>
      <c r="N40" s="364"/>
      <c r="O40" s="364" t="s">
        <v>23</v>
      </c>
      <c r="P40" s="364">
        <v>60603.622353936</v>
      </c>
      <c r="Q40" s="364">
        <v>53094.252620708859</v>
      </c>
      <c r="R40" s="364">
        <v>47677.12781331029</v>
      </c>
      <c r="S40" s="364">
        <v>42929.749667141034</v>
      </c>
      <c r="T40" s="364">
        <v>38523.914596183975</v>
      </c>
      <c r="U40" s="364">
        <v>33736.525991654256</v>
      </c>
      <c r="V40" s="364">
        <v>31025.101737487643</v>
      </c>
      <c r="W40" s="364">
        <v>29544.736581993497</v>
      </c>
      <c r="X40" s="364">
        <v>27945.331009459915</v>
      </c>
      <c r="Y40" s="364"/>
      <c r="Z40" s="364"/>
      <c r="AA40" s="364"/>
      <c r="AB40" s="364" t="s">
        <v>23</v>
      </c>
      <c r="AC40" s="364">
        <v>60603.622353936</v>
      </c>
      <c r="AD40" s="364">
        <v>43840.319553240122</v>
      </c>
      <c r="AE40" s="364">
        <v>37840.267660612306</v>
      </c>
      <c r="AF40" s="364">
        <v>34289.568287784525</v>
      </c>
      <c r="AG40" s="364">
        <v>31124.469567864264</v>
      </c>
      <c r="AH40" s="364">
        <v>28146.69295471696</v>
      </c>
      <c r="AI40" s="364">
        <v>25814.055114936018</v>
      </c>
      <c r="AJ40" s="364">
        <v>24076.837060062444</v>
      </c>
      <c r="AK40" s="364">
        <v>21509.019813362178</v>
      </c>
    </row>
    <row r="41" spans="1:37" x14ac:dyDescent="0.3">
      <c r="A41" s="364"/>
      <c r="B41" s="364" t="s">
        <v>67</v>
      </c>
      <c r="C41" s="364">
        <v>57067.864059888001</v>
      </c>
      <c r="D41" s="364">
        <v>72470.892518838897</v>
      </c>
      <c r="E41" s="364">
        <v>76864.104017856371</v>
      </c>
      <c r="F41" s="364">
        <v>80518.791007711741</v>
      </c>
      <c r="G41" s="364">
        <v>83130.601134718512</v>
      </c>
      <c r="H41" s="364">
        <v>86180.713725781476</v>
      </c>
      <c r="I41" s="364">
        <v>88447.333657986572</v>
      </c>
      <c r="J41" s="364">
        <v>89329.342858338612</v>
      </c>
      <c r="K41" s="364">
        <v>89894.70201303513</v>
      </c>
      <c r="L41" s="364"/>
      <c r="M41" s="364"/>
      <c r="N41" s="364"/>
      <c r="O41" s="364" t="s">
        <v>67</v>
      </c>
      <c r="P41" s="364">
        <v>57067.864059888001</v>
      </c>
      <c r="Q41" s="364">
        <v>66961.858561861925</v>
      </c>
      <c r="R41" s="364">
        <v>65712.034224068018</v>
      </c>
      <c r="S41" s="364">
        <v>64347.482255821953</v>
      </c>
      <c r="T41" s="364">
        <v>61986.51461947897</v>
      </c>
      <c r="U41" s="364">
        <v>61053.535784008178</v>
      </c>
      <c r="V41" s="364">
        <v>59877.085792935999</v>
      </c>
      <c r="W41" s="364">
        <v>58604.679227252796</v>
      </c>
      <c r="X41" s="364">
        <v>57090.499501189843</v>
      </c>
      <c r="Y41" s="364"/>
      <c r="Z41" s="364"/>
      <c r="AA41" s="364"/>
      <c r="AB41" s="364" t="s">
        <v>67</v>
      </c>
      <c r="AC41" s="364">
        <v>57067.864059888001</v>
      </c>
      <c r="AD41" s="364">
        <v>60832.253260924044</v>
      </c>
      <c r="AE41" s="364">
        <v>55827.176376022668</v>
      </c>
      <c r="AF41" s="364">
        <v>51851.517939499128</v>
      </c>
      <c r="AG41" s="364">
        <v>48183.955147578512</v>
      </c>
      <c r="AH41" s="364">
        <v>45944.466762422417</v>
      </c>
      <c r="AI41" s="364">
        <v>43444.761524491936</v>
      </c>
      <c r="AJ41" s="364">
        <v>42955.130834168289</v>
      </c>
      <c r="AK41" s="364">
        <v>41760.054038128052</v>
      </c>
    </row>
    <row r="42" spans="1:37" x14ac:dyDescent="0.3">
      <c r="A42" s="364"/>
      <c r="B42" s="364" t="s">
        <v>395</v>
      </c>
      <c r="C42" s="364">
        <v>71504.264051208011</v>
      </c>
      <c r="D42" s="364">
        <v>92461.859780970452</v>
      </c>
      <c r="E42" s="364">
        <v>103171.85132225935</v>
      </c>
      <c r="F42" s="364">
        <v>113962.79023184851</v>
      </c>
      <c r="G42" s="364">
        <v>123980.17249575164</v>
      </c>
      <c r="H42" s="364">
        <v>134394.7798603705</v>
      </c>
      <c r="I42" s="364">
        <v>144127.78946128002</v>
      </c>
      <c r="J42" s="364">
        <v>154959.80692098636</v>
      </c>
      <c r="K42" s="364">
        <v>165025.03827302047</v>
      </c>
      <c r="L42" s="364"/>
      <c r="M42" s="364"/>
      <c r="N42" s="364"/>
      <c r="O42" s="364" t="s">
        <v>395</v>
      </c>
      <c r="P42" s="364">
        <v>71504.264051208011</v>
      </c>
      <c r="Q42" s="364">
        <v>88786.702387612444</v>
      </c>
      <c r="R42" s="364">
        <v>96331.036938288657</v>
      </c>
      <c r="S42" s="364">
        <v>104022.78861419173</v>
      </c>
      <c r="T42" s="364">
        <v>111762.78978338771</v>
      </c>
      <c r="U42" s="364">
        <v>120973.88033939493</v>
      </c>
      <c r="V42" s="364">
        <v>130169.84812640715</v>
      </c>
      <c r="W42" s="364">
        <v>140447.80803079478</v>
      </c>
      <c r="X42" s="364">
        <v>151813.27940238046</v>
      </c>
      <c r="Y42" s="364"/>
      <c r="Z42" s="364"/>
      <c r="AA42" s="364"/>
      <c r="AB42" s="364" t="s">
        <v>395</v>
      </c>
      <c r="AC42" s="364">
        <v>71504.264051208011</v>
      </c>
      <c r="AD42" s="364">
        <v>86592.196326837497</v>
      </c>
      <c r="AE42" s="364">
        <v>94565.663281302463</v>
      </c>
      <c r="AF42" s="364">
        <v>103638.65007436826</v>
      </c>
      <c r="AG42" s="364">
        <v>113148.48059453553</v>
      </c>
      <c r="AH42" s="364">
        <v>122802.12757051781</v>
      </c>
      <c r="AI42" s="364">
        <v>133581.71271253098</v>
      </c>
      <c r="AJ42" s="364">
        <v>145386.4032215687</v>
      </c>
      <c r="AK42" s="364">
        <v>157907.66509158348</v>
      </c>
    </row>
    <row r="43" spans="1:37" x14ac:dyDescent="0.3">
      <c r="A43" s="364"/>
      <c r="B43" s="364" t="s">
        <v>396</v>
      </c>
      <c r="C43" s="364">
        <v>11477.084340599999</v>
      </c>
      <c r="D43" s="364">
        <v>14790.090830685089</v>
      </c>
      <c r="E43" s="364">
        <v>14667.090646668927</v>
      </c>
      <c r="F43" s="364">
        <v>14870.515722292334</v>
      </c>
      <c r="G43" s="364">
        <v>14813.731787818342</v>
      </c>
      <c r="H43" s="364">
        <v>15154.897609627771</v>
      </c>
      <c r="I43" s="364">
        <v>15225.493885444039</v>
      </c>
      <c r="J43" s="364">
        <v>15313.079666941958</v>
      </c>
      <c r="K43" s="364">
        <v>15243.672858923084</v>
      </c>
      <c r="L43" s="364"/>
      <c r="M43" s="364"/>
      <c r="N43" s="364"/>
      <c r="O43" s="364" t="s">
        <v>396</v>
      </c>
      <c r="P43" s="364">
        <v>11477.084340599999</v>
      </c>
      <c r="Q43" s="364">
        <v>13496.961612215613</v>
      </c>
      <c r="R43" s="364">
        <v>12504.948335626852</v>
      </c>
      <c r="S43" s="364">
        <v>12173.127997361245</v>
      </c>
      <c r="T43" s="364">
        <v>11665.110984915882</v>
      </c>
      <c r="U43" s="364">
        <v>11875.10084036411</v>
      </c>
      <c r="V43" s="364">
        <v>11543.874249262559</v>
      </c>
      <c r="W43" s="364">
        <v>11528.948734985788</v>
      </c>
      <c r="X43" s="364">
        <v>11514.80915797226</v>
      </c>
      <c r="Y43" s="364"/>
      <c r="Z43" s="364"/>
      <c r="AA43" s="364"/>
      <c r="AB43" s="364" t="s">
        <v>396</v>
      </c>
      <c r="AC43" s="364">
        <v>11477.084340599999</v>
      </c>
      <c r="AD43" s="364">
        <v>13670.504567398377</v>
      </c>
      <c r="AE43" s="364">
        <v>12951.01750426438</v>
      </c>
      <c r="AF43" s="364">
        <v>12867.02966489868</v>
      </c>
      <c r="AG43" s="364">
        <v>12248.757791655935</v>
      </c>
      <c r="AH43" s="364">
        <v>12176.289545252066</v>
      </c>
      <c r="AI43" s="364">
        <v>11940.400551202234</v>
      </c>
      <c r="AJ43" s="364">
        <v>12028.787646417111</v>
      </c>
      <c r="AK43" s="364">
        <v>12263.283816938128</v>
      </c>
    </row>
    <row r="44" spans="1:37" x14ac:dyDescent="0.3">
      <c r="A44" s="364"/>
      <c r="B44" s="364" t="s">
        <v>69</v>
      </c>
      <c r="C44" s="364">
        <v>42038.22551892</v>
      </c>
      <c r="D44" s="364">
        <v>48834.858208293983</v>
      </c>
      <c r="E44" s="364">
        <v>50428.984559273791</v>
      </c>
      <c r="F44" s="364">
        <v>52596.778516214144</v>
      </c>
      <c r="G44" s="364">
        <v>54227.040386935041</v>
      </c>
      <c r="H44" s="364">
        <v>55771.198145310904</v>
      </c>
      <c r="I44" s="364">
        <v>56730.073914229913</v>
      </c>
      <c r="J44" s="364">
        <v>57642.844752705525</v>
      </c>
      <c r="K44" s="364">
        <v>58335.701677298493</v>
      </c>
      <c r="L44" s="364"/>
      <c r="M44" s="364"/>
      <c r="N44" s="364"/>
      <c r="O44" s="364" t="s">
        <v>69</v>
      </c>
      <c r="P44" s="364">
        <v>42038.22551892</v>
      </c>
      <c r="Q44" s="364">
        <v>50167.360170029329</v>
      </c>
      <c r="R44" s="364">
        <v>53322.698007363681</v>
      </c>
      <c r="S44" s="364">
        <v>57406.766261190605</v>
      </c>
      <c r="T44" s="364">
        <v>62331.218752720793</v>
      </c>
      <c r="U44" s="364">
        <v>66398.404149079259</v>
      </c>
      <c r="V44" s="364">
        <v>69394.20276637128</v>
      </c>
      <c r="W44" s="364">
        <v>73011.996649239751</v>
      </c>
      <c r="X44" s="364">
        <v>74042.722882250382</v>
      </c>
      <c r="Y44" s="364"/>
      <c r="Z44" s="364"/>
      <c r="AA44" s="364"/>
      <c r="AB44" s="364" t="s">
        <v>69</v>
      </c>
      <c r="AC44" s="364">
        <v>42038.22551892</v>
      </c>
      <c r="AD44" s="364">
        <v>52744.277024114395</v>
      </c>
      <c r="AE44" s="364">
        <v>56975.690718664278</v>
      </c>
      <c r="AF44" s="364">
        <v>61053.12211801004</v>
      </c>
      <c r="AG44" s="364">
        <v>64761.400296835563</v>
      </c>
      <c r="AH44" s="364">
        <v>67995.969661819894</v>
      </c>
      <c r="AI44" s="364">
        <v>70152.522309614782</v>
      </c>
      <c r="AJ44" s="364">
        <v>72106.437841950232</v>
      </c>
      <c r="AK44" s="364">
        <v>73044.654391864911</v>
      </c>
    </row>
    <row r="45" spans="1:37" x14ac:dyDescent="0.3">
      <c r="A45" s="364"/>
      <c r="B45" s="364" t="s">
        <v>393</v>
      </c>
      <c r="C45" s="364">
        <v>0</v>
      </c>
      <c r="D45" s="364">
        <v>5.5821700119025355</v>
      </c>
      <c r="E45" s="364">
        <v>14.027252823030224</v>
      </c>
      <c r="F45" s="364">
        <v>25.462732105835521</v>
      </c>
      <c r="G45" s="364">
        <v>35.915940747429161</v>
      </c>
      <c r="H45" s="364">
        <v>47.777959528919155</v>
      </c>
      <c r="I45" s="364">
        <v>66.098318847191223</v>
      </c>
      <c r="J45" s="364">
        <v>91.669110060198108</v>
      </c>
      <c r="K45" s="364">
        <v>120.03248684099232</v>
      </c>
      <c r="L45" s="364"/>
      <c r="M45" s="364"/>
      <c r="N45" s="364"/>
      <c r="O45" s="364" t="s">
        <v>393</v>
      </c>
      <c r="P45" s="364">
        <v>0</v>
      </c>
      <c r="Q45" s="364">
        <v>53.230146040528837</v>
      </c>
      <c r="R45" s="364">
        <v>116.94187245951748</v>
      </c>
      <c r="S45" s="364">
        <v>191.17825963793504</v>
      </c>
      <c r="T45" s="364">
        <v>259.26061165372749</v>
      </c>
      <c r="U45" s="364">
        <v>333.81720551033436</v>
      </c>
      <c r="V45" s="364">
        <v>417.7015109858022</v>
      </c>
      <c r="W45" s="364">
        <v>504.67694407570974</v>
      </c>
      <c r="X45" s="364">
        <v>593.62579736372493</v>
      </c>
      <c r="Y45" s="364"/>
      <c r="Z45" s="364"/>
      <c r="AA45" s="364"/>
      <c r="AB45" s="364" t="s">
        <v>393</v>
      </c>
      <c r="AC45" s="364">
        <v>0</v>
      </c>
      <c r="AD45" s="364">
        <v>66.552014436706088</v>
      </c>
      <c r="AE45" s="364">
        <v>151.65413499956802</v>
      </c>
      <c r="AF45" s="364">
        <v>254.91818577440949</v>
      </c>
      <c r="AG45" s="364">
        <v>364.85480396439903</v>
      </c>
      <c r="AH45" s="364">
        <v>497.69521862416963</v>
      </c>
      <c r="AI45" s="364">
        <v>639.51289027828591</v>
      </c>
      <c r="AJ45" s="364">
        <v>760.33197528412927</v>
      </c>
      <c r="AK45" s="364">
        <v>851.69649528042407</v>
      </c>
    </row>
    <row r="46" spans="1:37" x14ac:dyDescent="0.3">
      <c r="A46" s="364"/>
      <c r="B46" s="364" t="s">
        <v>58</v>
      </c>
      <c r="C46" s="364">
        <v>1529.8820082719999</v>
      </c>
      <c r="D46" s="364">
        <v>2995.0662116446765</v>
      </c>
      <c r="E46" s="364">
        <v>4003.4233634389698</v>
      </c>
      <c r="F46" s="364">
        <v>5016.8721723892186</v>
      </c>
      <c r="G46" s="364">
        <v>6418.8537343368334</v>
      </c>
      <c r="H46" s="364">
        <v>7617.256945886329</v>
      </c>
      <c r="I46" s="364">
        <v>7388.7256452739748</v>
      </c>
      <c r="J46" s="364">
        <v>8546.0620053018938</v>
      </c>
      <c r="K46" s="364">
        <v>9089.2514503925031</v>
      </c>
      <c r="L46" s="364"/>
      <c r="M46" s="364"/>
      <c r="N46" s="364"/>
      <c r="O46" s="364" t="s">
        <v>58</v>
      </c>
      <c r="P46" s="364">
        <v>1529.8820082719999</v>
      </c>
      <c r="Q46" s="364">
        <v>3686.8295106162154</v>
      </c>
      <c r="R46" s="364">
        <v>5215.7557387682673</v>
      </c>
      <c r="S46" s="364">
        <v>6601.0632925302471</v>
      </c>
      <c r="T46" s="364">
        <v>7799.7974473573704</v>
      </c>
      <c r="U46" s="364">
        <v>9117.7942742699106</v>
      </c>
      <c r="V46" s="364">
        <v>10313.723803386216</v>
      </c>
      <c r="W46" s="364">
        <v>11335.751747364462</v>
      </c>
      <c r="X46" s="364">
        <v>12320.966900551544</v>
      </c>
      <c r="Y46" s="364"/>
      <c r="Z46" s="364"/>
      <c r="AA46" s="364"/>
      <c r="AB46" s="364" t="s">
        <v>58</v>
      </c>
      <c r="AC46" s="364">
        <v>1529.8820082719999</v>
      </c>
      <c r="AD46" s="364">
        <v>4422.1597054288241</v>
      </c>
      <c r="AE46" s="364">
        <v>6789.4599833777456</v>
      </c>
      <c r="AF46" s="364">
        <v>8932.2136017528792</v>
      </c>
      <c r="AG46" s="364">
        <v>10721.408351669541</v>
      </c>
      <c r="AH46" s="364">
        <v>12214.465004273112</v>
      </c>
      <c r="AI46" s="364">
        <v>13511.4722664235</v>
      </c>
      <c r="AJ46" s="364">
        <v>14948.857535223098</v>
      </c>
      <c r="AK46" s="364">
        <v>16172.249457518539</v>
      </c>
    </row>
    <row r="47" spans="1:37" x14ac:dyDescent="0.3">
      <c r="A47" s="364"/>
      <c r="B47" s="365" t="s">
        <v>390</v>
      </c>
      <c r="C47" s="365">
        <v>401817.22571677197</v>
      </c>
      <c r="D47" s="365">
        <v>468583.39022004715</v>
      </c>
      <c r="E47" s="365">
        <v>494653.07371142128</v>
      </c>
      <c r="F47" s="365">
        <v>519268.7943720016</v>
      </c>
      <c r="G47" s="365">
        <v>541583.50539389544</v>
      </c>
      <c r="H47" s="365">
        <v>560257.46893636172</v>
      </c>
      <c r="I47" s="365">
        <v>575788.6656334938</v>
      </c>
      <c r="J47" s="365">
        <v>590728.93615143013</v>
      </c>
      <c r="K47" s="365">
        <v>603770.32721289014</v>
      </c>
      <c r="L47" s="364"/>
      <c r="M47" s="364"/>
      <c r="N47" s="364"/>
      <c r="O47" s="365" t="s">
        <v>390</v>
      </c>
      <c r="P47" s="365">
        <v>401817.22571677197</v>
      </c>
      <c r="Q47" s="365">
        <v>433597.95559532964</v>
      </c>
      <c r="R47" s="365">
        <v>431945.02418883803</v>
      </c>
      <c r="S47" s="365">
        <v>430753.90078154986</v>
      </c>
      <c r="T47" s="365">
        <v>427738.8672012614</v>
      </c>
      <c r="U47" s="365">
        <v>425820.60917266941</v>
      </c>
      <c r="V47" s="365">
        <v>423964.47727030498</v>
      </c>
      <c r="W47" s="365">
        <v>426338.87586157647</v>
      </c>
      <c r="X47" s="365">
        <v>430456.73924462142</v>
      </c>
      <c r="Y47" s="364"/>
      <c r="Z47" s="364"/>
      <c r="AA47" s="364"/>
      <c r="AB47" s="365" t="s">
        <v>390</v>
      </c>
      <c r="AC47" s="365">
        <v>401817.22571677197</v>
      </c>
      <c r="AD47" s="365">
        <v>409117.40324973187</v>
      </c>
      <c r="AE47" s="365">
        <v>398207.11453504406</v>
      </c>
      <c r="AF47" s="365">
        <v>391690.53887643566</v>
      </c>
      <c r="AG47" s="365">
        <v>384341.51286687836</v>
      </c>
      <c r="AH47" s="365">
        <v>379373.92190010019</v>
      </c>
      <c r="AI47" s="365">
        <v>377310.40899900481</v>
      </c>
      <c r="AJ47" s="365">
        <v>380473.53365277173</v>
      </c>
      <c r="AK47" s="365">
        <v>385524.68500848248</v>
      </c>
    </row>
    <row r="48" spans="1:37" x14ac:dyDescent="0.3">
      <c r="A48" s="364"/>
      <c r="B48" s="364"/>
      <c r="C48" s="364"/>
      <c r="D48" s="364"/>
      <c r="E48" s="364"/>
      <c r="F48" s="364"/>
      <c r="G48" s="364"/>
      <c r="H48" s="364"/>
      <c r="I48" s="364"/>
      <c r="J48" s="364"/>
      <c r="K48" s="364"/>
      <c r="L48" s="364"/>
      <c r="M48" s="364"/>
      <c r="N48" s="364"/>
      <c r="O48" s="364"/>
      <c r="P48" s="364"/>
      <c r="Q48" s="364"/>
      <c r="R48" s="364"/>
      <c r="S48" s="364"/>
      <c r="T48" s="364"/>
      <c r="U48" s="364"/>
      <c r="V48" s="364"/>
      <c r="W48" s="364"/>
      <c r="X48" s="364"/>
      <c r="Y48" s="364"/>
      <c r="Z48" s="364"/>
      <c r="AA48" s="364"/>
      <c r="AB48" s="364"/>
      <c r="AC48" s="364"/>
      <c r="AD48" s="364"/>
      <c r="AE48" s="364"/>
      <c r="AF48" s="364"/>
      <c r="AG48" s="364"/>
      <c r="AH48" s="364"/>
      <c r="AI48" s="364"/>
      <c r="AJ48" s="364"/>
      <c r="AK48" s="364"/>
    </row>
    <row r="49" spans="1:37" x14ac:dyDescent="0.3">
      <c r="A49" s="361" t="s">
        <v>397</v>
      </c>
      <c r="B49" s="362"/>
      <c r="C49" s="362"/>
      <c r="D49" s="362"/>
      <c r="E49" s="362"/>
      <c r="F49" s="362"/>
      <c r="G49" s="362"/>
      <c r="H49" s="362"/>
      <c r="I49" s="362"/>
      <c r="J49" s="362"/>
      <c r="K49" s="362"/>
      <c r="L49" s="361"/>
      <c r="M49" s="363"/>
      <c r="N49" s="361" t="s">
        <v>397</v>
      </c>
      <c r="O49" s="362"/>
      <c r="P49" s="362"/>
      <c r="Q49" s="362"/>
      <c r="R49" s="362"/>
      <c r="S49" s="362"/>
      <c r="T49" s="362"/>
      <c r="U49" s="362"/>
      <c r="V49" s="362"/>
      <c r="W49" s="362"/>
      <c r="X49" s="362"/>
      <c r="Y49" s="361"/>
      <c r="Z49" s="363"/>
      <c r="AA49" s="361" t="s">
        <v>397</v>
      </c>
      <c r="AB49" s="362"/>
      <c r="AC49" s="362"/>
      <c r="AD49" s="362"/>
      <c r="AE49" s="362"/>
      <c r="AF49" s="362"/>
      <c r="AG49" s="362"/>
      <c r="AH49" s="362"/>
      <c r="AI49" s="362"/>
      <c r="AJ49" s="362"/>
      <c r="AK49" s="362"/>
    </row>
    <row r="50" spans="1:37" x14ac:dyDescent="0.3">
      <c r="A50" s="364"/>
      <c r="B50" s="364" t="s">
        <v>24</v>
      </c>
      <c r="C50" s="364">
        <v>12757.195174896</v>
      </c>
      <c r="D50" s="364">
        <v>13881.277214655684</v>
      </c>
      <c r="E50" s="364">
        <v>14028.317629972496</v>
      </c>
      <c r="F50" s="364">
        <v>14241.167920734793</v>
      </c>
      <c r="G50" s="364">
        <v>14375.168935004998</v>
      </c>
      <c r="H50" s="364">
        <v>14742.82076624312</v>
      </c>
      <c r="I50" s="364">
        <v>15105.635712144296</v>
      </c>
      <c r="J50" s="364">
        <v>14528.619288286811</v>
      </c>
      <c r="K50" s="364">
        <v>14941.987764405974</v>
      </c>
      <c r="L50" s="364"/>
      <c r="M50" s="364"/>
      <c r="N50" s="364"/>
      <c r="O50" s="364" t="s">
        <v>24</v>
      </c>
      <c r="P50" s="364">
        <v>12757.195174896</v>
      </c>
      <c r="Q50" s="364">
        <v>12234.400213205146</v>
      </c>
      <c r="R50" s="364">
        <v>11372.092400666177</v>
      </c>
      <c r="S50" s="364">
        <v>11036.835006540246</v>
      </c>
      <c r="T50" s="364">
        <v>10905.304687387597</v>
      </c>
      <c r="U50" s="364">
        <v>10288.714503517163</v>
      </c>
      <c r="V50" s="364">
        <v>9243.8574221396939</v>
      </c>
      <c r="W50" s="364">
        <v>8383.8937818132108</v>
      </c>
      <c r="X50" s="364">
        <v>7710.1598905356568</v>
      </c>
      <c r="Y50" s="364"/>
      <c r="Z50" s="364"/>
      <c r="AA50" s="364"/>
      <c r="AB50" s="364" t="s">
        <v>24</v>
      </c>
      <c r="AC50" s="364">
        <v>12757.195174896</v>
      </c>
      <c r="AD50" s="364">
        <v>11184.015901348586</v>
      </c>
      <c r="AE50" s="364">
        <v>10307.719224378887</v>
      </c>
      <c r="AF50" s="364">
        <v>9854.8768895265293</v>
      </c>
      <c r="AG50" s="364">
        <v>9656.3935796201276</v>
      </c>
      <c r="AH50" s="364">
        <v>8920.8376921357121</v>
      </c>
      <c r="AI50" s="364">
        <v>8091.8213268015033</v>
      </c>
      <c r="AJ50" s="364">
        <v>7262.3550007255326</v>
      </c>
      <c r="AK50" s="364">
        <v>6301.2638062142141</v>
      </c>
    </row>
    <row r="51" spans="1:37" x14ac:dyDescent="0.3">
      <c r="A51" s="364"/>
      <c r="B51" s="364" t="s">
        <v>23</v>
      </c>
      <c r="C51" s="364">
        <v>49961.912674644002</v>
      </c>
      <c r="D51" s="364">
        <v>52727.904102137705</v>
      </c>
      <c r="E51" s="364">
        <v>53800.585801503206</v>
      </c>
      <c r="F51" s="364">
        <v>55398.116194074973</v>
      </c>
      <c r="G51" s="364">
        <v>58066.062831698153</v>
      </c>
      <c r="H51" s="364">
        <v>56709.610767683858</v>
      </c>
      <c r="I51" s="364">
        <v>56768.383489985412</v>
      </c>
      <c r="J51" s="364">
        <v>56509.460801871588</v>
      </c>
      <c r="K51" s="364">
        <v>55895.108720272656</v>
      </c>
      <c r="L51" s="364"/>
      <c r="M51" s="364"/>
      <c r="N51" s="364"/>
      <c r="O51" s="364" t="s">
        <v>23</v>
      </c>
      <c r="P51" s="364">
        <v>49961.912674644002</v>
      </c>
      <c r="Q51" s="364">
        <v>45599.012982778702</v>
      </c>
      <c r="R51" s="364">
        <v>41254.930574002079</v>
      </c>
      <c r="S51" s="364">
        <v>37358.715794605188</v>
      </c>
      <c r="T51" s="364">
        <v>33551.627723407539</v>
      </c>
      <c r="U51" s="364">
        <v>29392.032657264514</v>
      </c>
      <c r="V51" s="364">
        <v>27241.620293155429</v>
      </c>
      <c r="W51" s="364">
        <v>26089.62911412583</v>
      </c>
      <c r="X51" s="364">
        <v>24686.953260228955</v>
      </c>
      <c r="Y51" s="364"/>
      <c r="Z51" s="364"/>
      <c r="AA51" s="364"/>
      <c r="AB51" s="364" t="s">
        <v>23</v>
      </c>
      <c r="AC51" s="364">
        <v>49961.912674644002</v>
      </c>
      <c r="AD51" s="364">
        <v>37246.368936976229</v>
      </c>
      <c r="AE51" s="364">
        <v>32766.982694846549</v>
      </c>
      <c r="AF51" s="364">
        <v>29906.925569483043</v>
      </c>
      <c r="AG51" s="364">
        <v>27279.506308476015</v>
      </c>
      <c r="AH51" s="364">
        <v>24697.413948918373</v>
      </c>
      <c r="AI51" s="364">
        <v>22648.770758480361</v>
      </c>
      <c r="AJ51" s="364">
        <v>20953.167944681558</v>
      </c>
      <c r="AK51" s="364">
        <v>18403.410933190902</v>
      </c>
    </row>
    <row r="52" spans="1:37" x14ac:dyDescent="0.3">
      <c r="A52" s="364"/>
      <c r="B52" s="364" t="s">
        <v>67</v>
      </c>
      <c r="C52" s="364">
        <v>23052.196616076002</v>
      </c>
      <c r="D52" s="364">
        <v>32486.297859877352</v>
      </c>
      <c r="E52" s="364">
        <v>34606.967501715713</v>
      </c>
      <c r="F52" s="364">
        <v>36746.932282543748</v>
      </c>
      <c r="G52" s="364">
        <v>37781.808119244786</v>
      </c>
      <c r="H52" s="364">
        <v>39404.843889506839</v>
      </c>
      <c r="I52" s="364">
        <v>40816.491845656958</v>
      </c>
      <c r="J52" s="364">
        <v>41422.807851387042</v>
      </c>
      <c r="K52" s="364">
        <v>42141.940957395549</v>
      </c>
      <c r="L52" s="364"/>
      <c r="M52" s="364"/>
      <c r="N52" s="364"/>
      <c r="O52" s="364" t="s">
        <v>67</v>
      </c>
      <c r="P52" s="364">
        <v>23052.196616076002</v>
      </c>
      <c r="Q52" s="364">
        <v>30947.147648096034</v>
      </c>
      <c r="R52" s="364">
        <v>31111.408807162275</v>
      </c>
      <c r="S52" s="364">
        <v>31627.179258487537</v>
      </c>
      <c r="T52" s="364">
        <v>30652.678294212328</v>
      </c>
      <c r="U52" s="364">
        <v>30557.822969410881</v>
      </c>
      <c r="V52" s="364">
        <v>30140.782014460328</v>
      </c>
      <c r="W52" s="364">
        <v>29861.344434812778</v>
      </c>
      <c r="X52" s="364">
        <v>29558.240689974478</v>
      </c>
      <c r="Y52" s="364"/>
      <c r="Z52" s="364"/>
      <c r="AA52" s="364"/>
      <c r="AB52" s="364" t="s">
        <v>67</v>
      </c>
      <c r="AC52" s="364">
        <v>23052.196616076002</v>
      </c>
      <c r="AD52" s="364">
        <v>28939.030424160286</v>
      </c>
      <c r="AE52" s="364">
        <v>27971.601855651941</v>
      </c>
      <c r="AF52" s="364">
        <v>27802.199825181113</v>
      </c>
      <c r="AG52" s="364">
        <v>27099.385255316676</v>
      </c>
      <c r="AH52" s="364">
        <v>26654.534308885068</v>
      </c>
      <c r="AI52" s="364">
        <v>26763.722033667782</v>
      </c>
      <c r="AJ52" s="364">
        <v>27765.909976807208</v>
      </c>
      <c r="AK52" s="364">
        <v>28108.858996274146</v>
      </c>
    </row>
    <row r="53" spans="1:37" x14ac:dyDescent="0.3">
      <c r="A53" s="364"/>
      <c r="B53" s="364" t="s">
        <v>395</v>
      </c>
      <c r="C53" s="364">
        <v>30134.810820912</v>
      </c>
      <c r="D53" s="364">
        <v>38628.396933158576</v>
      </c>
      <c r="E53" s="364">
        <v>42325.946498777448</v>
      </c>
      <c r="F53" s="364">
        <v>45658.361411356724</v>
      </c>
      <c r="G53" s="364">
        <v>48476.700606778213</v>
      </c>
      <c r="H53" s="364">
        <v>51641.6096246577</v>
      </c>
      <c r="I53" s="364">
        <v>54021.931178445724</v>
      </c>
      <c r="J53" s="364">
        <v>57207.755441435562</v>
      </c>
      <c r="K53" s="364">
        <v>59650.79278443753</v>
      </c>
      <c r="L53" s="364"/>
      <c r="M53" s="364"/>
      <c r="N53" s="364"/>
      <c r="O53" s="364" t="s">
        <v>395</v>
      </c>
      <c r="P53" s="364">
        <v>30134.810820912</v>
      </c>
      <c r="Q53" s="364">
        <v>36715.813214779038</v>
      </c>
      <c r="R53" s="364">
        <v>38027.580614400445</v>
      </c>
      <c r="S53" s="364">
        <v>38920.57331814403</v>
      </c>
      <c r="T53" s="364">
        <v>39971.568893817392</v>
      </c>
      <c r="U53" s="364">
        <v>42054.296409981907</v>
      </c>
      <c r="V53" s="364">
        <v>43576.539341814576</v>
      </c>
      <c r="W53" s="364">
        <v>45456.037042605953</v>
      </c>
      <c r="X53" s="364">
        <v>47640.324939313738</v>
      </c>
      <c r="Y53" s="364"/>
      <c r="Z53" s="364"/>
      <c r="AA53" s="364"/>
      <c r="AB53" s="364" t="s">
        <v>395</v>
      </c>
      <c r="AC53" s="364">
        <v>30134.810820912</v>
      </c>
      <c r="AD53" s="364">
        <v>33886.588709316653</v>
      </c>
      <c r="AE53" s="364">
        <v>34971.006074372825</v>
      </c>
      <c r="AF53" s="364">
        <v>36122.988987739489</v>
      </c>
      <c r="AG53" s="364">
        <v>37088.892573130957</v>
      </c>
      <c r="AH53" s="364">
        <v>37824.20784290084</v>
      </c>
      <c r="AI53" s="364">
        <v>39376.612047871968</v>
      </c>
      <c r="AJ53" s="364">
        <v>41728.927351580802</v>
      </c>
      <c r="AK53" s="364">
        <v>45899.336458001948</v>
      </c>
    </row>
    <row r="54" spans="1:37" x14ac:dyDescent="0.3">
      <c r="A54" s="364"/>
      <c r="B54" s="364" t="s">
        <v>396</v>
      </c>
      <c r="C54" s="364">
        <v>5164.3284955559993</v>
      </c>
      <c r="D54" s="364">
        <v>7895.7154024537558</v>
      </c>
      <c r="E54" s="364">
        <v>8054.6508964465393</v>
      </c>
      <c r="F54" s="364">
        <v>8137.6946237076281</v>
      </c>
      <c r="G54" s="364">
        <v>8015.4083730652155</v>
      </c>
      <c r="H54" s="364">
        <v>8387.6463432328055</v>
      </c>
      <c r="I54" s="364">
        <v>8505.9923996653488</v>
      </c>
      <c r="J54" s="364">
        <v>8739.5326474992999</v>
      </c>
      <c r="K54" s="364">
        <v>8842.2734707841737</v>
      </c>
      <c r="L54" s="364"/>
      <c r="M54" s="364"/>
      <c r="N54" s="364"/>
      <c r="O54" s="364" t="s">
        <v>396</v>
      </c>
      <c r="P54" s="364">
        <v>5164.3284955559993</v>
      </c>
      <c r="Q54" s="364">
        <v>6806.1749895003795</v>
      </c>
      <c r="R54" s="364">
        <v>6296.9356637727124</v>
      </c>
      <c r="S54" s="364">
        <v>5985.5955896086562</v>
      </c>
      <c r="T54" s="364">
        <v>5526.6887196755606</v>
      </c>
      <c r="U54" s="364">
        <v>5900.0386340913728</v>
      </c>
      <c r="V54" s="364">
        <v>5746.4399764219434</v>
      </c>
      <c r="W54" s="364">
        <v>5991.473335846872</v>
      </c>
      <c r="X54" s="364">
        <v>6250.9420472193879</v>
      </c>
      <c r="Y54" s="364"/>
      <c r="Z54" s="364"/>
      <c r="AA54" s="364"/>
      <c r="AB54" s="364" t="s">
        <v>396</v>
      </c>
      <c r="AC54" s="364">
        <v>5164.3284955559993</v>
      </c>
      <c r="AD54" s="364">
        <v>6730.8210251766714</v>
      </c>
      <c r="AE54" s="364">
        <v>6098.3552040426539</v>
      </c>
      <c r="AF54" s="364">
        <v>5813.2419483112353</v>
      </c>
      <c r="AG54" s="364">
        <v>5153.87117081201</v>
      </c>
      <c r="AH54" s="364">
        <v>5176.7613313841221</v>
      </c>
      <c r="AI54" s="364">
        <v>5071.5673559927309</v>
      </c>
      <c r="AJ54" s="364">
        <v>5407.5955465458928</v>
      </c>
      <c r="AK54" s="364">
        <v>5936.6060405232492</v>
      </c>
    </row>
    <row r="55" spans="1:37" x14ac:dyDescent="0.3">
      <c r="A55" s="364"/>
      <c r="B55" s="364" t="s">
        <v>69</v>
      </c>
      <c r="C55" s="364">
        <v>7954.318398708001</v>
      </c>
      <c r="D55" s="364">
        <v>9925.8808322557434</v>
      </c>
      <c r="E55" s="364">
        <v>11115.92615833486</v>
      </c>
      <c r="F55" s="364">
        <v>12530.810058272256</v>
      </c>
      <c r="G55" s="364">
        <v>13839.666256635011</v>
      </c>
      <c r="H55" s="364">
        <v>15653.38045811518</v>
      </c>
      <c r="I55" s="364">
        <v>17173.140303486813</v>
      </c>
      <c r="J55" s="364">
        <v>19397.208502024045</v>
      </c>
      <c r="K55" s="364">
        <v>21936.298883553718</v>
      </c>
      <c r="L55" s="364"/>
      <c r="M55" s="364"/>
      <c r="N55" s="364"/>
      <c r="O55" s="364" t="s">
        <v>69</v>
      </c>
      <c r="P55" s="364">
        <v>7954.318398708001</v>
      </c>
      <c r="Q55" s="364">
        <v>9414.1905015836983</v>
      </c>
      <c r="R55" s="364">
        <v>10266.579695800852</v>
      </c>
      <c r="S55" s="364">
        <v>11348.957318292318</v>
      </c>
      <c r="T55" s="364">
        <v>12724.166233591901</v>
      </c>
      <c r="U55" s="364">
        <v>14277.295370098363</v>
      </c>
      <c r="V55" s="364">
        <v>15991.465777001868</v>
      </c>
      <c r="W55" s="364">
        <v>17851.909021162108</v>
      </c>
      <c r="X55" s="364">
        <v>20788.705040559456</v>
      </c>
      <c r="Y55" s="364"/>
      <c r="Z55" s="364"/>
      <c r="AA55" s="364"/>
      <c r="AB55" s="364" t="s">
        <v>69</v>
      </c>
      <c r="AC55" s="364">
        <v>7954.318398708001</v>
      </c>
      <c r="AD55" s="364">
        <v>10980.000294416599</v>
      </c>
      <c r="AE55" s="364">
        <v>12739.955787284291</v>
      </c>
      <c r="AF55" s="364">
        <v>14304.145107595492</v>
      </c>
      <c r="AG55" s="364">
        <v>15669.241298027411</v>
      </c>
      <c r="AH55" s="364">
        <v>17425.637159625108</v>
      </c>
      <c r="AI55" s="364">
        <v>19764.132405558259</v>
      </c>
      <c r="AJ55" s="364">
        <v>21694.008728792556</v>
      </c>
      <c r="AK55" s="364">
        <v>24411.742824472745</v>
      </c>
    </row>
    <row r="56" spans="1:37" x14ac:dyDescent="0.3">
      <c r="A56" s="364"/>
      <c r="B56" s="364" t="s">
        <v>393</v>
      </c>
      <c r="C56" s="364">
        <v>0</v>
      </c>
      <c r="D56" s="364">
        <v>0</v>
      </c>
      <c r="E56" s="364">
        <v>0</v>
      </c>
      <c r="F56" s="364">
        <v>0</v>
      </c>
      <c r="G56" s="364">
        <v>0</v>
      </c>
      <c r="H56" s="364">
        <v>0</v>
      </c>
      <c r="I56" s="364">
        <v>0</v>
      </c>
      <c r="J56" s="364">
        <v>0</v>
      </c>
      <c r="K56" s="364">
        <v>0</v>
      </c>
      <c r="L56" s="364"/>
      <c r="M56" s="364"/>
      <c r="N56" s="364"/>
      <c r="O56" s="364" t="s">
        <v>393</v>
      </c>
      <c r="P56" s="364">
        <v>0</v>
      </c>
      <c r="Q56" s="364">
        <v>0</v>
      </c>
      <c r="R56" s="364">
        <v>0</v>
      </c>
      <c r="S56" s="364">
        <v>0</v>
      </c>
      <c r="T56" s="364">
        <v>0</v>
      </c>
      <c r="U56" s="364">
        <v>0</v>
      </c>
      <c r="V56" s="364">
        <v>0</v>
      </c>
      <c r="W56" s="364">
        <v>0</v>
      </c>
      <c r="X56" s="364">
        <v>0</v>
      </c>
      <c r="Y56" s="364"/>
      <c r="Z56" s="364"/>
      <c r="AA56" s="364"/>
      <c r="AB56" s="364" t="s">
        <v>393</v>
      </c>
      <c r="AC56" s="364">
        <v>0</v>
      </c>
      <c r="AD56" s="364">
        <v>0</v>
      </c>
      <c r="AE56" s="364">
        <v>0</v>
      </c>
      <c r="AF56" s="364">
        <v>0</v>
      </c>
      <c r="AG56" s="364">
        <v>0</v>
      </c>
      <c r="AH56" s="364">
        <v>0</v>
      </c>
      <c r="AI56" s="364">
        <v>0</v>
      </c>
      <c r="AJ56" s="364">
        <v>0</v>
      </c>
      <c r="AK56" s="364">
        <v>0</v>
      </c>
    </row>
    <row r="57" spans="1:37" x14ac:dyDescent="0.3">
      <c r="A57" s="364"/>
      <c r="B57" s="364" t="s">
        <v>58</v>
      </c>
      <c r="C57" s="364">
        <v>32.617767816000004</v>
      </c>
      <c r="D57" s="364">
        <v>172.48314521305716</v>
      </c>
      <c r="E57" s="364">
        <v>379.39866663211041</v>
      </c>
      <c r="F57" s="364">
        <v>667.5350670675906</v>
      </c>
      <c r="G57" s="364">
        <v>1382.0093430320269</v>
      </c>
      <c r="H57" s="364">
        <v>1904.7424278178328</v>
      </c>
      <c r="I57" s="364">
        <v>1011.9588525750777</v>
      </c>
      <c r="J57" s="364">
        <v>1596.8303590638066</v>
      </c>
      <c r="K57" s="364">
        <v>1622.6332858890305</v>
      </c>
      <c r="L57" s="364"/>
      <c r="M57" s="364"/>
      <c r="N57" s="364"/>
      <c r="O57" s="364" t="s">
        <v>58</v>
      </c>
      <c r="P57" s="364">
        <v>32.617767816000004</v>
      </c>
      <c r="Q57" s="364">
        <v>283.48254095354525</v>
      </c>
      <c r="R57" s="364">
        <v>595.23385642780693</v>
      </c>
      <c r="S57" s="364">
        <v>909.90341856082273</v>
      </c>
      <c r="T57" s="364">
        <v>1183.8833060166846</v>
      </c>
      <c r="U57" s="364">
        <v>1640.3485357365394</v>
      </c>
      <c r="V57" s="364">
        <v>1942.5897497554238</v>
      </c>
      <c r="W57" s="364">
        <v>2232.5952642388229</v>
      </c>
      <c r="X57" s="364">
        <v>2512.8625219079113</v>
      </c>
      <c r="Y57" s="364"/>
      <c r="Z57" s="364"/>
      <c r="AA57" s="364"/>
      <c r="AB57" s="364" t="s">
        <v>58</v>
      </c>
      <c r="AC57" s="364">
        <v>32.617767816000004</v>
      </c>
      <c r="AD57" s="364">
        <v>652.30879952783255</v>
      </c>
      <c r="AE57" s="364">
        <v>1415.9612513613483</v>
      </c>
      <c r="AF57" s="364">
        <v>2139.2696889648942</v>
      </c>
      <c r="AG57" s="364">
        <v>2760.621130991532</v>
      </c>
      <c r="AH57" s="364">
        <v>3235.8000082356266</v>
      </c>
      <c r="AI57" s="364">
        <v>3570.2357860563316</v>
      </c>
      <c r="AJ57" s="364">
        <v>4033.2073870279191</v>
      </c>
      <c r="AK57" s="364">
        <v>4366.1298161111972</v>
      </c>
    </row>
    <row r="58" spans="1:37" x14ac:dyDescent="0.3">
      <c r="A58" s="364"/>
      <c r="B58" s="365" t="s">
        <v>390</v>
      </c>
      <c r="C58" s="365">
        <v>129057.379948608</v>
      </c>
      <c r="D58" s="365">
        <v>155717.95548975185</v>
      </c>
      <c r="E58" s="365">
        <v>164311.79315338237</v>
      </c>
      <c r="F58" s="365">
        <v>173380.61755775771</v>
      </c>
      <c r="G58" s="365">
        <v>181936.8244654584</v>
      </c>
      <c r="H58" s="365">
        <v>188444.65427725736</v>
      </c>
      <c r="I58" s="365">
        <v>193403.53378195962</v>
      </c>
      <c r="J58" s="365">
        <v>199402.21489156815</v>
      </c>
      <c r="K58" s="365">
        <v>205031.03586673862</v>
      </c>
      <c r="L58" s="364"/>
      <c r="M58" s="364"/>
      <c r="N58" s="364"/>
      <c r="O58" s="365" t="s">
        <v>390</v>
      </c>
      <c r="P58" s="365">
        <v>129057.379948608</v>
      </c>
      <c r="Q58" s="365">
        <v>142000.22209089657</v>
      </c>
      <c r="R58" s="365">
        <v>138924.76161223234</v>
      </c>
      <c r="S58" s="365">
        <v>137187.75970423879</v>
      </c>
      <c r="T58" s="365">
        <v>134515.91785810899</v>
      </c>
      <c r="U58" s="365">
        <v>134110.54908010073</v>
      </c>
      <c r="V58" s="365">
        <v>133883.29457474925</v>
      </c>
      <c r="W58" s="365">
        <v>135866.88199460559</v>
      </c>
      <c r="X58" s="365">
        <v>139148.1883897396</v>
      </c>
      <c r="Y58" s="364"/>
      <c r="Z58" s="364"/>
      <c r="AA58" s="364"/>
      <c r="AB58" s="365" t="s">
        <v>390</v>
      </c>
      <c r="AC58" s="365">
        <v>129057.379948608</v>
      </c>
      <c r="AD58" s="365">
        <v>129619.13409092286</v>
      </c>
      <c r="AE58" s="365">
        <v>126271.5820919385</v>
      </c>
      <c r="AF58" s="365">
        <v>125943.6480168018</v>
      </c>
      <c r="AG58" s="365">
        <v>124707.91131637474</v>
      </c>
      <c r="AH58" s="365">
        <v>123935.19229208486</v>
      </c>
      <c r="AI58" s="365">
        <v>125286.86171442895</v>
      </c>
      <c r="AJ58" s="365">
        <v>128845.17193616147</v>
      </c>
      <c r="AK58" s="365">
        <v>133427.34887478841</v>
      </c>
    </row>
    <row r="59" spans="1:37" x14ac:dyDescent="0.3">
      <c r="A59" s="364"/>
      <c r="B59" s="364"/>
      <c r="C59" s="364"/>
      <c r="D59" s="364"/>
      <c r="E59" s="364"/>
      <c r="F59" s="364"/>
      <c r="G59" s="364"/>
      <c r="H59" s="364"/>
      <c r="I59" s="364"/>
      <c r="J59" s="364"/>
      <c r="K59" s="364"/>
      <c r="L59" s="364"/>
      <c r="M59" s="364"/>
      <c r="N59" s="364"/>
      <c r="O59" s="364"/>
      <c r="P59" s="364"/>
      <c r="Q59" s="364"/>
      <c r="R59" s="364"/>
      <c r="S59" s="364"/>
      <c r="T59" s="364"/>
      <c r="U59" s="364"/>
      <c r="V59" s="364"/>
      <c r="W59" s="364"/>
      <c r="X59" s="364"/>
      <c r="Y59" s="364"/>
      <c r="Z59" s="364"/>
      <c r="AA59" s="364"/>
      <c r="AB59" s="364"/>
      <c r="AC59" s="364"/>
      <c r="AD59" s="364"/>
      <c r="AE59" s="364"/>
      <c r="AF59" s="364"/>
      <c r="AG59" s="364"/>
      <c r="AH59" s="364"/>
      <c r="AI59" s="364"/>
      <c r="AJ59" s="364"/>
      <c r="AK59" s="364"/>
    </row>
    <row r="60" spans="1:37" x14ac:dyDescent="0.3">
      <c r="A60" s="361" t="s">
        <v>398</v>
      </c>
      <c r="B60" s="362"/>
      <c r="C60" s="362"/>
      <c r="D60" s="362"/>
      <c r="E60" s="362"/>
      <c r="F60" s="362"/>
      <c r="G60" s="362"/>
      <c r="H60" s="362"/>
      <c r="I60" s="362"/>
      <c r="J60" s="362"/>
      <c r="K60" s="362"/>
      <c r="L60" s="361"/>
      <c r="M60" s="363"/>
      <c r="N60" s="361" t="s">
        <v>398</v>
      </c>
      <c r="O60" s="362"/>
      <c r="P60" s="362"/>
      <c r="Q60" s="362"/>
      <c r="R60" s="362"/>
      <c r="S60" s="362"/>
      <c r="T60" s="362"/>
      <c r="U60" s="362"/>
      <c r="V60" s="362"/>
      <c r="W60" s="362"/>
      <c r="X60" s="362"/>
      <c r="Y60" s="361"/>
      <c r="Z60" s="363"/>
      <c r="AA60" s="361" t="s">
        <v>398</v>
      </c>
      <c r="AB60" s="362"/>
      <c r="AC60" s="362"/>
      <c r="AD60" s="362"/>
      <c r="AE60" s="362"/>
      <c r="AF60" s="362"/>
      <c r="AG60" s="362"/>
      <c r="AH60" s="362"/>
      <c r="AI60" s="362"/>
      <c r="AJ60" s="362"/>
      <c r="AK60" s="362"/>
    </row>
    <row r="61" spans="1:37" x14ac:dyDescent="0.3">
      <c r="A61" s="364"/>
      <c r="B61" s="365" t="s">
        <v>390</v>
      </c>
      <c r="C61" s="365">
        <v>34646.622306876001</v>
      </c>
      <c r="D61" s="365">
        <v>41117.021703069222</v>
      </c>
      <c r="E61" s="365">
        <v>44123.678634679993</v>
      </c>
      <c r="F61" s="365">
        <v>46463.574370934533</v>
      </c>
      <c r="G61" s="365">
        <v>48276.70974664855</v>
      </c>
      <c r="H61" s="365">
        <v>50097.325563560575</v>
      </c>
      <c r="I61" s="365">
        <v>53515.744366849933</v>
      </c>
      <c r="J61" s="365">
        <v>56221.230488132664</v>
      </c>
      <c r="K61" s="365">
        <v>59640.527407151028</v>
      </c>
      <c r="L61" s="364"/>
      <c r="M61" s="364"/>
      <c r="N61" s="364"/>
      <c r="O61" s="365" t="s">
        <v>390</v>
      </c>
      <c r="P61" s="365">
        <v>34646.622306876001</v>
      </c>
      <c r="Q61" s="365">
        <v>40867.512469145455</v>
      </c>
      <c r="R61" s="365">
        <v>42834.466728837986</v>
      </c>
      <c r="S61" s="365">
        <v>44476.47406370828</v>
      </c>
      <c r="T61" s="365">
        <v>46115.233448927735</v>
      </c>
      <c r="U61" s="365">
        <v>46507.700764964306</v>
      </c>
      <c r="V61" s="365">
        <v>46885.384604123334</v>
      </c>
      <c r="W61" s="365">
        <v>47882.088770304021</v>
      </c>
      <c r="X61" s="365">
        <v>49603.179248617453</v>
      </c>
      <c r="Y61" s="364"/>
      <c r="Z61" s="364"/>
      <c r="AA61" s="364"/>
      <c r="AB61" s="365" t="s">
        <v>390</v>
      </c>
      <c r="AC61" s="365">
        <v>34646.622306876001</v>
      </c>
      <c r="AD61" s="365">
        <v>39830.824729726672</v>
      </c>
      <c r="AE61" s="365">
        <v>42144.795369421132</v>
      </c>
      <c r="AF61" s="365">
        <v>44390.64479379337</v>
      </c>
      <c r="AG61" s="365">
        <v>46051.356926011998</v>
      </c>
      <c r="AH61" s="365">
        <v>46629.435934633831</v>
      </c>
      <c r="AI61" s="365">
        <v>46900.637502673715</v>
      </c>
      <c r="AJ61" s="365">
        <v>47816.073425851995</v>
      </c>
      <c r="AK61" s="365">
        <v>48024.841243282688</v>
      </c>
    </row>
    <row r="62" spans="1:37" x14ac:dyDescent="0.3">
      <c r="A62" s="364"/>
      <c r="B62" s="364"/>
      <c r="C62" s="364"/>
      <c r="D62" s="364"/>
      <c r="E62" s="364"/>
      <c r="F62" s="364"/>
      <c r="G62" s="364"/>
      <c r="H62" s="364"/>
      <c r="I62" s="364"/>
      <c r="J62" s="364"/>
      <c r="K62" s="364"/>
      <c r="L62" s="364"/>
      <c r="M62" s="364"/>
      <c r="N62" s="364"/>
      <c r="O62" s="364"/>
      <c r="P62" s="364"/>
      <c r="Q62" s="364"/>
      <c r="R62" s="364"/>
      <c r="S62" s="364"/>
      <c r="T62" s="364"/>
      <c r="U62" s="364"/>
      <c r="V62" s="364"/>
      <c r="W62" s="364"/>
      <c r="X62" s="364"/>
      <c r="Y62" s="364"/>
      <c r="Z62" s="364"/>
      <c r="AA62" s="364"/>
      <c r="AB62" s="364"/>
      <c r="AC62" s="364"/>
      <c r="AD62" s="364"/>
      <c r="AE62" s="364"/>
      <c r="AF62" s="364"/>
      <c r="AG62" s="364"/>
      <c r="AH62" s="364"/>
      <c r="AI62" s="364"/>
      <c r="AJ62" s="364"/>
      <c r="AK62" s="364"/>
    </row>
    <row r="63" spans="1:37" x14ac:dyDescent="0.3">
      <c r="A63" s="361" t="s">
        <v>399</v>
      </c>
      <c r="B63" s="362"/>
      <c r="C63" s="362"/>
      <c r="D63" s="362"/>
      <c r="E63" s="362"/>
      <c r="F63" s="362"/>
      <c r="G63" s="362"/>
      <c r="H63" s="362"/>
      <c r="I63" s="362"/>
      <c r="J63" s="362"/>
      <c r="K63" s="362"/>
      <c r="L63" s="361"/>
      <c r="M63" s="363"/>
      <c r="N63" s="361" t="s">
        <v>399</v>
      </c>
      <c r="O63" s="362"/>
      <c r="P63" s="362"/>
      <c r="Q63" s="362"/>
      <c r="R63" s="362"/>
      <c r="S63" s="362"/>
      <c r="T63" s="362"/>
      <c r="U63" s="362"/>
      <c r="V63" s="362"/>
      <c r="W63" s="362"/>
      <c r="X63" s="362"/>
      <c r="Y63" s="361"/>
      <c r="Z63" s="363"/>
      <c r="AA63" s="361" t="s">
        <v>399</v>
      </c>
      <c r="AB63" s="362"/>
      <c r="AC63" s="362"/>
      <c r="AD63" s="362"/>
      <c r="AE63" s="362"/>
      <c r="AF63" s="362"/>
      <c r="AG63" s="362"/>
      <c r="AH63" s="362"/>
      <c r="AI63" s="362"/>
      <c r="AJ63" s="362"/>
      <c r="AK63" s="362"/>
    </row>
    <row r="64" spans="1:37" x14ac:dyDescent="0.3">
      <c r="A64" s="364"/>
      <c r="B64" s="364" t="s">
        <v>24</v>
      </c>
      <c r="C64" s="364">
        <v>101570.98527774001</v>
      </c>
      <c r="D64" s="364">
        <v>114706.07707739188</v>
      </c>
      <c r="E64" s="364">
        <v>121521.29876809422</v>
      </c>
      <c r="F64" s="364">
        <v>126096.41618599658</v>
      </c>
      <c r="G64" s="364">
        <v>129791.83327441242</v>
      </c>
      <c r="H64" s="364">
        <v>132226.65714921127</v>
      </c>
      <c r="I64" s="364">
        <v>132443.3247047968</v>
      </c>
      <c r="J64" s="364">
        <v>132886.68887209817</v>
      </c>
      <c r="K64" s="364">
        <v>132233.38037600525</v>
      </c>
      <c r="L64" s="364"/>
      <c r="M64" s="364"/>
      <c r="N64" s="364"/>
      <c r="O64" s="364" t="s">
        <v>24</v>
      </c>
      <c r="P64" s="364">
        <v>101570.98527774001</v>
      </c>
      <c r="Q64" s="364">
        <v>99765.84670639204</v>
      </c>
      <c r="R64" s="364">
        <v>94948.511649366337</v>
      </c>
      <c r="S64" s="364">
        <v>87566.223474133352</v>
      </c>
      <c r="T64" s="364">
        <v>78036.456934351954</v>
      </c>
      <c r="U64" s="364">
        <v>68310.601572814674</v>
      </c>
      <c r="V64" s="364">
        <v>59260.886650954177</v>
      </c>
      <c r="W64" s="364">
        <v>50463.226149620765</v>
      </c>
      <c r="X64" s="364">
        <v>44399.912726259194</v>
      </c>
      <c r="Y64" s="364"/>
      <c r="Z64" s="364"/>
      <c r="AA64" s="364"/>
      <c r="AB64" s="364" t="s">
        <v>24</v>
      </c>
      <c r="AC64" s="364">
        <v>101570.98527774001</v>
      </c>
      <c r="AD64" s="364">
        <v>92939.833498498105</v>
      </c>
      <c r="AE64" s="364">
        <v>82374.042413788979</v>
      </c>
      <c r="AF64" s="364">
        <v>69531.033691722172</v>
      </c>
      <c r="AG64" s="364">
        <v>55435.243284345503</v>
      </c>
      <c r="AH64" s="364">
        <v>43423.457339959976</v>
      </c>
      <c r="AI64" s="364">
        <v>33614.89621364489</v>
      </c>
      <c r="AJ64" s="364">
        <v>24443.344571365193</v>
      </c>
      <c r="AK64" s="364">
        <v>19212.791102006791</v>
      </c>
    </row>
    <row r="65" spans="1:37" x14ac:dyDescent="0.3">
      <c r="A65" s="364"/>
      <c r="B65" s="364" t="s">
        <v>23</v>
      </c>
      <c r="C65" s="364">
        <v>119.92389404400001</v>
      </c>
      <c r="D65" s="364">
        <v>0</v>
      </c>
      <c r="E65" s="364">
        <v>0</v>
      </c>
      <c r="F65" s="364">
        <v>0</v>
      </c>
      <c r="G65" s="364">
        <v>0</v>
      </c>
      <c r="H65" s="364">
        <v>0</v>
      </c>
      <c r="I65" s="364">
        <v>0</v>
      </c>
      <c r="J65" s="364">
        <v>0</v>
      </c>
      <c r="K65" s="364">
        <v>0</v>
      </c>
      <c r="L65" s="364"/>
      <c r="M65" s="364"/>
      <c r="N65" s="364"/>
      <c r="O65" s="364" t="s">
        <v>23</v>
      </c>
      <c r="P65" s="364">
        <v>119.92389404400001</v>
      </c>
      <c r="Q65" s="364">
        <v>0</v>
      </c>
      <c r="R65" s="364">
        <v>0</v>
      </c>
      <c r="S65" s="364">
        <v>0</v>
      </c>
      <c r="T65" s="364">
        <v>0</v>
      </c>
      <c r="U65" s="364">
        <v>0</v>
      </c>
      <c r="V65" s="364">
        <v>0</v>
      </c>
      <c r="W65" s="364">
        <v>0</v>
      </c>
      <c r="X65" s="364">
        <v>0</v>
      </c>
      <c r="Y65" s="364"/>
      <c r="Z65" s="364"/>
      <c r="AA65" s="364"/>
      <c r="AB65" s="364" t="s">
        <v>23</v>
      </c>
      <c r="AC65" s="364">
        <v>119.92389404400001</v>
      </c>
      <c r="AD65" s="364">
        <v>0</v>
      </c>
      <c r="AE65" s="364">
        <v>0</v>
      </c>
      <c r="AF65" s="364">
        <v>0</v>
      </c>
      <c r="AG65" s="364">
        <v>0</v>
      </c>
      <c r="AH65" s="364">
        <v>0</v>
      </c>
      <c r="AI65" s="364">
        <v>0</v>
      </c>
      <c r="AJ65" s="364">
        <v>0</v>
      </c>
      <c r="AK65" s="364">
        <v>0</v>
      </c>
    </row>
    <row r="66" spans="1:37" x14ac:dyDescent="0.3">
      <c r="A66" s="364"/>
      <c r="B66" s="364" t="s">
        <v>67</v>
      </c>
      <c r="C66" s="364">
        <v>1628.971757496</v>
      </c>
      <c r="D66" s="364">
        <v>4658.8486601580144</v>
      </c>
      <c r="E66" s="364">
        <v>5084.3252985856116</v>
      </c>
      <c r="F66" s="364">
        <v>5850.1613194209585</v>
      </c>
      <c r="G66" s="364">
        <v>6740.2062915395009</v>
      </c>
      <c r="H66" s="364">
        <v>7613.1285502965738</v>
      </c>
      <c r="I66" s="364">
        <v>8297.2885283169471</v>
      </c>
      <c r="J66" s="364">
        <v>8674.3459511677411</v>
      </c>
      <c r="K66" s="364">
        <v>8962.5739523085776</v>
      </c>
      <c r="L66" s="364"/>
      <c r="M66" s="364"/>
      <c r="N66" s="364"/>
      <c r="O66" s="364" t="s">
        <v>67</v>
      </c>
      <c r="P66" s="364">
        <v>1628.971757496</v>
      </c>
      <c r="Q66" s="364">
        <v>3324.8498369297863</v>
      </c>
      <c r="R66" s="364">
        <v>2163.0295142892282</v>
      </c>
      <c r="S66" s="364">
        <v>1049.3399390885418</v>
      </c>
      <c r="T66" s="364">
        <v>389.06107136600053</v>
      </c>
      <c r="U66" s="364">
        <v>137.8450606689544</v>
      </c>
      <c r="V66" s="364">
        <v>92.455069869989686</v>
      </c>
      <c r="W66" s="364">
        <v>52.828120046301109</v>
      </c>
      <c r="X66" s="364">
        <v>0.22548281690886401</v>
      </c>
      <c r="Y66" s="364"/>
      <c r="Z66" s="364"/>
      <c r="AA66" s="364"/>
      <c r="AB66" s="364" t="s">
        <v>67</v>
      </c>
      <c r="AC66" s="364">
        <v>1628.971757496</v>
      </c>
      <c r="AD66" s="364">
        <v>3187.4333286521528</v>
      </c>
      <c r="AE66" s="364">
        <v>1919.6168380174647</v>
      </c>
      <c r="AF66" s="364">
        <v>856.51410826144979</v>
      </c>
      <c r="AG66" s="364">
        <v>197.41484841971189</v>
      </c>
      <c r="AH66" s="364">
        <v>72.578632419305038</v>
      </c>
      <c r="AI66" s="364">
        <v>41.861517649943103</v>
      </c>
      <c r="AJ66" s="364">
        <v>1.9491871706340016</v>
      </c>
      <c r="AK66" s="364">
        <v>1.6068943390514651E-4</v>
      </c>
    </row>
    <row r="67" spans="1:37" x14ac:dyDescent="0.3">
      <c r="A67" s="364"/>
      <c r="B67" s="364" t="s">
        <v>395</v>
      </c>
      <c r="C67" s="364">
        <v>976.240091592</v>
      </c>
      <c r="D67" s="364">
        <v>1870.4421994878776</v>
      </c>
      <c r="E67" s="364">
        <v>2492.248295316962</v>
      </c>
      <c r="F67" s="364">
        <v>3290.0303681114524</v>
      </c>
      <c r="G67" s="364">
        <v>4117.9707256523307</v>
      </c>
      <c r="H67" s="364">
        <v>5097.515268107567</v>
      </c>
      <c r="I67" s="364">
        <v>6638.0221518265007</v>
      </c>
      <c r="J67" s="364">
        <v>8406.8228066088086</v>
      </c>
      <c r="K67" s="364">
        <v>10360.361717220389</v>
      </c>
      <c r="L67" s="364"/>
      <c r="M67" s="364"/>
      <c r="N67" s="364"/>
      <c r="O67" s="364" t="s">
        <v>395</v>
      </c>
      <c r="P67" s="364">
        <v>976.240091592</v>
      </c>
      <c r="Q67" s="364">
        <v>2911.8556844077921</v>
      </c>
      <c r="R67" s="364">
        <v>4597.5933931384779</v>
      </c>
      <c r="S67" s="364">
        <v>6666.6004185706333</v>
      </c>
      <c r="T67" s="364">
        <v>9068.8216944528067</v>
      </c>
      <c r="U67" s="364">
        <v>12156.77881269858</v>
      </c>
      <c r="V67" s="364">
        <v>16310.574996201516</v>
      </c>
      <c r="W67" s="364">
        <v>21065.962865528141</v>
      </c>
      <c r="X67" s="364">
        <v>26755.21809980099</v>
      </c>
      <c r="Y67" s="364"/>
      <c r="Z67" s="364"/>
      <c r="AA67" s="364"/>
      <c r="AB67" s="364" t="s">
        <v>395</v>
      </c>
      <c r="AC67" s="364">
        <v>976.240091592</v>
      </c>
      <c r="AD67" s="364">
        <v>3323.0832655602358</v>
      </c>
      <c r="AE67" s="364">
        <v>5701.799654245031</v>
      </c>
      <c r="AF67" s="364">
        <v>8995.61123508727</v>
      </c>
      <c r="AG67" s="364">
        <v>13468.000189776831</v>
      </c>
      <c r="AH67" s="364">
        <v>18970.418315915573</v>
      </c>
      <c r="AI67" s="364">
        <v>25421.248232943497</v>
      </c>
      <c r="AJ67" s="364">
        <v>31919.861751491302</v>
      </c>
      <c r="AK67" s="364">
        <v>37607.390568993294</v>
      </c>
    </row>
    <row r="68" spans="1:37" x14ac:dyDescent="0.3">
      <c r="A68" s="364"/>
      <c r="B68" s="364" t="s">
        <v>400</v>
      </c>
      <c r="C68" s="364">
        <v>3090.1167674280005</v>
      </c>
      <c r="D68" s="364">
        <v>5009.1613953774586</v>
      </c>
      <c r="E68" s="364">
        <v>6027.1479335833865</v>
      </c>
      <c r="F68" s="364">
        <v>7755.496293838055</v>
      </c>
      <c r="G68" s="364">
        <v>9415.9099369123942</v>
      </c>
      <c r="H68" s="364">
        <v>11003.822667758091</v>
      </c>
      <c r="I68" s="364">
        <v>12127.430115859395</v>
      </c>
      <c r="J68" s="364">
        <v>12490.684299930072</v>
      </c>
      <c r="K68" s="364">
        <v>12709.828434112527</v>
      </c>
      <c r="L68" s="364"/>
      <c r="M68" s="364"/>
      <c r="N68" s="364"/>
      <c r="O68" s="364" t="s">
        <v>400</v>
      </c>
      <c r="P68" s="364">
        <v>3090.1167674280005</v>
      </c>
      <c r="Q68" s="364">
        <v>7066.322315092094</v>
      </c>
      <c r="R68" s="364">
        <v>9956.6587501034392</v>
      </c>
      <c r="S68" s="364">
        <v>13932.946357265586</v>
      </c>
      <c r="T68" s="364">
        <v>18828.760937093572</v>
      </c>
      <c r="U68" s="364">
        <v>23234.562293797873</v>
      </c>
      <c r="V68" s="364">
        <v>25984.889303947421</v>
      </c>
      <c r="W68" s="364">
        <v>29405.419236041922</v>
      </c>
      <c r="X68" s="364">
        <v>29612.702844998134</v>
      </c>
      <c r="Y68" s="364"/>
      <c r="Z68" s="364"/>
      <c r="AA68" s="364"/>
      <c r="AB68" s="364" t="s">
        <v>400</v>
      </c>
      <c r="AC68" s="364">
        <v>3090.1167674280005</v>
      </c>
      <c r="AD68" s="364">
        <v>7896.8933058712937</v>
      </c>
      <c r="AE68" s="364">
        <v>10765.303883310982</v>
      </c>
      <c r="AF68" s="364">
        <v>14114.224924911323</v>
      </c>
      <c r="AG68" s="364">
        <v>17660.517997039293</v>
      </c>
      <c r="AH68" s="364">
        <v>20893.348096090085</v>
      </c>
      <c r="AI68" s="364">
        <v>22095.507836935361</v>
      </c>
      <c r="AJ68" s="364">
        <v>23604.656086262214</v>
      </c>
      <c r="AK68" s="364">
        <v>23814.085688447663</v>
      </c>
    </row>
    <row r="69" spans="1:37" x14ac:dyDescent="0.3">
      <c r="A69" s="364"/>
      <c r="B69" s="364" t="s">
        <v>393</v>
      </c>
      <c r="C69" s="364">
        <v>0</v>
      </c>
      <c r="D69" s="364">
        <v>5.5821700119025355</v>
      </c>
      <c r="E69" s="364">
        <v>14.027252823030224</v>
      </c>
      <c r="F69" s="364">
        <v>25.462732105835521</v>
      </c>
      <c r="G69" s="364">
        <v>35.915940747429161</v>
      </c>
      <c r="H69" s="364">
        <v>47.777959528919155</v>
      </c>
      <c r="I69" s="364">
        <v>66.098318847191223</v>
      </c>
      <c r="J69" s="364">
        <v>91.669110060198108</v>
      </c>
      <c r="K69" s="364">
        <v>120.03248684099232</v>
      </c>
      <c r="L69" s="364"/>
      <c r="M69" s="364"/>
      <c r="N69" s="364"/>
      <c r="O69" s="364" t="s">
        <v>393</v>
      </c>
      <c r="P69" s="364">
        <v>0</v>
      </c>
      <c r="Q69" s="364">
        <v>53.230146040528837</v>
      </c>
      <c r="R69" s="364">
        <v>116.94187245951748</v>
      </c>
      <c r="S69" s="364">
        <v>191.17825963793504</v>
      </c>
      <c r="T69" s="364">
        <v>259.26061165372749</v>
      </c>
      <c r="U69" s="364">
        <v>333.81720551033436</v>
      </c>
      <c r="V69" s="364">
        <v>417.7015109858022</v>
      </c>
      <c r="W69" s="364">
        <v>504.67694407570974</v>
      </c>
      <c r="X69" s="364">
        <v>593.62579736372493</v>
      </c>
      <c r="Y69" s="364"/>
      <c r="Z69" s="364"/>
      <c r="AA69" s="364"/>
      <c r="AB69" s="364" t="s">
        <v>393</v>
      </c>
      <c r="AC69" s="364">
        <v>0</v>
      </c>
      <c r="AD69" s="364">
        <v>66.552014436706088</v>
      </c>
      <c r="AE69" s="364">
        <v>151.65413499956802</v>
      </c>
      <c r="AF69" s="364">
        <v>254.91818577440949</v>
      </c>
      <c r="AG69" s="364">
        <v>364.85480396439903</v>
      </c>
      <c r="AH69" s="364">
        <v>497.69521862416963</v>
      </c>
      <c r="AI69" s="364">
        <v>639.51289027828591</v>
      </c>
      <c r="AJ69" s="364">
        <v>760.33197528412927</v>
      </c>
      <c r="AK69" s="364">
        <v>851.69649528042407</v>
      </c>
    </row>
    <row r="70" spans="1:37" x14ac:dyDescent="0.3">
      <c r="A70" s="365"/>
      <c r="B70" s="365" t="s">
        <v>390</v>
      </c>
      <c r="C70" s="365">
        <v>107386.2377883</v>
      </c>
      <c r="D70" s="365">
        <v>126250.11150242713</v>
      </c>
      <c r="E70" s="365">
        <v>135139.04754840321</v>
      </c>
      <c r="F70" s="365">
        <v>143017.56689947288</v>
      </c>
      <c r="G70" s="365">
        <v>150101.83616926405</v>
      </c>
      <c r="H70" s="365">
        <v>155988.90159490242</v>
      </c>
      <c r="I70" s="365">
        <v>159572.16381964684</v>
      </c>
      <c r="J70" s="365">
        <v>162550.21103986498</v>
      </c>
      <c r="K70" s="365">
        <v>164386.17696648775</v>
      </c>
      <c r="L70" s="365"/>
      <c r="M70" s="365"/>
      <c r="N70" s="365"/>
      <c r="O70" s="365" t="s">
        <v>390</v>
      </c>
      <c r="P70" s="365">
        <v>107386.2377883</v>
      </c>
      <c r="Q70" s="365">
        <v>113122.10468886225</v>
      </c>
      <c r="R70" s="365">
        <v>111782.735179357</v>
      </c>
      <c r="S70" s="365">
        <v>109406.28844869605</v>
      </c>
      <c r="T70" s="365">
        <v>106582.36124891805</v>
      </c>
      <c r="U70" s="365">
        <v>104173.60494549043</v>
      </c>
      <c r="V70" s="365">
        <v>102066.50753195891</v>
      </c>
      <c r="W70" s="365">
        <v>101492.11331531283</v>
      </c>
      <c r="X70" s="365">
        <v>101361.68495123895</v>
      </c>
      <c r="Y70" s="365"/>
      <c r="Z70" s="365"/>
      <c r="AA70" s="365"/>
      <c r="AB70" s="365" t="s">
        <v>390</v>
      </c>
      <c r="AC70" s="365">
        <v>107386.2377883</v>
      </c>
      <c r="AD70" s="365">
        <v>107413.79541301851</v>
      </c>
      <c r="AE70" s="365">
        <v>100912.41692436203</v>
      </c>
      <c r="AF70" s="365">
        <v>93752.302145756621</v>
      </c>
      <c r="AG70" s="365">
        <v>87126.031123545734</v>
      </c>
      <c r="AH70" s="365">
        <v>83857.497603009106</v>
      </c>
      <c r="AI70" s="365">
        <v>81813.026691451974</v>
      </c>
      <c r="AJ70" s="365">
        <v>80730.14357157347</v>
      </c>
      <c r="AK70" s="365">
        <v>81485.964015417616</v>
      </c>
    </row>
    <row r="71" spans="1:37" x14ac:dyDescent="0.3">
      <c r="A71" s="364"/>
      <c r="B71" s="364"/>
      <c r="C71" s="364"/>
      <c r="D71" s="364"/>
      <c r="E71" s="364"/>
      <c r="F71" s="364"/>
      <c r="G71" s="364"/>
      <c r="H71" s="364"/>
      <c r="I71" s="364"/>
      <c r="J71" s="364"/>
      <c r="K71" s="364"/>
      <c r="L71" s="364"/>
      <c r="M71" s="364"/>
      <c r="N71" s="364"/>
      <c r="O71" s="364"/>
      <c r="P71" s="364"/>
      <c r="Q71" s="364"/>
      <c r="R71" s="364"/>
      <c r="S71" s="364"/>
      <c r="T71" s="364"/>
      <c r="U71" s="364"/>
      <c r="V71" s="364"/>
      <c r="W71" s="364"/>
      <c r="X71" s="364"/>
      <c r="Y71" s="364"/>
      <c r="Z71" s="364"/>
      <c r="AA71" s="364"/>
      <c r="AB71" s="364"/>
      <c r="AC71" s="364"/>
      <c r="AD71" s="364"/>
      <c r="AE71" s="364"/>
      <c r="AF71" s="364"/>
      <c r="AG71" s="364"/>
      <c r="AH71" s="364"/>
      <c r="AI71" s="364"/>
      <c r="AJ71" s="364"/>
      <c r="AK71" s="364"/>
    </row>
    <row r="72" spans="1:37" x14ac:dyDescent="0.3">
      <c r="A72" s="361" t="s">
        <v>401</v>
      </c>
      <c r="B72" s="362"/>
      <c r="C72" s="362"/>
      <c r="D72" s="362"/>
      <c r="E72" s="362"/>
      <c r="F72" s="362"/>
      <c r="G72" s="362"/>
      <c r="H72" s="362"/>
      <c r="I72" s="362"/>
      <c r="J72" s="362"/>
      <c r="K72" s="362"/>
      <c r="L72" s="361"/>
      <c r="M72" s="363"/>
      <c r="N72" s="361" t="s">
        <v>401</v>
      </c>
      <c r="O72" s="362"/>
      <c r="P72" s="362"/>
      <c r="Q72" s="362"/>
      <c r="R72" s="362"/>
      <c r="S72" s="362"/>
      <c r="T72" s="362"/>
      <c r="U72" s="362"/>
      <c r="V72" s="362"/>
      <c r="W72" s="362"/>
      <c r="X72" s="362"/>
      <c r="Y72" s="361"/>
      <c r="Z72" s="363"/>
      <c r="AA72" s="361" t="s">
        <v>401</v>
      </c>
      <c r="AB72" s="362"/>
      <c r="AC72" s="362"/>
      <c r="AD72" s="362"/>
      <c r="AE72" s="362"/>
      <c r="AF72" s="362"/>
      <c r="AG72" s="362"/>
      <c r="AH72" s="362"/>
      <c r="AI72" s="362"/>
      <c r="AJ72" s="362"/>
      <c r="AK72" s="362"/>
    </row>
    <row r="73" spans="1:37" x14ac:dyDescent="0.3">
      <c r="A73" s="364"/>
      <c r="B73" s="364" t="s">
        <v>24</v>
      </c>
      <c r="C73" s="364">
        <v>8669.9752402680024</v>
      </c>
      <c r="D73" s="364">
        <v>8186.918632113202</v>
      </c>
      <c r="E73" s="364">
        <v>7345.1373494304189</v>
      </c>
      <c r="F73" s="364">
        <v>6788.4626801042677</v>
      </c>
      <c r="G73" s="364">
        <v>6553.7568376639101</v>
      </c>
      <c r="H73" s="364">
        <v>6344.927912648026</v>
      </c>
      <c r="I73" s="364">
        <v>6044.5231929879674</v>
      </c>
      <c r="J73" s="364">
        <v>5665.7342708697834</v>
      </c>
      <c r="K73" s="364">
        <v>5245.9164783433362</v>
      </c>
      <c r="L73" s="364"/>
      <c r="M73" s="364"/>
      <c r="N73" s="364"/>
      <c r="O73" s="364" t="s">
        <v>24</v>
      </c>
      <c r="P73" s="364">
        <v>8669.9752402680024</v>
      </c>
      <c r="Q73" s="364">
        <v>7620.7091976358288</v>
      </c>
      <c r="R73" s="364">
        <v>6347.8999847894866</v>
      </c>
      <c r="S73" s="364">
        <v>5451.735913236892</v>
      </c>
      <c r="T73" s="364">
        <v>4936.4414827987539</v>
      </c>
      <c r="U73" s="364">
        <v>4523.4998350866681</v>
      </c>
      <c r="V73" s="364">
        <v>4068.7580592067043</v>
      </c>
      <c r="W73" s="364">
        <v>3598.1639683677417</v>
      </c>
      <c r="X73" s="364">
        <v>3190.2208903704955</v>
      </c>
      <c r="Y73" s="364"/>
      <c r="Z73" s="364"/>
      <c r="AA73" s="364"/>
      <c r="AB73" s="364" t="s">
        <v>24</v>
      </c>
      <c r="AC73" s="364">
        <v>8669.9752402680024</v>
      </c>
      <c r="AD73" s="364">
        <v>6142.1242543553017</v>
      </c>
      <c r="AE73" s="364">
        <v>3560.7443280501689</v>
      </c>
      <c r="AF73" s="364">
        <v>2068.4273443579459</v>
      </c>
      <c r="AG73" s="364">
        <v>1349.6458748766017</v>
      </c>
      <c r="AH73" s="364">
        <v>1028.0840677425122</v>
      </c>
      <c r="AI73" s="364">
        <v>803.79580718529371</v>
      </c>
      <c r="AJ73" s="364">
        <v>573.34355996269755</v>
      </c>
      <c r="AK73" s="364">
        <v>382.41753456187701</v>
      </c>
    </row>
    <row r="74" spans="1:37" x14ac:dyDescent="0.3">
      <c r="A74" s="364"/>
      <c r="B74" s="364" t="s">
        <v>23</v>
      </c>
      <c r="C74" s="364">
        <v>4603.1949282959986</v>
      </c>
      <c r="D74" s="364">
        <v>2443.5771086505442</v>
      </c>
      <c r="E74" s="364">
        <v>1917.372466526873</v>
      </c>
      <c r="F74" s="364">
        <v>1570.2883065067647</v>
      </c>
      <c r="G74" s="364">
        <v>1334.4560775946086</v>
      </c>
      <c r="H74" s="364">
        <v>1179.0526680651883</v>
      </c>
      <c r="I74" s="364">
        <v>1004.3199796463722</v>
      </c>
      <c r="J74" s="364">
        <v>822.13826942838045</v>
      </c>
      <c r="K74" s="364">
        <v>637.84847440560441</v>
      </c>
      <c r="L74" s="364"/>
      <c r="M74" s="364"/>
      <c r="N74" s="364"/>
      <c r="O74" s="364" t="s">
        <v>23</v>
      </c>
      <c r="P74" s="364">
        <v>4603.1949282959986</v>
      </c>
      <c r="Q74" s="364">
        <v>2078.0608789066905</v>
      </c>
      <c r="R74" s="364">
        <v>1429.7372114874229</v>
      </c>
      <c r="S74" s="364">
        <v>1098.0260919762225</v>
      </c>
      <c r="T74" s="364">
        <v>843.24699698886161</v>
      </c>
      <c r="U74" s="364">
        <v>639.48916829204222</v>
      </c>
      <c r="V74" s="364">
        <v>439.62127368825946</v>
      </c>
      <c r="W74" s="364">
        <v>287.42253467009357</v>
      </c>
      <c r="X74" s="364">
        <v>193.03309466190228</v>
      </c>
      <c r="Y74" s="364"/>
      <c r="Z74" s="364"/>
      <c r="AA74" s="364"/>
      <c r="AB74" s="364" t="s">
        <v>23</v>
      </c>
      <c r="AC74" s="364">
        <v>4603.1949282959986</v>
      </c>
      <c r="AD74" s="364">
        <v>1657.533878626449</v>
      </c>
      <c r="AE74" s="364">
        <v>768.18791277034006</v>
      </c>
      <c r="AF74" s="364">
        <v>359.19808597177564</v>
      </c>
      <c r="AG74" s="364">
        <v>172.55468418772247</v>
      </c>
      <c r="AH74" s="364">
        <v>111.31532732592225</v>
      </c>
      <c r="AI74" s="364">
        <v>61.811917064687648</v>
      </c>
      <c r="AJ74" s="364">
        <v>33.065313972374852</v>
      </c>
      <c r="AK74" s="364">
        <v>24.079621212623248</v>
      </c>
    </row>
    <row r="75" spans="1:37" x14ac:dyDescent="0.3">
      <c r="A75" s="364"/>
      <c r="B75" s="364" t="s">
        <v>67</v>
      </c>
      <c r="C75" s="364">
        <v>17570.527646724</v>
      </c>
      <c r="D75" s="364">
        <v>19595.244915633833</v>
      </c>
      <c r="E75" s="364">
        <v>20423.875525221811</v>
      </c>
      <c r="F75" s="364">
        <v>20425.55506479559</v>
      </c>
      <c r="G75" s="364">
        <v>20489.183565317886</v>
      </c>
      <c r="H75" s="364">
        <v>20528.197709948465</v>
      </c>
      <c r="I75" s="364">
        <v>20316.600441159862</v>
      </c>
      <c r="J75" s="364">
        <v>19969.653737634704</v>
      </c>
      <c r="K75" s="364">
        <v>19310.847909280004</v>
      </c>
      <c r="L75" s="364"/>
      <c r="M75" s="364"/>
      <c r="N75" s="364"/>
      <c r="O75" s="364" t="s">
        <v>67</v>
      </c>
      <c r="P75" s="364">
        <v>17570.527646724</v>
      </c>
      <c r="Q75" s="364">
        <v>18247.433153789178</v>
      </c>
      <c r="R75" s="364">
        <v>17817.7581493506</v>
      </c>
      <c r="S75" s="364">
        <v>16720.495193795487</v>
      </c>
      <c r="T75" s="364">
        <v>15871.018870182161</v>
      </c>
      <c r="U75" s="364">
        <v>15165.523116253691</v>
      </c>
      <c r="V75" s="364">
        <v>14355.170954082343</v>
      </c>
      <c r="W75" s="364">
        <v>13520.970861410007</v>
      </c>
      <c r="X75" s="364">
        <v>12486.675546839691</v>
      </c>
      <c r="Y75" s="364"/>
      <c r="Z75" s="364"/>
      <c r="AA75" s="364"/>
      <c r="AB75" s="364" t="s">
        <v>67</v>
      </c>
      <c r="AC75" s="364">
        <v>17570.527646724</v>
      </c>
      <c r="AD75" s="364">
        <v>16581.487326101189</v>
      </c>
      <c r="AE75" s="364">
        <v>14527.596230317227</v>
      </c>
      <c r="AF75" s="364">
        <v>11627.611908224164</v>
      </c>
      <c r="AG75" s="364">
        <v>9355.2174440964391</v>
      </c>
      <c r="AH75" s="364">
        <v>7388.3574400262405</v>
      </c>
      <c r="AI75" s="364">
        <v>5530.196363558387</v>
      </c>
      <c r="AJ75" s="364">
        <v>4108.5150493254541</v>
      </c>
      <c r="AK75" s="364">
        <v>3275.3532099115118</v>
      </c>
    </row>
    <row r="76" spans="1:37" x14ac:dyDescent="0.3">
      <c r="A76" s="364"/>
      <c r="B76" s="364" t="s">
        <v>395</v>
      </c>
      <c r="C76" s="364">
        <v>19355.351736312001</v>
      </c>
      <c r="D76" s="364">
        <v>26759.245079208515</v>
      </c>
      <c r="E76" s="364">
        <v>30987.284388360251</v>
      </c>
      <c r="F76" s="364">
        <v>35471.010467900109</v>
      </c>
      <c r="G76" s="364">
        <v>39866.648647702968</v>
      </c>
      <c r="H76" s="364">
        <v>44255.178307297378</v>
      </c>
      <c r="I76" s="364">
        <v>48397.917708525492</v>
      </c>
      <c r="J76" s="364">
        <v>52440.752999453325</v>
      </c>
      <c r="K76" s="364">
        <v>56590.05784533493</v>
      </c>
      <c r="L76" s="364"/>
      <c r="M76" s="364"/>
      <c r="N76" s="364"/>
      <c r="O76" s="364" t="s">
        <v>395</v>
      </c>
      <c r="P76" s="364">
        <v>19355.351736312001</v>
      </c>
      <c r="Q76" s="364">
        <v>25586.56437226633</v>
      </c>
      <c r="R76" s="364">
        <v>28915.217462202156</v>
      </c>
      <c r="S76" s="364">
        <v>32316.798202211867</v>
      </c>
      <c r="T76" s="364">
        <v>35495.131353853889</v>
      </c>
      <c r="U76" s="364">
        <v>38489.589511770901</v>
      </c>
      <c r="V76" s="364">
        <v>41210.744323427105</v>
      </c>
      <c r="W76" s="364">
        <v>43942.062610572335</v>
      </c>
      <c r="X76" s="364">
        <v>46780.626714361613</v>
      </c>
      <c r="Y76" s="364"/>
      <c r="Z76" s="364"/>
      <c r="AA76" s="364"/>
      <c r="AB76" s="364" t="s">
        <v>395</v>
      </c>
      <c r="AC76" s="364">
        <v>19355.351736312001</v>
      </c>
      <c r="AD76" s="364">
        <v>26255.279729168549</v>
      </c>
      <c r="AE76" s="364">
        <v>29753.106334502369</v>
      </c>
      <c r="AF76" s="364">
        <v>33259.119387878854</v>
      </c>
      <c r="AG76" s="364">
        <v>36499.286147439292</v>
      </c>
      <c r="AH76" s="364">
        <v>39375.520960042333</v>
      </c>
      <c r="AI76" s="364">
        <v>41890.313971833675</v>
      </c>
      <c r="AJ76" s="364">
        <v>44302.437471731901</v>
      </c>
      <c r="AK76" s="364">
        <v>46758.144002297689</v>
      </c>
    </row>
    <row r="77" spans="1:37" x14ac:dyDescent="0.3">
      <c r="A77" s="364"/>
      <c r="B77" s="364" t="s">
        <v>396</v>
      </c>
      <c r="C77" s="364">
        <v>4409.1315147960004</v>
      </c>
      <c r="D77" s="364">
        <v>5025.6131141775968</v>
      </c>
      <c r="E77" s="364">
        <v>4721.1466162125844</v>
      </c>
      <c r="F77" s="364">
        <v>4779.5593211206187</v>
      </c>
      <c r="G77" s="364">
        <v>4808.0250951233083</v>
      </c>
      <c r="H77" s="364">
        <v>4766.0838401414148</v>
      </c>
      <c r="I77" s="364">
        <v>4727.4082718108593</v>
      </c>
      <c r="J77" s="364">
        <v>4595.9915387960773</v>
      </c>
      <c r="K77" s="364">
        <v>4450.0684346160015</v>
      </c>
      <c r="L77" s="364"/>
      <c r="M77" s="364"/>
      <c r="N77" s="364"/>
      <c r="O77" s="364" t="s">
        <v>396</v>
      </c>
      <c r="P77" s="364">
        <v>4409.1315147960004</v>
      </c>
      <c r="Q77" s="364">
        <v>4949.3769126415827</v>
      </c>
      <c r="R77" s="364">
        <v>4513.96678451552</v>
      </c>
      <c r="S77" s="364">
        <v>4492.6280868585209</v>
      </c>
      <c r="T77" s="364">
        <v>4464.0556435868657</v>
      </c>
      <c r="U77" s="364">
        <v>4338.742381925279</v>
      </c>
      <c r="V77" s="364">
        <v>4220.4031869022456</v>
      </c>
      <c r="W77" s="364">
        <v>4031.5579456959567</v>
      </c>
      <c r="X77" s="364">
        <v>3835.879958341945</v>
      </c>
      <c r="Y77" s="364"/>
      <c r="Z77" s="364"/>
      <c r="AA77" s="364"/>
      <c r="AB77" s="364" t="s">
        <v>396</v>
      </c>
      <c r="AC77" s="364">
        <v>4409.1315147960004</v>
      </c>
      <c r="AD77" s="364">
        <v>5063.785702709728</v>
      </c>
      <c r="AE77" s="364">
        <v>4896.3367536566593</v>
      </c>
      <c r="AF77" s="364">
        <v>5052.9128712093097</v>
      </c>
      <c r="AG77" s="364">
        <v>5074.8563522995537</v>
      </c>
      <c r="AH77" s="364">
        <v>4984.5311132765273</v>
      </c>
      <c r="AI77" s="364">
        <v>4884.5085460257196</v>
      </c>
      <c r="AJ77" s="364">
        <v>4712.7262836198879</v>
      </c>
      <c r="AK77" s="364">
        <v>4503.2733411070858</v>
      </c>
    </row>
    <row r="78" spans="1:37" x14ac:dyDescent="0.3">
      <c r="A78" s="364"/>
      <c r="B78" s="364" t="s">
        <v>69</v>
      </c>
      <c r="C78" s="364">
        <v>29546.776672080003</v>
      </c>
      <c r="D78" s="364">
        <v>31872.992927757907</v>
      </c>
      <c r="E78" s="364">
        <v>30998.170310086974</v>
      </c>
      <c r="F78" s="364">
        <v>29703.787555661766</v>
      </c>
      <c r="G78" s="364">
        <v>28075.565343080587</v>
      </c>
      <c r="H78" s="364">
        <v>26027.258795597907</v>
      </c>
      <c r="I78" s="364">
        <v>24194.114785595069</v>
      </c>
      <c r="J78" s="364">
        <v>22389.556269851739</v>
      </c>
      <c r="K78" s="364">
        <v>20216.529048886317</v>
      </c>
      <c r="L78" s="364"/>
      <c r="M78" s="364"/>
      <c r="N78" s="364"/>
      <c r="O78" s="364" t="s">
        <v>69</v>
      </c>
      <c r="P78" s="364">
        <v>29546.776672080003</v>
      </c>
      <c r="Q78" s="364">
        <v>31462.328479282289</v>
      </c>
      <c r="R78" s="364">
        <v>30351.116711287465</v>
      </c>
      <c r="S78" s="364">
        <v>28849.545347829426</v>
      </c>
      <c r="T78" s="364">
        <v>27022.932865577655</v>
      </c>
      <c r="U78" s="364">
        <v>24838.032187262172</v>
      </c>
      <c r="V78" s="364">
        <v>23123.676169497729</v>
      </c>
      <c r="W78" s="364">
        <v>21344.452537831632</v>
      </c>
      <c r="X78" s="364">
        <v>19095.69096623009</v>
      </c>
      <c r="Y78" s="364"/>
      <c r="Z78" s="364"/>
      <c r="AA78" s="364"/>
      <c r="AB78" s="364" t="s">
        <v>69</v>
      </c>
      <c r="AC78" s="364">
        <v>29546.776672080003</v>
      </c>
      <c r="AD78" s="364">
        <v>31461.734941420462</v>
      </c>
      <c r="AE78" s="364">
        <v>30395.251622345193</v>
      </c>
      <c r="AF78" s="364">
        <v>28893.738751306257</v>
      </c>
      <c r="AG78" s="364">
        <v>27075.884485307586</v>
      </c>
      <c r="AH78" s="364">
        <v>24928.204641186781</v>
      </c>
      <c r="AI78" s="364">
        <v>23228.934992192968</v>
      </c>
      <c r="AJ78" s="364">
        <v>21484.47354767401</v>
      </c>
      <c r="AK78" s="364">
        <v>19244.773280368379</v>
      </c>
    </row>
    <row r="79" spans="1:37" x14ac:dyDescent="0.3">
      <c r="A79" s="364"/>
      <c r="B79" s="364" t="s">
        <v>393</v>
      </c>
      <c r="C79" s="364">
        <v>0</v>
      </c>
      <c r="D79" s="364">
        <v>0</v>
      </c>
      <c r="E79" s="364">
        <v>0</v>
      </c>
      <c r="F79" s="364">
        <v>0</v>
      </c>
      <c r="G79" s="364">
        <v>0</v>
      </c>
      <c r="H79" s="364">
        <v>0</v>
      </c>
      <c r="I79" s="364">
        <v>0</v>
      </c>
      <c r="J79" s="364">
        <v>0</v>
      </c>
      <c r="K79" s="364">
        <v>0</v>
      </c>
      <c r="L79" s="364"/>
      <c r="M79" s="364"/>
      <c r="N79" s="364"/>
      <c r="O79" s="364" t="s">
        <v>393</v>
      </c>
      <c r="P79" s="364">
        <v>0</v>
      </c>
      <c r="Q79" s="364">
        <v>0</v>
      </c>
      <c r="R79" s="364">
        <v>0</v>
      </c>
      <c r="S79" s="364">
        <v>0</v>
      </c>
      <c r="T79" s="364">
        <v>0</v>
      </c>
      <c r="U79" s="364">
        <v>0</v>
      </c>
      <c r="V79" s="364">
        <v>0</v>
      </c>
      <c r="W79" s="364">
        <v>0</v>
      </c>
      <c r="X79" s="364">
        <v>0</v>
      </c>
      <c r="Y79" s="364"/>
      <c r="Z79" s="364"/>
      <c r="AA79" s="364"/>
      <c r="AB79" s="364" t="s">
        <v>393</v>
      </c>
      <c r="AC79" s="364">
        <v>0</v>
      </c>
      <c r="AD79" s="364">
        <v>0</v>
      </c>
      <c r="AE79" s="364">
        <v>0</v>
      </c>
      <c r="AF79" s="364">
        <v>0</v>
      </c>
      <c r="AG79" s="364">
        <v>0</v>
      </c>
      <c r="AH79" s="364">
        <v>0</v>
      </c>
      <c r="AI79" s="364">
        <v>0</v>
      </c>
      <c r="AJ79" s="364">
        <v>0</v>
      </c>
      <c r="AK79" s="364">
        <v>0</v>
      </c>
    </row>
    <row r="80" spans="1:37" x14ac:dyDescent="0.3">
      <c r="A80" s="364"/>
      <c r="B80" s="364" t="s">
        <v>58</v>
      </c>
      <c r="C80" s="364">
        <v>1134.314986464</v>
      </c>
      <c r="D80" s="364">
        <v>1993.1381180137118</v>
      </c>
      <c r="E80" s="364">
        <v>2437.3440451734978</v>
      </c>
      <c r="F80" s="364">
        <v>2855.8941699475008</v>
      </c>
      <c r="G80" s="364">
        <v>3225.4498658817156</v>
      </c>
      <c r="H80" s="364">
        <v>3581.3269889494381</v>
      </c>
      <c r="I80" s="364">
        <v>3920.5696127425499</v>
      </c>
      <c r="J80" s="364">
        <v>4216.9957022916151</v>
      </c>
      <c r="K80" s="364">
        <v>4456.6272512337264</v>
      </c>
      <c r="L80" s="364"/>
      <c r="M80" s="364"/>
      <c r="N80" s="364"/>
      <c r="O80" s="364" t="s">
        <v>58</v>
      </c>
      <c r="P80" s="364">
        <v>1134.314986464</v>
      </c>
      <c r="Q80" s="364">
        <v>2200.7679077536932</v>
      </c>
      <c r="R80" s="364">
        <v>2901.8580424967981</v>
      </c>
      <c r="S80" s="364">
        <v>3512.6356551843692</v>
      </c>
      <c r="T80" s="364">
        <v>3974.8351449124089</v>
      </c>
      <c r="U80" s="364">
        <v>4387.2823888283565</v>
      </c>
      <c r="V80" s="364">
        <v>4828.307997570324</v>
      </c>
      <c r="W80" s="364">
        <v>5190.6096788043069</v>
      </c>
      <c r="X80" s="364">
        <v>5532.4647651783544</v>
      </c>
      <c r="Y80" s="364"/>
      <c r="Z80" s="364"/>
      <c r="AA80" s="364"/>
      <c r="AB80" s="364" t="s">
        <v>58</v>
      </c>
      <c r="AC80" s="364">
        <v>1134.314986464</v>
      </c>
      <c r="AD80" s="364">
        <v>2525.4837905773607</v>
      </c>
      <c r="AE80" s="364">
        <v>3574.6378811152681</v>
      </c>
      <c r="AF80" s="364">
        <v>4465.5571233744095</v>
      </c>
      <c r="AG80" s="364">
        <v>5102.3738093512029</v>
      </c>
      <c r="AH80" s="364">
        <v>5651.7449411149564</v>
      </c>
      <c r="AI80" s="364">
        <v>6169.9056262978011</v>
      </c>
      <c r="AJ80" s="364">
        <v>6633.9974610453191</v>
      </c>
      <c r="AK80" s="364">
        <v>7049.2076387418692</v>
      </c>
    </row>
    <row r="81" spans="1:37" x14ac:dyDescent="0.3">
      <c r="A81" s="364"/>
      <c r="B81" s="365" t="s">
        <v>390</v>
      </c>
      <c r="C81" s="365">
        <v>85289.272724940005</v>
      </c>
      <c r="D81" s="365">
        <v>95876.729895555312</v>
      </c>
      <c r="E81" s="365">
        <v>98830.330701012412</v>
      </c>
      <c r="F81" s="365">
        <v>101594.55756603662</v>
      </c>
      <c r="G81" s="365">
        <v>104353.08543236497</v>
      </c>
      <c r="H81" s="365">
        <v>106682.02622264784</v>
      </c>
      <c r="I81" s="365">
        <v>108605.45399246816</v>
      </c>
      <c r="J81" s="365">
        <v>110100.82278832565</v>
      </c>
      <c r="K81" s="365">
        <v>110907.89544209992</v>
      </c>
      <c r="L81" s="364"/>
      <c r="M81" s="364"/>
      <c r="N81" s="364"/>
      <c r="O81" s="365" t="s">
        <v>390</v>
      </c>
      <c r="P81" s="365">
        <v>85289.272724940005</v>
      </c>
      <c r="Q81" s="365">
        <v>92145.240902275589</v>
      </c>
      <c r="R81" s="365">
        <v>92277.554346129444</v>
      </c>
      <c r="S81" s="365">
        <v>92441.864491092783</v>
      </c>
      <c r="T81" s="365">
        <v>92607.662357900597</v>
      </c>
      <c r="U81" s="365">
        <v>92382.158589419108</v>
      </c>
      <c r="V81" s="365">
        <v>92246.681964374715</v>
      </c>
      <c r="W81" s="365">
        <v>91915.24013735207</v>
      </c>
      <c r="X81" s="365">
        <v>91114.591935984092</v>
      </c>
      <c r="Y81" s="364"/>
      <c r="Z81" s="364"/>
      <c r="AA81" s="364"/>
      <c r="AB81" s="365" t="s">
        <v>390</v>
      </c>
      <c r="AC81" s="365">
        <v>85289.272724940005</v>
      </c>
      <c r="AD81" s="365">
        <v>89687.42962295904</v>
      </c>
      <c r="AE81" s="365">
        <v>87475.86106275722</v>
      </c>
      <c r="AF81" s="365">
        <v>85726.56547232272</v>
      </c>
      <c r="AG81" s="365">
        <v>84629.818797558401</v>
      </c>
      <c r="AH81" s="365">
        <v>83467.758490715278</v>
      </c>
      <c r="AI81" s="365">
        <v>82569.467224158536</v>
      </c>
      <c r="AJ81" s="365">
        <v>81848.558687331635</v>
      </c>
      <c r="AK81" s="365">
        <v>81237.248628201036</v>
      </c>
    </row>
    <row r="82" spans="1:37" x14ac:dyDescent="0.3">
      <c r="A82" s="364"/>
      <c r="B82" s="365"/>
      <c r="C82" s="365"/>
      <c r="D82" s="365"/>
      <c r="E82" s="365"/>
      <c r="F82" s="365"/>
      <c r="G82" s="365"/>
      <c r="H82" s="365"/>
      <c r="I82" s="365"/>
      <c r="J82" s="365"/>
      <c r="K82" s="365"/>
      <c r="L82" s="364"/>
      <c r="M82" s="364"/>
      <c r="N82" s="364"/>
      <c r="O82" s="365"/>
      <c r="P82" s="365"/>
      <c r="Q82" s="365"/>
      <c r="R82" s="365"/>
      <c r="S82" s="365"/>
      <c r="T82" s="365"/>
      <c r="U82" s="365"/>
      <c r="V82" s="365"/>
      <c r="W82" s="365"/>
      <c r="X82" s="365"/>
      <c r="Y82" s="364"/>
      <c r="Z82" s="364"/>
      <c r="AA82" s="364"/>
      <c r="AB82" s="365"/>
      <c r="AC82" s="365"/>
      <c r="AD82" s="365"/>
      <c r="AE82" s="365"/>
      <c r="AF82" s="365"/>
      <c r="AG82" s="365"/>
      <c r="AH82" s="365"/>
      <c r="AI82" s="365"/>
      <c r="AJ82" s="365"/>
      <c r="AK82" s="365"/>
    </row>
    <row r="83" spans="1:37" x14ac:dyDescent="0.3">
      <c r="A83" s="361" t="s">
        <v>402</v>
      </c>
      <c r="B83" s="362"/>
      <c r="C83" s="362"/>
      <c r="D83" s="362"/>
      <c r="E83" s="362"/>
      <c r="F83" s="362"/>
      <c r="G83" s="362"/>
      <c r="H83" s="362"/>
      <c r="I83" s="362"/>
      <c r="J83" s="362"/>
      <c r="K83" s="362"/>
      <c r="L83" s="361"/>
      <c r="M83" s="363"/>
      <c r="N83" s="361" t="s">
        <v>402</v>
      </c>
      <c r="O83" s="362"/>
      <c r="P83" s="362"/>
      <c r="Q83" s="362"/>
      <c r="R83" s="362"/>
      <c r="S83" s="362"/>
      <c r="T83" s="362"/>
      <c r="U83" s="362"/>
      <c r="V83" s="362"/>
      <c r="W83" s="362"/>
      <c r="X83" s="362"/>
      <c r="Y83" s="361"/>
      <c r="Z83" s="363"/>
      <c r="AA83" s="361" t="s">
        <v>402</v>
      </c>
      <c r="AB83" s="362"/>
      <c r="AC83" s="362"/>
      <c r="AD83" s="362"/>
      <c r="AE83" s="362"/>
      <c r="AF83" s="362"/>
      <c r="AG83" s="362"/>
      <c r="AH83" s="362"/>
      <c r="AI83" s="362"/>
      <c r="AJ83" s="362"/>
      <c r="AK83" s="362"/>
    </row>
    <row r="84" spans="1:37" x14ac:dyDescent="0.3">
      <c r="A84" s="364"/>
      <c r="B84" s="364" t="s">
        <v>24</v>
      </c>
      <c r="C84" s="364">
        <v>4391.433492516001</v>
      </c>
      <c r="D84" s="364">
        <v>3559.5459915564843</v>
      </c>
      <c r="E84" s="364">
        <v>3161.3374861907168</v>
      </c>
      <c r="F84" s="364">
        <v>2916.7814206018902</v>
      </c>
      <c r="G84" s="364">
        <v>2613.5340869395104</v>
      </c>
      <c r="H84" s="364">
        <v>2280.874826259917</v>
      </c>
      <c r="I84" s="364">
        <v>1925.424874538784</v>
      </c>
      <c r="J84" s="364">
        <v>1743.9989909113833</v>
      </c>
      <c r="K84" s="364">
        <v>1540.3751233738267</v>
      </c>
      <c r="L84" s="364"/>
      <c r="M84" s="364"/>
      <c r="N84" s="364"/>
      <c r="O84" s="364" t="s">
        <v>24</v>
      </c>
      <c r="P84" s="364">
        <v>4391.433492516001</v>
      </c>
      <c r="Q84" s="364">
        <v>2859.6890267412696</v>
      </c>
      <c r="R84" s="364">
        <v>2206.9496332689423</v>
      </c>
      <c r="S84" s="364">
        <v>1914.3380800683285</v>
      </c>
      <c r="T84" s="364">
        <v>1574.2770790167247</v>
      </c>
      <c r="U84" s="364">
        <v>1214.5375175587815</v>
      </c>
      <c r="V84" s="364">
        <v>839.18560229145203</v>
      </c>
      <c r="W84" s="364">
        <v>679.524907992512</v>
      </c>
      <c r="X84" s="364">
        <v>517.04311653649677</v>
      </c>
      <c r="Y84" s="364"/>
      <c r="Z84" s="364"/>
      <c r="AA84" s="364"/>
      <c r="AB84" s="364" t="s">
        <v>24</v>
      </c>
      <c r="AC84" s="364">
        <v>4391.433492516001</v>
      </c>
      <c r="AD84" s="364">
        <v>2121.2826458329155</v>
      </c>
      <c r="AE84" s="364">
        <v>1125.723936174348</v>
      </c>
      <c r="AF84" s="364">
        <v>880.22113112642739</v>
      </c>
      <c r="AG84" s="364">
        <v>600.9326472673938</v>
      </c>
      <c r="AH84" s="364">
        <v>330.15116084814088</v>
      </c>
      <c r="AI84" s="364">
        <v>52.472473432522143</v>
      </c>
      <c r="AJ84" s="364">
        <v>38.671515992761485</v>
      </c>
      <c r="AK84" s="364">
        <v>26.700775332842738</v>
      </c>
    </row>
    <row r="85" spans="1:37" x14ac:dyDescent="0.3">
      <c r="A85" s="364"/>
      <c r="B85" s="364" t="s">
        <v>23</v>
      </c>
      <c r="C85" s="364">
        <v>2827.4384008080001</v>
      </c>
      <c r="D85" s="364">
        <v>1491.4205085737228</v>
      </c>
      <c r="E85" s="364">
        <v>1337.5034350125534</v>
      </c>
      <c r="F85" s="364">
        <v>1161.2197956190678</v>
      </c>
      <c r="G85" s="364">
        <v>937.42051288508299</v>
      </c>
      <c r="H85" s="364">
        <v>685.71243793738847</v>
      </c>
      <c r="I85" s="364">
        <v>419.48880330622512</v>
      </c>
      <c r="J85" s="364">
        <v>341.95957051336848</v>
      </c>
      <c r="K85" s="364">
        <v>266.79338481353341</v>
      </c>
      <c r="L85" s="364"/>
      <c r="M85" s="364"/>
      <c r="N85" s="364"/>
      <c r="O85" s="364" t="s">
        <v>23</v>
      </c>
      <c r="P85" s="364">
        <v>2827.4384008080001</v>
      </c>
      <c r="Q85" s="364">
        <v>1166.1209903988713</v>
      </c>
      <c r="R85" s="364">
        <v>779.46341478155784</v>
      </c>
      <c r="S85" s="364">
        <v>632.23644015125001</v>
      </c>
      <c r="T85" s="364">
        <v>465.84410243889255</v>
      </c>
      <c r="U85" s="364">
        <v>292.92259639205281</v>
      </c>
      <c r="V85" s="364">
        <v>122.20693120399335</v>
      </c>
      <c r="W85" s="364">
        <v>91.831732115678932</v>
      </c>
      <c r="X85" s="364">
        <v>64.090907746682703</v>
      </c>
      <c r="Y85" s="364"/>
      <c r="Z85" s="364"/>
      <c r="AA85" s="364"/>
      <c r="AB85" s="364" t="s">
        <v>23</v>
      </c>
      <c r="AC85" s="364">
        <v>2827.4384008080001</v>
      </c>
      <c r="AD85" s="364">
        <v>1062.3008854097923</v>
      </c>
      <c r="AE85" s="364">
        <v>510.14862926809593</v>
      </c>
      <c r="AF85" s="364">
        <v>343.40024284904734</v>
      </c>
      <c r="AG85" s="364">
        <v>163.35771355588221</v>
      </c>
      <c r="AH85" s="364">
        <v>80.221695899015387</v>
      </c>
      <c r="AI85" s="364">
        <v>0</v>
      </c>
      <c r="AJ85" s="364">
        <v>0</v>
      </c>
      <c r="AK85" s="364">
        <v>0</v>
      </c>
    </row>
    <row r="86" spans="1:37" x14ac:dyDescent="0.3">
      <c r="A86" s="364"/>
      <c r="B86" s="364" t="s">
        <v>67</v>
      </c>
      <c r="C86" s="364">
        <v>7745.9685350400005</v>
      </c>
      <c r="D86" s="364">
        <v>8636.5793638614668</v>
      </c>
      <c r="E86" s="364">
        <v>9157.8036571129214</v>
      </c>
      <c r="F86" s="364">
        <v>9480.7885706499965</v>
      </c>
      <c r="G86" s="364">
        <v>9753.3974724648815</v>
      </c>
      <c r="H86" s="364">
        <v>9987.7698803360709</v>
      </c>
      <c r="I86" s="364">
        <v>10175.206823326898</v>
      </c>
      <c r="J86" s="364">
        <v>10026.012620647372</v>
      </c>
      <c r="K86" s="364">
        <v>9829.3955732432369</v>
      </c>
      <c r="L86" s="364"/>
      <c r="M86" s="364"/>
      <c r="N86" s="364"/>
      <c r="O86" s="364" t="s">
        <v>67</v>
      </c>
      <c r="P86" s="364">
        <v>7745.9685350400005</v>
      </c>
      <c r="Q86" s="364">
        <v>7120.5216434095883</v>
      </c>
      <c r="R86" s="364">
        <v>7103.7924267903281</v>
      </c>
      <c r="S86" s="364">
        <v>6869.9858349351889</v>
      </c>
      <c r="T86" s="364">
        <v>6572.3846988599671</v>
      </c>
      <c r="U86" s="364">
        <v>6227.4841934062279</v>
      </c>
      <c r="V86" s="364">
        <v>5837.94252932769</v>
      </c>
      <c r="W86" s="364">
        <v>5282.3365612260013</v>
      </c>
      <c r="X86" s="364">
        <v>4717.8278780539904</v>
      </c>
      <c r="Y86" s="364"/>
      <c r="Z86" s="364"/>
      <c r="AA86" s="364"/>
      <c r="AB86" s="364" t="s">
        <v>67</v>
      </c>
      <c r="AC86" s="364">
        <v>7745.9685350400005</v>
      </c>
      <c r="AD86" s="364">
        <v>5569.7324791725314</v>
      </c>
      <c r="AE86" s="364">
        <v>4553.1245712943537</v>
      </c>
      <c r="AF86" s="364">
        <v>4052.6665589945078</v>
      </c>
      <c r="AG86" s="364">
        <v>3471.4382876745876</v>
      </c>
      <c r="AH86" s="364">
        <v>2896.8676042701768</v>
      </c>
      <c r="AI86" s="364">
        <v>2283.6977129189472</v>
      </c>
      <c r="AJ86" s="364">
        <v>2042.9091618049777</v>
      </c>
      <c r="AK86" s="364">
        <v>1805.7650799050241</v>
      </c>
    </row>
    <row r="87" spans="1:37" x14ac:dyDescent="0.3">
      <c r="A87" s="364"/>
      <c r="B87" s="364" t="s">
        <v>395</v>
      </c>
      <c r="C87" s="364">
        <v>19010.746987464005</v>
      </c>
      <c r="D87" s="364">
        <v>22129.144560715486</v>
      </c>
      <c r="E87" s="364">
        <v>23959.05381660469</v>
      </c>
      <c r="F87" s="364">
        <v>25817.60909288023</v>
      </c>
      <c r="G87" s="364">
        <v>27499.172824418136</v>
      </c>
      <c r="H87" s="364">
        <v>29021.728552205703</v>
      </c>
      <c r="I87" s="364">
        <v>30360.29519120029</v>
      </c>
      <c r="J87" s="364">
        <v>31863.97731902681</v>
      </c>
      <c r="K87" s="364">
        <v>33052.452448385884</v>
      </c>
      <c r="L87" s="364"/>
      <c r="M87" s="364"/>
      <c r="N87" s="364"/>
      <c r="O87" s="364" t="s">
        <v>395</v>
      </c>
      <c r="P87" s="364">
        <v>19010.746987464005</v>
      </c>
      <c r="Q87" s="364">
        <v>20613.427282159282</v>
      </c>
      <c r="R87" s="364">
        <v>21586.834932947571</v>
      </c>
      <c r="S87" s="364">
        <v>22697.677725265217</v>
      </c>
      <c r="T87" s="364">
        <v>23617.057190063617</v>
      </c>
      <c r="U87" s="364">
        <v>24360.40261324426</v>
      </c>
      <c r="V87" s="364">
        <v>24909.975576991281</v>
      </c>
      <c r="W87" s="364">
        <v>25572.530727842306</v>
      </c>
      <c r="X87" s="364">
        <v>25976.693968384672</v>
      </c>
      <c r="Y87" s="364"/>
      <c r="Z87" s="364"/>
      <c r="AA87" s="364"/>
      <c r="AB87" s="364" t="s">
        <v>395</v>
      </c>
      <c r="AC87" s="364">
        <v>19010.746987464005</v>
      </c>
      <c r="AD87" s="364">
        <v>19984.682156372055</v>
      </c>
      <c r="AE87" s="364">
        <v>20613.557593371843</v>
      </c>
      <c r="AF87" s="364">
        <v>21436.631918460633</v>
      </c>
      <c r="AG87" s="364">
        <v>22036.409493120856</v>
      </c>
      <c r="AH87" s="364">
        <v>22432.591723770274</v>
      </c>
      <c r="AI87" s="364">
        <v>22640.446108941025</v>
      </c>
      <c r="AJ87" s="364">
        <v>23122.176646764692</v>
      </c>
      <c r="AK87" s="364">
        <v>23369.794062290537</v>
      </c>
    </row>
    <row r="88" spans="1:37" x14ac:dyDescent="0.3">
      <c r="A88" s="364"/>
      <c r="B88" s="364" t="s">
        <v>396</v>
      </c>
      <c r="C88" s="364">
        <v>1770.9367251960002</v>
      </c>
      <c r="D88" s="364">
        <v>1737.7699024537362</v>
      </c>
      <c r="E88" s="364">
        <v>1754.7573992098046</v>
      </c>
      <c r="F88" s="364">
        <v>1811.1492250640865</v>
      </c>
      <c r="G88" s="364">
        <v>1843.6849572298202</v>
      </c>
      <c r="H88" s="364">
        <v>1853.7334420172924</v>
      </c>
      <c r="I88" s="364">
        <v>1841.4932559099898</v>
      </c>
      <c r="J88" s="364">
        <v>1823.7895487671556</v>
      </c>
      <c r="K88" s="364">
        <v>1794.3990478219018</v>
      </c>
      <c r="L88" s="364"/>
      <c r="M88" s="364"/>
      <c r="N88" s="364"/>
      <c r="O88" s="364" t="s">
        <v>396</v>
      </c>
      <c r="P88" s="364">
        <v>1770.9367251960002</v>
      </c>
      <c r="Q88" s="364">
        <v>1619.1928312736511</v>
      </c>
      <c r="R88" s="364">
        <v>1575.7729741386202</v>
      </c>
      <c r="S88" s="364">
        <v>1581.4504144940693</v>
      </c>
      <c r="T88" s="364">
        <v>1567.0254432534553</v>
      </c>
      <c r="U88" s="364">
        <v>1533.1982234709099</v>
      </c>
      <c r="V88" s="364">
        <v>1478.8313395495943</v>
      </c>
      <c r="W88" s="364">
        <v>1412.6395615419508</v>
      </c>
      <c r="X88" s="364">
        <v>1339.6311149976902</v>
      </c>
      <c r="Y88" s="364"/>
      <c r="Z88" s="364"/>
      <c r="AA88" s="364"/>
      <c r="AB88" s="364" t="s">
        <v>396</v>
      </c>
      <c r="AC88" s="364">
        <v>1770.9367251960002</v>
      </c>
      <c r="AD88" s="364">
        <v>1751.557803868337</v>
      </c>
      <c r="AE88" s="364">
        <v>1835.5851097093469</v>
      </c>
      <c r="AF88" s="364">
        <v>1885.8801798309364</v>
      </c>
      <c r="AG88" s="364">
        <v>1912.4539100521308</v>
      </c>
      <c r="AH88" s="364">
        <v>1914.7629733234173</v>
      </c>
      <c r="AI88" s="364">
        <v>1890.5816026581826</v>
      </c>
      <c r="AJ88" s="364">
        <v>1822.4658162513313</v>
      </c>
      <c r="AK88" s="364">
        <v>1744.4044353077929</v>
      </c>
    </row>
    <row r="89" spans="1:37" x14ac:dyDescent="0.3">
      <c r="A89" s="364"/>
      <c r="B89" s="364" t="s">
        <v>69</v>
      </c>
      <c r="C89" s="364">
        <v>1036.5383014560002</v>
      </c>
      <c r="D89" s="364">
        <v>1299.7648300648327</v>
      </c>
      <c r="E89" s="364">
        <v>1394.5862845792067</v>
      </c>
      <c r="F89" s="364">
        <v>1544.27972281042</v>
      </c>
      <c r="G89" s="364">
        <v>1663.7498419989604</v>
      </c>
      <c r="H89" s="364">
        <v>1750.225285485697</v>
      </c>
      <c r="I89" s="364">
        <v>1797.9815772550801</v>
      </c>
      <c r="J89" s="364">
        <v>1824.4483402071173</v>
      </c>
      <c r="K89" s="364">
        <v>1830.8977875427249</v>
      </c>
      <c r="L89" s="364"/>
      <c r="M89" s="364"/>
      <c r="N89" s="364"/>
      <c r="O89" s="364" t="s">
        <v>69</v>
      </c>
      <c r="P89" s="364">
        <v>1036.5383014560002</v>
      </c>
      <c r="Q89" s="364">
        <v>1375.3240650581856</v>
      </c>
      <c r="R89" s="364">
        <v>1597.4571341105311</v>
      </c>
      <c r="S89" s="364">
        <v>1809.0546737148743</v>
      </c>
      <c r="T89" s="364">
        <v>1988.4277601449942</v>
      </c>
      <c r="U89" s="364">
        <v>2134.3260637558474</v>
      </c>
      <c r="V89" s="364">
        <v>2242.2032187686459</v>
      </c>
      <c r="W89" s="364">
        <v>2205.8279023126624</v>
      </c>
      <c r="X89" s="364">
        <v>2152.6619611583728</v>
      </c>
      <c r="Y89" s="364"/>
      <c r="Z89" s="364"/>
      <c r="AA89" s="364"/>
      <c r="AB89" s="364" t="s">
        <v>69</v>
      </c>
      <c r="AC89" s="364">
        <v>1036.5383014560002</v>
      </c>
      <c r="AD89" s="364">
        <v>1379.8826243229241</v>
      </c>
      <c r="AE89" s="364">
        <v>1605.3178507247676</v>
      </c>
      <c r="AF89" s="364">
        <v>1829.1728190267004</v>
      </c>
      <c r="AG89" s="364">
        <v>2019.7642568529027</v>
      </c>
      <c r="AH89" s="364">
        <v>2176.0447435784013</v>
      </c>
      <c r="AI89" s="364">
        <v>2294.5265594939369</v>
      </c>
      <c r="AJ89" s="364">
        <v>2254.4299830012828</v>
      </c>
      <c r="AK89" s="364">
        <v>2196.8524106989244</v>
      </c>
    </row>
    <row r="90" spans="1:37" x14ac:dyDescent="0.3">
      <c r="A90" s="364"/>
      <c r="B90" s="364" t="s">
        <v>393</v>
      </c>
      <c r="C90" s="364">
        <v>0</v>
      </c>
      <c r="D90" s="364">
        <v>0</v>
      </c>
      <c r="E90" s="364">
        <v>0</v>
      </c>
      <c r="F90" s="364">
        <v>0</v>
      </c>
      <c r="G90" s="364">
        <v>0</v>
      </c>
      <c r="H90" s="364">
        <v>0</v>
      </c>
      <c r="I90" s="364">
        <v>0</v>
      </c>
      <c r="J90" s="364">
        <v>0</v>
      </c>
      <c r="K90" s="364">
        <v>0</v>
      </c>
      <c r="L90" s="364"/>
      <c r="M90" s="364"/>
      <c r="N90" s="364"/>
      <c r="O90" s="364" t="s">
        <v>393</v>
      </c>
      <c r="P90" s="364">
        <v>0</v>
      </c>
      <c r="Q90" s="364">
        <v>0</v>
      </c>
      <c r="R90" s="364">
        <v>0</v>
      </c>
      <c r="S90" s="364">
        <v>0</v>
      </c>
      <c r="T90" s="364">
        <v>0</v>
      </c>
      <c r="U90" s="364">
        <v>0</v>
      </c>
      <c r="V90" s="364">
        <v>0</v>
      </c>
      <c r="W90" s="364">
        <v>0</v>
      </c>
      <c r="X90" s="364">
        <v>0</v>
      </c>
      <c r="Y90" s="364"/>
      <c r="Z90" s="364"/>
      <c r="AA90" s="364"/>
      <c r="AB90" s="364" t="s">
        <v>393</v>
      </c>
      <c r="AC90" s="364">
        <v>0</v>
      </c>
      <c r="AD90" s="364">
        <v>0</v>
      </c>
      <c r="AE90" s="364">
        <v>0</v>
      </c>
      <c r="AF90" s="364">
        <v>0</v>
      </c>
      <c r="AG90" s="364">
        <v>0</v>
      </c>
      <c r="AH90" s="364">
        <v>0</v>
      </c>
      <c r="AI90" s="364">
        <v>0</v>
      </c>
      <c r="AJ90" s="364">
        <v>0</v>
      </c>
      <c r="AK90" s="364">
        <v>0</v>
      </c>
    </row>
    <row r="91" spans="1:37" x14ac:dyDescent="0.3">
      <c r="A91" s="364"/>
      <c r="B91" s="364" t="s">
        <v>58</v>
      </c>
      <c r="C91" s="364">
        <v>307.65192552000002</v>
      </c>
      <c r="D91" s="364">
        <v>697.37652921790777</v>
      </c>
      <c r="E91" s="364">
        <v>1018.3210500333615</v>
      </c>
      <c r="F91" s="364">
        <v>1286.4726641741272</v>
      </c>
      <c r="G91" s="364">
        <v>1564.3188970230913</v>
      </c>
      <c r="H91" s="364">
        <v>1850.2213842577646</v>
      </c>
      <c r="I91" s="364">
        <v>2138.5383415871402</v>
      </c>
      <c r="J91" s="364">
        <v>2377.8844120693516</v>
      </c>
      <c r="K91" s="364">
        <v>2618.9466878847129</v>
      </c>
      <c r="L91" s="364"/>
      <c r="M91" s="364"/>
      <c r="N91" s="364"/>
      <c r="O91" s="364" t="s">
        <v>58</v>
      </c>
      <c r="P91" s="364">
        <v>307.65192552000002</v>
      </c>
      <c r="Q91" s="364">
        <v>1019.0590575089773</v>
      </c>
      <c r="R91" s="364">
        <v>1449.6368190436617</v>
      </c>
      <c r="S91" s="364">
        <v>1824.3334991850552</v>
      </c>
      <c r="T91" s="364">
        <v>2204.8479308282767</v>
      </c>
      <c r="U91" s="364">
        <v>2587.6749210771</v>
      </c>
      <c r="V91" s="364">
        <v>2963.9692508397466</v>
      </c>
      <c r="W91" s="364">
        <v>3257.3216225078063</v>
      </c>
      <c r="X91" s="364">
        <v>3544.0460550589455</v>
      </c>
      <c r="Y91" s="364"/>
      <c r="Z91" s="364"/>
      <c r="AA91" s="364"/>
      <c r="AB91" s="364" t="s">
        <v>58</v>
      </c>
      <c r="AC91" s="364">
        <v>307.65192552000002</v>
      </c>
      <c r="AD91" s="364">
        <v>1004.651326237687</v>
      </c>
      <c r="AE91" s="364">
        <v>1420.9223925704694</v>
      </c>
      <c r="AF91" s="364">
        <v>1821.2930205575758</v>
      </c>
      <c r="AG91" s="364">
        <v>2238.1671772830869</v>
      </c>
      <c r="AH91" s="364">
        <v>2609.731216769047</v>
      </c>
      <c r="AI91" s="364">
        <v>2978.5665722726067</v>
      </c>
      <c r="AJ91" s="364">
        <v>3349.6526871498618</v>
      </c>
      <c r="AK91" s="364">
        <v>3711.9120026654732</v>
      </c>
    </row>
    <row r="92" spans="1:37" x14ac:dyDescent="0.3">
      <c r="A92" s="364"/>
      <c r="B92" s="365" t="s">
        <v>390</v>
      </c>
      <c r="C92" s="365">
        <v>37090.714368000001</v>
      </c>
      <c r="D92" s="365">
        <v>39551.601686443639</v>
      </c>
      <c r="E92" s="365">
        <v>41783.363128743251</v>
      </c>
      <c r="F92" s="365">
        <v>44018.300491799819</v>
      </c>
      <c r="G92" s="365">
        <v>45875.278592959483</v>
      </c>
      <c r="H92" s="365">
        <v>47430.265808499833</v>
      </c>
      <c r="I92" s="365">
        <v>48658.428867124407</v>
      </c>
      <c r="J92" s="365">
        <v>50002.07080214256</v>
      </c>
      <c r="K92" s="365">
        <v>50933.260053065816</v>
      </c>
      <c r="L92" s="364"/>
      <c r="M92" s="364"/>
      <c r="N92" s="364"/>
      <c r="O92" s="365" t="s">
        <v>390</v>
      </c>
      <c r="P92" s="365">
        <v>37090.714368000001</v>
      </c>
      <c r="Q92" s="365">
        <v>35773.33489654983</v>
      </c>
      <c r="R92" s="365">
        <v>36299.907335081218</v>
      </c>
      <c r="S92" s="365">
        <v>37329.076667813984</v>
      </c>
      <c r="T92" s="365">
        <v>37989.864204605925</v>
      </c>
      <c r="U92" s="365">
        <v>38350.546128905182</v>
      </c>
      <c r="V92" s="365">
        <v>38394.314448972407</v>
      </c>
      <c r="W92" s="365">
        <v>38502.01301553892</v>
      </c>
      <c r="X92" s="365">
        <v>38311.995001936855</v>
      </c>
      <c r="Y92" s="364"/>
      <c r="Z92" s="364"/>
      <c r="AA92" s="364"/>
      <c r="AB92" s="365" t="s">
        <v>390</v>
      </c>
      <c r="AC92" s="365">
        <v>37090.714368000001</v>
      </c>
      <c r="AD92" s="365">
        <v>32874.08992121624</v>
      </c>
      <c r="AE92" s="365">
        <v>31664.380083113225</v>
      </c>
      <c r="AF92" s="365">
        <v>32249.265870845826</v>
      </c>
      <c r="AG92" s="365">
        <v>32442.523485806843</v>
      </c>
      <c r="AH92" s="365">
        <v>32440.371118458472</v>
      </c>
      <c r="AI92" s="365">
        <v>32140.29102971722</v>
      </c>
      <c r="AJ92" s="365">
        <v>32630.305810964903</v>
      </c>
      <c r="AK92" s="365">
        <v>32855.428766200595</v>
      </c>
    </row>
    <row r="93" spans="1:37" x14ac:dyDescent="0.3">
      <c r="A93" s="364"/>
      <c r="B93" s="365"/>
      <c r="C93" s="365"/>
      <c r="D93" s="365"/>
      <c r="E93" s="365"/>
      <c r="F93" s="365"/>
      <c r="G93" s="365"/>
      <c r="H93" s="365"/>
      <c r="I93" s="365"/>
      <c r="J93" s="365"/>
      <c r="K93" s="365"/>
      <c r="L93" s="364"/>
      <c r="M93" s="364"/>
      <c r="N93" s="364"/>
      <c r="O93" s="365"/>
      <c r="P93" s="365"/>
      <c r="Q93" s="365"/>
      <c r="R93" s="365"/>
      <c r="S93" s="365"/>
      <c r="T93" s="365"/>
      <c r="U93" s="365"/>
      <c r="V93" s="365"/>
      <c r="W93" s="365"/>
      <c r="X93" s="365"/>
      <c r="Y93" s="364"/>
      <c r="Z93" s="364"/>
      <c r="AA93" s="364"/>
      <c r="AB93" s="365"/>
      <c r="AC93" s="365"/>
      <c r="AD93" s="365"/>
      <c r="AE93" s="365"/>
      <c r="AF93" s="365"/>
      <c r="AG93" s="365"/>
      <c r="AH93" s="365"/>
      <c r="AI93" s="365"/>
      <c r="AJ93" s="365"/>
      <c r="AK93" s="365"/>
    </row>
    <row r="94" spans="1:37" x14ac:dyDescent="0.3">
      <c r="A94" s="361" t="s">
        <v>403</v>
      </c>
      <c r="B94" s="362"/>
      <c r="C94" s="362"/>
      <c r="D94" s="362"/>
      <c r="E94" s="362"/>
      <c r="F94" s="362"/>
      <c r="G94" s="362"/>
      <c r="H94" s="362"/>
      <c r="I94" s="362"/>
      <c r="J94" s="362"/>
      <c r="K94" s="362"/>
      <c r="L94" s="361"/>
      <c r="M94" s="363"/>
      <c r="N94" s="361" t="s">
        <v>403</v>
      </c>
      <c r="O94" s="362"/>
      <c r="P94" s="362"/>
      <c r="Q94" s="362"/>
      <c r="R94" s="362"/>
      <c r="S94" s="362"/>
      <c r="T94" s="362"/>
      <c r="U94" s="362"/>
      <c r="V94" s="362"/>
      <c r="W94" s="362"/>
      <c r="X94" s="362"/>
      <c r="Y94" s="361"/>
      <c r="Z94" s="363"/>
      <c r="AA94" s="361" t="s">
        <v>403</v>
      </c>
      <c r="AB94" s="362"/>
      <c r="AC94" s="362"/>
      <c r="AD94" s="362"/>
      <c r="AE94" s="362"/>
      <c r="AF94" s="362"/>
      <c r="AG94" s="362"/>
      <c r="AH94" s="362"/>
      <c r="AI94" s="362"/>
      <c r="AJ94" s="362"/>
      <c r="AK94" s="362"/>
    </row>
    <row r="95" spans="1:37" x14ac:dyDescent="0.3">
      <c r="A95" s="364"/>
      <c r="B95" s="364" t="s">
        <v>24</v>
      </c>
      <c r="C95" s="364">
        <v>4720.1042426040003</v>
      </c>
      <c r="D95" s="364">
        <v>4920.599502</v>
      </c>
      <c r="E95" s="364">
        <v>4887.9675827999999</v>
      </c>
      <c r="F95" s="364">
        <v>4807.2963204000007</v>
      </c>
      <c r="G95" s="364">
        <v>4676.0275799999999</v>
      </c>
      <c r="H95" s="364">
        <v>4773.8491408774089</v>
      </c>
      <c r="I95" s="364">
        <v>4761.2979578615814</v>
      </c>
      <c r="J95" s="364">
        <v>4748.7467748457539</v>
      </c>
      <c r="K95" s="364">
        <v>4736.1955918299273</v>
      </c>
      <c r="L95" s="364"/>
      <c r="M95" s="364"/>
      <c r="N95" s="364"/>
      <c r="O95" s="364" t="s">
        <v>24</v>
      </c>
      <c r="P95" s="364">
        <v>4720.1042426040003</v>
      </c>
      <c r="Q95" s="364">
        <v>4678.5564072000006</v>
      </c>
      <c r="R95" s="364">
        <v>4469.3922528000003</v>
      </c>
      <c r="S95" s="364">
        <v>4227.2779824000008</v>
      </c>
      <c r="T95" s="364">
        <v>3950.0029656000002</v>
      </c>
      <c r="U95" s="364">
        <v>3908.9742232143908</v>
      </c>
      <c r="V95" s="364">
        <v>3746.1402337467734</v>
      </c>
      <c r="W95" s="364">
        <v>3583.3062442791415</v>
      </c>
      <c r="X95" s="364">
        <v>3420.4722548115242</v>
      </c>
      <c r="Y95" s="364"/>
      <c r="Z95" s="364"/>
      <c r="AA95" s="364"/>
      <c r="AB95" s="364" t="s">
        <v>24</v>
      </c>
      <c r="AC95" s="364">
        <v>4720.1042426040003</v>
      </c>
      <c r="AD95" s="364">
        <v>4436.8468328880008</v>
      </c>
      <c r="AE95" s="364">
        <v>3940.6926947040001</v>
      </c>
      <c r="AF95" s="364">
        <v>3382.0876615680008</v>
      </c>
      <c r="AG95" s="364">
        <v>2771.4815676000007</v>
      </c>
      <c r="AH95" s="364">
        <v>2160.4652509680004</v>
      </c>
      <c r="AI95" s="364">
        <v>1565.7069611844004</v>
      </c>
      <c r="AJ95" s="364">
        <v>1174.2802208883002</v>
      </c>
      <c r="AK95" s="364">
        <v>782.85348059220007</v>
      </c>
    </row>
    <row r="96" spans="1:37" x14ac:dyDescent="0.3">
      <c r="A96" s="364"/>
      <c r="B96" s="364" t="s">
        <v>23</v>
      </c>
      <c r="C96" s="364">
        <v>635.39940247200002</v>
      </c>
      <c r="D96" s="364">
        <v>800.19377640000016</v>
      </c>
      <c r="E96" s="364">
        <v>740.13413040000012</v>
      </c>
      <c r="F96" s="364">
        <v>676.99299959999996</v>
      </c>
      <c r="G96" s="364">
        <v>612.35299440000006</v>
      </c>
      <c r="H96" s="364">
        <v>584.29543432402716</v>
      </c>
      <c r="I96" s="364">
        <v>536.38410479309096</v>
      </c>
      <c r="J96" s="364">
        <v>488.47277526215476</v>
      </c>
      <c r="K96" s="364">
        <v>440.56144573121856</v>
      </c>
      <c r="L96" s="364"/>
      <c r="M96" s="364"/>
      <c r="N96" s="364"/>
      <c r="O96" s="364" t="s">
        <v>23</v>
      </c>
      <c r="P96" s="364">
        <v>635.39940247200002</v>
      </c>
      <c r="Q96" s="364">
        <v>698.93183160000001</v>
      </c>
      <c r="R96" s="364">
        <v>566.49916080000003</v>
      </c>
      <c r="S96" s="364">
        <v>456.82593480000003</v>
      </c>
      <c r="T96" s="364">
        <v>356.0412852</v>
      </c>
      <c r="U96" s="364">
        <v>263.63557602906803</v>
      </c>
      <c r="V96" s="364">
        <v>160.98484858446318</v>
      </c>
      <c r="W96" s="364">
        <v>58.334121139858325</v>
      </c>
      <c r="X96" s="364">
        <v>0</v>
      </c>
      <c r="Y96" s="364"/>
      <c r="Z96" s="364"/>
      <c r="AA96" s="364"/>
      <c r="AB96" s="364" t="s">
        <v>23</v>
      </c>
      <c r="AC96" s="364">
        <v>635.39940247200002</v>
      </c>
      <c r="AD96" s="364">
        <v>666.35830222455593</v>
      </c>
      <c r="AE96" s="364">
        <v>495.66481434946803</v>
      </c>
      <c r="AF96" s="364">
        <v>341.64318685057196</v>
      </c>
      <c r="AG96" s="364">
        <v>205.25862781080005</v>
      </c>
      <c r="AH96" s="364">
        <v>91.7930821068</v>
      </c>
      <c r="AI96" s="364">
        <v>0</v>
      </c>
      <c r="AJ96" s="364">
        <v>0</v>
      </c>
      <c r="AK96" s="364">
        <v>0</v>
      </c>
    </row>
    <row r="97" spans="1:37" x14ac:dyDescent="0.3">
      <c r="A97" s="364"/>
      <c r="B97" s="364" t="s">
        <v>67</v>
      </c>
      <c r="C97" s="364">
        <v>365.92020727199997</v>
      </c>
      <c r="D97" s="364">
        <v>406.19077560000005</v>
      </c>
      <c r="E97" s="364">
        <v>427.97469599999999</v>
      </c>
      <c r="F97" s="364">
        <v>449.20177200000001</v>
      </c>
      <c r="G97" s="364">
        <v>468.16797600000007</v>
      </c>
      <c r="H97" s="364">
        <v>488.14330422302191</v>
      </c>
      <c r="I97" s="364">
        <v>508.2312844748194</v>
      </c>
      <c r="J97" s="364">
        <v>528.31926472661871</v>
      </c>
      <c r="K97" s="364">
        <v>548.40724497841802</v>
      </c>
      <c r="L97" s="364"/>
      <c r="M97" s="364"/>
      <c r="N97" s="364"/>
      <c r="O97" s="364" t="s">
        <v>67</v>
      </c>
      <c r="P97" s="364">
        <v>365.92020727199997</v>
      </c>
      <c r="Q97" s="364">
        <v>387.28737360000002</v>
      </c>
      <c r="R97" s="364">
        <v>394.55147160000001</v>
      </c>
      <c r="S97" s="364">
        <v>399.55051080000004</v>
      </c>
      <c r="T97" s="364">
        <v>403.36468560000003</v>
      </c>
      <c r="U97" s="364">
        <v>413.33831790733853</v>
      </c>
      <c r="V97" s="364">
        <v>420.33974691884896</v>
      </c>
      <c r="W97" s="364">
        <v>427.3411759303599</v>
      </c>
      <c r="X97" s="364">
        <v>434.34260494187083</v>
      </c>
      <c r="Y97" s="364"/>
      <c r="Z97" s="364"/>
      <c r="AA97" s="364"/>
      <c r="AB97" s="364" t="s">
        <v>67</v>
      </c>
      <c r="AC97" s="364">
        <v>365.92020727199997</v>
      </c>
      <c r="AD97" s="364">
        <v>318.85149951633241</v>
      </c>
      <c r="AE97" s="364">
        <v>257.95953800701454</v>
      </c>
      <c r="AF97" s="364">
        <v>196.66051892470583</v>
      </c>
      <c r="AG97" s="364">
        <v>137.23685674668002</v>
      </c>
      <c r="AH97" s="364">
        <v>93.000273141150004</v>
      </c>
      <c r="AI97" s="364">
        <v>55.2512820456</v>
      </c>
      <c r="AJ97" s="364">
        <v>1</v>
      </c>
      <c r="AK97" s="364">
        <v>0</v>
      </c>
    </row>
    <row r="98" spans="1:37" x14ac:dyDescent="0.3">
      <c r="A98" s="364"/>
      <c r="B98" s="364" t="s">
        <v>395</v>
      </c>
      <c r="C98" s="364">
        <v>2027.1144149279999</v>
      </c>
      <c r="D98" s="364">
        <v>3074.6310084000002</v>
      </c>
      <c r="E98" s="364">
        <v>3407.3183232000001</v>
      </c>
      <c r="F98" s="364">
        <v>3725.7788916</v>
      </c>
      <c r="G98" s="364">
        <v>4019.6796912</v>
      </c>
      <c r="H98" s="364">
        <v>4378.7481081021542</v>
      </c>
      <c r="I98" s="364">
        <v>4709.6232312820212</v>
      </c>
      <c r="J98" s="364">
        <v>5040.498354461859</v>
      </c>
      <c r="K98" s="364">
        <v>5371.3734776417259</v>
      </c>
      <c r="L98" s="364"/>
      <c r="M98" s="364"/>
      <c r="N98" s="364"/>
      <c r="O98" s="364" t="s">
        <v>395</v>
      </c>
      <c r="P98" s="364">
        <v>2027.1144149279999</v>
      </c>
      <c r="Q98" s="364">
        <v>2959.0418340000001</v>
      </c>
      <c r="R98" s="364">
        <v>3203.8105356000001</v>
      </c>
      <c r="S98" s="364">
        <v>3421.1389500000005</v>
      </c>
      <c r="T98" s="364">
        <v>3610.2106512</v>
      </c>
      <c r="U98" s="364">
        <v>3912.8129916992916</v>
      </c>
      <c r="V98" s="364">
        <v>4162.0138879726728</v>
      </c>
      <c r="W98" s="364">
        <v>4411.2147842460545</v>
      </c>
      <c r="X98" s="364">
        <v>4660.4156805194361</v>
      </c>
      <c r="Y98" s="364"/>
      <c r="Z98" s="364"/>
      <c r="AA98" s="364"/>
      <c r="AB98" s="364" t="s">
        <v>395</v>
      </c>
      <c r="AC98" s="364">
        <v>2027.1144149279999</v>
      </c>
      <c r="AD98" s="364">
        <v>3142.5624664200004</v>
      </c>
      <c r="AE98" s="364">
        <v>3526.1936248104007</v>
      </c>
      <c r="AF98" s="364">
        <v>3824.2985452020002</v>
      </c>
      <c r="AG98" s="364">
        <v>4055.8921910676013</v>
      </c>
      <c r="AH98" s="364">
        <v>4199.3887278887996</v>
      </c>
      <c r="AI98" s="364">
        <v>4253.0923509408003</v>
      </c>
      <c r="AJ98" s="364">
        <v>4313</v>
      </c>
      <c r="AK98" s="364">
        <v>4273</v>
      </c>
    </row>
    <row r="99" spans="1:37" x14ac:dyDescent="0.3">
      <c r="A99" s="364"/>
      <c r="B99" s="364" t="s">
        <v>396</v>
      </c>
      <c r="C99" s="364">
        <v>132.68760505200001</v>
      </c>
      <c r="D99" s="364">
        <v>130.9924116</v>
      </c>
      <c r="E99" s="364">
        <v>136.5357348</v>
      </c>
      <c r="F99" s="364">
        <v>142.1125524</v>
      </c>
      <c r="G99" s="364">
        <v>146.6133624</v>
      </c>
      <c r="H99" s="364">
        <v>147.43398423625899</v>
      </c>
      <c r="I99" s="364">
        <v>150.5999580578416</v>
      </c>
      <c r="J99" s="364">
        <v>153.76593187942444</v>
      </c>
      <c r="K99" s="364">
        <v>156.93190570100705</v>
      </c>
      <c r="L99" s="364"/>
      <c r="M99" s="364"/>
      <c r="N99" s="364"/>
      <c r="O99" s="364" t="s">
        <v>396</v>
      </c>
      <c r="P99" s="364">
        <v>132.68760505200001</v>
      </c>
      <c r="Q99" s="364">
        <v>122.2168788</v>
      </c>
      <c r="R99" s="364">
        <v>118.2729132</v>
      </c>
      <c r="S99" s="364">
        <v>113.45390640000001</v>
      </c>
      <c r="T99" s="364">
        <v>107.3411784</v>
      </c>
      <c r="U99" s="364">
        <v>103.12160087654684</v>
      </c>
      <c r="V99" s="364">
        <v>98.199746388777157</v>
      </c>
      <c r="W99" s="364">
        <v>93.277891901007479</v>
      </c>
      <c r="X99" s="364">
        <v>88.356037413237573</v>
      </c>
      <c r="Y99" s="364"/>
      <c r="Z99" s="364"/>
      <c r="AA99" s="364"/>
      <c r="AB99" s="364" t="s">
        <v>396</v>
      </c>
      <c r="AC99" s="364">
        <v>132.68760505200001</v>
      </c>
      <c r="AD99" s="364">
        <v>124.34003564364002</v>
      </c>
      <c r="AE99" s="364">
        <v>120.74043685571999</v>
      </c>
      <c r="AF99" s="364">
        <v>114.9946655472</v>
      </c>
      <c r="AG99" s="364">
        <v>107.57635849224002</v>
      </c>
      <c r="AH99" s="364">
        <v>100.23412726800001</v>
      </c>
      <c r="AI99" s="364">
        <v>93.743046525600008</v>
      </c>
      <c r="AJ99" s="364">
        <v>86</v>
      </c>
      <c r="AK99" s="364">
        <v>79</v>
      </c>
    </row>
    <row r="100" spans="1:37" x14ac:dyDescent="0.3">
      <c r="A100" s="364"/>
      <c r="B100" s="364" t="s">
        <v>69</v>
      </c>
      <c r="C100" s="364">
        <v>410.47537924800014</v>
      </c>
      <c r="D100" s="364">
        <v>605.29404959999999</v>
      </c>
      <c r="E100" s="364">
        <v>696.57047640000008</v>
      </c>
      <c r="F100" s="364">
        <v>785.82467880000013</v>
      </c>
      <c r="G100" s="364">
        <v>869.85375480000016</v>
      </c>
      <c r="H100" s="364">
        <v>960.85935286964389</v>
      </c>
      <c r="I100" s="364">
        <v>1049.545430606333</v>
      </c>
      <c r="J100" s="364">
        <v>1138.2315083430221</v>
      </c>
      <c r="K100" s="364">
        <v>1226.9175860797113</v>
      </c>
      <c r="L100" s="364"/>
      <c r="M100" s="364"/>
      <c r="N100" s="364"/>
      <c r="O100" s="364" t="s">
        <v>69</v>
      </c>
      <c r="P100" s="364">
        <v>410.47537924800014</v>
      </c>
      <c r="Q100" s="364">
        <v>659.98621800000001</v>
      </c>
      <c r="R100" s="364">
        <v>804.04563239999993</v>
      </c>
      <c r="S100" s="364">
        <v>939.99940200000003</v>
      </c>
      <c r="T100" s="364">
        <v>1064.6362512000001</v>
      </c>
      <c r="U100" s="364">
        <v>1191.6785254351053</v>
      </c>
      <c r="V100" s="364">
        <v>1321.7588772941017</v>
      </c>
      <c r="W100" s="364">
        <v>1451.8392291530909</v>
      </c>
      <c r="X100" s="364">
        <v>1581.9195810120873</v>
      </c>
      <c r="Y100" s="364"/>
      <c r="Z100" s="364"/>
      <c r="AA100" s="364"/>
      <c r="AB100" s="364" t="s">
        <v>69</v>
      </c>
      <c r="AC100" s="364">
        <v>410.47537924800014</v>
      </c>
      <c r="AD100" s="364">
        <v>763.45454611008006</v>
      </c>
      <c r="AE100" s="364">
        <v>1018.8894363948</v>
      </c>
      <c r="AF100" s="364">
        <v>1262.3342299668002</v>
      </c>
      <c r="AG100" s="364">
        <v>1486.1793818195999</v>
      </c>
      <c r="AH100" s="364">
        <v>1681.5961616724003</v>
      </c>
      <c r="AI100" s="364">
        <v>1839.5669140812004</v>
      </c>
      <c r="AJ100" s="364">
        <v>2097</v>
      </c>
      <c r="AK100" s="364">
        <v>2314</v>
      </c>
    </row>
    <row r="101" spans="1:37" x14ac:dyDescent="0.3">
      <c r="A101" s="364"/>
      <c r="B101" s="364" t="s">
        <v>393</v>
      </c>
      <c r="C101" s="364">
        <v>0</v>
      </c>
      <c r="D101" s="364">
        <v>0</v>
      </c>
      <c r="E101" s="364">
        <v>0</v>
      </c>
      <c r="F101" s="364">
        <v>0</v>
      </c>
      <c r="G101" s="364">
        <v>0</v>
      </c>
      <c r="H101" s="364">
        <v>0</v>
      </c>
      <c r="I101" s="364">
        <v>0</v>
      </c>
      <c r="J101" s="364">
        <v>0</v>
      </c>
      <c r="K101" s="364">
        <v>0</v>
      </c>
      <c r="L101" s="364"/>
      <c r="M101" s="364"/>
      <c r="N101" s="364"/>
      <c r="O101" s="364" t="s">
        <v>393</v>
      </c>
      <c r="P101" s="364">
        <v>0</v>
      </c>
      <c r="Q101" s="364">
        <v>0</v>
      </c>
      <c r="R101" s="364">
        <v>0</v>
      </c>
      <c r="S101" s="364">
        <v>0</v>
      </c>
      <c r="T101" s="364">
        <v>0</v>
      </c>
      <c r="U101" s="364">
        <v>0</v>
      </c>
      <c r="V101" s="364">
        <v>0</v>
      </c>
      <c r="W101" s="364">
        <v>0</v>
      </c>
      <c r="X101" s="364">
        <v>0</v>
      </c>
      <c r="Y101" s="364"/>
      <c r="Z101" s="364"/>
      <c r="AA101" s="364"/>
      <c r="AB101" s="364" t="s">
        <v>393</v>
      </c>
      <c r="AC101" s="364">
        <v>0</v>
      </c>
      <c r="AD101" s="364">
        <v>0</v>
      </c>
      <c r="AE101" s="364">
        <v>0</v>
      </c>
      <c r="AF101" s="364">
        <v>0</v>
      </c>
      <c r="AG101" s="364">
        <v>0</v>
      </c>
      <c r="AH101" s="364">
        <v>0</v>
      </c>
      <c r="AI101" s="364">
        <v>0</v>
      </c>
      <c r="AJ101" s="364">
        <v>0</v>
      </c>
      <c r="AK101" s="364">
        <v>0</v>
      </c>
    </row>
    <row r="102" spans="1:37" x14ac:dyDescent="0.3">
      <c r="A102" s="364"/>
      <c r="B102" s="364" t="s">
        <v>58</v>
      </c>
      <c r="C102" s="364">
        <v>55.297328472000004</v>
      </c>
      <c r="D102" s="364">
        <v>132.06841919999999</v>
      </c>
      <c r="E102" s="364">
        <v>168.35960160000002</v>
      </c>
      <c r="F102" s="364">
        <v>206.97027119999996</v>
      </c>
      <c r="G102" s="364">
        <v>247.0756284</v>
      </c>
      <c r="H102" s="364">
        <v>280.96614486129329</v>
      </c>
      <c r="I102" s="364">
        <v>317.65883836920693</v>
      </c>
      <c r="J102" s="364">
        <v>354.35153187712058</v>
      </c>
      <c r="K102" s="364">
        <v>391.04422538503422</v>
      </c>
      <c r="L102" s="364"/>
      <c r="M102" s="364"/>
      <c r="N102" s="364"/>
      <c r="O102" s="364" t="s">
        <v>58</v>
      </c>
      <c r="P102" s="364">
        <v>55.297328472000004</v>
      </c>
      <c r="Q102" s="364">
        <v>183.5200044</v>
      </c>
      <c r="R102" s="364">
        <v>269.0270208</v>
      </c>
      <c r="S102" s="364">
        <v>354.19071960000002</v>
      </c>
      <c r="T102" s="364">
        <v>436.23106560000008</v>
      </c>
      <c r="U102" s="364">
        <v>502.48842862791571</v>
      </c>
      <c r="V102" s="364">
        <v>578.85680522072289</v>
      </c>
      <c r="W102" s="364">
        <v>655.22518181352643</v>
      </c>
      <c r="X102" s="364">
        <v>731.59355840633361</v>
      </c>
      <c r="Y102" s="364"/>
      <c r="Z102" s="364"/>
      <c r="AA102" s="364"/>
      <c r="AB102" s="364" t="s">
        <v>58</v>
      </c>
      <c r="AC102" s="364">
        <v>55.297328472000004</v>
      </c>
      <c r="AD102" s="364">
        <v>239.71578908594398</v>
      </c>
      <c r="AE102" s="364">
        <v>377.93845833066007</v>
      </c>
      <c r="AF102" s="364">
        <v>506.09376885600005</v>
      </c>
      <c r="AG102" s="364">
        <v>620.24623404371994</v>
      </c>
      <c r="AH102" s="364">
        <v>717.18883815348022</v>
      </c>
      <c r="AI102" s="364">
        <v>792.76428179675997</v>
      </c>
      <c r="AJ102" s="364">
        <v>932</v>
      </c>
      <c r="AK102" s="364">
        <v>1045</v>
      </c>
    </row>
    <row r="103" spans="1:37" x14ac:dyDescent="0.3">
      <c r="A103" s="364"/>
      <c r="B103" s="365" t="s">
        <v>390</v>
      </c>
      <c r="C103" s="365">
        <v>8346.998580047999</v>
      </c>
      <c r="D103" s="365">
        <v>10069.9699428</v>
      </c>
      <c r="E103" s="365">
        <v>10464.860545199999</v>
      </c>
      <c r="F103" s="365">
        <v>10794.177486</v>
      </c>
      <c r="G103" s="365">
        <v>11039.7709872</v>
      </c>
      <c r="H103" s="365">
        <v>11614.295469493807</v>
      </c>
      <c r="I103" s="365">
        <v>12033.340805444894</v>
      </c>
      <c r="J103" s="365">
        <v>12452.386141395953</v>
      </c>
      <c r="K103" s="365">
        <v>12871.431477347043</v>
      </c>
      <c r="L103" s="364"/>
      <c r="M103" s="364"/>
      <c r="N103" s="364"/>
      <c r="O103" s="365" t="s">
        <v>390</v>
      </c>
      <c r="P103" s="365">
        <v>8346.998580047999</v>
      </c>
      <c r="Q103" s="365">
        <v>9689.5405475999996</v>
      </c>
      <c r="R103" s="365">
        <v>9825.5989872000009</v>
      </c>
      <c r="S103" s="365">
        <v>9912.4374060000009</v>
      </c>
      <c r="T103" s="365">
        <v>9927.8280828000024</v>
      </c>
      <c r="U103" s="365">
        <v>10296.049663789658</v>
      </c>
      <c r="V103" s="365">
        <v>10488.29414612636</v>
      </c>
      <c r="W103" s="365">
        <v>10680.538628463039</v>
      </c>
      <c r="X103" s="365">
        <v>10917.099717104489</v>
      </c>
      <c r="Y103" s="364"/>
      <c r="Z103" s="364"/>
      <c r="AA103" s="364"/>
      <c r="AB103" s="365" t="s">
        <v>390</v>
      </c>
      <c r="AC103" s="365">
        <v>8346.998580047999</v>
      </c>
      <c r="AD103" s="365">
        <v>9692.1294718885529</v>
      </c>
      <c r="AE103" s="365">
        <v>9738.0790034520633</v>
      </c>
      <c r="AF103" s="365">
        <v>9628.1125769152786</v>
      </c>
      <c r="AG103" s="365">
        <v>9383.8712175806413</v>
      </c>
      <c r="AH103" s="365">
        <v>9043.6664611986307</v>
      </c>
      <c r="AI103" s="365">
        <v>8600.1248365743613</v>
      </c>
      <c r="AJ103" s="365">
        <v>8603.2802208883004</v>
      </c>
      <c r="AK103" s="365">
        <v>8493.853480592199</v>
      </c>
    </row>
    <row r="104" spans="1:37" ht="18" x14ac:dyDescent="0.35">
      <c r="A104" s="368"/>
      <c r="B104" s="368"/>
      <c r="C104" s="364"/>
      <c r="D104" s="364"/>
      <c r="E104" s="364"/>
      <c r="F104" s="364"/>
      <c r="G104" s="364"/>
      <c r="H104" s="364"/>
      <c r="I104" s="364"/>
      <c r="J104" s="364"/>
      <c r="K104" s="364"/>
      <c r="L104" s="368"/>
      <c r="M104" s="364"/>
      <c r="N104" s="368"/>
      <c r="O104" s="368"/>
      <c r="P104" s="364"/>
      <c r="Q104" s="364"/>
      <c r="R104" s="364"/>
      <c r="S104" s="364"/>
      <c r="T104" s="364"/>
      <c r="U104" s="364"/>
      <c r="V104" s="364"/>
      <c r="W104" s="364"/>
      <c r="X104" s="364"/>
      <c r="Y104" s="368"/>
      <c r="Z104" s="364"/>
      <c r="AA104" s="368"/>
      <c r="AB104" s="368"/>
      <c r="AC104" s="364"/>
      <c r="AD104" s="364"/>
      <c r="AE104" s="364"/>
      <c r="AF104" s="364"/>
      <c r="AG104" s="364"/>
      <c r="AH104" s="364"/>
      <c r="AI104" s="364"/>
      <c r="AJ104" s="364"/>
      <c r="AK104" s="364"/>
    </row>
    <row r="105" spans="1:37" x14ac:dyDescent="0.3">
      <c r="A105" s="361" t="s">
        <v>404</v>
      </c>
      <c r="B105" s="362"/>
      <c r="C105" s="362"/>
      <c r="D105" s="362"/>
      <c r="E105" s="362"/>
      <c r="F105" s="362"/>
      <c r="G105" s="362"/>
      <c r="H105" s="362"/>
      <c r="I105" s="362"/>
      <c r="J105" s="362"/>
      <c r="K105" s="362"/>
      <c r="L105" s="361"/>
      <c r="M105" s="363"/>
      <c r="N105" s="361" t="s">
        <v>404</v>
      </c>
      <c r="O105" s="362"/>
      <c r="P105" s="362"/>
      <c r="Q105" s="362"/>
      <c r="R105" s="362"/>
      <c r="S105" s="362"/>
      <c r="T105" s="362"/>
      <c r="U105" s="362"/>
      <c r="V105" s="362"/>
      <c r="W105" s="362"/>
      <c r="X105" s="362"/>
      <c r="Y105" s="361"/>
      <c r="Z105" s="363"/>
      <c r="AA105" s="361" t="s">
        <v>404</v>
      </c>
      <c r="AB105" s="362"/>
      <c r="AC105" s="362"/>
      <c r="AD105" s="362"/>
      <c r="AE105" s="362"/>
      <c r="AF105" s="362"/>
      <c r="AG105" s="362"/>
      <c r="AH105" s="362"/>
      <c r="AI105" s="362"/>
      <c r="AJ105" s="362"/>
      <c r="AK105" s="362"/>
    </row>
    <row r="106" spans="1:37" x14ac:dyDescent="0.3">
      <c r="A106" s="364"/>
      <c r="B106" s="4" t="s">
        <v>24</v>
      </c>
      <c r="C106" s="364">
        <v>1033.346</v>
      </c>
      <c r="D106" s="364">
        <v>731.6395074225735</v>
      </c>
      <c r="E106" s="364">
        <v>636.182015274489</v>
      </c>
      <c r="F106" s="364">
        <v>592.2046341563057</v>
      </c>
      <c r="G106" s="364">
        <v>547.13021911998442</v>
      </c>
      <c r="H106" s="364">
        <v>501.70026522699101</v>
      </c>
      <c r="I106" s="364">
        <v>443.3984203392456</v>
      </c>
      <c r="J106" s="364">
        <v>407.03522270854523</v>
      </c>
      <c r="K106" s="364">
        <v>380.81049167807845</v>
      </c>
      <c r="L106" s="364"/>
      <c r="M106" s="364"/>
      <c r="N106" s="364"/>
      <c r="O106" s="364" t="s">
        <v>24</v>
      </c>
      <c r="P106" s="364">
        <v>1033.346</v>
      </c>
      <c r="Q106" s="364">
        <v>579.23910981687584</v>
      </c>
      <c r="R106" s="364">
        <v>394.46039382198529</v>
      </c>
      <c r="S106" s="364">
        <v>299.49948055656614</v>
      </c>
      <c r="T106" s="364">
        <v>218.87477140453467</v>
      </c>
      <c r="U106" s="364">
        <v>161.20958143199837</v>
      </c>
      <c r="V106" s="364">
        <v>112.89470761102676</v>
      </c>
      <c r="W106" s="364">
        <v>89.661282161916432</v>
      </c>
      <c r="X106" s="364">
        <v>76.038103010096734</v>
      </c>
      <c r="Y106" s="364"/>
      <c r="Z106" s="364"/>
      <c r="AA106" s="364"/>
      <c r="AB106" s="364" t="s">
        <v>24</v>
      </c>
      <c r="AC106" s="364">
        <v>1033.346</v>
      </c>
      <c r="AD106" s="364">
        <v>582.43304484154021</v>
      </c>
      <c r="AE106" s="364">
        <v>413.52667336047296</v>
      </c>
      <c r="AF106" s="364">
        <v>284.47916697392691</v>
      </c>
      <c r="AG106" s="364">
        <v>215.47025326481779</v>
      </c>
      <c r="AH106" s="364">
        <v>151.68590833947215</v>
      </c>
      <c r="AI106" s="364">
        <v>90.7571719787597</v>
      </c>
      <c r="AJ106" s="364">
        <v>54.203293702919346</v>
      </c>
      <c r="AK106" s="364">
        <v>14.598272868617316</v>
      </c>
    </row>
    <row r="107" spans="1:37" x14ac:dyDescent="0.3">
      <c r="A107" s="364"/>
      <c r="B107" s="4" t="s">
        <v>23</v>
      </c>
      <c r="C107" s="364">
        <v>9697.148000000001</v>
      </c>
      <c r="D107" s="364">
        <v>10224.331976909791</v>
      </c>
      <c r="E107" s="364">
        <v>10399.385794522841</v>
      </c>
      <c r="F107" s="364">
        <v>10765.576690224972</v>
      </c>
      <c r="G107" s="364">
        <v>11129.281988298022</v>
      </c>
      <c r="H107" s="364">
        <v>11511.428555090468</v>
      </c>
      <c r="I107" s="364">
        <v>11448.663515556824</v>
      </c>
      <c r="J107" s="364">
        <v>11724.780115575504</v>
      </c>
      <c r="K107" s="364">
        <v>11865.168796870825</v>
      </c>
      <c r="L107" s="364"/>
      <c r="M107" s="364"/>
      <c r="N107" s="364"/>
      <c r="O107" s="364" t="s">
        <v>23</v>
      </c>
      <c r="P107" s="364">
        <v>9697.148000000001</v>
      </c>
      <c r="Q107" s="364">
        <v>7135.0608147792636</v>
      </c>
      <c r="R107" s="364">
        <v>4682.2510021362314</v>
      </c>
      <c r="S107" s="364">
        <v>2192.3764701041514</v>
      </c>
      <c r="T107" s="364">
        <v>726.94099597121249</v>
      </c>
      <c r="U107" s="364">
        <v>52.590322029155764</v>
      </c>
      <c r="V107" s="364">
        <v>34.308213247593763</v>
      </c>
      <c r="W107" s="364">
        <v>22.632465232008084</v>
      </c>
      <c r="X107" s="364">
        <v>7.9112207293965513</v>
      </c>
      <c r="Y107" s="364"/>
      <c r="Z107" s="364"/>
      <c r="AA107" s="364"/>
      <c r="AB107" s="364" t="s">
        <v>23</v>
      </c>
      <c r="AC107" s="364">
        <v>9697.148000000001</v>
      </c>
      <c r="AD107" s="364">
        <v>5733.6023266979537</v>
      </c>
      <c r="AE107" s="364">
        <v>3496.4892297199813</v>
      </c>
      <c r="AF107" s="364">
        <v>1272.4154469830535</v>
      </c>
      <c r="AG107" s="364">
        <v>82.168286035892777</v>
      </c>
      <c r="AH107" s="364">
        <v>40.160433231033878</v>
      </c>
      <c r="AI107" s="364">
        <v>18.832441897686685</v>
      </c>
      <c r="AJ107" s="364">
        <v>16.227800027037812</v>
      </c>
      <c r="AK107" s="364">
        <v>7.9112194809746113</v>
      </c>
    </row>
    <row r="108" spans="1:37" x14ac:dyDescent="0.3">
      <c r="A108" s="364"/>
      <c r="B108" s="4" t="s">
        <v>66</v>
      </c>
      <c r="C108" s="364">
        <v>0</v>
      </c>
      <c r="D108" s="364">
        <v>7.328667259068129</v>
      </c>
      <c r="E108" s="364">
        <v>11.306445041755779</v>
      </c>
      <c r="F108" s="364">
        <v>37.015970550771598</v>
      </c>
      <c r="G108" s="364">
        <v>81.88668052102409</v>
      </c>
      <c r="H108" s="364">
        <v>115.36180172680058</v>
      </c>
      <c r="I108" s="364">
        <v>155.70643747834674</v>
      </c>
      <c r="J108" s="364">
        <v>256.45309660938108</v>
      </c>
      <c r="K108" s="364">
        <v>394.29256398396149</v>
      </c>
      <c r="L108" s="364"/>
      <c r="M108" s="364"/>
      <c r="N108" s="364"/>
      <c r="O108" s="364" t="s">
        <v>66</v>
      </c>
      <c r="P108" s="364">
        <v>0</v>
      </c>
      <c r="Q108" s="364">
        <v>50.633801957797303</v>
      </c>
      <c r="R108" s="364">
        <v>397.30460346705877</v>
      </c>
      <c r="S108" s="364">
        <v>1175.2295847883361</v>
      </c>
      <c r="T108" s="364">
        <v>2025.2955435347021</v>
      </c>
      <c r="U108" s="364">
        <v>2545.076601797864</v>
      </c>
      <c r="V108" s="364">
        <v>2273.339724235263</v>
      </c>
      <c r="W108" s="364">
        <v>1916.8679714573184</v>
      </c>
      <c r="X108" s="364">
        <v>1944.3346205481059</v>
      </c>
      <c r="Y108" s="364"/>
      <c r="Z108" s="364"/>
      <c r="AA108" s="364"/>
      <c r="AB108" s="364" t="s">
        <v>66</v>
      </c>
      <c r="AC108" s="364">
        <v>0</v>
      </c>
      <c r="AD108" s="364">
        <v>40.534845538317178</v>
      </c>
      <c r="AE108" s="364">
        <v>304.4959863426007</v>
      </c>
      <c r="AF108" s="364">
        <v>970.13652299558566</v>
      </c>
      <c r="AG108" s="364">
        <v>1933.0217148514007</v>
      </c>
      <c r="AH108" s="364">
        <v>2279.7372471906265</v>
      </c>
      <c r="AI108" s="364">
        <v>1795.6300663941015</v>
      </c>
      <c r="AJ108" s="364">
        <v>1591.7328442759608</v>
      </c>
      <c r="AK108" s="364">
        <v>1485.323003650444</v>
      </c>
    </row>
    <row r="109" spans="1:37" x14ac:dyDescent="0.3">
      <c r="A109" s="364"/>
      <c r="B109" s="4" t="s">
        <v>67</v>
      </c>
      <c r="C109" s="364">
        <v>5154.8270000000002</v>
      </c>
      <c r="D109" s="364">
        <v>6583.3089580030128</v>
      </c>
      <c r="E109" s="364">
        <v>7763.9542006164847</v>
      </c>
      <c r="F109" s="364">
        <v>8695.0780110526503</v>
      </c>
      <c r="G109" s="364">
        <v>9395.0741556384983</v>
      </c>
      <c r="H109" s="364">
        <v>10057.540813895181</v>
      </c>
      <c r="I109" s="364">
        <v>10585.977461581271</v>
      </c>
      <c r="J109" s="364">
        <v>10981.319560540087</v>
      </c>
      <c r="K109" s="364">
        <v>11701.683111283668</v>
      </c>
      <c r="L109" s="364"/>
      <c r="M109" s="364"/>
      <c r="N109" s="364"/>
      <c r="O109" s="364" t="s">
        <v>67</v>
      </c>
      <c r="P109" s="364">
        <v>5154.8270000000002</v>
      </c>
      <c r="Q109" s="364">
        <v>6669.0351096133854</v>
      </c>
      <c r="R109" s="364">
        <v>6596.4333296443137</v>
      </c>
      <c r="S109" s="364">
        <v>6148.1110101372833</v>
      </c>
      <c r="T109" s="364">
        <v>5094.9928274436725</v>
      </c>
      <c r="U109" s="364">
        <v>3521.0391452269255</v>
      </c>
      <c r="V109" s="364">
        <v>2570.4004182087033</v>
      </c>
      <c r="W109" s="364">
        <v>2348.3521302059944</v>
      </c>
      <c r="X109" s="364">
        <v>2066.5071781216016</v>
      </c>
      <c r="Y109" s="364"/>
      <c r="Z109" s="364"/>
      <c r="AA109" s="364"/>
      <c r="AB109" s="364" t="s">
        <v>67</v>
      </c>
      <c r="AC109" s="364">
        <v>5154.8270000000002</v>
      </c>
      <c r="AD109" s="364">
        <v>7287.9937141385826</v>
      </c>
      <c r="AE109" s="364">
        <v>7372.5162215541641</v>
      </c>
      <c r="AF109" s="364">
        <v>6863.2945828533875</v>
      </c>
      <c r="AG109" s="364">
        <v>4459.0967861335857</v>
      </c>
      <c r="AH109" s="364">
        <v>1727.4445126796841</v>
      </c>
      <c r="AI109" s="364">
        <v>667.76722756631136</v>
      </c>
      <c r="AJ109" s="364">
        <v>320.01850198590216</v>
      </c>
      <c r="AK109" s="364">
        <v>240.34278990192982</v>
      </c>
    </row>
    <row r="110" spans="1:37" x14ac:dyDescent="0.3">
      <c r="A110" s="364"/>
      <c r="B110" s="4" t="s">
        <v>68</v>
      </c>
      <c r="C110" s="364">
        <v>0</v>
      </c>
      <c r="D110" s="364">
        <v>0</v>
      </c>
      <c r="E110" s="364">
        <v>0</v>
      </c>
      <c r="F110" s="364">
        <v>0</v>
      </c>
      <c r="G110" s="364">
        <v>0</v>
      </c>
      <c r="H110" s="364">
        <v>0</v>
      </c>
      <c r="I110" s="364">
        <v>0</v>
      </c>
      <c r="J110" s="364">
        <v>0</v>
      </c>
      <c r="K110" s="364">
        <v>0</v>
      </c>
      <c r="L110" s="364"/>
      <c r="M110" s="364"/>
      <c r="N110" s="364"/>
      <c r="O110" s="364" t="s">
        <v>68</v>
      </c>
      <c r="P110" s="364">
        <v>0</v>
      </c>
      <c r="Q110" s="364">
        <v>4.1420488597211271</v>
      </c>
      <c r="R110" s="364">
        <v>111.39111777759055</v>
      </c>
      <c r="S110" s="364">
        <v>461.49042146475068</v>
      </c>
      <c r="T110" s="364">
        <v>778.63057172176775</v>
      </c>
      <c r="U110" s="364">
        <v>1343.6558516921477</v>
      </c>
      <c r="V110" s="364">
        <v>1548.5846864425976</v>
      </c>
      <c r="W110" s="364">
        <v>1683.2422157055023</v>
      </c>
      <c r="X110" s="364">
        <v>1437.0983668440606</v>
      </c>
      <c r="Y110" s="364"/>
      <c r="Z110" s="364"/>
      <c r="AA110" s="364"/>
      <c r="AB110" s="364" t="s">
        <v>68</v>
      </c>
      <c r="AC110" s="364">
        <v>0</v>
      </c>
      <c r="AD110" s="364">
        <v>12.397581986264719</v>
      </c>
      <c r="AE110" s="364">
        <v>152.43151337840857</v>
      </c>
      <c r="AF110" s="364">
        <v>501.01075892467247</v>
      </c>
      <c r="AG110" s="364">
        <v>1031.043378597863</v>
      </c>
      <c r="AH110" s="364">
        <v>1627.3708987599016</v>
      </c>
      <c r="AI110" s="364">
        <v>1733.7358112945678</v>
      </c>
      <c r="AJ110" s="364">
        <v>1598.9291283067816</v>
      </c>
      <c r="AK110" s="364">
        <v>2049.3439553477619</v>
      </c>
    </row>
    <row r="111" spans="1:37" x14ac:dyDescent="0.3">
      <c r="A111" s="364"/>
      <c r="B111" s="4" t="s">
        <v>53</v>
      </c>
      <c r="C111" s="364">
        <v>2535.326</v>
      </c>
      <c r="D111" s="364">
        <v>3476.4352489146872</v>
      </c>
      <c r="E111" s="364">
        <v>3858.309433592467</v>
      </c>
      <c r="F111" s="364">
        <v>4110.6028575443434</v>
      </c>
      <c r="G111" s="364">
        <v>4470.642667725906</v>
      </c>
      <c r="H111" s="364">
        <v>4738.6049947554629</v>
      </c>
      <c r="I111" s="364">
        <v>4951.3005497209251</v>
      </c>
      <c r="J111" s="364">
        <v>5161.0779411879485</v>
      </c>
      <c r="K111" s="364">
        <v>5290.4398973588859</v>
      </c>
      <c r="L111" s="364"/>
      <c r="M111" s="364"/>
      <c r="N111" s="364"/>
      <c r="O111" s="364" t="s">
        <v>53</v>
      </c>
      <c r="P111" s="364">
        <v>2535.326</v>
      </c>
      <c r="Q111" s="364">
        <v>3750.2082103196226</v>
      </c>
      <c r="R111" s="364">
        <v>4719.3746746021179</v>
      </c>
      <c r="S111" s="364">
        <v>5407.4653399235303</v>
      </c>
      <c r="T111" s="364">
        <v>6109.9452374085813</v>
      </c>
      <c r="U111" s="364">
        <v>6632.9058690538641</v>
      </c>
      <c r="V111" s="364">
        <v>6932.0796668110124</v>
      </c>
      <c r="W111" s="364">
        <v>7303.4239097660466</v>
      </c>
      <c r="X111" s="364">
        <v>7544.5015121423357</v>
      </c>
      <c r="Y111" s="364"/>
      <c r="Z111" s="364"/>
      <c r="AA111" s="364"/>
      <c r="AB111" s="364" t="s">
        <v>53</v>
      </c>
      <c r="AC111" s="364">
        <v>2535.326</v>
      </c>
      <c r="AD111" s="364">
        <v>3797.8245369547517</v>
      </c>
      <c r="AE111" s="364">
        <v>4753.0901845248936</v>
      </c>
      <c r="AF111" s="364">
        <v>5459.8922657168641</v>
      </c>
      <c r="AG111" s="364">
        <v>6159.5912754522024</v>
      </c>
      <c r="AH111" s="364">
        <v>6694.7276786941375</v>
      </c>
      <c r="AI111" s="364">
        <v>7069.3546887434977</v>
      </c>
      <c r="AJ111" s="364">
        <v>7514.876982674612</v>
      </c>
      <c r="AK111" s="364">
        <v>7857.6739637223955</v>
      </c>
    </row>
    <row r="112" spans="1:37" x14ac:dyDescent="0.3">
      <c r="A112" s="364"/>
      <c r="B112" s="4" t="s">
        <v>69</v>
      </c>
      <c r="C112" s="364">
        <v>495.94800000000004</v>
      </c>
      <c r="D112" s="364">
        <v>1031.9215251252633</v>
      </c>
      <c r="E112" s="364">
        <v>1267.4188623850657</v>
      </c>
      <c r="F112" s="364">
        <v>1463.2811622450477</v>
      </c>
      <c r="G112" s="364">
        <v>1692.7129640688756</v>
      </c>
      <c r="H112" s="364">
        <v>1893.8729089952822</v>
      </c>
      <c r="I112" s="364">
        <v>2197.8779723738462</v>
      </c>
      <c r="J112" s="364">
        <v>2522.0628215103143</v>
      </c>
      <c r="K112" s="364">
        <v>2731.1723470139859</v>
      </c>
      <c r="L112" s="364"/>
      <c r="M112" s="364"/>
      <c r="N112" s="364"/>
      <c r="O112" s="364" t="s">
        <v>69</v>
      </c>
      <c r="P112" s="364">
        <v>495.94800000000004</v>
      </c>
      <c r="Q112" s="364">
        <v>1341.3165054371525</v>
      </c>
      <c r="R112" s="364">
        <v>1836.1060590865332</v>
      </c>
      <c r="S112" s="364">
        <v>2323.0163754186906</v>
      </c>
      <c r="T112" s="364">
        <v>2575.3238915773322</v>
      </c>
      <c r="U112" s="364">
        <v>2826.887658782186</v>
      </c>
      <c r="V112" s="364">
        <v>2938.7902340545397</v>
      </c>
      <c r="W112" s="364">
        <v>2631.2218962384968</v>
      </c>
      <c r="X112" s="364">
        <v>2538.2663122134445</v>
      </c>
      <c r="Y112" s="364"/>
      <c r="Z112" s="364"/>
      <c r="AA112" s="364"/>
      <c r="AB112" s="364" t="s">
        <v>69</v>
      </c>
      <c r="AC112" s="364">
        <v>495.94800000000004</v>
      </c>
      <c r="AD112" s="364">
        <v>1488.6123878050307</v>
      </c>
      <c r="AE112" s="364">
        <v>1937.855435521318</v>
      </c>
      <c r="AF112" s="364">
        <v>2483.702083086192</v>
      </c>
      <c r="AG112" s="364">
        <v>3076.1374554462427</v>
      </c>
      <c r="AH112" s="364">
        <v>3459.5748022474122</v>
      </c>
      <c r="AI112" s="364">
        <v>3588.7980043099196</v>
      </c>
      <c r="AJ112" s="364">
        <v>3304.7802216972177</v>
      </c>
      <c r="AK112" s="364">
        <v>2472.1261137525148</v>
      </c>
    </row>
    <row r="113" spans="1:37" x14ac:dyDescent="0.3">
      <c r="A113" s="364"/>
      <c r="B113" s="4" t="s">
        <v>70</v>
      </c>
      <c r="C113" s="364">
        <v>0</v>
      </c>
      <c r="D113" s="364">
        <v>0</v>
      </c>
      <c r="E113" s="364">
        <v>0</v>
      </c>
      <c r="F113" s="364">
        <v>0</v>
      </c>
      <c r="G113" s="364">
        <v>2.6661947052923547</v>
      </c>
      <c r="H113" s="364">
        <v>7.0385098799098555</v>
      </c>
      <c r="I113" s="364">
        <v>12.4021523358698</v>
      </c>
      <c r="J113" s="364">
        <v>22.876483411876062</v>
      </c>
      <c r="K113" s="364">
        <v>44.271390324714844</v>
      </c>
      <c r="L113" s="364"/>
      <c r="M113" s="364"/>
      <c r="N113" s="364"/>
      <c r="O113" s="364" t="s">
        <v>70</v>
      </c>
      <c r="P113" s="364">
        <v>0</v>
      </c>
      <c r="Q113" s="364">
        <v>3.7646867873302181</v>
      </c>
      <c r="R113" s="364">
        <v>19.862691233071295</v>
      </c>
      <c r="S113" s="364">
        <v>79.619330097195402</v>
      </c>
      <c r="T113" s="364">
        <v>180.84606229968946</v>
      </c>
      <c r="U113" s="364">
        <v>317.94889883418</v>
      </c>
      <c r="V113" s="364">
        <v>427.06672970860012</v>
      </c>
      <c r="W113" s="364">
        <v>658.3865264007261</v>
      </c>
      <c r="X113" s="364">
        <v>1030.2472504573657</v>
      </c>
      <c r="Y113" s="364"/>
      <c r="Z113" s="364"/>
      <c r="AA113" s="364"/>
      <c r="AB113" s="364" t="s">
        <v>70</v>
      </c>
      <c r="AC113" s="364">
        <v>0</v>
      </c>
      <c r="AD113" s="364">
        <v>3.4569764943445489</v>
      </c>
      <c r="AE113" s="364">
        <v>12.920088575031652</v>
      </c>
      <c r="AF113" s="364">
        <v>69.845187135081972</v>
      </c>
      <c r="AG113" s="364">
        <v>253.09722965482851</v>
      </c>
      <c r="AH113" s="364">
        <v>715.07668659653336</v>
      </c>
      <c r="AI113" s="364">
        <v>1173.7152086759461</v>
      </c>
      <c r="AJ113" s="364">
        <v>1675.140910649382</v>
      </c>
      <c r="AK113" s="364">
        <v>2213.6563171406628</v>
      </c>
    </row>
    <row r="114" spans="1:37" x14ac:dyDescent="0.3">
      <c r="A114" s="364"/>
      <c r="B114" s="4" t="s">
        <v>71</v>
      </c>
      <c r="C114" s="364">
        <v>3894.7080000000001</v>
      </c>
      <c r="D114" s="364">
        <v>4939.2864291594351</v>
      </c>
      <c r="E114" s="364">
        <v>5421.8413407359367</v>
      </c>
      <c r="F114" s="364">
        <v>5867.3347559816748</v>
      </c>
      <c r="G114" s="364">
        <v>6261.1145726070308</v>
      </c>
      <c r="H114" s="364">
        <v>6648.6687900265624</v>
      </c>
      <c r="I114" s="364">
        <v>7037.0596029104772</v>
      </c>
      <c r="J114" s="364">
        <v>7430.2444560580816</v>
      </c>
      <c r="K114" s="364">
        <v>7836.0845022802187</v>
      </c>
      <c r="L114" s="364"/>
      <c r="M114" s="364"/>
      <c r="N114" s="364"/>
      <c r="O114" s="364" t="s">
        <v>71</v>
      </c>
      <c r="P114" s="364">
        <v>3894.7080000000001</v>
      </c>
      <c r="Q114" s="364">
        <v>5157.495122197256</v>
      </c>
      <c r="R114" s="364">
        <v>5691.457396244723</v>
      </c>
      <c r="S114" s="364">
        <v>6045.4950914211513</v>
      </c>
      <c r="T114" s="364">
        <v>6618.4871405593949</v>
      </c>
      <c r="U114" s="364">
        <v>7140.782885501385</v>
      </c>
      <c r="V114" s="364">
        <v>7619.3421636690573</v>
      </c>
      <c r="W114" s="364">
        <v>8076.3666032435867</v>
      </c>
      <c r="X114" s="364">
        <v>8512.4306404255731</v>
      </c>
      <c r="Y114" s="364"/>
      <c r="Z114" s="364"/>
      <c r="AA114" s="364"/>
      <c r="AB114" s="364" t="s">
        <v>71</v>
      </c>
      <c r="AC114" s="364">
        <v>3894.7080000000001</v>
      </c>
      <c r="AD114" s="364">
        <v>5159.2504762681683</v>
      </c>
      <c r="AE114" s="364">
        <v>5713.7086533450283</v>
      </c>
      <c r="AF114" s="364">
        <v>6102.270844518167</v>
      </c>
      <c r="AG114" s="364">
        <v>6746.7868103090632</v>
      </c>
      <c r="AH114" s="364">
        <v>7362.3572617812524</v>
      </c>
      <c r="AI114" s="364">
        <v>7964.9360111745673</v>
      </c>
      <c r="AJ114" s="364">
        <v>8581.8450144875023</v>
      </c>
      <c r="AK114" s="364">
        <v>9194.0300709084968</v>
      </c>
    </row>
    <row r="115" spans="1:37" x14ac:dyDescent="0.3">
      <c r="A115" s="364"/>
      <c r="B115" s="4" t="s">
        <v>63</v>
      </c>
      <c r="C115" s="364">
        <v>77.376999999999995</v>
      </c>
      <c r="D115" s="364">
        <v>173.87445333030885</v>
      </c>
      <c r="E115" s="364">
        <v>234.004778963175</v>
      </c>
      <c r="F115" s="364">
        <v>313.87381015697315</v>
      </c>
      <c r="G115" s="364">
        <v>407.41063769257062</v>
      </c>
      <c r="H115" s="364">
        <v>511.58313482880709</v>
      </c>
      <c r="I115" s="364">
        <v>620.74288416612228</v>
      </c>
      <c r="J115" s="364">
        <v>727.5549873229138</v>
      </c>
      <c r="K115" s="364">
        <v>839.03933998829234</v>
      </c>
      <c r="L115" s="364"/>
      <c r="M115" s="364"/>
      <c r="N115" s="364"/>
      <c r="O115" s="364" t="s">
        <v>63</v>
      </c>
      <c r="P115" s="364">
        <v>77.376999999999995</v>
      </c>
      <c r="Q115" s="364">
        <v>223.05875320662588</v>
      </c>
      <c r="R115" s="364">
        <v>336.32237681838785</v>
      </c>
      <c r="S115" s="364">
        <v>475.69327308601879</v>
      </c>
      <c r="T115" s="364">
        <v>618.95690086972763</v>
      </c>
      <c r="U115" s="364">
        <v>775.11938764904789</v>
      </c>
      <c r="V115" s="364">
        <v>931.46467698757056</v>
      </c>
      <c r="W115" s="364">
        <v>1081.0625674961591</v>
      </c>
      <c r="X115" s="364">
        <v>1229.2722341370356</v>
      </c>
      <c r="Y115" s="364"/>
      <c r="Z115" s="364"/>
      <c r="AA115" s="364"/>
      <c r="AB115" s="364" t="s">
        <v>63</v>
      </c>
      <c r="AC115" s="364">
        <v>77.376999999999995</v>
      </c>
      <c r="AD115" s="364">
        <v>224.70842295503141</v>
      </c>
      <c r="AE115" s="364">
        <v>343.1592661154192</v>
      </c>
      <c r="AF115" s="364">
        <v>489.16273055268647</v>
      </c>
      <c r="AG115" s="364">
        <v>644.88924281322033</v>
      </c>
      <c r="AH115" s="364">
        <v>820.32375047994276</v>
      </c>
      <c r="AI115" s="364">
        <v>1006.6939361437601</v>
      </c>
      <c r="AJ115" s="364">
        <v>1190.4754239507513</v>
      </c>
      <c r="AK115" s="364">
        <v>1369.6500207175693</v>
      </c>
    </row>
    <row r="116" spans="1:37" x14ac:dyDescent="0.3">
      <c r="A116" s="364"/>
      <c r="B116" s="4" t="s">
        <v>72</v>
      </c>
      <c r="C116" s="364">
        <v>692.12371787999996</v>
      </c>
      <c r="D116" s="364">
        <v>2111.5128888490908</v>
      </c>
      <c r="E116" s="364">
        <v>2735.5918940803613</v>
      </c>
      <c r="F116" s="364">
        <v>3279.3961339638399</v>
      </c>
      <c r="G116" s="364">
        <v>3702.5045868342222</v>
      </c>
      <c r="H116" s="364">
        <v>4115.5519676446957</v>
      </c>
      <c r="I116" s="364">
        <v>4678.0110335836871</v>
      </c>
      <c r="J116" s="364">
        <v>5094.6863218475009</v>
      </c>
      <c r="K116" s="364">
        <v>5416.3603228242528</v>
      </c>
      <c r="L116" s="364"/>
      <c r="M116" s="364"/>
      <c r="N116" s="364"/>
      <c r="O116" s="364" t="s">
        <v>72</v>
      </c>
      <c r="P116" s="364">
        <v>692.12371787999996</v>
      </c>
      <c r="Q116" s="364">
        <v>2483.8560216318983</v>
      </c>
      <c r="R116" s="364">
        <v>3841.5457435384405</v>
      </c>
      <c r="S116" s="364">
        <v>4833.7369228036123</v>
      </c>
      <c r="T116" s="364">
        <v>5430.7191696638347</v>
      </c>
      <c r="U116" s="364">
        <v>5885.6907653753569</v>
      </c>
      <c r="V116" s="364">
        <v>6485.5515795750653</v>
      </c>
      <c r="W116" s="364">
        <v>6973.8846717838951</v>
      </c>
      <c r="X116" s="364">
        <v>7457.5960710370937</v>
      </c>
      <c r="Y116" s="364"/>
      <c r="Z116" s="364"/>
      <c r="AA116" s="364"/>
      <c r="AB116" s="364" t="s">
        <v>72</v>
      </c>
      <c r="AC116" s="364">
        <v>692.12371787999996</v>
      </c>
      <c r="AD116" s="364">
        <v>2564.5870851507511</v>
      </c>
      <c r="AE116" s="364">
        <v>3726.0198449096065</v>
      </c>
      <c r="AF116" s="364">
        <v>4666.9741084744164</v>
      </c>
      <c r="AG116" s="364">
        <v>5470.2247279555813</v>
      </c>
      <c r="AH116" s="364">
        <v>6094.0766052582494</v>
      </c>
      <c r="AI116" s="364">
        <v>6850.9596911843264</v>
      </c>
      <c r="AJ116" s="364">
        <v>7356.9770222920852</v>
      </c>
      <c r="AK116" s="364">
        <v>7686.0143252748239</v>
      </c>
    </row>
    <row r="117" spans="1:37" x14ac:dyDescent="0.3">
      <c r="A117" s="364"/>
      <c r="B117" s="4" t="s">
        <v>73</v>
      </c>
      <c r="C117" s="364">
        <v>25.169518119999996</v>
      </c>
      <c r="D117" s="364">
        <v>81.117565309053333</v>
      </c>
      <c r="E117" s="364">
        <v>136.94857356387686</v>
      </c>
      <c r="F117" s="364">
        <v>205.18702956394299</v>
      </c>
      <c r="G117" s="364">
        <v>293.88522430797775</v>
      </c>
      <c r="H117" s="364">
        <v>416.26504883152143</v>
      </c>
      <c r="I117" s="364">
        <v>573.49264135499402</v>
      </c>
      <c r="J117" s="364">
        <v>783.48264971116009</v>
      </c>
      <c r="K117" s="364">
        <v>1068.9585367301961</v>
      </c>
      <c r="L117" s="364"/>
      <c r="M117" s="364"/>
      <c r="N117" s="364"/>
      <c r="O117" s="364" t="s">
        <v>73</v>
      </c>
      <c r="P117" s="364">
        <v>25.169518119999996</v>
      </c>
      <c r="Q117" s="364">
        <v>221.78177286445234</v>
      </c>
      <c r="R117" s="364">
        <v>472.94020459164329</v>
      </c>
      <c r="S117" s="364">
        <v>760.31550167874548</v>
      </c>
      <c r="T117" s="364">
        <v>1051.8477542134247</v>
      </c>
      <c r="U117" s="364">
        <v>1362.3921078008293</v>
      </c>
      <c r="V117" s="364">
        <v>1693.2494071042897</v>
      </c>
      <c r="W117" s="364">
        <v>2123.0893932382542</v>
      </c>
      <c r="X117" s="364">
        <v>2677.6979277746914</v>
      </c>
      <c r="Y117" s="364"/>
      <c r="Z117" s="364"/>
      <c r="AA117" s="364"/>
      <c r="AB117" s="364" t="s">
        <v>73</v>
      </c>
      <c r="AC117" s="364">
        <v>25.169518119999996</v>
      </c>
      <c r="AD117" s="364">
        <v>221.78047089869935</v>
      </c>
      <c r="AE117" s="364">
        <v>457.30766564378109</v>
      </c>
      <c r="AF117" s="364">
        <v>748.12934778901342</v>
      </c>
      <c r="AG117" s="364">
        <v>1059.7755534910161</v>
      </c>
      <c r="AH117" s="364">
        <v>1392.9391652658276</v>
      </c>
      <c r="AI117" s="364">
        <v>1801.5070131232471</v>
      </c>
      <c r="AJ117" s="364">
        <v>2283.6143570850923</v>
      </c>
      <c r="AK117" s="364">
        <v>2829.12017484845</v>
      </c>
    </row>
    <row r="118" spans="1:37" x14ac:dyDescent="0.3">
      <c r="A118" s="364"/>
      <c r="B118" s="4" t="s">
        <v>61</v>
      </c>
      <c r="C118" s="364">
        <v>189.68899999999999</v>
      </c>
      <c r="D118" s="364">
        <v>982.11399161281508</v>
      </c>
      <c r="E118" s="364">
        <v>1402.090776068967</v>
      </c>
      <c r="F118" s="364">
        <v>1830.2536160433738</v>
      </c>
      <c r="G118" s="364">
        <v>2298.2931273896111</v>
      </c>
      <c r="H118" s="364">
        <v>2809.3637794694155</v>
      </c>
      <c r="I118" s="364">
        <v>3344.9658360069461</v>
      </c>
      <c r="J118" s="364">
        <v>3753.4493577511944</v>
      </c>
      <c r="K118" s="364">
        <v>4167.4269018450977</v>
      </c>
      <c r="L118" s="364"/>
      <c r="M118" s="364"/>
      <c r="N118" s="364"/>
      <c r="O118" s="364" t="s">
        <v>61</v>
      </c>
      <c r="P118" s="364">
        <v>189.68899999999999</v>
      </c>
      <c r="Q118" s="364">
        <v>1139.8421198521276</v>
      </c>
      <c r="R118" s="364">
        <v>1757.250558802725</v>
      </c>
      <c r="S118" s="364">
        <v>2528.629660241289</v>
      </c>
      <c r="T118" s="364">
        <v>3254.3987602971297</v>
      </c>
      <c r="U118" s="364">
        <v>4402.7980218990251</v>
      </c>
      <c r="V118" s="364">
        <v>5549.8447806324975</v>
      </c>
      <c r="W118" s="364">
        <v>6885.3337773418525</v>
      </c>
      <c r="X118" s="364">
        <v>8736.1227520699904</v>
      </c>
      <c r="Y118" s="364"/>
      <c r="Z118" s="364"/>
      <c r="AA118" s="364"/>
      <c r="AB118" s="364" t="s">
        <v>61</v>
      </c>
      <c r="AC118" s="364">
        <v>189.68899999999999</v>
      </c>
      <c r="AD118" s="364">
        <v>948.37857442481572</v>
      </c>
      <c r="AE118" s="364">
        <v>1518.9112881261688</v>
      </c>
      <c r="AF118" s="364">
        <v>2399.0493281807398</v>
      </c>
      <c r="AG118" s="364">
        <v>3489.9328641497059</v>
      </c>
      <c r="AH118" s="364">
        <v>4807.212605481679</v>
      </c>
      <c r="AI118" s="364">
        <v>6097.3840090974954</v>
      </c>
      <c r="AJ118" s="364">
        <v>7610.8550656670441</v>
      </c>
      <c r="AK118" s="364">
        <v>9192.7869559124338</v>
      </c>
    </row>
    <row r="119" spans="1:37" x14ac:dyDescent="0.3">
      <c r="A119" s="364"/>
      <c r="B119" s="4" t="s">
        <v>74</v>
      </c>
      <c r="C119" s="364">
        <v>8.49</v>
      </c>
      <c r="D119" s="364">
        <v>65.637475893681824</v>
      </c>
      <c r="E119" s="364">
        <v>115.6414039224553</v>
      </c>
      <c r="F119" s="364">
        <v>258.97805025324158</v>
      </c>
      <c r="G119" s="364">
        <v>432.04011775144664</v>
      </c>
      <c r="H119" s="364">
        <v>577.47162149249948</v>
      </c>
      <c r="I119" s="364">
        <v>797.80673491145581</v>
      </c>
      <c r="J119" s="364">
        <v>1180.1958777413784</v>
      </c>
      <c r="K119" s="364">
        <v>1549.9733805628302</v>
      </c>
      <c r="L119" s="364"/>
      <c r="M119" s="364"/>
      <c r="N119" s="364"/>
      <c r="O119" s="364" t="s">
        <v>74</v>
      </c>
      <c r="P119" s="364">
        <v>8.49</v>
      </c>
      <c r="Q119" s="364">
        <v>146.27896285739675</v>
      </c>
      <c r="R119" s="364">
        <v>563.24452495159539</v>
      </c>
      <c r="S119" s="364">
        <v>1100.1288217436768</v>
      </c>
      <c r="T119" s="364">
        <v>1571.8909763332242</v>
      </c>
      <c r="U119" s="364">
        <v>2194.5620341193521</v>
      </c>
      <c r="V119" s="364">
        <v>2951.1832081331636</v>
      </c>
      <c r="W119" s="364">
        <v>3651.3869047336452</v>
      </c>
      <c r="X119" s="364">
        <v>4527.3331589343761</v>
      </c>
      <c r="Y119" s="364"/>
      <c r="Z119" s="364"/>
      <c r="AA119" s="364"/>
      <c r="AB119" s="364" t="s">
        <v>74</v>
      </c>
      <c r="AC119" s="364">
        <v>8.49</v>
      </c>
      <c r="AD119" s="364">
        <v>304.00209550567251</v>
      </c>
      <c r="AE119" s="364">
        <v>736.08821555283885</v>
      </c>
      <c r="AF119" s="364">
        <v>1455.1666716585403</v>
      </c>
      <c r="AG119" s="364">
        <v>2263.4297583263365</v>
      </c>
      <c r="AH119" s="364">
        <v>3022.3744127771765</v>
      </c>
      <c r="AI119" s="364">
        <v>3895.010035396167</v>
      </c>
      <c r="AJ119" s="364">
        <v>4657.4793213432431</v>
      </c>
      <c r="AK119" s="364">
        <v>5459.9573322180768</v>
      </c>
    </row>
    <row r="120" spans="1:37" x14ac:dyDescent="0.3">
      <c r="A120" s="364"/>
      <c r="B120" s="4" t="s">
        <v>75</v>
      </c>
      <c r="C120" s="364">
        <v>0.999</v>
      </c>
      <c r="D120" s="364">
        <v>6.3021101126092027</v>
      </c>
      <c r="E120" s="364">
        <v>16.122901444144141</v>
      </c>
      <c r="F120" s="364">
        <v>30.780469956664721</v>
      </c>
      <c r="G120" s="364">
        <v>54.579965806412687</v>
      </c>
      <c r="H120" s="364">
        <v>75.536138571781166</v>
      </c>
      <c r="I120" s="364">
        <v>96.996166390653144</v>
      </c>
      <c r="J120" s="364">
        <v>121.1093672910081</v>
      </c>
      <c r="K120" s="364">
        <v>143.64629150810222</v>
      </c>
      <c r="L120" s="364"/>
      <c r="M120" s="364"/>
      <c r="N120" s="364"/>
      <c r="O120" s="364" t="s">
        <v>75</v>
      </c>
      <c r="P120" s="364">
        <v>0.999</v>
      </c>
      <c r="Q120" s="364">
        <v>7.2969497548049507</v>
      </c>
      <c r="R120" s="364">
        <v>20.77435565001446</v>
      </c>
      <c r="S120" s="364">
        <v>58.490591924727973</v>
      </c>
      <c r="T120" s="364">
        <v>120.61265649120239</v>
      </c>
      <c r="U120" s="364">
        <v>258.40037088678747</v>
      </c>
      <c r="V120" s="364">
        <v>477.78923320502986</v>
      </c>
      <c r="W120" s="364">
        <v>707.19141589145852</v>
      </c>
      <c r="X120" s="364">
        <v>876.31873169159667</v>
      </c>
      <c r="Y120" s="364"/>
      <c r="Z120" s="364"/>
      <c r="AA120" s="364"/>
      <c r="AB120" s="364" t="s">
        <v>75</v>
      </c>
      <c r="AC120" s="364">
        <v>0.999</v>
      </c>
      <c r="AD120" s="364">
        <v>7.296959336555731</v>
      </c>
      <c r="AE120" s="364">
        <v>20.774265893279839</v>
      </c>
      <c r="AF120" s="364">
        <v>59.28755174392596</v>
      </c>
      <c r="AG120" s="364">
        <v>130.6697775364936</v>
      </c>
      <c r="AH120" s="364">
        <v>286.24051535865544</v>
      </c>
      <c r="AI120" s="364">
        <v>565.64155190362624</v>
      </c>
      <c r="AJ120" s="364">
        <v>843.27760988590558</v>
      </c>
      <c r="AK120" s="364">
        <v>1050.0321703794982</v>
      </c>
    </row>
    <row r="121" spans="1:37" x14ac:dyDescent="0.3">
      <c r="A121" s="364"/>
      <c r="B121" s="4" t="s">
        <v>58</v>
      </c>
      <c r="C121" s="364">
        <v>13.747999999999999</v>
      </c>
      <c r="D121" s="364">
        <v>0</v>
      </c>
      <c r="E121" s="364">
        <v>0</v>
      </c>
      <c r="F121" s="364">
        <v>0</v>
      </c>
      <c r="G121" s="364">
        <v>0</v>
      </c>
      <c r="H121" s="364">
        <v>0</v>
      </c>
      <c r="I121" s="364">
        <v>0</v>
      </c>
      <c r="J121" s="364">
        <v>0</v>
      </c>
      <c r="K121" s="364">
        <v>0</v>
      </c>
      <c r="L121" s="364"/>
      <c r="M121" s="364"/>
      <c r="N121" s="364"/>
      <c r="O121" s="364" t="s">
        <v>58</v>
      </c>
      <c r="P121" s="364">
        <v>13.747999999999999</v>
      </c>
      <c r="Q121" s="364">
        <v>0</v>
      </c>
      <c r="R121" s="364">
        <v>0</v>
      </c>
      <c r="S121" s="364">
        <v>0</v>
      </c>
      <c r="T121" s="364">
        <v>0</v>
      </c>
      <c r="U121" s="364">
        <v>0</v>
      </c>
      <c r="V121" s="364">
        <v>0</v>
      </c>
      <c r="W121" s="364">
        <v>0</v>
      </c>
      <c r="X121" s="364">
        <v>0</v>
      </c>
      <c r="Y121" s="364"/>
      <c r="Z121" s="364"/>
      <c r="AA121" s="364"/>
      <c r="AB121" s="364" t="s">
        <v>58</v>
      </c>
      <c r="AC121" s="364">
        <v>13.747999999999999</v>
      </c>
      <c r="AD121" s="364">
        <v>0</v>
      </c>
      <c r="AE121" s="364">
        <v>0</v>
      </c>
      <c r="AF121" s="364">
        <v>0</v>
      </c>
      <c r="AG121" s="364">
        <v>0</v>
      </c>
      <c r="AH121" s="364">
        <v>0</v>
      </c>
      <c r="AI121" s="364">
        <v>0</v>
      </c>
      <c r="AJ121" s="364">
        <v>0</v>
      </c>
      <c r="AK121" s="364">
        <v>0</v>
      </c>
    </row>
    <row r="122" spans="1:37" x14ac:dyDescent="0.3">
      <c r="A122" s="365"/>
      <c r="B122" s="369" t="s">
        <v>390</v>
      </c>
      <c r="C122" s="365">
        <v>23818.899236000001</v>
      </c>
      <c r="D122" s="365">
        <v>30414.810797901395</v>
      </c>
      <c r="E122" s="365">
        <v>33998.798420212021</v>
      </c>
      <c r="F122" s="365">
        <v>37449.5631916938</v>
      </c>
      <c r="G122" s="365">
        <v>40769.223102466865</v>
      </c>
      <c r="H122" s="365">
        <v>43979.988330435372</v>
      </c>
      <c r="I122" s="365">
        <v>46944.401408710663</v>
      </c>
      <c r="J122" s="365">
        <v>50166.328259266898</v>
      </c>
      <c r="K122" s="365">
        <v>53429.327874253111</v>
      </c>
      <c r="L122" s="365"/>
      <c r="M122" s="365"/>
      <c r="N122" s="365"/>
      <c r="O122" s="365" t="s">
        <v>390</v>
      </c>
      <c r="P122" s="365">
        <v>23818.899236000001</v>
      </c>
      <c r="Q122" s="365">
        <v>28913.009989935708</v>
      </c>
      <c r="R122" s="365">
        <v>31440.719032366433</v>
      </c>
      <c r="S122" s="365">
        <v>33889.297875389719</v>
      </c>
      <c r="T122" s="365">
        <v>36377.763259789434</v>
      </c>
      <c r="U122" s="365">
        <v>39421.059502080105</v>
      </c>
      <c r="V122" s="365">
        <v>42545.889429626019</v>
      </c>
      <c r="W122" s="365">
        <v>46152.103730896866</v>
      </c>
      <c r="X122" s="365">
        <v>50661.676080136771</v>
      </c>
      <c r="Y122" s="365"/>
      <c r="Z122" s="365"/>
      <c r="AA122" s="365"/>
      <c r="AB122" s="365" t="s">
        <v>390</v>
      </c>
      <c r="AC122" s="365">
        <v>23818.899236000001</v>
      </c>
      <c r="AD122" s="365">
        <v>28376.859498996477</v>
      </c>
      <c r="AE122" s="365">
        <v>30959.294532562992</v>
      </c>
      <c r="AF122" s="365">
        <v>33824.81659758625</v>
      </c>
      <c r="AG122" s="365">
        <v>37015.335114018257</v>
      </c>
      <c r="AH122" s="365">
        <v>40481.30248414159</v>
      </c>
      <c r="AI122" s="365">
        <v>44320.722868883975</v>
      </c>
      <c r="AJ122" s="365">
        <v>48600.433498031431</v>
      </c>
      <c r="AK122" s="365">
        <v>53122.56668612465</v>
      </c>
    </row>
    <row r="123" spans="1:37" x14ac:dyDescent="0.3">
      <c r="A123" s="364"/>
      <c r="B123" s="370"/>
      <c r="C123" s="364"/>
      <c r="D123" s="364"/>
      <c r="E123" s="364"/>
      <c r="F123" s="364"/>
      <c r="G123" s="364"/>
      <c r="H123" s="364"/>
      <c r="I123" s="364"/>
      <c r="J123" s="364"/>
      <c r="K123" s="364"/>
      <c r="L123" s="364"/>
      <c r="M123" s="364"/>
      <c r="N123" s="364"/>
      <c r="O123" s="370"/>
      <c r="P123" s="364"/>
      <c r="Q123" s="364"/>
      <c r="R123" s="364"/>
      <c r="S123" s="364"/>
      <c r="T123" s="364"/>
      <c r="U123" s="364"/>
      <c r="V123" s="364"/>
      <c r="W123" s="364"/>
      <c r="X123" s="364"/>
      <c r="Y123" s="364"/>
      <c r="Z123" s="364"/>
      <c r="AA123" s="364"/>
      <c r="AB123" s="370"/>
      <c r="AC123" s="364"/>
      <c r="AD123" s="364"/>
      <c r="AE123" s="364"/>
      <c r="AF123" s="364"/>
      <c r="AG123" s="364"/>
      <c r="AH123" s="364"/>
      <c r="AI123" s="364"/>
      <c r="AJ123" s="364"/>
      <c r="AK123" s="364"/>
    </row>
    <row r="124" spans="1:37" x14ac:dyDescent="0.3">
      <c r="A124" s="361" t="s">
        <v>405</v>
      </c>
      <c r="B124" s="362"/>
      <c r="C124" s="362"/>
      <c r="D124" s="362"/>
      <c r="E124" s="362"/>
      <c r="F124" s="362"/>
      <c r="G124" s="362"/>
      <c r="H124" s="362"/>
      <c r="I124" s="362"/>
      <c r="J124" s="362"/>
      <c r="K124" s="362"/>
      <c r="L124" s="361"/>
      <c r="M124" s="363"/>
      <c r="N124" s="361" t="s">
        <v>405</v>
      </c>
      <c r="O124" s="362"/>
      <c r="P124" s="362"/>
      <c r="Q124" s="362"/>
      <c r="R124" s="362"/>
      <c r="S124" s="362"/>
      <c r="T124" s="362"/>
      <c r="U124" s="362"/>
      <c r="V124" s="362"/>
      <c r="W124" s="362"/>
      <c r="X124" s="362"/>
      <c r="Y124" s="361"/>
      <c r="Z124" s="363"/>
      <c r="AA124" s="361" t="s">
        <v>405</v>
      </c>
      <c r="AB124" s="362"/>
      <c r="AC124" s="362"/>
      <c r="AD124" s="362"/>
      <c r="AE124" s="362"/>
      <c r="AF124" s="362"/>
      <c r="AG124" s="362"/>
      <c r="AH124" s="362"/>
      <c r="AI124" s="362"/>
      <c r="AJ124" s="362"/>
      <c r="AK124" s="362"/>
    </row>
    <row r="125" spans="1:37" x14ac:dyDescent="0.3">
      <c r="A125" s="364"/>
      <c r="B125" s="364" t="s">
        <v>24</v>
      </c>
      <c r="C125" s="364">
        <v>442.34508278658268</v>
      </c>
      <c r="D125" s="364">
        <v>412.25726398093832</v>
      </c>
      <c r="E125" s="364">
        <v>334.80739288811037</v>
      </c>
      <c r="F125" s="364">
        <v>284.31426209862917</v>
      </c>
      <c r="G125" s="364">
        <v>255.06501813470425</v>
      </c>
      <c r="H125" s="364">
        <v>236.47033425401193</v>
      </c>
      <c r="I125" s="364">
        <v>204.31890877543393</v>
      </c>
      <c r="J125" s="364">
        <v>154.88134483156944</v>
      </c>
      <c r="K125" s="364">
        <v>134.64069795332381</v>
      </c>
      <c r="L125" s="364"/>
      <c r="M125" s="364"/>
      <c r="N125" s="364"/>
      <c r="O125" s="364" t="s">
        <v>24</v>
      </c>
      <c r="P125" s="364">
        <v>442.34508278658268</v>
      </c>
      <c r="Q125" s="364">
        <v>397.29294188450211</v>
      </c>
      <c r="R125" s="364">
        <v>319.75212159696525</v>
      </c>
      <c r="S125" s="364">
        <v>259.71906079217376</v>
      </c>
      <c r="T125" s="364">
        <v>204.38194939348523</v>
      </c>
      <c r="U125" s="364">
        <v>189.51573756941318</v>
      </c>
      <c r="V125" s="364">
        <v>168.75145611529788</v>
      </c>
      <c r="W125" s="364">
        <v>142.51877255371971</v>
      </c>
      <c r="X125" s="364">
        <v>391.49199618837611</v>
      </c>
      <c r="Y125" s="364"/>
      <c r="Z125" s="364"/>
      <c r="AA125" s="364"/>
      <c r="AB125" s="364" t="s">
        <v>24</v>
      </c>
      <c r="AC125" s="364">
        <v>442.34508278658268</v>
      </c>
      <c r="AD125" s="364">
        <v>411.14520964027207</v>
      </c>
      <c r="AE125" s="364">
        <v>331.02827878410483</v>
      </c>
      <c r="AF125" s="364">
        <v>268.96965329296444</v>
      </c>
      <c r="AG125" s="364">
        <v>213.56470202353984</v>
      </c>
      <c r="AH125" s="364">
        <v>190.03840641082587</v>
      </c>
      <c r="AI125" s="364">
        <v>182.1913170976384</v>
      </c>
      <c r="AJ125" s="364">
        <v>152.63290019485376</v>
      </c>
      <c r="AK125" s="364">
        <v>160.94156421877361</v>
      </c>
    </row>
    <row r="126" spans="1:37" x14ac:dyDescent="0.3">
      <c r="A126" s="364"/>
      <c r="B126" s="364" t="s">
        <v>23</v>
      </c>
      <c r="C126" s="364">
        <v>1760.3680667874487</v>
      </c>
      <c r="D126" s="364">
        <v>2006.6100788259769</v>
      </c>
      <c r="E126" s="364">
        <v>2108.5305572703269</v>
      </c>
      <c r="F126" s="364">
        <v>2197.228592832776</v>
      </c>
      <c r="G126" s="364">
        <v>2316.9907006120861</v>
      </c>
      <c r="H126" s="364">
        <v>2336.25892698295</v>
      </c>
      <c r="I126" s="364">
        <v>2199.8617657853497</v>
      </c>
      <c r="J126" s="364">
        <v>2132.8603621226812</v>
      </c>
      <c r="K126" s="364">
        <v>1870.2428322415685</v>
      </c>
      <c r="L126" s="364"/>
      <c r="M126" s="364"/>
      <c r="N126" s="364"/>
      <c r="O126" s="364" t="s">
        <v>23</v>
      </c>
      <c r="P126" s="364">
        <v>1760.3680667874487</v>
      </c>
      <c r="Q126" s="364">
        <v>1796.4920716383367</v>
      </c>
      <c r="R126" s="364">
        <v>1626.0324352822868</v>
      </c>
      <c r="S126" s="364">
        <v>975.92734550235321</v>
      </c>
      <c r="T126" s="364">
        <v>522.98542205199635</v>
      </c>
      <c r="U126" s="364">
        <v>154.35352552394446</v>
      </c>
      <c r="V126" s="364">
        <v>122.98954629073832</v>
      </c>
      <c r="W126" s="364">
        <v>97.933119673013124</v>
      </c>
      <c r="X126" s="364">
        <v>25.070594897012338</v>
      </c>
      <c r="Y126" s="364"/>
      <c r="Z126" s="364"/>
      <c r="AA126" s="364"/>
      <c r="AB126" s="364" t="s">
        <v>23</v>
      </c>
      <c r="AC126" s="364">
        <v>1760.3680667874487</v>
      </c>
      <c r="AD126" s="364">
        <v>1732.8839863861322</v>
      </c>
      <c r="AE126" s="364">
        <v>1391.7185375682607</v>
      </c>
      <c r="AF126" s="364">
        <v>792.67047797498844</v>
      </c>
      <c r="AG126" s="364">
        <v>393.32514395902331</v>
      </c>
      <c r="AH126" s="364">
        <v>136.36691304310267</v>
      </c>
      <c r="AI126" s="364">
        <v>111.88398436425018</v>
      </c>
      <c r="AJ126" s="364">
        <v>89.969241210995634</v>
      </c>
      <c r="AK126" s="364">
        <v>21.716469080241009</v>
      </c>
    </row>
    <row r="127" spans="1:37" x14ac:dyDescent="0.3">
      <c r="A127" s="364"/>
      <c r="B127" s="364" t="s">
        <v>66</v>
      </c>
      <c r="C127" s="364">
        <v>0</v>
      </c>
      <c r="D127" s="364">
        <v>1.2179997207802902</v>
      </c>
      <c r="E127" s="364">
        <v>1.85277391142357</v>
      </c>
      <c r="F127" s="364">
        <v>5.7078007706732699</v>
      </c>
      <c r="G127" s="364">
        <v>11.863736577593787</v>
      </c>
      <c r="H127" s="364">
        <v>16.896753240498573</v>
      </c>
      <c r="I127" s="364">
        <v>22.584218679670549</v>
      </c>
      <c r="J127" s="364">
        <v>36.903583247229776</v>
      </c>
      <c r="K127" s="364">
        <v>55.092619279080779</v>
      </c>
      <c r="L127" s="364"/>
      <c r="M127" s="364"/>
      <c r="N127" s="364"/>
      <c r="O127" s="364" t="s">
        <v>66</v>
      </c>
      <c r="P127" s="364">
        <v>0</v>
      </c>
      <c r="Q127" s="364">
        <v>7.0440112409480253</v>
      </c>
      <c r="R127" s="364">
        <v>55.976613249511949</v>
      </c>
      <c r="S127" s="364">
        <v>163.5409151169404</v>
      </c>
      <c r="T127" s="364">
        <v>278.14886136277369</v>
      </c>
      <c r="U127" s="364">
        <v>348.46479113832004</v>
      </c>
      <c r="V127" s="364">
        <v>350.13302464874249</v>
      </c>
      <c r="W127" s="364">
        <v>315.92104422180819</v>
      </c>
      <c r="X127" s="364">
        <v>314.0123837827785</v>
      </c>
      <c r="Y127" s="364"/>
      <c r="Z127" s="364"/>
      <c r="AA127" s="364"/>
      <c r="AB127" s="364" t="s">
        <v>66</v>
      </c>
      <c r="AC127" s="364">
        <v>0</v>
      </c>
      <c r="AD127" s="364">
        <v>5.8037707251626749</v>
      </c>
      <c r="AE127" s="364">
        <v>42.307733443615199</v>
      </c>
      <c r="AF127" s="364">
        <v>137.12237673639899</v>
      </c>
      <c r="AG127" s="364">
        <v>266.66270406879693</v>
      </c>
      <c r="AH127" s="364">
        <v>345.99520366438639</v>
      </c>
      <c r="AI127" s="364">
        <v>283.90468885114706</v>
      </c>
      <c r="AJ127" s="364">
        <v>241.0643582102245</v>
      </c>
      <c r="AK127" s="364">
        <v>263.79436387210882</v>
      </c>
    </row>
    <row r="128" spans="1:37" x14ac:dyDescent="0.3">
      <c r="A128" s="364"/>
      <c r="B128" s="364" t="s">
        <v>67</v>
      </c>
      <c r="C128" s="364">
        <v>1638.6833129472773</v>
      </c>
      <c r="D128" s="364">
        <v>1954.319627030563</v>
      </c>
      <c r="E128" s="364">
        <v>2088.1335464421131</v>
      </c>
      <c r="F128" s="364">
        <v>2327.5251846210922</v>
      </c>
      <c r="G128" s="364">
        <v>2534.3895713791817</v>
      </c>
      <c r="H128" s="364">
        <v>2966.9193713036702</v>
      </c>
      <c r="I128" s="364">
        <v>3301.0766609601542</v>
      </c>
      <c r="J128" s="364">
        <v>3686.0212675709467</v>
      </c>
      <c r="K128" s="364">
        <v>4145.7975912240117</v>
      </c>
      <c r="L128" s="364"/>
      <c r="M128" s="364"/>
      <c r="N128" s="364"/>
      <c r="O128" s="364" t="s">
        <v>67</v>
      </c>
      <c r="P128" s="364">
        <v>1638.6833129472773</v>
      </c>
      <c r="Q128" s="364">
        <v>1943.1435898448219</v>
      </c>
      <c r="R128" s="364">
        <v>1972.9730620222667</v>
      </c>
      <c r="S128" s="364">
        <v>1947.1174037301369</v>
      </c>
      <c r="T128" s="364">
        <v>1974.8002000885078</v>
      </c>
      <c r="U128" s="364">
        <v>2175.9754826987551</v>
      </c>
      <c r="V128" s="364">
        <v>2110.7678719439305</v>
      </c>
      <c r="W128" s="364">
        <v>2108.0592219257819</v>
      </c>
      <c r="X128" s="364">
        <v>1899.2885804880354</v>
      </c>
      <c r="Y128" s="364"/>
      <c r="Z128" s="364"/>
      <c r="AA128" s="364"/>
      <c r="AB128" s="364" t="s">
        <v>67</v>
      </c>
      <c r="AC128" s="364">
        <v>1638.6833129472773</v>
      </c>
      <c r="AD128" s="364">
        <v>1986.8982877647538</v>
      </c>
      <c r="AE128" s="364">
        <v>2004.0463369479228</v>
      </c>
      <c r="AF128" s="364">
        <v>1929.1321870077982</v>
      </c>
      <c r="AG128" s="364">
        <v>1784.9965311941819</v>
      </c>
      <c r="AH128" s="364">
        <v>1817.7308914488913</v>
      </c>
      <c r="AI128" s="364">
        <v>1632.518596584137</v>
      </c>
      <c r="AJ128" s="364">
        <v>1199.109387832076</v>
      </c>
      <c r="AK128" s="364">
        <v>1250.7570811058636</v>
      </c>
    </row>
    <row r="129" spans="1:37" x14ac:dyDescent="0.3">
      <c r="A129" s="364"/>
      <c r="B129" s="364" t="s">
        <v>68</v>
      </c>
      <c r="C129" s="364">
        <v>0</v>
      </c>
      <c r="D129" s="364">
        <v>0</v>
      </c>
      <c r="E129" s="364">
        <v>0</v>
      </c>
      <c r="F129" s="364">
        <v>0</v>
      </c>
      <c r="G129" s="364">
        <v>0</v>
      </c>
      <c r="H129" s="364">
        <v>0</v>
      </c>
      <c r="I129" s="364">
        <v>0</v>
      </c>
      <c r="J129" s="364">
        <v>0</v>
      </c>
      <c r="K129" s="364">
        <v>0</v>
      </c>
      <c r="L129" s="364"/>
      <c r="M129" s="364"/>
      <c r="N129" s="364"/>
      <c r="O129" s="364" t="s">
        <v>68</v>
      </c>
      <c r="P129" s="364">
        <v>0</v>
      </c>
      <c r="Q129" s="364">
        <v>0.64689352033089076</v>
      </c>
      <c r="R129" s="364">
        <v>16.270766008719541</v>
      </c>
      <c r="S129" s="364">
        <v>67.361580150247207</v>
      </c>
      <c r="T129" s="364">
        <v>110.85095769209101</v>
      </c>
      <c r="U129" s="364">
        <v>188.77559255709278</v>
      </c>
      <c r="V129" s="364">
        <v>235.26360672693929</v>
      </c>
      <c r="W129" s="364">
        <v>299.18270189964113</v>
      </c>
      <c r="X129" s="364">
        <v>322.13177718477283</v>
      </c>
      <c r="Y129" s="364"/>
      <c r="Z129" s="364"/>
      <c r="AA129" s="364"/>
      <c r="AB129" s="364" t="s">
        <v>68</v>
      </c>
      <c r="AC129" s="364">
        <v>0</v>
      </c>
      <c r="AD129" s="364">
        <v>1.7701245852722651</v>
      </c>
      <c r="AE129" s="364">
        <v>21.700085846574652</v>
      </c>
      <c r="AF129" s="364">
        <v>72.486296742580237</v>
      </c>
      <c r="AG129" s="364">
        <v>145.73235723367094</v>
      </c>
      <c r="AH129" s="364">
        <v>224.63400497370054</v>
      </c>
      <c r="AI129" s="364">
        <v>285.93236709488298</v>
      </c>
      <c r="AJ129" s="364">
        <v>334.32082812928832</v>
      </c>
      <c r="AK129" s="364">
        <v>383.0136954130399</v>
      </c>
    </row>
    <row r="130" spans="1:37" x14ac:dyDescent="0.3">
      <c r="A130" s="364"/>
      <c r="B130" s="364" t="s">
        <v>53</v>
      </c>
      <c r="C130" s="364">
        <v>398.27599999996119</v>
      </c>
      <c r="D130" s="364">
        <v>493.18839341189312</v>
      </c>
      <c r="E130" s="364">
        <v>537.13989999735554</v>
      </c>
      <c r="F130" s="364">
        <v>571.26713050902765</v>
      </c>
      <c r="G130" s="364">
        <v>615.21302401816604</v>
      </c>
      <c r="H130" s="364">
        <v>647.61599980504639</v>
      </c>
      <c r="I130" s="364">
        <v>676.89057996139297</v>
      </c>
      <c r="J130" s="364">
        <v>700.37620810473697</v>
      </c>
      <c r="K130" s="364">
        <v>715.35099955085593</v>
      </c>
      <c r="L130" s="364"/>
      <c r="M130" s="364"/>
      <c r="N130" s="364"/>
      <c r="O130" s="364" t="s">
        <v>53</v>
      </c>
      <c r="P130" s="364">
        <v>398.27599999996119</v>
      </c>
      <c r="Q130" s="364">
        <v>529.35157736205383</v>
      </c>
      <c r="R130" s="364">
        <v>651.24257981095093</v>
      </c>
      <c r="S130" s="364">
        <v>743.45346476687553</v>
      </c>
      <c r="T130" s="364">
        <v>834.85458446385337</v>
      </c>
      <c r="U130" s="364">
        <v>904.44428755557931</v>
      </c>
      <c r="V130" s="364">
        <v>948.04174812275699</v>
      </c>
      <c r="W130" s="364">
        <v>991.89918827717543</v>
      </c>
      <c r="X130" s="364">
        <v>1022.0356553110953</v>
      </c>
      <c r="Y130" s="364"/>
      <c r="Z130" s="364"/>
      <c r="AA130" s="364"/>
      <c r="AB130" s="364" t="s">
        <v>53</v>
      </c>
      <c r="AC130" s="364">
        <v>398.27599999996119</v>
      </c>
      <c r="AD130" s="364">
        <v>535.7415229625002</v>
      </c>
      <c r="AE130" s="364">
        <v>655.77058377660831</v>
      </c>
      <c r="AF130" s="364">
        <v>750.25765723057623</v>
      </c>
      <c r="AG130" s="364">
        <v>841.27880379851717</v>
      </c>
      <c r="AH130" s="364">
        <v>912.12714804933876</v>
      </c>
      <c r="AI130" s="364">
        <v>965.18721530781954</v>
      </c>
      <c r="AJ130" s="364">
        <v>1018.8308866427565</v>
      </c>
      <c r="AK130" s="364">
        <v>1062.3414195615587</v>
      </c>
    </row>
    <row r="131" spans="1:37" x14ac:dyDescent="0.3">
      <c r="A131" s="364"/>
      <c r="B131" s="364" t="s">
        <v>69</v>
      </c>
      <c r="C131" s="364">
        <v>130.90315065412221</v>
      </c>
      <c r="D131" s="364">
        <v>250.52101562785074</v>
      </c>
      <c r="E131" s="364">
        <v>291.47523823631684</v>
      </c>
      <c r="F131" s="364">
        <v>320.14315808978597</v>
      </c>
      <c r="G131" s="364">
        <v>358.83470256634291</v>
      </c>
      <c r="H131" s="364">
        <v>397.38753876336949</v>
      </c>
      <c r="I131" s="364">
        <v>454.8912974963431</v>
      </c>
      <c r="J131" s="364">
        <v>477.20202745251055</v>
      </c>
      <c r="K131" s="364">
        <v>489.22655193785994</v>
      </c>
      <c r="L131" s="364"/>
      <c r="M131" s="364"/>
      <c r="N131" s="364"/>
      <c r="O131" s="364" t="s">
        <v>69</v>
      </c>
      <c r="P131" s="364">
        <v>130.90315065412221</v>
      </c>
      <c r="Q131" s="364">
        <v>291.02862747689761</v>
      </c>
      <c r="R131" s="364">
        <v>372.93919740679678</v>
      </c>
      <c r="S131" s="364">
        <v>463.45110944066749</v>
      </c>
      <c r="T131" s="364">
        <v>524.56333277256385</v>
      </c>
      <c r="U131" s="364">
        <v>623.03315504757234</v>
      </c>
      <c r="V131" s="364">
        <v>708.40099506490708</v>
      </c>
      <c r="W131" s="364">
        <v>779.02219916530578</v>
      </c>
      <c r="X131" s="364">
        <v>857.92090651217359</v>
      </c>
      <c r="Y131" s="364"/>
      <c r="Z131" s="364"/>
      <c r="AA131" s="364"/>
      <c r="AB131" s="364" t="s">
        <v>69</v>
      </c>
      <c r="AC131" s="364">
        <v>130.90315065412221</v>
      </c>
      <c r="AD131" s="364">
        <v>339.88436781678109</v>
      </c>
      <c r="AE131" s="364">
        <v>407.94020208538598</v>
      </c>
      <c r="AF131" s="364">
        <v>534.18832695305287</v>
      </c>
      <c r="AG131" s="364">
        <v>707.31303378636301</v>
      </c>
      <c r="AH131" s="364">
        <v>940.52164430883943</v>
      </c>
      <c r="AI131" s="364">
        <v>1126.4947325418148</v>
      </c>
      <c r="AJ131" s="364">
        <v>1329.9973718599138</v>
      </c>
      <c r="AK131" s="364">
        <v>1512.0323248176342</v>
      </c>
    </row>
    <row r="132" spans="1:37" x14ac:dyDescent="0.3">
      <c r="A132" s="364"/>
      <c r="B132" s="364" t="s">
        <v>70</v>
      </c>
      <c r="C132" s="364">
        <v>0</v>
      </c>
      <c r="D132" s="364">
        <v>0.11999998842342412</v>
      </c>
      <c r="E132" s="364">
        <v>6.607201651076533E-8</v>
      </c>
      <c r="F132" s="364">
        <v>8.7923083955804282E-8</v>
      </c>
      <c r="G132" s="364">
        <v>0.3580707599813257</v>
      </c>
      <c r="H132" s="364">
        <v>0.94527398972813281</v>
      </c>
      <c r="I132" s="364">
        <v>1.6656127888392702</v>
      </c>
      <c r="J132" s="364">
        <v>3.000300132228876</v>
      </c>
      <c r="K132" s="364">
        <v>5.9456158464322026</v>
      </c>
      <c r="L132" s="364"/>
      <c r="M132" s="364"/>
      <c r="N132" s="364"/>
      <c r="O132" s="364" t="s">
        <v>70</v>
      </c>
      <c r="P132" s="364">
        <v>0</v>
      </c>
      <c r="Q132" s="364">
        <v>0.50559855496471107</v>
      </c>
      <c r="R132" s="364">
        <v>2.7012709859458433</v>
      </c>
      <c r="S132" s="364">
        <v>10.692899663882876</v>
      </c>
      <c r="T132" s="364">
        <v>24.287679860897988</v>
      </c>
      <c r="U132" s="364">
        <v>42.70063187125001</v>
      </c>
      <c r="V132" s="364">
        <v>62.861040522934303</v>
      </c>
      <c r="W132" s="364">
        <v>94.392029467788333</v>
      </c>
      <c r="X132" s="364">
        <v>141.7085594579618</v>
      </c>
      <c r="Y132" s="364"/>
      <c r="Z132" s="364"/>
      <c r="AA132" s="364"/>
      <c r="AB132" s="364" t="s">
        <v>70</v>
      </c>
      <c r="AC132" s="364">
        <v>0</v>
      </c>
      <c r="AD132" s="364">
        <v>0.62264256674459195</v>
      </c>
      <c r="AE132" s="364">
        <v>1.7351723192051325</v>
      </c>
      <c r="AF132" s="364">
        <v>9.3802299787015944</v>
      </c>
      <c r="AG132" s="364">
        <v>33.990951744409692</v>
      </c>
      <c r="AH132" s="364">
        <v>99.675024209872902</v>
      </c>
      <c r="AI132" s="364">
        <v>162.22484843324102</v>
      </c>
      <c r="AJ132" s="364">
        <v>227.88012931173137</v>
      </c>
      <c r="AK132" s="364">
        <v>306.93643643130338</v>
      </c>
    </row>
    <row r="133" spans="1:37" x14ac:dyDescent="0.3">
      <c r="A133" s="364"/>
      <c r="B133" s="364" t="s">
        <v>71</v>
      </c>
      <c r="C133" s="364">
        <v>1044.0240328563759</v>
      </c>
      <c r="D133" s="364">
        <v>1351.3677490579585</v>
      </c>
      <c r="E133" s="364">
        <v>1485.7671461018708</v>
      </c>
      <c r="F133" s="364">
        <v>1609.902128088891</v>
      </c>
      <c r="G133" s="364">
        <v>1717.5064283675074</v>
      </c>
      <c r="H133" s="364">
        <v>1824.5475013518226</v>
      </c>
      <c r="I133" s="364">
        <v>1933.0265377225926</v>
      </c>
      <c r="J133" s="364">
        <v>2043.0041582487054</v>
      </c>
      <c r="K133" s="364">
        <v>2156.0268394983718</v>
      </c>
      <c r="L133" s="364"/>
      <c r="M133" s="364"/>
      <c r="N133" s="364"/>
      <c r="O133" s="364" t="s">
        <v>71</v>
      </c>
      <c r="P133" s="364">
        <v>1044.0240328563759</v>
      </c>
      <c r="Q133" s="364">
        <v>1412.515004231728</v>
      </c>
      <c r="R133" s="364">
        <v>1570.3106890607328</v>
      </c>
      <c r="S133" s="364">
        <v>1675.2095666888988</v>
      </c>
      <c r="T133" s="364">
        <v>1830.7076654768266</v>
      </c>
      <c r="U133" s="364">
        <v>1991.4642025665044</v>
      </c>
      <c r="V133" s="364">
        <v>2102.6546178695376</v>
      </c>
      <c r="W133" s="364">
        <v>2224.8985736499644</v>
      </c>
      <c r="X133" s="364">
        <v>2386.2204374902353</v>
      </c>
      <c r="Y133" s="364"/>
      <c r="Z133" s="364"/>
      <c r="AA133" s="364"/>
      <c r="AB133" s="364" t="s">
        <v>71</v>
      </c>
      <c r="AC133" s="364">
        <v>1044.0240328563759</v>
      </c>
      <c r="AD133" s="364">
        <v>1414.4699686343704</v>
      </c>
      <c r="AE133" s="364">
        <v>1576.5783991066323</v>
      </c>
      <c r="AF133" s="364">
        <v>1690.2813099302648</v>
      </c>
      <c r="AG133" s="364">
        <v>1863.3158178265594</v>
      </c>
      <c r="AH133" s="364">
        <v>2030.9344822948644</v>
      </c>
      <c r="AI133" s="364">
        <v>2193.1921598591589</v>
      </c>
      <c r="AJ133" s="364">
        <v>2372.0858944870211</v>
      </c>
      <c r="AK133" s="364">
        <v>2607.3858274329127</v>
      </c>
    </row>
    <row r="134" spans="1:37" x14ac:dyDescent="0.3">
      <c r="A134" s="364"/>
      <c r="B134" s="364" t="s">
        <v>63</v>
      </c>
      <c r="C134" s="364">
        <v>12.308314743538201</v>
      </c>
      <c r="D134" s="364">
        <v>25.516736707140542</v>
      </c>
      <c r="E134" s="364">
        <v>33.459372683647572</v>
      </c>
      <c r="F134" s="364">
        <v>44.108180667247318</v>
      </c>
      <c r="G134" s="364">
        <v>56.442199009267156</v>
      </c>
      <c r="H134" s="364">
        <v>70.427573097160163</v>
      </c>
      <c r="I134" s="364">
        <v>85.100363760294172</v>
      </c>
      <c r="J134" s="364">
        <v>99.580145336849796</v>
      </c>
      <c r="K134" s="364">
        <v>115.9286455433903</v>
      </c>
      <c r="L134" s="364"/>
      <c r="M134" s="364"/>
      <c r="N134" s="364"/>
      <c r="O134" s="364" t="s">
        <v>63</v>
      </c>
      <c r="P134" s="364">
        <v>12.308314743538201</v>
      </c>
      <c r="Q134" s="364">
        <v>31.930546599921684</v>
      </c>
      <c r="R134" s="364">
        <v>47.289961257793742</v>
      </c>
      <c r="S134" s="364">
        <v>66.35190437292087</v>
      </c>
      <c r="T134" s="364">
        <v>85.752055062190493</v>
      </c>
      <c r="U134" s="364">
        <v>109.26982882676188</v>
      </c>
      <c r="V134" s="364">
        <v>131.13118165755546</v>
      </c>
      <c r="W134" s="364">
        <v>153.95923375988997</v>
      </c>
      <c r="X134" s="364">
        <v>212.16688443261779</v>
      </c>
      <c r="Y134" s="364"/>
      <c r="Z134" s="364"/>
      <c r="AA134" s="364"/>
      <c r="AB134" s="364" t="s">
        <v>63</v>
      </c>
      <c r="AC134" s="364">
        <v>12.308314743538201</v>
      </c>
      <c r="AD134" s="364">
        <v>34.67982901181125</v>
      </c>
      <c r="AE134" s="364">
        <v>50.32522711431087</v>
      </c>
      <c r="AF134" s="364">
        <v>69.704243160839894</v>
      </c>
      <c r="AG134" s="364">
        <v>90.944845927328146</v>
      </c>
      <c r="AH134" s="364">
        <v>121.30262588940374</v>
      </c>
      <c r="AI134" s="364">
        <v>145.1760884609233</v>
      </c>
      <c r="AJ134" s="364">
        <v>170.25314778850594</v>
      </c>
      <c r="AK134" s="364">
        <v>212.8844884413989</v>
      </c>
    </row>
    <row r="135" spans="1:37" x14ac:dyDescent="0.3">
      <c r="A135" s="364"/>
      <c r="B135" s="364" t="s">
        <v>72</v>
      </c>
      <c r="C135" s="364">
        <v>340.80495537458751</v>
      </c>
      <c r="D135" s="364">
        <v>952.6011148514674</v>
      </c>
      <c r="E135" s="364">
        <v>1217.3069957065907</v>
      </c>
      <c r="F135" s="364">
        <v>1457.1559334885283</v>
      </c>
      <c r="G135" s="364">
        <v>1642.0210775729024</v>
      </c>
      <c r="H135" s="364">
        <v>1812.2936354303483</v>
      </c>
      <c r="I135" s="364">
        <v>2072.8400198583167</v>
      </c>
      <c r="J135" s="364">
        <v>2260.9858303645119</v>
      </c>
      <c r="K135" s="364">
        <v>2410.5694081532329</v>
      </c>
      <c r="L135" s="364"/>
      <c r="M135" s="364"/>
      <c r="N135" s="364"/>
      <c r="O135" s="364" t="s">
        <v>72</v>
      </c>
      <c r="P135" s="364">
        <v>340.80495537458751</v>
      </c>
      <c r="Q135" s="364">
        <v>1114.0589477566341</v>
      </c>
      <c r="R135" s="364">
        <v>1713.5819584642406</v>
      </c>
      <c r="S135" s="364">
        <v>2141.9950801844279</v>
      </c>
      <c r="T135" s="364">
        <v>2405.6840095755579</v>
      </c>
      <c r="U135" s="364">
        <v>2590.4785439468246</v>
      </c>
      <c r="V135" s="364">
        <v>2869.6680710289061</v>
      </c>
      <c r="W135" s="364">
        <v>3101.3497369897</v>
      </c>
      <c r="X135" s="364">
        <v>3376.1890953475131</v>
      </c>
      <c r="Y135" s="364"/>
      <c r="Z135" s="364"/>
      <c r="AA135" s="364"/>
      <c r="AB135" s="364" t="s">
        <v>72</v>
      </c>
      <c r="AC135" s="364">
        <v>340.80495537458751</v>
      </c>
      <c r="AD135" s="364">
        <v>1155.1114527496584</v>
      </c>
      <c r="AE135" s="364">
        <v>1659.7192613891732</v>
      </c>
      <c r="AF135" s="364">
        <v>2073.0673310436641</v>
      </c>
      <c r="AG135" s="364">
        <v>2426.3844278391516</v>
      </c>
      <c r="AH135" s="364">
        <v>2687.9427020035037</v>
      </c>
      <c r="AI135" s="364">
        <v>3036.8571260878175</v>
      </c>
      <c r="AJ135" s="364">
        <v>3275.2988181691894</v>
      </c>
      <c r="AK135" s="364">
        <v>3477.0564194873409</v>
      </c>
    </row>
    <row r="136" spans="1:37" x14ac:dyDescent="0.3">
      <c r="A136" s="364"/>
      <c r="B136" s="364" t="s">
        <v>73</v>
      </c>
      <c r="C136" s="364">
        <v>8.7631800000000002</v>
      </c>
      <c r="D136" s="364">
        <v>24.823762974183584</v>
      </c>
      <c r="E136" s="364">
        <v>38.499804181533804</v>
      </c>
      <c r="F136" s="364">
        <v>54.626882285005649</v>
      </c>
      <c r="G136" s="364">
        <v>74.141846691006918</v>
      </c>
      <c r="H136" s="364">
        <v>99.767413955926244</v>
      </c>
      <c r="I136" s="364">
        <v>135.57703324231764</v>
      </c>
      <c r="J136" s="364">
        <v>185.63974140382376</v>
      </c>
      <c r="K136" s="364">
        <v>251.02139255439084</v>
      </c>
      <c r="L136" s="364"/>
      <c r="M136" s="364"/>
      <c r="N136" s="364"/>
      <c r="O136" s="364" t="s">
        <v>73</v>
      </c>
      <c r="P136" s="364">
        <v>8.7631800000000002</v>
      </c>
      <c r="Q136" s="364">
        <v>62.493721437591738</v>
      </c>
      <c r="R136" s="364">
        <v>125.93542769846947</v>
      </c>
      <c r="S136" s="364">
        <v>196.96275857885988</v>
      </c>
      <c r="T136" s="364">
        <v>265.74704141077598</v>
      </c>
      <c r="U136" s="364">
        <v>334.73413660879203</v>
      </c>
      <c r="V136" s="364">
        <v>410.26374743210852</v>
      </c>
      <c r="W136" s="364">
        <v>516.22055342635178</v>
      </c>
      <c r="X136" s="364">
        <v>655.51645740461538</v>
      </c>
      <c r="Y136" s="364"/>
      <c r="Z136" s="364"/>
      <c r="AA136" s="364"/>
      <c r="AB136" s="364" t="s">
        <v>73</v>
      </c>
      <c r="AC136" s="364">
        <v>8.7631800000000002</v>
      </c>
      <c r="AD136" s="364">
        <v>62.39119618010043</v>
      </c>
      <c r="AE136" s="364">
        <v>121.52503904078114</v>
      </c>
      <c r="AF136" s="364">
        <v>193.44893121370706</v>
      </c>
      <c r="AG136" s="364">
        <v>267.30382937040144</v>
      </c>
      <c r="AH136" s="364">
        <v>341.99749719722951</v>
      </c>
      <c r="AI136" s="364">
        <v>436.82448975406021</v>
      </c>
      <c r="AJ136" s="364">
        <v>555.86988063487161</v>
      </c>
      <c r="AK136" s="364">
        <v>690.1809148467122</v>
      </c>
    </row>
    <row r="137" spans="1:37" x14ac:dyDescent="0.3">
      <c r="A137" s="364"/>
      <c r="B137" s="364" t="s">
        <v>61</v>
      </c>
      <c r="C137" s="364">
        <v>177.99678700200658</v>
      </c>
      <c r="D137" s="364">
        <v>764.11236187634029</v>
      </c>
      <c r="E137" s="364">
        <v>1065.4180950612515</v>
      </c>
      <c r="F137" s="364">
        <v>1348.226740614459</v>
      </c>
      <c r="G137" s="364">
        <v>1677.710602335309</v>
      </c>
      <c r="H137" s="364">
        <v>2024.9811644814256</v>
      </c>
      <c r="I137" s="364">
        <v>2396.4039058194176</v>
      </c>
      <c r="J137" s="364">
        <v>2698.1544284002816</v>
      </c>
      <c r="K137" s="364">
        <v>3000.6385254369993</v>
      </c>
      <c r="L137" s="364"/>
      <c r="M137" s="364"/>
      <c r="N137" s="364"/>
      <c r="O137" s="364" t="s">
        <v>61</v>
      </c>
      <c r="P137" s="364">
        <v>177.99678700200658</v>
      </c>
      <c r="Q137" s="364">
        <v>885.08937840939177</v>
      </c>
      <c r="R137" s="364">
        <v>1321.2585623252153</v>
      </c>
      <c r="S137" s="364">
        <v>1845.9939906377581</v>
      </c>
      <c r="T137" s="364">
        <v>2354.1603103872458</v>
      </c>
      <c r="U137" s="364">
        <v>3177.3833007482149</v>
      </c>
      <c r="V137" s="364">
        <v>4018.6728437742222</v>
      </c>
      <c r="W137" s="364">
        <v>5039.5520367419322</v>
      </c>
      <c r="X137" s="364">
        <v>6394.4322457247272</v>
      </c>
      <c r="Y137" s="364"/>
      <c r="Z137" s="364"/>
      <c r="AA137" s="364"/>
      <c r="AB137" s="364" t="s">
        <v>61</v>
      </c>
      <c r="AC137" s="364">
        <v>177.99678700200658</v>
      </c>
      <c r="AD137" s="364">
        <v>752.95093805125327</v>
      </c>
      <c r="AE137" s="364">
        <v>1162.33799605746</v>
      </c>
      <c r="AF137" s="364">
        <v>1771.2562459937669</v>
      </c>
      <c r="AG137" s="364">
        <v>2540.3906783841362</v>
      </c>
      <c r="AH137" s="364">
        <v>3480.7180174474261</v>
      </c>
      <c r="AI137" s="364">
        <v>4424.1306688407958</v>
      </c>
      <c r="AJ137" s="364">
        <v>5550.1550504998295</v>
      </c>
      <c r="AK137" s="364">
        <v>6697.0570240831321</v>
      </c>
    </row>
    <row r="138" spans="1:37" x14ac:dyDescent="0.3">
      <c r="A138" s="364"/>
      <c r="B138" s="364" t="s">
        <v>74</v>
      </c>
      <c r="C138" s="364">
        <v>7.4322450585597988</v>
      </c>
      <c r="D138" s="364">
        <v>20.601701233277154</v>
      </c>
      <c r="E138" s="364">
        <v>46.666420685477419</v>
      </c>
      <c r="F138" s="364">
        <v>81.000930070684745</v>
      </c>
      <c r="G138" s="364">
        <v>119.84266601844459</v>
      </c>
      <c r="H138" s="364">
        <v>161.61149676151288</v>
      </c>
      <c r="I138" s="364">
        <v>217.01252172511622</v>
      </c>
      <c r="J138" s="364">
        <v>282.19216679895936</v>
      </c>
      <c r="K138" s="364">
        <v>349.61810176379964</v>
      </c>
      <c r="L138" s="364"/>
      <c r="M138" s="364"/>
      <c r="N138" s="364"/>
      <c r="O138" s="364" t="s">
        <v>74</v>
      </c>
      <c r="P138" s="364">
        <v>7.4322450585597988</v>
      </c>
      <c r="Q138" s="364">
        <v>60.038514440775664</v>
      </c>
      <c r="R138" s="364">
        <v>157.61173148913522</v>
      </c>
      <c r="S138" s="364">
        <v>277.45202178445021</v>
      </c>
      <c r="T138" s="364">
        <v>407.33850652985348</v>
      </c>
      <c r="U138" s="364">
        <v>549.51731843357322</v>
      </c>
      <c r="V138" s="364">
        <v>719.9765731112625</v>
      </c>
      <c r="W138" s="364">
        <v>882.90628698381204</v>
      </c>
      <c r="X138" s="364">
        <v>1032.7541912832307</v>
      </c>
      <c r="Y138" s="364"/>
      <c r="Z138" s="364"/>
      <c r="AA138" s="364"/>
      <c r="AB138" s="364" t="s">
        <v>74</v>
      </c>
      <c r="AC138" s="364">
        <v>7.4322450585597988</v>
      </c>
      <c r="AD138" s="364">
        <v>96.426160413322577</v>
      </c>
      <c r="AE138" s="364">
        <v>203.11129953948691</v>
      </c>
      <c r="AF138" s="364">
        <v>373.04736991259136</v>
      </c>
      <c r="AG138" s="364">
        <v>565.14171815073132</v>
      </c>
      <c r="AH138" s="364">
        <v>745.80572226564232</v>
      </c>
      <c r="AI138" s="364">
        <v>939.15719961818252</v>
      </c>
      <c r="AJ138" s="364">
        <v>1128.4563333754509</v>
      </c>
      <c r="AK138" s="364">
        <v>1276.7891871589641</v>
      </c>
    </row>
    <row r="139" spans="1:37" x14ac:dyDescent="0.3">
      <c r="A139" s="364"/>
      <c r="B139" s="364" t="s">
        <v>75</v>
      </c>
      <c r="C139" s="364">
        <v>0.53652000000000011</v>
      </c>
      <c r="D139" s="364">
        <v>2.1954969168989829</v>
      </c>
      <c r="E139" s="364">
        <v>5.3961692788700182</v>
      </c>
      <c r="F139" s="364">
        <v>10.161586857178587</v>
      </c>
      <c r="G139" s="364">
        <v>17.868969541698672</v>
      </c>
      <c r="H139" s="364">
        <v>24.567497382661223</v>
      </c>
      <c r="I139" s="364">
        <v>31.313658772075915</v>
      </c>
      <c r="J139" s="364">
        <v>38.826624846531516</v>
      </c>
      <c r="K139" s="364">
        <v>45.791184351087139</v>
      </c>
      <c r="L139" s="364"/>
      <c r="M139" s="364"/>
      <c r="N139" s="364"/>
      <c r="O139" s="364" t="s">
        <v>75</v>
      </c>
      <c r="P139" s="364">
        <v>0.53652000000000011</v>
      </c>
      <c r="Q139" s="364">
        <v>2.5168314895517954</v>
      </c>
      <c r="R139" s="364">
        <v>6.9099856947123603</v>
      </c>
      <c r="S139" s="364">
        <v>19.102644056325495</v>
      </c>
      <c r="T139" s="364">
        <v>39.031940215447946</v>
      </c>
      <c r="U139" s="364">
        <v>83.064584452115383</v>
      </c>
      <c r="V139" s="364">
        <v>153.02631885290677</v>
      </c>
      <c r="W139" s="364">
        <v>225.8324827049853</v>
      </c>
      <c r="X139" s="364">
        <v>279.29028640535631</v>
      </c>
      <c r="Y139" s="364"/>
      <c r="Z139" s="364"/>
      <c r="AA139" s="364"/>
      <c r="AB139" s="364" t="s">
        <v>75</v>
      </c>
      <c r="AC139" s="364">
        <v>0.53652000000000011</v>
      </c>
      <c r="AD139" s="364">
        <v>2.5168314907359264</v>
      </c>
      <c r="AE139" s="364">
        <v>6.9099857107981491</v>
      </c>
      <c r="AF139" s="364">
        <v>19.381115844225388</v>
      </c>
      <c r="AG139" s="364">
        <v>42.391867599642559</v>
      </c>
      <c r="AH139" s="364">
        <v>92.237369937229573</v>
      </c>
      <c r="AI139" s="364">
        <v>181.58086918544387</v>
      </c>
      <c r="AJ139" s="364">
        <v>269.89954753962672</v>
      </c>
      <c r="AK139" s="364">
        <v>335.29781962298489</v>
      </c>
    </row>
    <row r="140" spans="1:37" x14ac:dyDescent="0.3">
      <c r="A140" s="364"/>
      <c r="B140" s="364" t="s">
        <v>58</v>
      </c>
      <c r="C140" s="364">
        <v>0</v>
      </c>
      <c r="D140" s="364">
        <v>0</v>
      </c>
      <c r="E140" s="364">
        <v>0</v>
      </c>
      <c r="F140" s="364">
        <v>0</v>
      </c>
      <c r="G140" s="364">
        <v>0</v>
      </c>
      <c r="H140" s="364">
        <v>0</v>
      </c>
      <c r="I140" s="364">
        <v>0</v>
      </c>
      <c r="J140" s="364">
        <v>0</v>
      </c>
      <c r="K140" s="364">
        <v>0</v>
      </c>
      <c r="L140" s="364"/>
      <c r="M140" s="364"/>
      <c r="N140" s="364"/>
      <c r="O140" s="364" t="s">
        <v>58</v>
      </c>
      <c r="P140" s="364">
        <v>0</v>
      </c>
      <c r="Q140" s="364">
        <v>0</v>
      </c>
      <c r="R140" s="364">
        <v>0</v>
      </c>
      <c r="S140" s="364">
        <v>0</v>
      </c>
      <c r="T140" s="364">
        <v>0</v>
      </c>
      <c r="U140" s="364">
        <v>0</v>
      </c>
      <c r="V140" s="364">
        <v>0</v>
      </c>
      <c r="W140" s="364">
        <v>0</v>
      </c>
      <c r="X140" s="364">
        <v>0</v>
      </c>
      <c r="Y140" s="364"/>
      <c r="Z140" s="364"/>
      <c r="AA140" s="364"/>
      <c r="AB140" s="364" t="s">
        <v>58</v>
      </c>
      <c r="AC140" s="364">
        <v>0</v>
      </c>
      <c r="AD140" s="364">
        <v>0</v>
      </c>
      <c r="AE140" s="364">
        <v>0</v>
      </c>
      <c r="AF140" s="364">
        <v>0</v>
      </c>
      <c r="AG140" s="364">
        <v>0</v>
      </c>
      <c r="AH140" s="364">
        <v>0</v>
      </c>
      <c r="AI140" s="364">
        <v>0</v>
      </c>
      <c r="AJ140" s="364">
        <v>0</v>
      </c>
      <c r="AK140" s="364">
        <v>0</v>
      </c>
    </row>
    <row r="141" spans="1:37" x14ac:dyDescent="0.3">
      <c r="A141" s="365"/>
      <c r="B141" s="365" t="s">
        <v>390</v>
      </c>
      <c r="C141" s="365">
        <v>5962.4416482104598</v>
      </c>
      <c r="D141" s="365">
        <v>8259.4533022036921</v>
      </c>
      <c r="E141" s="365">
        <v>9254.4534125109585</v>
      </c>
      <c r="F141" s="365">
        <v>10311.368511081901</v>
      </c>
      <c r="G141" s="365">
        <v>11398.248613584194</v>
      </c>
      <c r="H141" s="365">
        <v>12620.690480800131</v>
      </c>
      <c r="I141" s="365">
        <v>13732.563085347316</v>
      </c>
      <c r="J141" s="365">
        <v>14799.628188861567</v>
      </c>
      <c r="K141" s="365">
        <v>15745.891005334403</v>
      </c>
      <c r="L141" s="365"/>
      <c r="M141" s="365"/>
      <c r="N141" s="365"/>
      <c r="O141" s="365" t="s">
        <v>390</v>
      </c>
      <c r="P141" s="365">
        <v>5962.4416482104598</v>
      </c>
      <c r="Q141" s="365">
        <v>8534.1482558884491</v>
      </c>
      <c r="R141" s="365">
        <v>9960.7863623537396</v>
      </c>
      <c r="S141" s="365">
        <v>10854.331745466921</v>
      </c>
      <c r="T141" s="365">
        <v>11863.294516344065</v>
      </c>
      <c r="U141" s="365">
        <v>13463.175119544712</v>
      </c>
      <c r="V141" s="365">
        <v>15112.602643162745</v>
      </c>
      <c r="W141" s="365">
        <v>16973.647181440869</v>
      </c>
      <c r="X141" s="365">
        <v>19310.230051910505</v>
      </c>
      <c r="Y141" s="365"/>
      <c r="Z141" s="365"/>
      <c r="AA141" s="365"/>
      <c r="AB141" s="365" t="s">
        <v>390</v>
      </c>
      <c r="AC141" s="365">
        <v>5962.4416482104598</v>
      </c>
      <c r="AD141" s="365">
        <v>8533.2962889788705</v>
      </c>
      <c r="AE141" s="365">
        <v>9636.754138730319</v>
      </c>
      <c r="AF141" s="365">
        <v>10684.39375301612</v>
      </c>
      <c r="AG141" s="365">
        <v>12182.737412906454</v>
      </c>
      <c r="AH141" s="365">
        <v>14168.027653144258</v>
      </c>
      <c r="AI141" s="365">
        <v>16107.256352081315</v>
      </c>
      <c r="AJ141" s="365">
        <v>17915.823775886336</v>
      </c>
      <c r="AK141" s="365">
        <v>20258.18503557397</v>
      </c>
    </row>
    <row r="142" spans="1:37" x14ac:dyDescent="0.3">
      <c r="A142" s="365"/>
      <c r="B142" s="365"/>
      <c r="C142" s="365"/>
      <c r="D142" s="365"/>
      <c r="E142" s="365"/>
      <c r="F142" s="365"/>
      <c r="G142" s="365"/>
      <c r="H142" s="365"/>
      <c r="I142" s="365"/>
      <c r="J142" s="365"/>
      <c r="K142" s="365"/>
      <c r="L142" s="365"/>
      <c r="M142" s="365"/>
      <c r="N142" s="365"/>
      <c r="O142" s="365"/>
      <c r="P142" s="365"/>
      <c r="Q142" s="365"/>
      <c r="R142" s="365"/>
      <c r="S142" s="365"/>
      <c r="T142" s="365"/>
      <c r="U142" s="365"/>
      <c r="V142" s="365"/>
      <c r="W142" s="365"/>
      <c r="X142" s="365"/>
      <c r="Y142" s="365"/>
      <c r="Z142" s="365"/>
      <c r="AA142" s="365"/>
      <c r="AB142" s="365"/>
      <c r="AC142" s="365"/>
      <c r="AD142" s="365"/>
      <c r="AE142" s="365"/>
      <c r="AF142" s="365"/>
      <c r="AG142" s="365"/>
      <c r="AH142" s="365"/>
      <c r="AI142" s="365"/>
      <c r="AJ142" s="365"/>
      <c r="AK142" s="365"/>
    </row>
    <row r="143" spans="1:37" x14ac:dyDescent="0.3">
      <c r="A143" s="364"/>
      <c r="B143" s="370"/>
      <c r="C143" s="364"/>
      <c r="D143" s="364"/>
      <c r="E143" s="364"/>
      <c r="F143" s="364"/>
      <c r="G143" s="364"/>
      <c r="H143" s="364"/>
      <c r="I143" s="364"/>
      <c r="J143" s="364"/>
      <c r="K143" s="364"/>
      <c r="L143" s="364"/>
      <c r="M143" s="364"/>
      <c r="N143" s="364"/>
      <c r="O143" s="370"/>
      <c r="P143" s="364"/>
      <c r="Q143" s="364"/>
      <c r="R143" s="364"/>
      <c r="S143" s="364"/>
      <c r="T143" s="364"/>
      <c r="U143" s="364"/>
      <c r="V143" s="364"/>
      <c r="W143" s="364"/>
      <c r="X143" s="364"/>
      <c r="Y143" s="364"/>
      <c r="Z143" s="364"/>
      <c r="AA143" s="364"/>
      <c r="AB143" s="370"/>
      <c r="AC143" s="364"/>
      <c r="AD143" s="364"/>
      <c r="AE143" s="364"/>
      <c r="AF143" s="364"/>
      <c r="AG143" s="364"/>
      <c r="AH143" s="364"/>
      <c r="AI143" s="364"/>
      <c r="AJ143" s="364"/>
      <c r="AK143" s="364"/>
    </row>
    <row r="144" spans="1:37" x14ac:dyDescent="0.3">
      <c r="A144" s="361" t="s">
        <v>406</v>
      </c>
      <c r="B144" s="362"/>
      <c r="C144" s="362"/>
      <c r="D144" s="362"/>
      <c r="E144" s="362"/>
      <c r="F144" s="362"/>
      <c r="G144" s="362"/>
      <c r="H144" s="362"/>
      <c r="I144" s="362"/>
      <c r="J144" s="362"/>
      <c r="K144" s="362"/>
      <c r="L144" s="361"/>
      <c r="M144" s="363"/>
      <c r="N144" s="361" t="s">
        <v>406</v>
      </c>
      <c r="O144" s="361"/>
      <c r="P144" s="362"/>
      <c r="Q144" s="362"/>
      <c r="R144" s="362"/>
      <c r="S144" s="362"/>
      <c r="T144" s="362"/>
      <c r="U144" s="362"/>
      <c r="V144" s="362"/>
      <c r="W144" s="362"/>
      <c r="X144" s="362"/>
      <c r="Y144" s="361"/>
      <c r="Z144" s="363"/>
      <c r="AA144" s="361" t="s">
        <v>406</v>
      </c>
      <c r="AB144" s="362"/>
      <c r="AC144" s="362"/>
      <c r="AD144" s="362"/>
      <c r="AE144" s="362"/>
      <c r="AF144" s="362"/>
      <c r="AG144" s="362"/>
      <c r="AH144" s="362"/>
      <c r="AI144" s="362"/>
      <c r="AJ144" s="362"/>
      <c r="AK144" s="362"/>
    </row>
    <row r="145" spans="1:37" x14ac:dyDescent="0.3">
      <c r="A145" s="364"/>
      <c r="B145" s="364" t="s">
        <v>407</v>
      </c>
      <c r="C145" s="364">
        <v>8346.0621655155301</v>
      </c>
      <c r="D145" s="364">
        <v>9313.5562232960892</v>
      </c>
      <c r="E145" s="364">
        <v>9648.3724825375575</v>
      </c>
      <c r="F145" s="364">
        <v>9972.068003772356</v>
      </c>
      <c r="G145" s="364">
        <v>10338.866132496569</v>
      </c>
      <c r="H145" s="364">
        <v>10357.683465553713</v>
      </c>
      <c r="I145" s="364">
        <v>10358.535652527265</v>
      </c>
      <c r="J145" s="364">
        <v>10365.940129821902</v>
      </c>
      <c r="K145" s="364">
        <v>10222.500046159375</v>
      </c>
      <c r="L145" s="364"/>
      <c r="M145" s="364"/>
      <c r="N145" s="364"/>
      <c r="O145" s="371" t="s">
        <v>407</v>
      </c>
      <c r="P145" s="364">
        <v>8346.0621655155301</v>
      </c>
      <c r="Q145" s="364">
        <v>8333.2461424134708</v>
      </c>
      <c r="R145" s="364">
        <v>7753.9071706360355</v>
      </c>
      <c r="S145" s="364">
        <v>7309.3313198453579</v>
      </c>
      <c r="T145" s="364">
        <v>6795.7708397090273</v>
      </c>
      <c r="U145" s="364">
        <v>6237.8383750588127</v>
      </c>
      <c r="V145" s="364">
        <v>5800.076424207904</v>
      </c>
      <c r="W145" s="364">
        <v>5478.4930256113112</v>
      </c>
      <c r="X145" s="364">
        <v>5134.8590135526747</v>
      </c>
      <c r="Y145" s="364"/>
      <c r="Z145" s="364"/>
      <c r="AA145" s="364"/>
      <c r="AB145" s="371" t="s">
        <v>407</v>
      </c>
      <c r="AC145" s="364">
        <v>8346.0621655155301</v>
      </c>
      <c r="AD145" s="364">
        <v>6980.0299244955286</v>
      </c>
      <c r="AE145" s="364">
        <v>6018.0493382227842</v>
      </c>
      <c r="AF145" s="364">
        <v>5251.3196533144628</v>
      </c>
      <c r="AG145" s="364">
        <v>4600.7551198740875</v>
      </c>
      <c r="AH145" s="364">
        <v>4014.9883285108426</v>
      </c>
      <c r="AI145" s="364">
        <v>3230.5533914542521</v>
      </c>
      <c r="AJ145" s="364">
        <v>2714.7669443002574</v>
      </c>
      <c r="AK145" s="364">
        <v>2091.0231750576386</v>
      </c>
    </row>
    <row r="146" spans="1:37" ht="72" x14ac:dyDescent="0.3">
      <c r="A146" s="364"/>
      <c r="B146" s="371" t="s">
        <v>408</v>
      </c>
      <c r="C146" s="364">
        <v>3295.5354450000004</v>
      </c>
      <c r="D146" s="364">
        <v>3119.9979437877246</v>
      </c>
      <c r="E146" s="364">
        <v>3042.6992717033127</v>
      </c>
      <c r="F146" s="364">
        <v>2947.4556398559912</v>
      </c>
      <c r="G146" s="364">
        <v>2873.6224047318715</v>
      </c>
      <c r="H146" s="364">
        <v>2819.2238999088549</v>
      </c>
      <c r="I146" s="364">
        <v>2880.7591552357098</v>
      </c>
      <c r="J146" s="364">
        <v>2639.4523701065341</v>
      </c>
      <c r="K146" s="364">
        <v>2524.6739087053497</v>
      </c>
      <c r="L146" s="364"/>
      <c r="M146" s="364"/>
      <c r="N146" s="364"/>
      <c r="O146" s="371" t="s">
        <v>408</v>
      </c>
      <c r="P146" s="364">
        <v>3295.5354450000004</v>
      </c>
      <c r="Q146" s="364">
        <v>2868.7970962709123</v>
      </c>
      <c r="R146" s="364">
        <v>2583.3215712740007</v>
      </c>
      <c r="S146" s="364">
        <v>2352.953400330437</v>
      </c>
      <c r="T146" s="364">
        <v>2159.6148742065479</v>
      </c>
      <c r="U146" s="364">
        <v>2000.5141807570817</v>
      </c>
      <c r="V146" s="364">
        <v>1819.8964982352622</v>
      </c>
      <c r="W146" s="364">
        <v>1661.2822284398512</v>
      </c>
      <c r="X146" s="364">
        <v>1505.0818706779341</v>
      </c>
      <c r="Y146" s="364"/>
      <c r="Z146" s="364"/>
      <c r="AA146" s="364"/>
      <c r="AB146" s="371" t="s">
        <v>408</v>
      </c>
      <c r="AC146" s="364">
        <v>3295.5354450000004</v>
      </c>
      <c r="AD146" s="364">
        <v>2464.2192378898408</v>
      </c>
      <c r="AE146" s="364">
        <v>1855.2761990103613</v>
      </c>
      <c r="AF146" s="364">
        <v>1435.3988343445005</v>
      </c>
      <c r="AG146" s="364">
        <v>1113.0733056100305</v>
      </c>
      <c r="AH146" s="364">
        <v>858.87194953710491</v>
      </c>
      <c r="AI146" s="364">
        <v>619.34849355191034</v>
      </c>
      <c r="AJ146" s="364">
        <v>475.40954052360007</v>
      </c>
      <c r="AK146" s="364">
        <v>372.07325486438452</v>
      </c>
    </row>
    <row r="147" spans="1:37" x14ac:dyDescent="0.3">
      <c r="A147" s="364"/>
      <c r="B147" s="364" t="s">
        <v>409</v>
      </c>
      <c r="C147" s="364">
        <v>7407.6321980000002</v>
      </c>
      <c r="D147" s="364">
        <v>8534.9847322557689</v>
      </c>
      <c r="E147" s="364">
        <v>9062.6722713820454</v>
      </c>
      <c r="F147" s="364">
        <v>9449.7487999069144</v>
      </c>
      <c r="G147" s="364">
        <v>9775.5134355974387</v>
      </c>
      <c r="H147" s="364">
        <v>10009.67258763895</v>
      </c>
      <c r="I147" s="364">
        <v>10077.641658745539</v>
      </c>
      <c r="J147" s="364">
        <v>10137.921520648038</v>
      </c>
      <c r="K147" s="364">
        <v>10114.167303328526</v>
      </c>
      <c r="L147" s="364"/>
      <c r="M147" s="364"/>
      <c r="N147" s="364"/>
      <c r="O147" s="371" t="s">
        <v>409</v>
      </c>
      <c r="P147" s="364">
        <v>7407.6321980000002</v>
      </c>
      <c r="Q147" s="364">
        <v>7397.0099639641812</v>
      </c>
      <c r="R147" s="364">
        <v>6994.6862914937719</v>
      </c>
      <c r="S147" s="364">
        <v>6407.0468631873136</v>
      </c>
      <c r="T147" s="364">
        <v>5683.5618127760827</v>
      </c>
      <c r="U147" s="364">
        <v>4969.5450466787097</v>
      </c>
      <c r="V147" s="364">
        <v>4316.3469746936007</v>
      </c>
      <c r="W147" s="364">
        <v>3675.1900014106336</v>
      </c>
      <c r="X147" s="364">
        <v>3230.0121043704789</v>
      </c>
      <c r="Y147" s="364"/>
      <c r="Z147" s="364"/>
      <c r="AA147" s="364"/>
      <c r="AB147" s="371" t="s">
        <v>409</v>
      </c>
      <c r="AC147" s="364">
        <v>7407.6321980000002</v>
      </c>
      <c r="AD147" s="364">
        <v>6895.3344393646566</v>
      </c>
      <c r="AE147" s="364">
        <v>6072.0525608642292</v>
      </c>
      <c r="AF147" s="364">
        <v>5093.7393393613493</v>
      </c>
      <c r="AG147" s="364">
        <v>4040.4734502426327</v>
      </c>
      <c r="AH147" s="364">
        <v>3164.1426217281146</v>
      </c>
      <c r="AI147" s="364">
        <v>2452.1163408562152</v>
      </c>
      <c r="AJ147" s="364">
        <v>1781.9953328802692</v>
      </c>
      <c r="AK147" s="364">
        <v>1400.9403802729269</v>
      </c>
    </row>
    <row r="148" spans="1:37" x14ac:dyDescent="0.3">
      <c r="A148" s="364"/>
      <c r="B148" s="372" t="s">
        <v>410</v>
      </c>
      <c r="C148" s="364">
        <v>13625.004647</v>
      </c>
      <c r="D148" s="364">
        <v>13350.955098573437</v>
      </c>
      <c r="E148" s="364">
        <v>13661.606976456438</v>
      </c>
      <c r="F148" s="364">
        <v>14040.996960478256</v>
      </c>
      <c r="G148" s="364">
        <v>14351.266114083073</v>
      </c>
      <c r="H148" s="364">
        <v>14531.796943398471</v>
      </c>
      <c r="I148" s="364">
        <v>14491.684361842275</v>
      </c>
      <c r="J148" s="364">
        <v>14680.854885652088</v>
      </c>
      <c r="K148" s="364">
        <v>14758.982217708879</v>
      </c>
      <c r="L148" s="364"/>
      <c r="M148" s="364"/>
      <c r="N148" s="364"/>
      <c r="O148" s="371" t="s">
        <v>410</v>
      </c>
      <c r="P148" s="364">
        <v>13625.004647</v>
      </c>
      <c r="Q148" s="364">
        <v>10433.156381113333</v>
      </c>
      <c r="R148" s="364">
        <v>7709.9806262986931</v>
      </c>
      <c r="S148" s="364">
        <v>5112.9084769059173</v>
      </c>
      <c r="T148" s="364">
        <v>3542.3183813584469</v>
      </c>
      <c r="U148" s="364">
        <v>2198.6674374902559</v>
      </c>
      <c r="V148" s="364">
        <v>1552.7616554677954</v>
      </c>
      <c r="W148" s="364">
        <v>798.31353929562283</v>
      </c>
      <c r="X148" s="364">
        <v>128.30710740554093</v>
      </c>
      <c r="Y148" s="364"/>
      <c r="Z148" s="364"/>
      <c r="AA148" s="364"/>
      <c r="AB148" s="371" t="s">
        <v>410</v>
      </c>
      <c r="AC148" s="364">
        <v>13625.004647</v>
      </c>
      <c r="AD148" s="364">
        <v>9369.4364035276667</v>
      </c>
      <c r="AE148" s="364">
        <v>7083.1994249231311</v>
      </c>
      <c r="AF148" s="364">
        <v>4758.6490241959691</v>
      </c>
      <c r="AG148" s="364">
        <v>2661.9039102911465</v>
      </c>
      <c r="AH148" s="364">
        <v>823.65980003171899</v>
      </c>
      <c r="AI148" s="364">
        <v>-355.66926433015539</v>
      </c>
      <c r="AJ148" s="364">
        <v>-1189.020977350287</v>
      </c>
      <c r="AK148" s="364">
        <v>-1743.8363466395458</v>
      </c>
    </row>
    <row r="149" spans="1:37" ht="43.2" x14ac:dyDescent="0.3">
      <c r="A149" s="364"/>
      <c r="B149" s="372" t="s">
        <v>411</v>
      </c>
      <c r="C149" s="364">
        <v>1579.6700180000003</v>
      </c>
      <c r="D149" s="364">
        <v>1828.7766009568777</v>
      </c>
      <c r="E149" s="364">
        <v>1919.0637405256427</v>
      </c>
      <c r="F149" s="364">
        <v>1885.308275147823</v>
      </c>
      <c r="G149" s="364">
        <v>1982.565297361785</v>
      </c>
      <c r="H149" s="364">
        <v>2070.055915824863</v>
      </c>
      <c r="I149" s="364">
        <v>2091.1568878911526</v>
      </c>
      <c r="J149" s="364">
        <v>2156.8022121733602</v>
      </c>
      <c r="K149" s="364">
        <v>2212.98606766081</v>
      </c>
      <c r="L149" s="364"/>
      <c r="M149" s="364"/>
      <c r="N149" s="364"/>
      <c r="O149" s="371" t="s">
        <v>411</v>
      </c>
      <c r="P149" s="364">
        <v>1579.6700180000003</v>
      </c>
      <c r="Q149" s="364">
        <v>1537.0140068740457</v>
      </c>
      <c r="R149" s="364">
        <v>1241.7694218434924</v>
      </c>
      <c r="S149" s="364">
        <v>936.50228025026672</v>
      </c>
      <c r="T149" s="364">
        <v>570.24044279503767</v>
      </c>
      <c r="U149" s="364">
        <v>184.93684708333166</v>
      </c>
      <c r="V149" s="364">
        <v>-202.97882392053603</v>
      </c>
      <c r="W149" s="364">
        <v>-600.50004039249961</v>
      </c>
      <c r="X149" s="364">
        <v>-1023.0000502677868</v>
      </c>
      <c r="Y149" s="364"/>
      <c r="Z149" s="364"/>
      <c r="AA149" s="364"/>
      <c r="AB149" s="371" t="s">
        <v>411</v>
      </c>
      <c r="AC149" s="364">
        <v>1579.6700180000003</v>
      </c>
      <c r="AD149" s="364">
        <v>1447.3992553375358</v>
      </c>
      <c r="AE149" s="364">
        <v>1039.4155714076192</v>
      </c>
      <c r="AF149" s="364">
        <v>541.74676058643399</v>
      </c>
      <c r="AG149" s="364">
        <v>-147.95168616030844</v>
      </c>
      <c r="AH149" s="364">
        <v>-821.4931103360359</v>
      </c>
      <c r="AI149" s="364">
        <v>-1219.9971442934182</v>
      </c>
      <c r="AJ149" s="364">
        <v>-1989.5620830287112</v>
      </c>
      <c r="AK149" s="364">
        <v>-2156.7903330785875</v>
      </c>
    </row>
    <row r="150" spans="1:37" x14ac:dyDescent="0.3">
      <c r="A150" s="364"/>
      <c r="B150" s="365" t="s">
        <v>390</v>
      </c>
      <c r="C150" s="365">
        <v>34253.904473515526</v>
      </c>
      <c r="D150" s="365">
        <v>36148.270598869902</v>
      </c>
      <c r="E150" s="365">
        <v>37334.414742604997</v>
      </c>
      <c r="F150" s="365">
        <v>38295.577679161346</v>
      </c>
      <c r="G150" s="365">
        <v>39321.833384270736</v>
      </c>
      <c r="H150" s="365">
        <v>39788.432812324856</v>
      </c>
      <c r="I150" s="365">
        <v>39899.777716241901</v>
      </c>
      <c r="J150" s="365">
        <v>39980.971118401918</v>
      </c>
      <c r="K150" s="365">
        <v>39833.309543562937</v>
      </c>
      <c r="L150" s="364"/>
      <c r="M150" s="364"/>
      <c r="N150" s="364"/>
      <c r="O150" s="373" t="s">
        <v>390</v>
      </c>
      <c r="P150" s="365">
        <v>34253.904473515526</v>
      </c>
      <c r="Q150" s="365">
        <v>30569.223590635942</v>
      </c>
      <c r="R150" s="365">
        <v>26283.665081545994</v>
      </c>
      <c r="S150" s="365">
        <v>22118.742340519293</v>
      </c>
      <c r="T150" s="365">
        <v>18751.506350845142</v>
      </c>
      <c r="U150" s="365">
        <v>15591.501887068192</v>
      </c>
      <c r="V150" s="365">
        <v>13286.102728684027</v>
      </c>
      <c r="W150" s="365">
        <v>11012.778754364917</v>
      </c>
      <c r="X150" s="365">
        <v>8975.2600457388417</v>
      </c>
      <c r="Y150" s="364"/>
      <c r="Z150" s="364"/>
      <c r="AA150" s="364"/>
      <c r="AB150" s="373" t="s">
        <v>390</v>
      </c>
      <c r="AC150" s="365">
        <v>34253.904473515526</v>
      </c>
      <c r="AD150" s="365">
        <v>27156.419260615228</v>
      </c>
      <c r="AE150" s="365">
        <v>22067.993094428126</v>
      </c>
      <c r="AF150" s="365">
        <v>17080.853611802715</v>
      </c>
      <c r="AG150" s="365">
        <v>12268.25409985759</v>
      </c>
      <c r="AH150" s="365">
        <v>8040.169589471745</v>
      </c>
      <c r="AI150" s="365">
        <v>4726.3518172388031</v>
      </c>
      <c r="AJ150" s="365">
        <v>1793.5887573251284</v>
      </c>
      <c r="AK150" s="365">
        <v>-36.589869523183552</v>
      </c>
    </row>
    <row r="151" spans="1:37" x14ac:dyDescent="0.3">
      <c r="A151" s="364"/>
      <c r="B151" s="364"/>
      <c r="C151" s="364"/>
      <c r="D151" s="364"/>
      <c r="E151" s="364"/>
      <c r="F151" s="364"/>
      <c r="G151" s="364"/>
      <c r="H151" s="364"/>
      <c r="I151" s="364"/>
      <c r="J151" s="364"/>
      <c r="K151" s="364"/>
      <c r="L151" s="364"/>
      <c r="M151" s="364"/>
      <c r="N151" s="364"/>
      <c r="O151" s="364"/>
      <c r="P151" s="364"/>
      <c r="Q151" s="364"/>
      <c r="R151" s="364"/>
      <c r="S151" s="364"/>
      <c r="T151" s="364"/>
      <c r="U151" s="364"/>
      <c r="V151" s="364"/>
      <c r="W151" s="364"/>
      <c r="X151" s="364"/>
      <c r="Y151" s="364"/>
      <c r="Z151" s="364"/>
      <c r="AA151" s="364"/>
      <c r="AB151" s="364"/>
      <c r="AC151" s="364"/>
      <c r="AD151" s="364"/>
      <c r="AE151" s="364"/>
      <c r="AF151" s="364"/>
      <c r="AG151" s="364"/>
      <c r="AH151" s="364"/>
      <c r="AI151" s="364"/>
      <c r="AJ151" s="364"/>
      <c r="AK151" s="364"/>
    </row>
    <row r="152" spans="1:37" x14ac:dyDescent="0.3">
      <c r="A152" s="361" t="s">
        <v>412</v>
      </c>
      <c r="B152" s="362"/>
      <c r="C152" s="362"/>
      <c r="D152" s="362"/>
      <c r="E152" s="362"/>
      <c r="F152" s="362"/>
      <c r="G152" s="362"/>
      <c r="H152" s="362"/>
      <c r="I152" s="362"/>
      <c r="J152" s="362"/>
      <c r="K152" s="362"/>
      <c r="L152" s="361"/>
      <c r="M152" s="363"/>
      <c r="N152" s="361" t="s">
        <v>412</v>
      </c>
      <c r="O152" s="362"/>
      <c r="P152" s="362"/>
      <c r="Q152" s="362"/>
      <c r="R152" s="362"/>
      <c r="S152" s="362"/>
      <c r="T152" s="362"/>
      <c r="U152" s="362"/>
      <c r="V152" s="362"/>
      <c r="W152" s="362"/>
      <c r="X152" s="362"/>
      <c r="Y152" s="361"/>
      <c r="Z152" s="363"/>
      <c r="AA152" s="361" t="s">
        <v>412</v>
      </c>
      <c r="AB152" s="362"/>
      <c r="AC152" s="362"/>
      <c r="AD152" s="362"/>
      <c r="AE152" s="362"/>
      <c r="AF152" s="362"/>
      <c r="AG152" s="362"/>
      <c r="AH152" s="362"/>
      <c r="AI152" s="362"/>
      <c r="AJ152" s="362"/>
      <c r="AK152" s="362"/>
    </row>
    <row r="153" spans="1:37" x14ac:dyDescent="0.3">
      <c r="A153" s="364"/>
      <c r="B153" s="364" t="s">
        <v>407</v>
      </c>
      <c r="C153" s="364">
        <v>0</v>
      </c>
      <c r="D153" s="364">
        <v>289.17933860492309</v>
      </c>
      <c r="E153" s="364">
        <v>298.36406245247582</v>
      </c>
      <c r="F153" s="364">
        <v>367.41742162988504</v>
      </c>
      <c r="G153" s="364">
        <v>460.26058767854875</v>
      </c>
      <c r="H153" s="364">
        <v>510.80721660237015</v>
      </c>
      <c r="I153" s="364">
        <v>645.25886199836145</v>
      </c>
      <c r="J153" s="364">
        <v>592.27041213058112</v>
      </c>
      <c r="K153" s="364">
        <v>717.97392498363843</v>
      </c>
      <c r="L153" s="364"/>
      <c r="M153" s="364"/>
      <c r="N153" s="364"/>
      <c r="O153" s="371" t="s">
        <v>407</v>
      </c>
      <c r="P153" s="364">
        <v>0</v>
      </c>
      <c r="Q153" s="364">
        <v>292.49556395517118</v>
      </c>
      <c r="R153" s="364">
        <v>527.75761296796645</v>
      </c>
      <c r="S153" s="364">
        <v>712.28694807232478</v>
      </c>
      <c r="T153" s="364">
        <v>981.35886559496066</v>
      </c>
      <c r="U153" s="364">
        <v>1180.3975608851908</v>
      </c>
      <c r="V153" s="364">
        <v>1378.0560951985365</v>
      </c>
      <c r="W153" s="364">
        <v>1440.2524522531764</v>
      </c>
      <c r="X153" s="364">
        <v>1619.8204210786289</v>
      </c>
      <c r="Y153" s="364"/>
      <c r="Z153" s="364"/>
      <c r="AA153" s="364"/>
      <c r="AB153" s="371" t="s">
        <v>407</v>
      </c>
      <c r="AC153" s="364">
        <v>0</v>
      </c>
      <c r="AD153" s="364">
        <v>763.94371787255238</v>
      </c>
      <c r="AE153" s="364">
        <v>1325.7685955650568</v>
      </c>
      <c r="AF153" s="364">
        <v>1871.0643202088672</v>
      </c>
      <c r="AG153" s="364">
        <v>2351.3844506999812</v>
      </c>
      <c r="AH153" s="364">
        <v>2679.3416093746423</v>
      </c>
      <c r="AI153" s="364">
        <v>3237.1801169984933</v>
      </c>
      <c r="AJ153" s="364">
        <v>3544.0930330780311</v>
      </c>
      <c r="AK153" s="364">
        <v>3848.7041414872242</v>
      </c>
    </row>
    <row r="154" spans="1:37" x14ac:dyDescent="0.3">
      <c r="A154" s="364"/>
      <c r="B154" s="364" t="s">
        <v>410</v>
      </c>
      <c r="C154" s="364">
        <v>0</v>
      </c>
      <c r="D154" s="364">
        <v>8.5105631081581006</v>
      </c>
      <c r="E154" s="364">
        <v>12.504244927022405</v>
      </c>
      <c r="F154" s="364">
        <v>36.700709818197339</v>
      </c>
      <c r="G154" s="364">
        <v>74.075123893614304</v>
      </c>
      <c r="H154" s="364">
        <v>107.66837116015755</v>
      </c>
      <c r="I154" s="364">
        <v>140.98274447844116</v>
      </c>
      <c r="J154" s="364">
        <v>229.12766455978499</v>
      </c>
      <c r="K154" s="364">
        <v>355.61938084440783</v>
      </c>
      <c r="L154" s="364"/>
      <c r="M154" s="364"/>
      <c r="N154" s="364"/>
      <c r="O154" s="371" t="s">
        <v>410</v>
      </c>
      <c r="P154" s="364">
        <v>0</v>
      </c>
      <c r="Q154" s="364">
        <v>50.258905217862235</v>
      </c>
      <c r="R154" s="364">
        <v>423.27892313987695</v>
      </c>
      <c r="S154" s="364">
        <v>1294.7823395382693</v>
      </c>
      <c r="T154" s="364">
        <v>2156.9657562917869</v>
      </c>
      <c r="U154" s="364">
        <v>2916.5776576826174</v>
      </c>
      <c r="V154" s="364">
        <v>2886.1882157455138</v>
      </c>
      <c r="W154" s="364">
        <v>2900.0360199041597</v>
      </c>
      <c r="X154" s="364">
        <v>3233.5125100841155</v>
      </c>
      <c r="Y154" s="364"/>
      <c r="Z154" s="364"/>
      <c r="AA154" s="364"/>
      <c r="AB154" s="371" t="s">
        <v>410</v>
      </c>
      <c r="AC154" s="364">
        <v>0</v>
      </c>
      <c r="AD154" s="364">
        <v>42.541734104881002</v>
      </c>
      <c r="AE154" s="364">
        <v>349.20373936982844</v>
      </c>
      <c r="AF154" s="364">
        <v>1145.3645746963141</v>
      </c>
      <c r="AG154" s="364">
        <v>2307.6515488165214</v>
      </c>
      <c r="AH154" s="364">
        <v>3313.1807467519188</v>
      </c>
      <c r="AI154" s="364">
        <v>3383.4505186357051</v>
      </c>
      <c r="AJ154" s="364">
        <v>3702.3890404245608</v>
      </c>
      <c r="AK154" s="364">
        <v>4472.3080521099018</v>
      </c>
    </row>
    <row r="155" spans="1:37" ht="43.2" x14ac:dyDescent="0.3">
      <c r="A155" s="364"/>
      <c r="B155" s="364" t="s">
        <v>411</v>
      </c>
      <c r="C155" s="364">
        <v>0</v>
      </c>
      <c r="D155" s="364">
        <v>4.1950366359556792</v>
      </c>
      <c r="E155" s="364">
        <v>16.427593511466871</v>
      </c>
      <c r="F155" s="364">
        <v>44.767725697862566</v>
      </c>
      <c r="G155" s="364">
        <v>71.146727227893564</v>
      </c>
      <c r="H155" s="364">
        <v>99.589758503041509</v>
      </c>
      <c r="I155" s="364">
        <v>133.61743935810051</v>
      </c>
      <c r="J155" s="364">
        <v>146.53982665036199</v>
      </c>
      <c r="K155" s="364">
        <v>159.28004052293466</v>
      </c>
      <c r="L155" s="364"/>
      <c r="M155" s="364"/>
      <c r="N155" s="364"/>
      <c r="O155" s="371" t="s">
        <v>411</v>
      </c>
      <c r="P155" s="364">
        <v>0</v>
      </c>
      <c r="Q155" s="364">
        <v>73.489061417356965</v>
      </c>
      <c r="R155" s="364">
        <v>207.98345327479609</v>
      </c>
      <c r="S155" s="364">
        <v>406.50873741547878</v>
      </c>
      <c r="T155" s="364">
        <v>649.30577874963706</v>
      </c>
      <c r="U155" s="364">
        <v>914.61482490428386</v>
      </c>
      <c r="V155" s="364">
        <v>1168.0985605174346</v>
      </c>
      <c r="W155" s="364">
        <v>1489.5389224141791</v>
      </c>
      <c r="X155" s="364">
        <v>1791.7775223757417</v>
      </c>
      <c r="Y155" s="364"/>
      <c r="Z155" s="364"/>
      <c r="AA155" s="364"/>
      <c r="AB155" s="371" t="s">
        <v>411</v>
      </c>
      <c r="AC155" s="364">
        <v>0</v>
      </c>
      <c r="AD155" s="364">
        <v>92.746617844842532</v>
      </c>
      <c r="AE155" s="364">
        <v>322.71705008094762</v>
      </c>
      <c r="AF155" s="364">
        <v>604.6697183218007</v>
      </c>
      <c r="AG155" s="364">
        <v>1080.0003431585446</v>
      </c>
      <c r="AH155" s="364">
        <v>1527.5639806099837</v>
      </c>
      <c r="AI155" s="364">
        <v>1794.7924329821574</v>
      </c>
      <c r="AJ155" s="364">
        <v>2464.4658808600693</v>
      </c>
      <c r="AK155" s="364">
        <v>2620.1742590495824</v>
      </c>
    </row>
    <row r="156" spans="1:37" x14ac:dyDescent="0.3">
      <c r="A156" s="364"/>
      <c r="B156" s="365" t="s">
        <v>390</v>
      </c>
      <c r="C156" s="365">
        <v>0</v>
      </c>
      <c r="D156" s="365">
        <v>301.88493834903687</v>
      </c>
      <c r="E156" s="365">
        <v>327.29590089096507</v>
      </c>
      <c r="F156" s="365">
        <v>448.88585714594495</v>
      </c>
      <c r="G156" s="365">
        <v>605.48243880005657</v>
      </c>
      <c r="H156" s="365">
        <v>718.06534626556913</v>
      </c>
      <c r="I156" s="365">
        <v>919.8590458349031</v>
      </c>
      <c r="J156" s="365">
        <v>967.9379033407281</v>
      </c>
      <c r="K156" s="365">
        <v>1232.8733463509807</v>
      </c>
      <c r="L156" s="364"/>
      <c r="M156" s="364"/>
      <c r="N156" s="364"/>
      <c r="O156" s="373" t="s">
        <v>390</v>
      </c>
      <c r="P156" s="365">
        <v>0</v>
      </c>
      <c r="Q156" s="365">
        <v>416.24353059039038</v>
      </c>
      <c r="R156" s="365">
        <v>1159.0199893826396</v>
      </c>
      <c r="S156" s="365">
        <v>2413.5780250260727</v>
      </c>
      <c r="T156" s="365">
        <v>3787.6304006363844</v>
      </c>
      <c r="U156" s="365">
        <v>5011.5900434720916</v>
      </c>
      <c r="V156" s="365">
        <v>5432.3428714614847</v>
      </c>
      <c r="W156" s="365">
        <v>5829.8273945715155</v>
      </c>
      <c r="X156" s="365">
        <v>6645.1104535384857</v>
      </c>
      <c r="Y156" s="364"/>
      <c r="Z156" s="364"/>
      <c r="AA156" s="364"/>
      <c r="AB156" s="373" t="s">
        <v>390</v>
      </c>
      <c r="AC156" s="365">
        <v>0</v>
      </c>
      <c r="AD156" s="365">
        <v>899.23206982227589</v>
      </c>
      <c r="AE156" s="365">
        <v>1997.6893850158326</v>
      </c>
      <c r="AF156" s="365">
        <v>3621.0986132269823</v>
      </c>
      <c r="AG156" s="365">
        <v>5739.0363426750473</v>
      </c>
      <c r="AH156" s="365">
        <v>7520.0863367365446</v>
      </c>
      <c r="AI156" s="365">
        <v>8415.4230686163555</v>
      </c>
      <c r="AJ156" s="365">
        <v>9710.9479543626603</v>
      </c>
      <c r="AK156" s="365">
        <v>10941.186452646707</v>
      </c>
    </row>
    <row r="157" spans="1:37" x14ac:dyDescent="0.3">
      <c r="A157" s="364"/>
      <c r="B157" s="364"/>
      <c r="C157" s="364"/>
      <c r="D157" s="364"/>
      <c r="E157" s="364"/>
      <c r="F157" s="364"/>
      <c r="G157" s="364"/>
      <c r="H157" s="364"/>
      <c r="I157" s="364"/>
      <c r="J157" s="364"/>
      <c r="K157" s="364"/>
      <c r="L157" s="364"/>
      <c r="M157" s="364"/>
      <c r="N157" s="364"/>
      <c r="O157" s="364"/>
      <c r="P157" s="364"/>
      <c r="Q157" s="364"/>
      <c r="R157" s="364"/>
      <c r="S157" s="364"/>
      <c r="T157" s="364"/>
      <c r="U157" s="364"/>
      <c r="V157" s="364"/>
      <c r="W157" s="364"/>
      <c r="X157" s="364"/>
      <c r="Y157" s="364"/>
      <c r="Z157" s="364"/>
      <c r="AA157" s="364"/>
      <c r="AB157" s="364"/>
      <c r="AC157" s="364"/>
      <c r="AD157" s="364"/>
      <c r="AE157" s="364"/>
      <c r="AF157" s="364"/>
      <c r="AG157" s="364"/>
      <c r="AH157" s="364"/>
      <c r="AI157" s="364"/>
      <c r="AJ157" s="364"/>
      <c r="AK157" s="364"/>
    </row>
    <row r="158" spans="1:37" x14ac:dyDescent="0.3">
      <c r="A158" s="361" t="s">
        <v>413</v>
      </c>
      <c r="B158" s="362"/>
      <c r="C158" s="362"/>
      <c r="D158" s="362"/>
      <c r="E158" s="362"/>
      <c r="F158" s="362"/>
      <c r="G158" s="362"/>
      <c r="H158" s="362"/>
      <c r="I158" s="362"/>
      <c r="J158" s="362"/>
      <c r="K158" s="362"/>
      <c r="L158" s="361"/>
      <c r="M158" s="364"/>
      <c r="N158" s="361" t="s">
        <v>413</v>
      </c>
      <c r="O158" s="362"/>
      <c r="P158" s="362"/>
      <c r="Q158" s="362"/>
      <c r="R158" s="362"/>
      <c r="S158" s="362"/>
      <c r="T158" s="362"/>
      <c r="U158" s="362"/>
      <c r="V158" s="362"/>
      <c r="W158" s="362"/>
      <c r="X158" s="362"/>
      <c r="Y158" s="361"/>
      <c r="Z158" s="364"/>
      <c r="AA158" s="361" t="s">
        <v>413</v>
      </c>
      <c r="AB158" s="362"/>
      <c r="AC158" s="362"/>
      <c r="AD158" s="362"/>
      <c r="AE158" s="362"/>
      <c r="AF158" s="362"/>
      <c r="AG158" s="362"/>
      <c r="AH158" s="362"/>
      <c r="AI158" s="362"/>
      <c r="AJ158" s="362"/>
      <c r="AK158" s="362"/>
    </row>
    <row r="159" spans="1:37" x14ac:dyDescent="0.3">
      <c r="A159" s="364"/>
      <c r="B159" s="4" t="s">
        <v>407</v>
      </c>
      <c r="C159" s="364">
        <v>0</v>
      </c>
      <c r="D159" s="364">
        <v>1.6343283156892219</v>
      </c>
      <c r="E159" s="364">
        <v>2.4951028094115335</v>
      </c>
      <c r="F159" s="364">
        <v>3.2051736378281399</v>
      </c>
      <c r="G159" s="364">
        <v>6.0192230281491028</v>
      </c>
      <c r="H159" s="364">
        <v>9.1021607240369526</v>
      </c>
      <c r="I159" s="364">
        <v>12.677636618895203</v>
      </c>
      <c r="J159" s="364">
        <v>12.385570945709633</v>
      </c>
      <c r="K159" s="364">
        <v>18.029339863259658</v>
      </c>
      <c r="L159" s="364"/>
      <c r="M159" s="364"/>
      <c r="N159" s="364"/>
      <c r="O159" s="364" t="s">
        <v>407</v>
      </c>
      <c r="P159" s="364">
        <v>0</v>
      </c>
      <c r="Q159" s="364">
        <v>3.8504938648748439</v>
      </c>
      <c r="R159" s="364">
        <v>8.7353037052942586</v>
      </c>
      <c r="S159" s="364">
        <v>14.091427558814029</v>
      </c>
      <c r="T159" s="364">
        <v>27.251301002654657</v>
      </c>
      <c r="U159" s="364">
        <v>48.150559921573311</v>
      </c>
      <c r="V159" s="364">
        <v>81.223499084835424</v>
      </c>
      <c r="W159" s="364">
        <v>87.038339374406434</v>
      </c>
      <c r="X159" s="364">
        <v>131.02305924623775</v>
      </c>
      <c r="Y159" s="364"/>
      <c r="Z159" s="364"/>
      <c r="AA159" s="364"/>
      <c r="AB159" s="364" t="s">
        <v>407</v>
      </c>
      <c r="AC159" s="364">
        <v>0</v>
      </c>
      <c r="AD159" s="364">
        <v>12.091986894602917</v>
      </c>
      <c r="AE159" s="364">
        <v>28.226285490693378</v>
      </c>
      <c r="AF159" s="364">
        <v>48.278228672841848</v>
      </c>
      <c r="AG159" s="364">
        <v>91.011961456652841</v>
      </c>
      <c r="AH159" s="364">
        <v>147.64983851738373</v>
      </c>
      <c r="AI159" s="364">
        <v>198.0160359023171</v>
      </c>
      <c r="AJ159" s="364">
        <v>207.31641045015942</v>
      </c>
      <c r="AK159" s="364">
        <v>306.31227741931792</v>
      </c>
    </row>
    <row r="160" spans="1:37" x14ac:dyDescent="0.3">
      <c r="A160" s="364"/>
      <c r="B160" s="4" t="s">
        <v>410</v>
      </c>
      <c r="C160" s="364">
        <v>0</v>
      </c>
      <c r="D160" s="364">
        <v>0</v>
      </c>
      <c r="E160" s="364">
        <v>0</v>
      </c>
      <c r="F160" s="364">
        <v>0</v>
      </c>
      <c r="G160" s="364">
        <v>2.4086950840401475</v>
      </c>
      <c r="H160" s="364">
        <v>6.6780507407003853</v>
      </c>
      <c r="I160" s="364">
        <v>10.936582566298629</v>
      </c>
      <c r="J160" s="364">
        <v>19.476143754292071</v>
      </c>
      <c r="K160" s="364">
        <v>35.710537337216515</v>
      </c>
      <c r="L160" s="364"/>
      <c r="M160" s="364"/>
      <c r="N160" s="364"/>
      <c r="O160" s="364" t="s">
        <v>410</v>
      </c>
      <c r="P160" s="364">
        <v>0</v>
      </c>
      <c r="Q160" s="364">
        <v>0.76137331260877195</v>
      </c>
      <c r="R160" s="364">
        <v>6.8812482153129899</v>
      </c>
      <c r="S160" s="364">
        <v>22.269878108595286</v>
      </c>
      <c r="T160" s="364">
        <v>48.76128717982305</v>
      </c>
      <c r="U160" s="364">
        <v>151.43594899102084</v>
      </c>
      <c r="V160" s="364">
        <v>277.37852448663256</v>
      </c>
      <c r="W160" s="364">
        <v>560.91552640033683</v>
      </c>
      <c r="X160" s="364">
        <v>940.43143024395579</v>
      </c>
      <c r="Y160" s="364"/>
      <c r="Z160" s="364"/>
      <c r="AA160" s="364"/>
      <c r="AB160" s="364" t="s">
        <v>410</v>
      </c>
      <c r="AC160" s="364">
        <v>0</v>
      </c>
      <c r="AD160" s="364">
        <v>0</v>
      </c>
      <c r="AE160" s="364">
        <v>1.9336858677877706</v>
      </c>
      <c r="AF160" s="364">
        <v>15.007792616388034</v>
      </c>
      <c r="AG160" s="364">
        <v>120.01858671762866</v>
      </c>
      <c r="AH160" s="364">
        <v>569.54406496595925</v>
      </c>
      <c r="AI160" s="364">
        <v>1053.2378206219153</v>
      </c>
      <c r="AJ160" s="364">
        <v>1615.1562368191833</v>
      </c>
      <c r="AK160" s="364">
        <v>2100.142347861085</v>
      </c>
    </row>
    <row r="161" spans="1:37" x14ac:dyDescent="0.3">
      <c r="A161" s="364"/>
      <c r="B161" s="4" t="s">
        <v>411</v>
      </c>
      <c r="C161" s="364">
        <v>0</v>
      </c>
      <c r="D161" s="364">
        <v>1.5499592607617148</v>
      </c>
      <c r="E161" s="364">
        <v>2.1455745528029602</v>
      </c>
      <c r="F161" s="364">
        <v>10.177785960469183</v>
      </c>
      <c r="G161" s="364">
        <v>12.360389465516672</v>
      </c>
      <c r="H161" s="364">
        <v>14.232308178281704</v>
      </c>
      <c r="I161" s="364">
        <v>20.076183977722536</v>
      </c>
      <c r="J161" s="364">
        <v>32.543002720193819</v>
      </c>
      <c r="K161" s="364">
        <v>41.605191057693311</v>
      </c>
      <c r="L161" s="364"/>
      <c r="M161" s="364"/>
      <c r="N161" s="364"/>
      <c r="O161" s="364" t="s">
        <v>411</v>
      </c>
      <c r="P161" s="364">
        <v>0</v>
      </c>
      <c r="Q161" s="364">
        <v>52.393113186227509</v>
      </c>
      <c r="R161" s="364">
        <v>163.15396980418745</v>
      </c>
      <c r="S161" s="364">
        <v>325.83601497447796</v>
      </c>
      <c r="T161" s="364">
        <v>533.24423593401286</v>
      </c>
      <c r="U161" s="364">
        <v>767.19139500803169</v>
      </c>
      <c r="V161" s="364">
        <v>994.00444775432288</v>
      </c>
      <c r="W161" s="364">
        <v>1321.8722183946359</v>
      </c>
      <c r="X161" s="364">
        <v>1642.9757015457772</v>
      </c>
      <c r="Y161" s="364"/>
      <c r="Z161" s="364"/>
      <c r="AA161" s="364"/>
      <c r="AB161" s="364" t="s">
        <v>411</v>
      </c>
      <c r="AC161" s="364">
        <v>0</v>
      </c>
      <c r="AD161" s="364">
        <v>72.657224997448367</v>
      </c>
      <c r="AE161" s="364">
        <v>278.72646273149604</v>
      </c>
      <c r="AF161" s="364">
        <v>529.63062046613948</v>
      </c>
      <c r="AG161" s="364">
        <v>982.5288293525507</v>
      </c>
      <c r="AH161" s="364">
        <v>1421.6439074874154</v>
      </c>
      <c r="AI161" s="364">
        <v>1676.4049467220389</v>
      </c>
      <c r="AJ161" s="364">
        <v>2358.2853624403069</v>
      </c>
      <c r="AK161" s="364">
        <v>2513.01700117159</v>
      </c>
    </row>
    <row r="162" spans="1:37" x14ac:dyDescent="0.3">
      <c r="A162" s="364"/>
      <c r="B162" s="369" t="s">
        <v>390</v>
      </c>
      <c r="C162" s="365">
        <v>0</v>
      </c>
      <c r="D162" s="365">
        <v>3.1842875764509366</v>
      </c>
      <c r="E162" s="365">
        <v>4.6406773622144932</v>
      </c>
      <c r="F162" s="365">
        <v>13.382959598297322</v>
      </c>
      <c r="G162" s="365">
        <v>20.788307577705922</v>
      </c>
      <c r="H162" s="365">
        <v>30.01251964301904</v>
      </c>
      <c r="I162" s="365">
        <v>43.690403162916368</v>
      </c>
      <c r="J162" s="365">
        <v>64.404717420195524</v>
      </c>
      <c r="K162" s="365">
        <v>95.345068258169476</v>
      </c>
      <c r="L162" s="364"/>
      <c r="M162" s="364"/>
      <c r="N162" s="364"/>
      <c r="O162" s="365" t="s">
        <v>390</v>
      </c>
      <c r="P162" s="365">
        <v>0</v>
      </c>
      <c r="Q162" s="365">
        <v>57.004980363711127</v>
      </c>
      <c r="R162" s="365">
        <v>178.77052172479469</v>
      </c>
      <c r="S162" s="365">
        <v>362.19732064188725</v>
      </c>
      <c r="T162" s="365">
        <v>609.25682411649063</v>
      </c>
      <c r="U162" s="365">
        <v>966.77790392062582</v>
      </c>
      <c r="V162" s="365">
        <v>1352.6064713257908</v>
      </c>
      <c r="W162" s="365">
        <v>1969.8260841693791</v>
      </c>
      <c r="X162" s="365">
        <v>2714.4301910359709</v>
      </c>
      <c r="Y162" s="364"/>
      <c r="Z162" s="364"/>
      <c r="AA162" s="364"/>
      <c r="AB162" s="365" t="s">
        <v>390</v>
      </c>
      <c r="AC162" s="365">
        <v>0</v>
      </c>
      <c r="AD162" s="365">
        <v>84.749211892051278</v>
      </c>
      <c r="AE162" s="365">
        <v>308.88643408997717</v>
      </c>
      <c r="AF162" s="365">
        <v>592.91664175536937</v>
      </c>
      <c r="AG162" s="365">
        <v>1193.5593775268321</v>
      </c>
      <c r="AH162" s="365">
        <v>2138.8378109707583</v>
      </c>
      <c r="AI162" s="365">
        <v>2927.6588032462714</v>
      </c>
      <c r="AJ162" s="365">
        <v>4180.7580097096497</v>
      </c>
      <c r="AK162" s="365">
        <v>4919.471626451993</v>
      </c>
    </row>
  </sheetData>
  <conditionalFormatting sqref="A1:XFD7">
    <cfRule type="expression" dxfId="35" priority="1">
      <formula>_xlfn.ISFORMULA(A1)</formula>
    </cfRule>
  </conditionalFormatting>
  <hyperlinks>
    <hyperlink ref="B3" r:id="rId1" xr:uid="{B2139625-B204-4B8C-8311-644515C6D8C8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8ADF2-B275-4C71-979E-6150934E74D1}">
  <sheetPr>
    <tabColor theme="7" tint="0.39997558519241921"/>
  </sheetPr>
  <dimension ref="A1:AA335"/>
  <sheetViews>
    <sheetView workbookViewId="0"/>
  </sheetViews>
  <sheetFormatPr defaultColWidth="10.33203125" defaultRowHeight="14.4" x14ac:dyDescent="0.3"/>
  <cols>
    <col min="1" max="1" width="10.77734375" style="4" customWidth="1"/>
    <col min="2" max="2" width="40.6640625" style="4" customWidth="1"/>
    <col min="3" max="29" width="10.77734375" style="4" customWidth="1"/>
    <col min="30" max="16384" width="10.33203125" style="4"/>
  </cols>
  <sheetData>
    <row r="1" spans="1:27" s="19" customFormat="1" ht="49.5" customHeight="1" x14ac:dyDescent="0.3">
      <c r="A1" s="19" t="s">
        <v>414</v>
      </c>
    </row>
    <row r="2" spans="1:27" s="20" customFormat="1" x14ac:dyDescent="0.3">
      <c r="A2" s="20" t="s">
        <v>107</v>
      </c>
      <c r="B2" s="20" t="s">
        <v>415</v>
      </c>
    </row>
    <row r="3" spans="1:27" s="20" customFormat="1" x14ac:dyDescent="0.3">
      <c r="A3" s="20" t="s">
        <v>109</v>
      </c>
      <c r="B3" s="21" t="s">
        <v>416</v>
      </c>
    </row>
    <row r="4" spans="1:27" s="20" customFormat="1" x14ac:dyDescent="0.3">
      <c r="A4" s="20" t="s">
        <v>111</v>
      </c>
      <c r="B4" s="22">
        <v>43501</v>
      </c>
    </row>
    <row r="5" spans="1:27" s="20" customFormat="1" x14ac:dyDescent="0.3">
      <c r="A5" s="20" t="s">
        <v>7</v>
      </c>
      <c r="B5" s="20" t="s">
        <v>384</v>
      </c>
    </row>
    <row r="6" spans="1:27" s="20" customFormat="1" x14ac:dyDescent="0.3">
      <c r="A6" s="20" t="s">
        <v>5</v>
      </c>
      <c r="B6" s="20" t="s">
        <v>417</v>
      </c>
    </row>
    <row r="8" spans="1:27" ht="93" customHeight="1" thickBot="1" x14ac:dyDescent="0.35">
      <c r="A8" s="374"/>
      <c r="B8" s="374"/>
      <c r="C8" s="375"/>
      <c r="D8" s="375"/>
      <c r="E8" s="375"/>
      <c r="F8" s="375"/>
      <c r="G8" s="375"/>
      <c r="H8" s="375"/>
      <c r="I8" s="375"/>
      <c r="J8" s="375"/>
      <c r="K8" s="375"/>
      <c r="L8" s="375"/>
      <c r="M8" s="375"/>
      <c r="N8" s="376"/>
      <c r="O8" s="376"/>
      <c r="P8" s="376"/>
      <c r="Q8" s="376"/>
      <c r="R8" s="376"/>
      <c r="S8" s="376"/>
      <c r="T8" s="376"/>
      <c r="U8" s="376"/>
      <c r="V8" s="376"/>
      <c r="W8" s="376"/>
      <c r="X8" s="376"/>
      <c r="Y8" s="376"/>
      <c r="Z8" s="376"/>
      <c r="AA8" s="376"/>
    </row>
    <row r="9" spans="1:27" ht="15.6" thickTop="1" thickBot="1" x14ac:dyDescent="0.35">
      <c r="A9" s="377"/>
      <c r="B9" s="378" t="s">
        <v>418</v>
      </c>
      <c r="C9" s="379">
        <v>1980</v>
      </c>
      <c r="D9" s="379">
        <v>1985</v>
      </c>
      <c r="E9" s="379">
        <v>1990</v>
      </c>
      <c r="F9" s="379">
        <v>1995</v>
      </c>
      <c r="G9" s="379">
        <v>2000</v>
      </c>
      <c r="H9" s="379">
        <v>2005</v>
      </c>
      <c r="I9" s="379">
        <v>2010</v>
      </c>
      <c r="J9" s="379">
        <v>2015</v>
      </c>
      <c r="K9" s="380">
        <v>2020</v>
      </c>
      <c r="L9" s="380">
        <v>2025</v>
      </c>
      <c r="M9" s="380">
        <v>2030</v>
      </c>
      <c r="N9" s="380">
        <v>2035</v>
      </c>
      <c r="O9" s="381">
        <v>2040</v>
      </c>
      <c r="P9" s="381">
        <v>2045</v>
      </c>
      <c r="Q9" s="381">
        <v>2050</v>
      </c>
      <c r="R9" s="381">
        <v>2055</v>
      </c>
      <c r="S9" s="381">
        <v>2060</v>
      </c>
      <c r="T9" s="381">
        <v>2065</v>
      </c>
      <c r="U9" s="381">
        <v>2070</v>
      </c>
      <c r="V9" s="382">
        <v>2075</v>
      </c>
      <c r="W9" s="382">
        <v>2080</v>
      </c>
      <c r="X9" s="382">
        <v>2085</v>
      </c>
      <c r="Y9" s="382">
        <v>2090</v>
      </c>
      <c r="Z9" s="382">
        <v>2095</v>
      </c>
      <c r="AA9" s="382">
        <v>2100</v>
      </c>
    </row>
    <row r="10" spans="1:27" ht="15" thickTop="1" x14ac:dyDescent="0.3">
      <c r="A10" s="383">
        <v>1</v>
      </c>
      <c r="B10" s="384" t="s">
        <v>419</v>
      </c>
      <c r="C10" s="385" t="s">
        <v>420</v>
      </c>
      <c r="D10" s="385"/>
      <c r="E10" s="385"/>
      <c r="F10" s="385"/>
      <c r="G10" s="385"/>
      <c r="H10" s="385"/>
      <c r="I10" s="385"/>
      <c r="J10" s="385"/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  <c r="AA10" s="385"/>
    </row>
    <row r="11" spans="1:27" x14ac:dyDescent="0.3">
      <c r="A11" s="386">
        <v>1</v>
      </c>
      <c r="B11" s="387" t="s">
        <v>259</v>
      </c>
      <c r="C11" s="388">
        <v>254.21716100000003</v>
      </c>
      <c r="D11" s="388">
        <v>266.65794899999997</v>
      </c>
      <c r="E11" s="388">
        <v>280.63306300000005</v>
      </c>
      <c r="F11" s="388">
        <v>295.69981000000001</v>
      </c>
      <c r="G11" s="388">
        <v>313.72412399999996</v>
      </c>
      <c r="H11" s="388">
        <v>328.52430400000003</v>
      </c>
      <c r="I11" s="388">
        <v>344.12911699999995</v>
      </c>
      <c r="J11" s="389">
        <v>357.83803600000005</v>
      </c>
      <c r="K11" s="390">
        <v>371.26860900000008</v>
      </c>
      <c r="L11" s="388">
        <v>384.27371899999997</v>
      </c>
      <c r="M11" s="388">
        <v>396.27812900000004</v>
      </c>
      <c r="N11" s="389">
        <v>406.90512799999999</v>
      </c>
      <c r="O11" s="390">
        <v>416.36438699999997</v>
      </c>
      <c r="P11" s="388">
        <v>424.93047200000007</v>
      </c>
      <c r="Q11" s="388">
        <v>433.11373099999997</v>
      </c>
      <c r="R11" s="388">
        <v>441.08887700000002</v>
      </c>
      <c r="S11" s="388">
        <v>449.145826</v>
      </c>
      <c r="T11" s="388">
        <v>457.19958600000001</v>
      </c>
      <c r="U11" s="389">
        <v>464.95859300000001</v>
      </c>
      <c r="V11" s="390">
        <v>472.164197</v>
      </c>
      <c r="W11" s="388">
        <v>478.68141200000002</v>
      </c>
      <c r="X11" s="388">
        <v>484.60154899999992</v>
      </c>
      <c r="Y11" s="388">
        <v>490.11289399999998</v>
      </c>
      <c r="Z11" s="388">
        <v>495.29962399999994</v>
      </c>
      <c r="AA11" s="388">
        <v>500.14319799999998</v>
      </c>
    </row>
    <row r="12" spans="1:27" x14ac:dyDescent="0.3">
      <c r="A12" s="386">
        <v>2</v>
      </c>
      <c r="B12" s="387" t="s">
        <v>263</v>
      </c>
      <c r="C12" s="391">
        <v>505.02805599999982</v>
      </c>
      <c r="D12" s="391">
        <v>513.34162500000002</v>
      </c>
      <c r="E12" s="391">
        <v>521.68738199999996</v>
      </c>
      <c r="F12" s="391">
        <v>527.65947599999993</v>
      </c>
      <c r="G12" s="391">
        <v>530.0711490000001</v>
      </c>
      <c r="H12" s="391">
        <v>537.47175099999993</v>
      </c>
      <c r="I12" s="391">
        <v>545.4144970000001</v>
      </c>
      <c r="J12" s="392">
        <v>548.84838500000001</v>
      </c>
      <c r="K12" s="393">
        <v>552.01660900000013</v>
      </c>
      <c r="L12" s="391">
        <v>553.54187200000013</v>
      </c>
      <c r="M12" s="391">
        <v>553.568262</v>
      </c>
      <c r="N12" s="392">
        <v>552.34499900000003</v>
      </c>
      <c r="O12" s="393">
        <v>550.05064599999992</v>
      </c>
      <c r="P12" s="391">
        <v>546.80955799999992</v>
      </c>
      <c r="Q12" s="391">
        <v>542.56544299999996</v>
      </c>
      <c r="R12" s="391">
        <v>537.29579200000001</v>
      </c>
      <c r="S12" s="391">
        <v>531.34045400000014</v>
      </c>
      <c r="T12" s="391">
        <v>525.29233099999999</v>
      </c>
      <c r="U12" s="392">
        <v>519.83227399999998</v>
      </c>
      <c r="V12" s="393">
        <v>515.17481899999996</v>
      </c>
      <c r="W12" s="391">
        <v>511.28825599999993</v>
      </c>
      <c r="X12" s="391">
        <v>508.07942600000007</v>
      </c>
      <c r="Y12" s="391">
        <v>505.36178400000011</v>
      </c>
      <c r="Z12" s="391">
        <v>502.88429699999995</v>
      </c>
      <c r="AA12" s="391">
        <v>500.43377499999997</v>
      </c>
    </row>
    <row r="13" spans="1:27" x14ac:dyDescent="0.3">
      <c r="A13" s="386">
        <v>3</v>
      </c>
      <c r="B13" s="387" t="s">
        <v>320</v>
      </c>
      <c r="C13" s="391">
        <v>303.93417299999999</v>
      </c>
      <c r="D13" s="391">
        <v>319.02989600000006</v>
      </c>
      <c r="E13" s="391">
        <v>335.03843000000006</v>
      </c>
      <c r="F13" s="391">
        <v>347.80619900000005</v>
      </c>
      <c r="G13" s="391">
        <v>353.67396400000001</v>
      </c>
      <c r="H13" s="391">
        <v>361.45185999999995</v>
      </c>
      <c r="I13" s="391">
        <v>372.52153699999997</v>
      </c>
      <c r="J13" s="392">
        <v>388.99603600000006</v>
      </c>
      <c r="K13" s="393">
        <v>399.93163300000003</v>
      </c>
      <c r="L13" s="391">
        <v>407.43418800000001</v>
      </c>
      <c r="M13" s="391">
        <v>413.16408799999999</v>
      </c>
      <c r="N13" s="392">
        <v>417.699071</v>
      </c>
      <c r="O13" s="393">
        <v>421.57848499999994</v>
      </c>
      <c r="P13" s="391">
        <v>424.95327499999996</v>
      </c>
      <c r="Q13" s="391">
        <v>427.27069699999993</v>
      </c>
      <c r="R13" s="391">
        <v>428.08205900000002</v>
      </c>
      <c r="S13" s="391">
        <v>427.28819699999991</v>
      </c>
      <c r="T13" s="391">
        <v>425.19672499999996</v>
      </c>
      <c r="U13" s="392">
        <v>422.40265999999997</v>
      </c>
      <c r="V13" s="393">
        <v>419.39286399999997</v>
      </c>
      <c r="W13" s="391">
        <v>416.36635000000001</v>
      </c>
      <c r="X13" s="391">
        <v>413.21303500000005</v>
      </c>
      <c r="Y13" s="391">
        <v>409.59785800000003</v>
      </c>
      <c r="Z13" s="391">
        <v>405.31657899999999</v>
      </c>
      <c r="AA13" s="391">
        <v>400.50588100000004</v>
      </c>
    </row>
    <row r="14" spans="1:27" x14ac:dyDescent="0.3">
      <c r="A14" s="386">
        <v>4</v>
      </c>
      <c r="B14" s="387" t="s">
        <v>421</v>
      </c>
      <c r="C14" s="391">
        <v>191.44255200000003</v>
      </c>
      <c r="D14" s="391">
        <v>201.483969</v>
      </c>
      <c r="E14" s="391">
        <v>208.964696</v>
      </c>
      <c r="F14" s="391">
        <v>215.57431099999999</v>
      </c>
      <c r="G14" s="391">
        <v>220.74005699999998</v>
      </c>
      <c r="H14" s="391">
        <v>226.19318799999999</v>
      </c>
      <c r="I14" s="391">
        <v>231.22109900000001</v>
      </c>
      <c r="J14" s="392">
        <v>234.34919699999998</v>
      </c>
      <c r="K14" s="393">
        <v>236.02690999999999</v>
      </c>
      <c r="L14" s="391">
        <v>236.35795199999998</v>
      </c>
      <c r="M14" s="391">
        <v>235.76557000000003</v>
      </c>
      <c r="N14" s="392">
        <v>234.196731</v>
      </c>
      <c r="O14" s="393">
        <v>231.57956300000004</v>
      </c>
      <c r="P14" s="391">
        <v>228.25175199999998</v>
      </c>
      <c r="Q14" s="391">
        <v>224.567035</v>
      </c>
      <c r="R14" s="391">
        <v>220.61150000000001</v>
      </c>
      <c r="S14" s="391">
        <v>216.34542199999999</v>
      </c>
      <c r="T14" s="391">
        <v>211.84022699999997</v>
      </c>
      <c r="U14" s="392">
        <v>207.263002</v>
      </c>
      <c r="V14" s="393">
        <v>202.92064400000001</v>
      </c>
      <c r="W14" s="391">
        <v>199.08140300000005</v>
      </c>
      <c r="X14" s="391">
        <v>195.72352200000003</v>
      </c>
      <c r="Y14" s="391">
        <v>192.86828299999999</v>
      </c>
      <c r="Z14" s="391">
        <v>190.40766900000003</v>
      </c>
      <c r="AA14" s="391">
        <v>188.27297399999998</v>
      </c>
    </row>
    <row r="15" spans="1:27" x14ac:dyDescent="0.3">
      <c r="A15" s="386">
        <v>5</v>
      </c>
      <c r="B15" s="387" t="s">
        <v>324</v>
      </c>
      <c r="C15" s="391">
        <v>977.83743299999992</v>
      </c>
      <c r="D15" s="394">
        <v>1052.6224099999999</v>
      </c>
      <c r="E15" s="391">
        <v>1154.605773</v>
      </c>
      <c r="F15" s="391">
        <v>1227.841281</v>
      </c>
      <c r="G15" s="391">
        <v>1269.9745719999999</v>
      </c>
      <c r="H15" s="391">
        <v>1305.6006299999999</v>
      </c>
      <c r="I15" s="391">
        <v>1340.9687369999999</v>
      </c>
      <c r="J15" s="392">
        <v>1376.048943</v>
      </c>
      <c r="K15" s="393">
        <v>1402.8478379999999</v>
      </c>
      <c r="L15" s="391">
        <v>1414.8723419999999</v>
      </c>
      <c r="M15" s="391">
        <v>1415.5451089999999</v>
      </c>
      <c r="N15" s="392">
        <v>1408.3160519999999</v>
      </c>
      <c r="O15" s="393">
        <v>1394.7148910000001</v>
      </c>
      <c r="P15" s="391">
        <v>1374.6570609999999</v>
      </c>
      <c r="Q15" s="391">
        <v>1348.0563300000001</v>
      </c>
      <c r="R15" s="391">
        <v>1315.1481370000001</v>
      </c>
      <c r="S15" s="391">
        <v>1276.7570470000001</v>
      </c>
      <c r="T15" s="391">
        <v>1236.6640949999999</v>
      </c>
      <c r="U15" s="392">
        <v>1197.5330660000002</v>
      </c>
      <c r="V15" s="393">
        <v>1159.6448929999999</v>
      </c>
      <c r="W15" s="391">
        <v>1122.5692609999999</v>
      </c>
      <c r="X15" s="391">
        <v>1087.0737220000001</v>
      </c>
      <c r="Y15" s="391">
        <v>1055.0726440000001</v>
      </c>
      <c r="Z15" s="391">
        <v>1028.079962</v>
      </c>
      <c r="AA15" s="391">
        <v>1004.3919649999999</v>
      </c>
    </row>
    <row r="16" spans="1:27" x14ac:dyDescent="0.3">
      <c r="A16" s="386">
        <v>6</v>
      </c>
      <c r="B16" s="387" t="s">
        <v>325</v>
      </c>
      <c r="C16" s="391">
        <v>697.22974499999998</v>
      </c>
      <c r="D16" s="391">
        <v>782.08512699999994</v>
      </c>
      <c r="E16" s="391">
        <v>870.60177599999997</v>
      </c>
      <c r="F16" s="391">
        <v>960.87498199999993</v>
      </c>
      <c r="G16" s="391">
        <v>1053.481072</v>
      </c>
      <c r="H16" s="391">
        <v>1144.3262930000001</v>
      </c>
      <c r="I16" s="391">
        <v>1230.984504</v>
      </c>
      <c r="J16" s="392">
        <v>1311.0505270000001</v>
      </c>
      <c r="K16" s="393">
        <v>1388.8589169999998</v>
      </c>
      <c r="L16" s="391">
        <v>1461.6252339999999</v>
      </c>
      <c r="M16" s="391">
        <v>1527.6579879999999</v>
      </c>
      <c r="N16" s="392">
        <v>1585.3498520000001</v>
      </c>
      <c r="O16" s="393">
        <v>1633.727672</v>
      </c>
      <c r="P16" s="391">
        <v>1673.6187669999999</v>
      </c>
      <c r="Q16" s="391">
        <v>1705.3325440000001</v>
      </c>
      <c r="R16" s="391">
        <v>1729.3540600000001</v>
      </c>
      <c r="S16" s="391">
        <v>1745.1824059999999</v>
      </c>
      <c r="T16" s="391">
        <v>1752.843331</v>
      </c>
      <c r="U16" s="392">
        <v>1753.603938</v>
      </c>
      <c r="V16" s="393">
        <v>1747.9458319999999</v>
      </c>
      <c r="W16" s="391">
        <v>1737.1500449999999</v>
      </c>
      <c r="X16" s="391">
        <v>1722.03944</v>
      </c>
      <c r="Y16" s="391">
        <v>1704.072952</v>
      </c>
      <c r="Z16" s="391">
        <v>1683.3390449999999</v>
      </c>
      <c r="AA16" s="391">
        <v>1659.7859480000002</v>
      </c>
    </row>
    <row r="17" spans="1:27" x14ac:dyDescent="0.3">
      <c r="A17" s="386">
        <v>7</v>
      </c>
      <c r="B17" s="387" t="s">
        <v>422</v>
      </c>
      <c r="C17" s="391">
        <v>573.41410400000018</v>
      </c>
      <c r="D17" s="391">
        <v>648.04002500000013</v>
      </c>
      <c r="E17" s="391">
        <v>725.89510599999994</v>
      </c>
      <c r="F17" s="391">
        <v>800.38924800000018</v>
      </c>
      <c r="G17" s="391">
        <v>873.31807400000002</v>
      </c>
      <c r="H17" s="391">
        <v>941.02132499999993</v>
      </c>
      <c r="I17" s="391">
        <v>1003.327223</v>
      </c>
      <c r="J17" s="392">
        <v>1072.0384560000002</v>
      </c>
      <c r="K17" s="393">
        <v>1138.833128</v>
      </c>
      <c r="L17" s="391">
        <v>1200.1480759999999</v>
      </c>
      <c r="M17" s="391">
        <v>1254.9157099999998</v>
      </c>
      <c r="N17" s="392">
        <v>1303.414671</v>
      </c>
      <c r="O17" s="393">
        <v>1345.6121440000002</v>
      </c>
      <c r="P17" s="391">
        <v>1381.0975030000002</v>
      </c>
      <c r="Q17" s="391">
        <v>1409.1448170000003</v>
      </c>
      <c r="R17" s="391">
        <v>1429.8202220000001</v>
      </c>
      <c r="S17" s="391">
        <v>1443.828366</v>
      </c>
      <c r="T17" s="391">
        <v>1452.0059910000004</v>
      </c>
      <c r="U17" s="392">
        <v>1455.2292299999999</v>
      </c>
      <c r="V17" s="393">
        <v>1453.9495410000002</v>
      </c>
      <c r="W17" s="391">
        <v>1448.54063</v>
      </c>
      <c r="X17" s="391">
        <v>1439.6438470000001</v>
      </c>
      <c r="Y17" s="391">
        <v>1428.0101769999999</v>
      </c>
      <c r="Z17" s="391">
        <v>1414.5536000000002</v>
      </c>
      <c r="AA17" s="391">
        <v>1399.83268</v>
      </c>
    </row>
    <row r="18" spans="1:27" x14ac:dyDescent="0.3">
      <c r="A18" s="386">
        <v>8</v>
      </c>
      <c r="B18" s="387" t="s">
        <v>261</v>
      </c>
      <c r="C18" s="391">
        <v>365.03484000000003</v>
      </c>
      <c r="D18" s="391">
        <v>405.90617000000009</v>
      </c>
      <c r="E18" s="391">
        <v>446.88876699999997</v>
      </c>
      <c r="F18" s="391">
        <v>487.32592699999992</v>
      </c>
      <c r="G18" s="391">
        <v>526.889948</v>
      </c>
      <c r="H18" s="391">
        <v>563.825875</v>
      </c>
      <c r="I18" s="391">
        <v>599.82299599999999</v>
      </c>
      <c r="J18" s="392">
        <v>634.38656700000001</v>
      </c>
      <c r="K18" s="393">
        <v>666.50205700000015</v>
      </c>
      <c r="L18" s="391">
        <v>695.58439699999997</v>
      </c>
      <c r="M18" s="391">
        <v>721.06651600000021</v>
      </c>
      <c r="N18" s="392">
        <v>742.74692800000014</v>
      </c>
      <c r="O18" s="393">
        <v>760.48402199999998</v>
      </c>
      <c r="P18" s="391">
        <v>774.30508000000009</v>
      </c>
      <c r="Q18" s="391">
        <v>784.24722299999996</v>
      </c>
      <c r="R18" s="391">
        <v>790.44997999999998</v>
      </c>
      <c r="S18" s="391">
        <v>792.95944399999985</v>
      </c>
      <c r="T18" s="391">
        <v>791.91702800000007</v>
      </c>
      <c r="U18" s="392">
        <v>787.63097000000005</v>
      </c>
      <c r="V18" s="393">
        <v>780.54587299999992</v>
      </c>
      <c r="W18" s="391">
        <v>771.20106700000019</v>
      </c>
      <c r="X18" s="391">
        <v>760.08994000000007</v>
      </c>
      <c r="Y18" s="391">
        <v>747.78139799999997</v>
      </c>
      <c r="Z18" s="391">
        <v>734.67851300000007</v>
      </c>
      <c r="AA18" s="391">
        <v>721.22418700000003</v>
      </c>
    </row>
    <row r="19" spans="1:27" x14ac:dyDescent="0.3">
      <c r="A19" s="386">
        <v>9</v>
      </c>
      <c r="B19" s="387" t="s">
        <v>313</v>
      </c>
      <c r="C19" s="391">
        <v>93.529271999999992</v>
      </c>
      <c r="D19" s="391">
        <v>113.34567199999998</v>
      </c>
      <c r="E19" s="391">
        <v>133.73840200000001</v>
      </c>
      <c r="F19" s="391">
        <v>151.53546400000002</v>
      </c>
      <c r="G19" s="391">
        <v>170.68601200000001</v>
      </c>
      <c r="H19" s="391">
        <v>190.98167900000004</v>
      </c>
      <c r="I19" s="391">
        <v>217.22847099999998</v>
      </c>
      <c r="J19" s="392">
        <v>239.73766999999998</v>
      </c>
      <c r="K19" s="393">
        <v>261.40526699999992</v>
      </c>
      <c r="L19" s="391">
        <v>282.58286000000004</v>
      </c>
      <c r="M19" s="391">
        <v>301.52500400000008</v>
      </c>
      <c r="N19" s="392">
        <v>318.912668</v>
      </c>
      <c r="O19" s="393">
        <v>335.59876600000001</v>
      </c>
      <c r="P19" s="391">
        <v>351.15489000000002</v>
      </c>
      <c r="Q19" s="391">
        <v>364.87189899999993</v>
      </c>
      <c r="R19" s="391">
        <v>376.13856099999992</v>
      </c>
      <c r="S19" s="391">
        <v>384.88991100000004</v>
      </c>
      <c r="T19" s="391">
        <v>391.46120700000006</v>
      </c>
      <c r="U19" s="392">
        <v>396.29730199999995</v>
      </c>
      <c r="V19" s="393">
        <v>399.79110199999997</v>
      </c>
      <c r="W19" s="391">
        <v>402.14495400000004</v>
      </c>
      <c r="X19" s="391">
        <v>403.42930799999999</v>
      </c>
      <c r="Y19" s="391">
        <v>403.61977299999995</v>
      </c>
      <c r="Z19" s="391">
        <v>402.62127800000002</v>
      </c>
      <c r="AA19" s="391">
        <v>400.46267899999998</v>
      </c>
    </row>
    <row r="20" spans="1:27" x14ac:dyDescent="0.3">
      <c r="A20" s="386">
        <v>10</v>
      </c>
      <c r="B20" s="387" t="s">
        <v>305</v>
      </c>
      <c r="C20" s="391">
        <v>477.96512899999999</v>
      </c>
      <c r="D20" s="391">
        <v>550.02772600000003</v>
      </c>
      <c r="E20" s="391">
        <v>631.61430399999995</v>
      </c>
      <c r="F20" s="391">
        <v>720.41638600000022</v>
      </c>
      <c r="G20" s="391">
        <v>814.06314899999995</v>
      </c>
      <c r="H20" s="391">
        <v>920.23894500000006</v>
      </c>
      <c r="I20" s="391">
        <v>1044.1068620000003</v>
      </c>
      <c r="J20" s="392">
        <v>1186.1782820000001</v>
      </c>
      <c r="K20" s="393">
        <v>1331.2730549999999</v>
      </c>
      <c r="L20" s="391">
        <v>1479.0914089999999</v>
      </c>
      <c r="M20" s="391">
        <v>1630.6500779999997</v>
      </c>
      <c r="N20" s="392">
        <v>1789.7099390000001</v>
      </c>
      <c r="O20" s="393">
        <v>1953.2361449999996</v>
      </c>
      <c r="P20" s="391">
        <v>2116.1507839999999</v>
      </c>
      <c r="Q20" s="391">
        <v>2274.2072840000001</v>
      </c>
      <c r="R20" s="391">
        <v>2424.9940200000001</v>
      </c>
      <c r="S20" s="391">
        <v>2567.0574739999997</v>
      </c>
      <c r="T20" s="391">
        <v>2698.9889969999995</v>
      </c>
      <c r="U20" s="392">
        <v>2818.9487099999997</v>
      </c>
      <c r="V20" s="393">
        <v>2924.577241</v>
      </c>
      <c r="W20" s="391">
        <v>3013.8634500000003</v>
      </c>
      <c r="X20" s="391">
        <v>3085.6287379999999</v>
      </c>
      <c r="Y20" s="391">
        <v>3139.7509289999994</v>
      </c>
      <c r="Z20" s="391">
        <v>3176.0153749999999</v>
      </c>
      <c r="AA20" s="391">
        <v>3195.0866089999995</v>
      </c>
    </row>
    <row r="21" spans="1:27" x14ac:dyDescent="0.3">
      <c r="A21" s="386">
        <v>11</v>
      </c>
      <c r="B21" s="387" t="s">
        <v>423</v>
      </c>
      <c r="C21" s="391">
        <v>0</v>
      </c>
      <c r="D21" s="391">
        <v>0</v>
      </c>
      <c r="E21" s="391">
        <v>0</v>
      </c>
      <c r="F21" s="391">
        <v>0</v>
      </c>
      <c r="G21" s="391">
        <v>0</v>
      </c>
      <c r="H21" s="391">
        <v>0</v>
      </c>
      <c r="I21" s="391">
        <v>0</v>
      </c>
      <c r="J21" s="392">
        <v>0</v>
      </c>
      <c r="K21" s="393">
        <v>0</v>
      </c>
      <c r="L21" s="391">
        <v>0</v>
      </c>
      <c r="M21" s="391">
        <v>0</v>
      </c>
      <c r="N21" s="392">
        <v>0</v>
      </c>
      <c r="O21" s="393">
        <v>0</v>
      </c>
      <c r="P21" s="391">
        <v>0</v>
      </c>
      <c r="Q21" s="391">
        <v>0</v>
      </c>
      <c r="R21" s="391">
        <v>0</v>
      </c>
      <c r="S21" s="391">
        <v>0</v>
      </c>
      <c r="T21" s="391">
        <v>0</v>
      </c>
      <c r="U21" s="392">
        <v>0</v>
      </c>
      <c r="V21" s="393">
        <v>0</v>
      </c>
      <c r="W21" s="391">
        <v>0</v>
      </c>
      <c r="X21" s="391">
        <v>0</v>
      </c>
      <c r="Y21" s="391">
        <v>0</v>
      </c>
      <c r="Z21" s="391">
        <v>0</v>
      </c>
      <c r="AA21" s="391">
        <v>0</v>
      </c>
    </row>
    <row r="22" spans="1:27" ht="15" thickBot="1" x14ac:dyDescent="0.35">
      <c r="A22" s="395"/>
      <c r="B22" s="396" t="s">
        <v>390</v>
      </c>
      <c r="C22" s="397">
        <f t="shared" ref="C22:AA22" si="0">SUM(C11:C21)</f>
        <v>4439.6324649999997</v>
      </c>
      <c r="D22" s="397">
        <f t="shared" si="0"/>
        <v>4852.5405690000007</v>
      </c>
      <c r="E22" s="397">
        <f t="shared" si="0"/>
        <v>5309.6676989999996</v>
      </c>
      <c r="F22" s="397">
        <f t="shared" si="0"/>
        <v>5735.1230839999989</v>
      </c>
      <c r="G22" s="397">
        <f t="shared" si="0"/>
        <v>6126.6221209999994</v>
      </c>
      <c r="H22" s="397">
        <f t="shared" si="0"/>
        <v>6519.6358499999997</v>
      </c>
      <c r="I22" s="397">
        <f t="shared" si="0"/>
        <v>6929.7250430000013</v>
      </c>
      <c r="J22" s="397">
        <f t="shared" si="0"/>
        <v>7349.4720990000014</v>
      </c>
      <c r="K22" s="398">
        <f t="shared" si="0"/>
        <v>7748.9640230000005</v>
      </c>
      <c r="L22" s="398">
        <f t="shared" si="0"/>
        <v>8115.512048999999</v>
      </c>
      <c r="M22" s="398">
        <f t="shared" si="0"/>
        <v>8450.1364539999995</v>
      </c>
      <c r="N22" s="398">
        <f t="shared" si="0"/>
        <v>8759.596039</v>
      </c>
      <c r="O22" s="399">
        <f t="shared" si="0"/>
        <v>9042.9467209999984</v>
      </c>
      <c r="P22" s="399">
        <f t="shared" si="0"/>
        <v>9295.929141999999</v>
      </c>
      <c r="Q22" s="399">
        <f t="shared" si="0"/>
        <v>9513.3770030000014</v>
      </c>
      <c r="R22" s="399">
        <f t="shared" si="0"/>
        <v>9692.9832080000015</v>
      </c>
      <c r="S22" s="399">
        <f t="shared" si="0"/>
        <v>9834.7945469999995</v>
      </c>
      <c r="T22" s="399">
        <f t="shared" si="0"/>
        <v>9943.4095180000004</v>
      </c>
      <c r="U22" s="399">
        <f t="shared" si="0"/>
        <v>10023.699745</v>
      </c>
      <c r="V22" s="400">
        <f t="shared" si="0"/>
        <v>10076.107005999998</v>
      </c>
      <c r="W22" s="400">
        <f t="shared" si="0"/>
        <v>10100.886827999999</v>
      </c>
      <c r="X22" s="400">
        <f t="shared" si="0"/>
        <v>10099.522526999999</v>
      </c>
      <c r="Y22" s="400">
        <f t="shared" si="0"/>
        <v>10076.248691999999</v>
      </c>
      <c r="Z22" s="400">
        <f t="shared" si="0"/>
        <v>10033.195941999998</v>
      </c>
      <c r="AA22" s="400">
        <f t="shared" si="0"/>
        <v>9970.1398960000006</v>
      </c>
    </row>
    <row r="23" spans="1:27" ht="15" thickTop="1" x14ac:dyDescent="0.3">
      <c r="A23" s="395"/>
      <c r="B23" s="395"/>
      <c r="C23" s="395"/>
      <c r="D23" s="395"/>
      <c r="E23" s="395"/>
      <c r="F23" s="395"/>
      <c r="G23" s="395"/>
      <c r="H23" s="395"/>
      <c r="I23" s="395"/>
      <c r="J23" s="395"/>
      <c r="K23" s="395"/>
      <c r="L23" s="395"/>
      <c r="M23" s="395"/>
      <c r="N23" s="395"/>
      <c r="O23" s="395"/>
      <c r="P23" s="395"/>
      <c r="Q23" s="395"/>
      <c r="R23" s="395"/>
      <c r="S23" s="395"/>
      <c r="T23" s="395"/>
      <c r="U23" s="395"/>
      <c r="V23" s="395"/>
      <c r="W23" s="395"/>
      <c r="X23" s="395"/>
      <c r="Y23" s="395"/>
      <c r="Z23" s="395"/>
      <c r="AA23" s="395"/>
    </row>
    <row r="24" spans="1:27" x14ac:dyDescent="0.3">
      <c r="A24" s="401">
        <v>2</v>
      </c>
      <c r="B24" s="402" t="s">
        <v>424</v>
      </c>
      <c r="C24" s="403" t="s">
        <v>425</v>
      </c>
      <c r="D24" s="403"/>
      <c r="E24" s="403"/>
      <c r="F24" s="403"/>
      <c r="G24" s="403"/>
      <c r="H24" s="403"/>
      <c r="I24" s="403"/>
      <c r="J24" s="403"/>
      <c r="K24" s="403"/>
      <c r="L24" s="403"/>
      <c r="M24" s="403"/>
      <c r="N24" s="403"/>
      <c r="O24" s="403"/>
      <c r="P24" s="403"/>
      <c r="Q24" s="403"/>
      <c r="R24" s="403"/>
      <c r="S24" s="403"/>
      <c r="T24" s="403"/>
      <c r="U24" s="403"/>
      <c r="V24" s="403"/>
      <c r="W24" s="403"/>
      <c r="X24" s="403"/>
      <c r="Y24" s="403"/>
      <c r="Z24" s="403"/>
      <c r="AA24" s="403"/>
    </row>
    <row r="25" spans="1:27" x14ac:dyDescent="0.3">
      <c r="A25" s="386">
        <v>1</v>
      </c>
      <c r="B25" s="387" t="s">
        <v>259</v>
      </c>
      <c r="C25" s="404">
        <v>7193.1488735665998</v>
      </c>
      <c r="D25" s="404">
        <v>8443.1047232869951</v>
      </c>
      <c r="E25" s="404">
        <v>9925.5514207628203</v>
      </c>
      <c r="F25" s="404">
        <v>11235.247141081938</v>
      </c>
      <c r="G25" s="404">
        <v>13853.121149537174</v>
      </c>
      <c r="H25" s="404">
        <v>15702.501144406979</v>
      </c>
      <c r="I25" s="404">
        <v>16334.078285421707</v>
      </c>
      <c r="J25" s="405">
        <v>18069.094835158656</v>
      </c>
      <c r="K25" s="406">
        <v>20001.87540415784</v>
      </c>
      <c r="L25" s="404">
        <v>22059.321468362028</v>
      </c>
      <c r="M25" s="404">
        <v>24307.415641937092</v>
      </c>
      <c r="N25" s="405">
        <v>27045.7102769183</v>
      </c>
      <c r="O25" s="406">
        <v>30183.623108034957</v>
      </c>
      <c r="P25" s="404">
        <v>33665.032150763691</v>
      </c>
      <c r="Q25" s="404">
        <v>37274.986030883716</v>
      </c>
      <c r="R25" s="404">
        <v>41014.419838949005</v>
      </c>
      <c r="S25" s="404">
        <v>44869.597260117589</v>
      </c>
      <c r="T25" s="404">
        <v>49075.273770903208</v>
      </c>
      <c r="U25" s="405">
        <v>53641.767737776536</v>
      </c>
      <c r="V25" s="406">
        <v>58426.404550956264</v>
      </c>
      <c r="W25" s="404">
        <v>63433.495894160602</v>
      </c>
      <c r="X25" s="404">
        <v>68603.550317178728</v>
      </c>
      <c r="Y25" s="404">
        <v>73853.622236671392</v>
      </c>
      <c r="Z25" s="404">
        <v>79230.02487197025</v>
      </c>
      <c r="AA25" s="404">
        <v>84777.596355181391</v>
      </c>
    </row>
    <row r="26" spans="1:27" x14ac:dyDescent="0.3">
      <c r="A26" s="386">
        <v>2</v>
      </c>
      <c r="B26" s="387" t="s">
        <v>263</v>
      </c>
      <c r="C26" s="407">
        <v>9955.6137769748329</v>
      </c>
      <c r="D26" s="407">
        <v>10757.18479716862</v>
      </c>
      <c r="E26" s="407">
        <v>12419.390150614538</v>
      </c>
      <c r="F26" s="407">
        <v>13126.7305507169</v>
      </c>
      <c r="G26" s="407">
        <v>15186.887680868776</v>
      </c>
      <c r="H26" s="407">
        <v>16823.258944039517</v>
      </c>
      <c r="I26" s="407">
        <v>17731.307618118481</v>
      </c>
      <c r="J26" s="408">
        <v>18664.837740957086</v>
      </c>
      <c r="K26" s="409">
        <v>20329.921621540445</v>
      </c>
      <c r="L26" s="407">
        <v>22061.211277812479</v>
      </c>
      <c r="M26" s="407">
        <v>23873.328142546419</v>
      </c>
      <c r="N26" s="408">
        <v>26002.528065850442</v>
      </c>
      <c r="O26" s="409">
        <v>28433.083510602144</v>
      </c>
      <c r="P26" s="407">
        <v>31100.488930140546</v>
      </c>
      <c r="Q26" s="407">
        <v>33943.942636612985</v>
      </c>
      <c r="R26" s="407">
        <v>36991.371005823632</v>
      </c>
      <c r="S26" s="407">
        <v>40341.916997117849</v>
      </c>
      <c r="T26" s="407">
        <v>44041.270161097127</v>
      </c>
      <c r="U26" s="408">
        <v>47989.262663549962</v>
      </c>
      <c r="V26" s="409">
        <v>52000.577006859021</v>
      </c>
      <c r="W26" s="407">
        <v>56047.039436068815</v>
      </c>
      <c r="X26" s="407">
        <v>60225.837378932818</v>
      </c>
      <c r="Y26" s="407">
        <v>64576.083997759612</v>
      </c>
      <c r="Z26" s="407">
        <v>69125.299192212537</v>
      </c>
      <c r="AA26" s="407">
        <v>73839.302108670265</v>
      </c>
    </row>
    <row r="27" spans="1:27" x14ac:dyDescent="0.3">
      <c r="A27" s="386">
        <v>3</v>
      </c>
      <c r="B27" s="387" t="s">
        <v>320</v>
      </c>
      <c r="C27" s="407">
        <v>3487.2447529938568</v>
      </c>
      <c r="D27" s="407">
        <v>3930.3577186771727</v>
      </c>
      <c r="E27" s="407">
        <v>4325.8589535427182</v>
      </c>
      <c r="F27" s="407">
        <v>2921.6475128644711</v>
      </c>
      <c r="G27" s="407">
        <v>3243.1145047306704</v>
      </c>
      <c r="H27" s="407">
        <v>4385.6350739969075</v>
      </c>
      <c r="I27" s="407">
        <v>5335.444474589377</v>
      </c>
      <c r="J27" s="408">
        <v>5983.3735733032818</v>
      </c>
      <c r="K27" s="409">
        <v>6586.7637502435582</v>
      </c>
      <c r="L27" s="407">
        <v>7451.2666885032368</v>
      </c>
      <c r="M27" s="407">
        <v>8455.3680005024398</v>
      </c>
      <c r="N27" s="408">
        <v>9679.8591709837565</v>
      </c>
      <c r="O27" s="409">
        <v>10945.768514919411</v>
      </c>
      <c r="P27" s="407">
        <v>12190.519739011284</v>
      </c>
      <c r="Q27" s="407">
        <v>13403.34216211497</v>
      </c>
      <c r="R27" s="407">
        <v>14670.054285557984</v>
      </c>
      <c r="S27" s="407">
        <v>16242.214074237232</v>
      </c>
      <c r="T27" s="407">
        <v>18149.859599071176</v>
      </c>
      <c r="U27" s="408">
        <v>20160.546954062458</v>
      </c>
      <c r="V27" s="409">
        <v>22063.718200563515</v>
      </c>
      <c r="W27" s="407">
        <v>23811.425892551502</v>
      </c>
      <c r="X27" s="407">
        <v>25601.745647764194</v>
      </c>
      <c r="Y27" s="407">
        <v>27604.410325995395</v>
      </c>
      <c r="Z27" s="407">
        <v>29845.140276811188</v>
      </c>
      <c r="AA27" s="407">
        <v>32224.168207021419</v>
      </c>
    </row>
    <row r="28" spans="1:27" x14ac:dyDescent="0.3">
      <c r="A28" s="386">
        <v>4</v>
      </c>
      <c r="B28" s="387" t="s">
        <v>421</v>
      </c>
      <c r="C28" s="407">
        <v>3079.6981086035789</v>
      </c>
      <c r="D28" s="407">
        <v>3831.4648230699277</v>
      </c>
      <c r="E28" s="407">
        <v>5031.7606596404339</v>
      </c>
      <c r="F28" s="407">
        <v>5782.1674939567147</v>
      </c>
      <c r="G28" s="407">
        <v>6485.7950373757749</v>
      </c>
      <c r="H28" s="407">
        <v>7294.9193368888755</v>
      </c>
      <c r="I28" s="407">
        <v>8021.3153142150359</v>
      </c>
      <c r="J28" s="408">
        <v>8719.3081939548811</v>
      </c>
      <c r="K28" s="409">
        <v>9444.6147679693622</v>
      </c>
      <c r="L28" s="407">
        <v>10261.630770649404</v>
      </c>
      <c r="M28" s="407">
        <v>11070.615960459972</v>
      </c>
      <c r="N28" s="408">
        <v>11937.345669872397</v>
      </c>
      <c r="O28" s="409">
        <v>12785.285470424904</v>
      </c>
      <c r="P28" s="407">
        <v>13679.863373933589</v>
      </c>
      <c r="Q28" s="407">
        <v>14647.081829987954</v>
      </c>
      <c r="R28" s="407">
        <v>15685.548246069309</v>
      </c>
      <c r="S28" s="407">
        <v>16792.012826073013</v>
      </c>
      <c r="T28" s="407">
        <v>17959.053570902568</v>
      </c>
      <c r="U28" s="408">
        <v>19239.274197162438</v>
      </c>
      <c r="V28" s="409">
        <v>20663.468205010751</v>
      </c>
      <c r="W28" s="407">
        <v>22160.602720078554</v>
      </c>
      <c r="X28" s="407">
        <v>23669.06614595899</v>
      </c>
      <c r="Y28" s="407">
        <v>25188.661097604167</v>
      </c>
      <c r="Z28" s="407">
        <v>26731.967360034541</v>
      </c>
      <c r="AA28" s="407">
        <v>28287.576711260423</v>
      </c>
    </row>
    <row r="29" spans="1:27" x14ac:dyDescent="0.3">
      <c r="A29" s="386">
        <v>5</v>
      </c>
      <c r="B29" s="387" t="s">
        <v>324</v>
      </c>
      <c r="C29" s="407">
        <v>691.96475406009461</v>
      </c>
      <c r="D29" s="407">
        <v>1149.496621601626</v>
      </c>
      <c r="E29" s="407">
        <v>1686.365827338693</v>
      </c>
      <c r="F29" s="407">
        <v>3011.2397228150357</v>
      </c>
      <c r="G29" s="407">
        <v>4550.2647792582529</v>
      </c>
      <c r="H29" s="407">
        <v>7249.5238414160121</v>
      </c>
      <c r="I29" s="407">
        <v>12358.729118026453</v>
      </c>
      <c r="J29" s="408">
        <v>18003.018801904796</v>
      </c>
      <c r="K29" s="409">
        <v>24303.923925317136</v>
      </c>
      <c r="L29" s="407">
        <v>31485.596941328095</v>
      </c>
      <c r="M29" s="407">
        <v>38592.955362689667</v>
      </c>
      <c r="N29" s="408">
        <v>44242.1565419947</v>
      </c>
      <c r="O29" s="409">
        <v>49073.889781058679</v>
      </c>
      <c r="P29" s="407">
        <v>54183.953600850749</v>
      </c>
      <c r="Q29" s="407">
        <v>59261.028352204477</v>
      </c>
      <c r="R29" s="407">
        <v>63210.344730019606</v>
      </c>
      <c r="S29" s="407">
        <v>67297.322244505252</v>
      </c>
      <c r="T29" s="407">
        <v>72881.790135688861</v>
      </c>
      <c r="U29" s="408">
        <v>79377.259075072492</v>
      </c>
      <c r="V29" s="409">
        <v>85641.834616894237</v>
      </c>
      <c r="W29" s="407">
        <v>91256.812851740935</v>
      </c>
      <c r="X29" s="407">
        <v>96696.427149551731</v>
      </c>
      <c r="Y29" s="407">
        <v>102826.14959661037</v>
      </c>
      <c r="Z29" s="407">
        <v>109873.53630520465</v>
      </c>
      <c r="AA29" s="407">
        <v>117312.92861168177</v>
      </c>
    </row>
    <row r="30" spans="1:27" x14ac:dyDescent="0.3">
      <c r="A30" s="386">
        <v>6</v>
      </c>
      <c r="B30" s="387" t="s">
        <v>325</v>
      </c>
      <c r="C30" s="407">
        <v>880.80746701944133</v>
      </c>
      <c r="D30" s="407">
        <v>1132.7380802386228</v>
      </c>
      <c r="E30" s="407">
        <v>1512.4574107370527</v>
      </c>
      <c r="F30" s="407">
        <v>1937.7269030372902</v>
      </c>
      <c r="G30" s="407">
        <v>2602.4566051672159</v>
      </c>
      <c r="H30" s="407">
        <v>3602.4143474414846</v>
      </c>
      <c r="I30" s="407">
        <v>5312.2398249508515</v>
      </c>
      <c r="J30" s="408">
        <v>7360.5322255898591</v>
      </c>
      <c r="K30" s="409">
        <v>10464.053388068829</v>
      </c>
      <c r="L30" s="407">
        <v>14256.863708458206</v>
      </c>
      <c r="M30" s="407">
        <v>18518.327569383382</v>
      </c>
      <c r="N30" s="408">
        <v>23451.968371212217</v>
      </c>
      <c r="O30" s="409">
        <v>29107.665788338949</v>
      </c>
      <c r="P30" s="407">
        <v>35466.5676246027</v>
      </c>
      <c r="Q30" s="407">
        <v>42409.428074274176</v>
      </c>
      <c r="R30" s="407">
        <v>49889.554706852279</v>
      </c>
      <c r="S30" s="407">
        <v>57921.23491368346</v>
      </c>
      <c r="T30" s="407">
        <v>66451.561055004087</v>
      </c>
      <c r="U30" s="408">
        <v>75414.620234619098</v>
      </c>
      <c r="V30" s="409">
        <v>84794.252904922032</v>
      </c>
      <c r="W30" s="407">
        <v>94656.29316384955</v>
      </c>
      <c r="X30" s="407">
        <v>104828.65478471486</v>
      </c>
      <c r="Y30" s="407">
        <v>115190.90631438426</v>
      </c>
      <c r="Z30" s="407">
        <v>125732.46966617202</v>
      </c>
      <c r="AA30" s="407">
        <v>136468.99263932559</v>
      </c>
    </row>
    <row r="31" spans="1:27" x14ac:dyDescent="0.3">
      <c r="A31" s="386">
        <v>7</v>
      </c>
      <c r="B31" s="387" t="s">
        <v>422</v>
      </c>
      <c r="C31" s="407">
        <v>1539.9013755870265</v>
      </c>
      <c r="D31" s="407">
        <v>1958.5344306927127</v>
      </c>
      <c r="E31" s="407">
        <v>2653.3589197472797</v>
      </c>
      <c r="F31" s="407">
        <v>3555.075204461828</v>
      </c>
      <c r="G31" s="407">
        <v>3991.6674271525289</v>
      </c>
      <c r="H31" s="407">
        <v>5088.6602203105704</v>
      </c>
      <c r="I31" s="407">
        <v>6460.4986366537405</v>
      </c>
      <c r="J31" s="408">
        <v>8251.6025668741058</v>
      </c>
      <c r="K31" s="409">
        <v>10521.056393747302</v>
      </c>
      <c r="L31" s="407">
        <v>13270.138955324066</v>
      </c>
      <c r="M31" s="407">
        <v>16333.022487127908</v>
      </c>
      <c r="N31" s="408">
        <v>19591.030591394552</v>
      </c>
      <c r="O31" s="409">
        <v>23085.210671215551</v>
      </c>
      <c r="P31" s="407">
        <v>26845.06813273023</v>
      </c>
      <c r="Q31" s="407">
        <v>30867.151176951418</v>
      </c>
      <c r="R31" s="407">
        <v>35222.646971179951</v>
      </c>
      <c r="S31" s="407">
        <v>39891.130775927682</v>
      </c>
      <c r="T31" s="407">
        <v>44860.8594201343</v>
      </c>
      <c r="U31" s="408">
        <v>50153.720034766731</v>
      </c>
      <c r="V31" s="409">
        <v>55725.744349428205</v>
      </c>
      <c r="W31" s="407">
        <v>61430.978888677368</v>
      </c>
      <c r="X31" s="407">
        <v>67278.23826963047</v>
      </c>
      <c r="Y31" s="407">
        <v>73381.769384518018</v>
      </c>
      <c r="Z31" s="407">
        <v>79761.488160999317</v>
      </c>
      <c r="AA31" s="407">
        <v>86366.328729065368</v>
      </c>
    </row>
    <row r="32" spans="1:27" x14ac:dyDescent="0.3">
      <c r="A32" s="386">
        <v>8</v>
      </c>
      <c r="B32" s="387" t="s">
        <v>261</v>
      </c>
      <c r="C32" s="407">
        <v>3696.5614148131144</v>
      </c>
      <c r="D32" s="407">
        <v>3872.1795622788668</v>
      </c>
      <c r="E32" s="407">
        <v>4275.6233410463719</v>
      </c>
      <c r="F32" s="407">
        <v>5017.6476598115223</v>
      </c>
      <c r="G32" s="407">
        <v>5814.867543539357</v>
      </c>
      <c r="H32" s="407">
        <v>6652.3361056524245</v>
      </c>
      <c r="I32" s="407">
        <v>8011.1738026173352</v>
      </c>
      <c r="J32" s="408">
        <v>8946.3349090743468</v>
      </c>
      <c r="K32" s="409">
        <v>9786.0799945806793</v>
      </c>
      <c r="L32" s="407">
        <v>11373.655153061765</v>
      </c>
      <c r="M32" s="407">
        <v>13228.288017900923</v>
      </c>
      <c r="N32" s="408">
        <v>15517.143739726502</v>
      </c>
      <c r="O32" s="409">
        <v>18134.664837698267</v>
      </c>
      <c r="P32" s="407">
        <v>20973.965123947226</v>
      </c>
      <c r="Q32" s="407">
        <v>23971.405972586297</v>
      </c>
      <c r="R32" s="407">
        <v>27100.279679058396</v>
      </c>
      <c r="S32" s="407">
        <v>30353.765154998968</v>
      </c>
      <c r="T32" s="407">
        <v>33706.777156609482</v>
      </c>
      <c r="U32" s="408">
        <v>37138.706973144814</v>
      </c>
      <c r="V32" s="409">
        <v>40692.893230414993</v>
      </c>
      <c r="W32" s="407">
        <v>44369.699231442828</v>
      </c>
      <c r="X32" s="407">
        <v>48114.064224549904</v>
      </c>
      <c r="Y32" s="407">
        <v>51939.883837065237</v>
      </c>
      <c r="Z32" s="407">
        <v>55867.20190489239</v>
      </c>
      <c r="AA32" s="407">
        <v>59893.458594132127</v>
      </c>
    </row>
    <row r="33" spans="1:27" x14ac:dyDescent="0.3">
      <c r="A33" s="386">
        <v>9</v>
      </c>
      <c r="B33" s="387" t="s">
        <v>313</v>
      </c>
      <c r="C33" s="407">
        <v>1728.8609661942044</v>
      </c>
      <c r="D33" s="407">
        <v>1714.9115533125591</v>
      </c>
      <c r="E33" s="407">
        <v>1945.8870826190696</v>
      </c>
      <c r="F33" s="407">
        <v>2276.3395329801392</v>
      </c>
      <c r="G33" s="407">
        <v>2843.3778028564493</v>
      </c>
      <c r="H33" s="407">
        <v>3570.5416450966259</v>
      </c>
      <c r="I33" s="407">
        <v>4575.7020520332444</v>
      </c>
      <c r="J33" s="408">
        <v>5324.1574148123264</v>
      </c>
      <c r="K33" s="409">
        <v>6203.491615424351</v>
      </c>
      <c r="L33" s="407">
        <v>7505.2607945170439</v>
      </c>
      <c r="M33" s="407">
        <v>8869.7083797208397</v>
      </c>
      <c r="N33" s="408">
        <v>10334.928314163451</v>
      </c>
      <c r="O33" s="409">
        <v>11861.497568249284</v>
      </c>
      <c r="P33" s="407">
        <v>13420.910117540441</v>
      </c>
      <c r="Q33" s="407">
        <v>14991.540059234772</v>
      </c>
      <c r="R33" s="407">
        <v>16624.68613410079</v>
      </c>
      <c r="S33" s="407">
        <v>18426.122566288592</v>
      </c>
      <c r="T33" s="407">
        <v>20406.858914926604</v>
      </c>
      <c r="U33" s="408">
        <v>22497.984433767226</v>
      </c>
      <c r="V33" s="409">
        <v>24585.01098507331</v>
      </c>
      <c r="W33" s="407">
        <v>26624.948750204971</v>
      </c>
      <c r="X33" s="407">
        <v>28710.564780710196</v>
      </c>
      <c r="Y33" s="407">
        <v>30944.471861080256</v>
      </c>
      <c r="Z33" s="407">
        <v>33317.256417522716</v>
      </c>
      <c r="AA33" s="407">
        <v>35749.945155669229</v>
      </c>
    </row>
    <row r="34" spans="1:27" x14ac:dyDescent="0.3">
      <c r="A34" s="386">
        <v>10</v>
      </c>
      <c r="B34" s="387" t="s">
        <v>305</v>
      </c>
      <c r="C34" s="407">
        <v>1780.3961475897945</v>
      </c>
      <c r="D34" s="407">
        <v>1911.5593446851653</v>
      </c>
      <c r="E34" s="407">
        <v>2124.8863975031877</v>
      </c>
      <c r="F34" s="407">
        <v>2255.6114504677471</v>
      </c>
      <c r="G34" s="407">
        <v>2715.8418819809781</v>
      </c>
      <c r="H34" s="407">
        <v>3510.5463104824034</v>
      </c>
      <c r="I34" s="407">
        <v>4549.810686385752</v>
      </c>
      <c r="J34" s="408">
        <v>5337.5931901658205</v>
      </c>
      <c r="K34" s="409">
        <v>6393.372492681011</v>
      </c>
      <c r="L34" s="407">
        <v>7949.4393725856935</v>
      </c>
      <c r="M34" s="407">
        <v>9892.784217376342</v>
      </c>
      <c r="N34" s="408">
        <v>12413.482824199313</v>
      </c>
      <c r="O34" s="409">
        <v>15486.260192409343</v>
      </c>
      <c r="P34" s="407">
        <v>19105.418270084443</v>
      </c>
      <c r="Q34" s="407">
        <v>23338.416058025552</v>
      </c>
      <c r="R34" s="407">
        <v>28261.988443004011</v>
      </c>
      <c r="S34" s="407">
        <v>33939.380635297086</v>
      </c>
      <c r="T34" s="407">
        <v>40363.343862647635</v>
      </c>
      <c r="U34" s="408">
        <v>47431.718379178215</v>
      </c>
      <c r="V34" s="409">
        <v>54978.940174364041</v>
      </c>
      <c r="W34" s="407">
        <v>62866.558326330261</v>
      </c>
      <c r="X34" s="407">
        <v>71268.001429991651</v>
      </c>
      <c r="Y34" s="407">
        <v>80238.842672677958</v>
      </c>
      <c r="Z34" s="407">
        <v>89637.56058388087</v>
      </c>
      <c r="AA34" s="407">
        <v>99259.595651507174</v>
      </c>
    </row>
    <row r="35" spans="1:27" x14ac:dyDescent="0.3">
      <c r="A35" s="386">
        <v>11</v>
      </c>
      <c r="B35" s="387" t="s">
        <v>423</v>
      </c>
      <c r="C35" s="407">
        <v>0</v>
      </c>
      <c r="D35" s="407">
        <v>0</v>
      </c>
      <c r="E35" s="407">
        <v>0</v>
      </c>
      <c r="F35" s="407">
        <v>0</v>
      </c>
      <c r="G35" s="407">
        <v>0</v>
      </c>
      <c r="H35" s="407">
        <v>0</v>
      </c>
      <c r="I35" s="407">
        <v>0</v>
      </c>
      <c r="J35" s="408">
        <v>0</v>
      </c>
      <c r="K35" s="409">
        <v>0</v>
      </c>
      <c r="L35" s="407">
        <v>0</v>
      </c>
      <c r="M35" s="407">
        <v>0</v>
      </c>
      <c r="N35" s="408">
        <v>0</v>
      </c>
      <c r="O35" s="409">
        <v>0</v>
      </c>
      <c r="P35" s="407">
        <v>0</v>
      </c>
      <c r="Q35" s="407">
        <v>0</v>
      </c>
      <c r="R35" s="407">
        <v>0</v>
      </c>
      <c r="S35" s="407">
        <v>0</v>
      </c>
      <c r="T35" s="407">
        <v>0</v>
      </c>
      <c r="U35" s="408">
        <v>0</v>
      </c>
      <c r="V35" s="409">
        <v>0</v>
      </c>
      <c r="W35" s="407">
        <v>0</v>
      </c>
      <c r="X35" s="407">
        <v>0</v>
      </c>
      <c r="Y35" s="407">
        <v>0</v>
      </c>
      <c r="Z35" s="407">
        <v>0</v>
      </c>
      <c r="AA35" s="407">
        <v>0</v>
      </c>
    </row>
    <row r="36" spans="1:27" ht="15" thickBot="1" x14ac:dyDescent="0.35">
      <c r="A36" s="395"/>
      <c r="B36" s="396" t="s">
        <v>390</v>
      </c>
      <c r="C36" s="410">
        <f t="shared" ref="C36:AA36" si="1">SUM(C25:C35)</f>
        <v>34034.19763740254</v>
      </c>
      <c r="D36" s="410">
        <f t="shared" si="1"/>
        <v>38701.531655012259</v>
      </c>
      <c r="E36" s="410">
        <f t="shared" si="1"/>
        <v>45901.140163552162</v>
      </c>
      <c r="F36" s="410">
        <f t="shared" si="1"/>
        <v>51119.433172193596</v>
      </c>
      <c r="G36" s="410">
        <f t="shared" si="1"/>
        <v>61287.394412467176</v>
      </c>
      <c r="H36" s="410">
        <f t="shared" si="1"/>
        <v>73880.336969731798</v>
      </c>
      <c r="I36" s="410">
        <f t="shared" si="1"/>
        <v>88690.299813011967</v>
      </c>
      <c r="J36" s="410">
        <f t="shared" si="1"/>
        <v>104659.85345179516</v>
      </c>
      <c r="K36" s="411">
        <f t="shared" si="1"/>
        <v>124035.15335373052</v>
      </c>
      <c r="L36" s="411">
        <f t="shared" si="1"/>
        <v>147674.38513060199</v>
      </c>
      <c r="M36" s="411">
        <f t="shared" si="1"/>
        <v>173141.81377964499</v>
      </c>
      <c r="N36" s="411">
        <f t="shared" si="1"/>
        <v>200216.15356631565</v>
      </c>
      <c r="O36" s="412">
        <f t="shared" si="1"/>
        <v>229096.9494429515</v>
      </c>
      <c r="P36" s="412">
        <f t="shared" si="1"/>
        <v>260631.78706360492</v>
      </c>
      <c r="Q36" s="412">
        <f t="shared" si="1"/>
        <v>294108.3223528763</v>
      </c>
      <c r="R36" s="412">
        <f t="shared" si="1"/>
        <v>328670.89404061495</v>
      </c>
      <c r="S36" s="412">
        <f t="shared" si="1"/>
        <v>366074.6974482467</v>
      </c>
      <c r="T36" s="412">
        <f t="shared" si="1"/>
        <v>407896.64764698502</v>
      </c>
      <c r="U36" s="412">
        <f t="shared" si="1"/>
        <v>453044.86068309989</v>
      </c>
      <c r="V36" s="413">
        <f t="shared" si="1"/>
        <v>499572.84422448633</v>
      </c>
      <c r="W36" s="413">
        <f t="shared" si="1"/>
        <v>546657.85515510535</v>
      </c>
      <c r="X36" s="413">
        <f t="shared" si="1"/>
        <v>594996.15012898354</v>
      </c>
      <c r="Y36" s="413">
        <f t="shared" si="1"/>
        <v>645744.80132436671</v>
      </c>
      <c r="Z36" s="413">
        <f t="shared" si="1"/>
        <v>699121.94473970041</v>
      </c>
      <c r="AA36" s="413">
        <f t="shared" si="1"/>
        <v>754179.89276351465</v>
      </c>
    </row>
    <row r="37" spans="1:27" ht="15" thickTop="1" x14ac:dyDescent="0.3">
      <c r="A37"/>
      <c r="B37"/>
      <c r="C37" s="395"/>
      <c r="D37" s="395"/>
      <c r="E37" s="395"/>
      <c r="F37" s="395"/>
      <c r="G37" s="395"/>
      <c r="H37" s="395"/>
      <c r="I37" s="395"/>
      <c r="J37" s="395"/>
      <c r="K37" s="395"/>
      <c r="L37" s="395"/>
      <c r="M37" s="395"/>
      <c r="N37" s="395"/>
      <c r="O37" s="395"/>
      <c r="P37" s="395"/>
      <c r="Q37" s="395"/>
      <c r="R37" s="395"/>
      <c r="S37" s="395"/>
      <c r="T37" s="395"/>
      <c r="U37" s="395"/>
      <c r="V37" s="395"/>
      <c r="W37" s="395"/>
      <c r="X37" s="395"/>
      <c r="Y37" s="395"/>
      <c r="Z37" s="395"/>
      <c r="AA37" s="395"/>
    </row>
    <row r="38" spans="1:27" x14ac:dyDescent="0.3">
      <c r="A38" s="401">
        <v>3</v>
      </c>
      <c r="B38" s="414" t="s">
        <v>426</v>
      </c>
      <c r="C38" s="403" t="s">
        <v>427</v>
      </c>
      <c r="D38" s="403"/>
      <c r="E38" s="403"/>
      <c r="F38" s="403"/>
      <c r="G38" s="403"/>
      <c r="H38" s="403"/>
      <c r="I38" s="403"/>
      <c r="J38" s="403"/>
      <c r="K38" s="403"/>
      <c r="L38" s="403"/>
      <c r="M38" s="403"/>
      <c r="N38" s="403"/>
      <c r="O38" s="403"/>
      <c r="P38" s="403"/>
      <c r="Q38" s="403"/>
      <c r="R38" s="403"/>
      <c r="S38" s="403"/>
      <c r="T38" s="403"/>
      <c r="U38" s="403"/>
      <c r="V38" s="403"/>
      <c r="W38" s="403"/>
      <c r="X38" s="403"/>
      <c r="Y38" s="403"/>
      <c r="Z38" s="403"/>
      <c r="AA38" s="403"/>
    </row>
    <row r="39" spans="1:27" x14ac:dyDescent="0.3">
      <c r="A39" s="386">
        <v>1</v>
      </c>
      <c r="B39" s="387" t="s">
        <v>428</v>
      </c>
      <c r="C39" s="415">
        <v>36.307112269094809</v>
      </c>
      <c r="D39" s="415">
        <v>37.412554192060718</v>
      </c>
      <c r="E39" s="415">
        <v>36.74077558637827</v>
      </c>
      <c r="F39" s="415">
        <v>40.641225967959912</v>
      </c>
      <c r="G39" s="415">
        <v>43.020191334287432</v>
      </c>
      <c r="H39" s="415">
        <v>51.224785821213274</v>
      </c>
      <c r="I39" s="415">
        <v>62.056553584957605</v>
      </c>
      <c r="J39" s="416">
        <v>67.057281487944891</v>
      </c>
      <c r="K39" s="417">
        <v>70.085766081076173</v>
      </c>
      <c r="L39" s="415">
        <v>73.949481951042998</v>
      </c>
      <c r="M39" s="415">
        <v>76.152466506177149</v>
      </c>
      <c r="N39" s="416">
        <v>79.380509195653488</v>
      </c>
      <c r="O39" s="417">
        <v>82.468891229676132</v>
      </c>
      <c r="P39" s="415">
        <v>85.790202914517749</v>
      </c>
      <c r="Q39" s="415">
        <v>87.39984715106695</v>
      </c>
      <c r="R39" s="415">
        <v>88.317464051192559</v>
      </c>
      <c r="S39" s="415">
        <v>87.426890769611603</v>
      </c>
      <c r="T39" s="415">
        <v>85.09068543270844</v>
      </c>
      <c r="U39" s="416">
        <v>81.997294041642789</v>
      </c>
      <c r="V39" s="417">
        <v>79.427514420516957</v>
      </c>
      <c r="W39" s="415">
        <v>77.209962690512356</v>
      </c>
      <c r="X39" s="415">
        <v>75.745596873030735</v>
      </c>
      <c r="Y39" s="415">
        <v>74.775979366590022</v>
      </c>
      <c r="Z39" s="415">
        <v>73.813301352239932</v>
      </c>
      <c r="AA39" s="415">
        <v>72.726070022506832</v>
      </c>
    </row>
    <row r="40" spans="1:27" x14ac:dyDescent="0.3">
      <c r="A40" s="386">
        <v>2</v>
      </c>
      <c r="B40" s="387" t="s">
        <v>429</v>
      </c>
      <c r="C40" s="418">
        <v>51.207027021848781</v>
      </c>
      <c r="D40" s="418">
        <v>48.903911675943135</v>
      </c>
      <c r="E40" s="418">
        <v>56.553852158769836</v>
      </c>
      <c r="F40" s="418">
        <v>45.118412479816108</v>
      </c>
      <c r="G40" s="418">
        <v>44.317949652841364</v>
      </c>
      <c r="H40" s="418">
        <v>51.422911404208563</v>
      </c>
      <c r="I40" s="418">
        <v>57.482650363391933</v>
      </c>
      <c r="J40" s="419">
        <v>59.682055236147143</v>
      </c>
      <c r="K40" s="420">
        <v>64.308898227710571</v>
      </c>
      <c r="L40" s="418">
        <v>69.853127778216546</v>
      </c>
      <c r="M40" s="418">
        <v>73.622363866792526</v>
      </c>
      <c r="N40" s="419">
        <v>76.660208297259473</v>
      </c>
      <c r="O40" s="420">
        <v>78.689935353477807</v>
      </c>
      <c r="P40" s="418">
        <v>80.473470106803831</v>
      </c>
      <c r="Q40" s="418">
        <v>82.428711169329475</v>
      </c>
      <c r="R40" s="418">
        <v>84.272243226404768</v>
      </c>
      <c r="S40" s="418">
        <v>85.967364014488481</v>
      </c>
      <c r="T40" s="418">
        <v>87.056746757168284</v>
      </c>
      <c r="U40" s="419">
        <v>87.746079571562987</v>
      </c>
      <c r="V40" s="420">
        <v>87.583696159739816</v>
      </c>
      <c r="W40" s="418">
        <v>86.808365106170683</v>
      </c>
      <c r="X40" s="418">
        <v>85.97199968432794</v>
      </c>
      <c r="Y40" s="418">
        <v>85.358619132194974</v>
      </c>
      <c r="Z40" s="418">
        <v>84.708930897685022</v>
      </c>
      <c r="AA40" s="418">
        <v>84.032080888952791</v>
      </c>
    </row>
    <row r="41" spans="1:27" x14ac:dyDescent="0.3">
      <c r="A41" s="386">
        <v>3</v>
      </c>
      <c r="B41" s="387" t="s">
        <v>430</v>
      </c>
      <c r="C41" s="418">
        <v>16.826111696987915</v>
      </c>
      <c r="D41" s="418">
        <v>17.548851925768332</v>
      </c>
      <c r="E41" s="418">
        <v>18.83424401234242</v>
      </c>
      <c r="F41" s="418">
        <v>21.089067483635933</v>
      </c>
      <c r="G41" s="418">
        <v>23.314665892493736</v>
      </c>
      <c r="H41" s="418">
        <v>27.012309877839066</v>
      </c>
      <c r="I41" s="418">
        <v>29.936288214837148</v>
      </c>
      <c r="J41" s="419">
        <v>31.591119815230762</v>
      </c>
      <c r="K41" s="420">
        <v>34.729138387437665</v>
      </c>
      <c r="L41" s="418">
        <v>39.642421930522218</v>
      </c>
      <c r="M41" s="418">
        <v>44.892599223095907</v>
      </c>
      <c r="N41" s="419">
        <v>50.745981847560053</v>
      </c>
      <c r="O41" s="420">
        <v>56.976459925037645</v>
      </c>
      <c r="P41" s="418">
        <v>64.321849850630471</v>
      </c>
      <c r="Q41" s="418">
        <v>71.864306481820648</v>
      </c>
      <c r="R41" s="418">
        <v>78.892515548909387</v>
      </c>
      <c r="S41" s="418">
        <v>85.936743267269591</v>
      </c>
      <c r="T41" s="418">
        <v>91.427293256455172</v>
      </c>
      <c r="U41" s="419">
        <v>95.454508267200808</v>
      </c>
      <c r="V41" s="420">
        <v>97.943068043915773</v>
      </c>
      <c r="W41" s="418">
        <v>99.497934547862059</v>
      </c>
      <c r="X41" s="418">
        <v>98.698648653653322</v>
      </c>
      <c r="Y41" s="418">
        <v>97.286564986117398</v>
      </c>
      <c r="Z41" s="418">
        <v>95.873562284918918</v>
      </c>
      <c r="AA41" s="418">
        <v>93.779374605994676</v>
      </c>
    </row>
    <row r="42" spans="1:27" x14ac:dyDescent="0.3">
      <c r="A42" s="386">
        <v>4</v>
      </c>
      <c r="B42" s="387" t="s">
        <v>431</v>
      </c>
      <c r="C42" s="418">
        <v>0.33184050956620575</v>
      </c>
      <c r="D42" s="418">
        <v>0.54430446863210746</v>
      </c>
      <c r="E42" s="418">
        <v>0.50147210565581479</v>
      </c>
      <c r="F42" s="418">
        <v>0.47474493438682069</v>
      </c>
      <c r="G42" s="418">
        <v>0.56477078272082371</v>
      </c>
      <c r="H42" s="418">
        <v>0.63570776467389778</v>
      </c>
      <c r="I42" s="418">
        <v>0.73301498016971733</v>
      </c>
      <c r="J42" s="419">
        <v>0.95985108557588383</v>
      </c>
      <c r="K42" s="420">
        <v>1.0151454634109696</v>
      </c>
      <c r="L42" s="418">
        <v>1.0501266838023826</v>
      </c>
      <c r="M42" s="418">
        <v>1.0764972146551293</v>
      </c>
      <c r="N42" s="419">
        <v>1.1135333698365739</v>
      </c>
      <c r="O42" s="420">
        <v>1.1255742827054167</v>
      </c>
      <c r="P42" s="418">
        <v>1.1116348727843359</v>
      </c>
      <c r="Q42" s="418">
        <v>1.0891741752610695</v>
      </c>
      <c r="R42" s="418">
        <v>1.0607551261378296</v>
      </c>
      <c r="S42" s="418">
        <v>1.0306518325450953</v>
      </c>
      <c r="T42" s="418">
        <v>0.99639634289701118</v>
      </c>
      <c r="U42" s="419">
        <v>0.96087594689116507</v>
      </c>
      <c r="V42" s="420">
        <v>0.92367293639387082</v>
      </c>
      <c r="W42" s="418">
        <v>0.88444518343853096</v>
      </c>
      <c r="X42" s="418">
        <v>0.8428907456149366</v>
      </c>
      <c r="Y42" s="418">
        <v>0.79934571429652312</v>
      </c>
      <c r="Z42" s="418">
        <v>0.75494993385789388</v>
      </c>
      <c r="AA42" s="418">
        <v>0.7102014549878769</v>
      </c>
    </row>
    <row r="43" spans="1:27" x14ac:dyDescent="0.3">
      <c r="A43" s="386">
        <v>5</v>
      </c>
      <c r="B43" s="387" t="s">
        <v>432</v>
      </c>
      <c r="C43" s="418">
        <v>0.69197001381376133</v>
      </c>
      <c r="D43" s="418">
        <v>0.722943833738108</v>
      </c>
      <c r="E43" s="418">
        <v>0.85293613059534024</v>
      </c>
      <c r="F43" s="418">
        <v>0.68287748225792011</v>
      </c>
      <c r="G43" s="418">
        <v>0.66882140570129645</v>
      </c>
      <c r="H43" s="418">
        <v>0.71605017295386042</v>
      </c>
      <c r="I43" s="418">
        <v>0.71701846776155698</v>
      </c>
      <c r="J43" s="419">
        <v>0.78087289808210958</v>
      </c>
      <c r="K43" s="420">
        <v>0.81428956057448687</v>
      </c>
      <c r="L43" s="418">
        <v>0.83539061979201379</v>
      </c>
      <c r="M43" s="418">
        <v>0.86734375152168253</v>
      </c>
      <c r="N43" s="419">
        <v>0.89033916946509239</v>
      </c>
      <c r="O43" s="420">
        <v>0.9123787353511249</v>
      </c>
      <c r="P43" s="418">
        <v>0.93577837171374323</v>
      </c>
      <c r="Q43" s="418">
        <v>0.97144796241272713</v>
      </c>
      <c r="R43" s="418">
        <v>0.99539878045703689</v>
      </c>
      <c r="S43" s="418">
        <v>1.0009903575751282</v>
      </c>
      <c r="T43" s="418">
        <v>1.003290009887599</v>
      </c>
      <c r="U43" s="419">
        <v>0.99487476785468232</v>
      </c>
      <c r="V43" s="420">
        <v>0.98011598697857072</v>
      </c>
      <c r="W43" s="418">
        <v>0.96633765956434303</v>
      </c>
      <c r="X43" s="418">
        <v>0.95414238840319809</v>
      </c>
      <c r="Y43" s="418">
        <v>0.94235147695228538</v>
      </c>
      <c r="Z43" s="418">
        <v>0.92842311892052798</v>
      </c>
      <c r="AA43" s="418">
        <v>0.91122856652037632</v>
      </c>
    </row>
    <row r="44" spans="1:27" x14ac:dyDescent="0.3">
      <c r="A44" s="386">
        <v>6</v>
      </c>
      <c r="B44" s="387" t="s">
        <v>433</v>
      </c>
      <c r="C44" s="418">
        <v>24.144786800708676</v>
      </c>
      <c r="D44" s="418">
        <v>25.264518578280605</v>
      </c>
      <c r="E44" s="418">
        <v>28.23535344883387</v>
      </c>
      <c r="F44" s="418">
        <v>31.311339100456269</v>
      </c>
      <c r="G44" s="418">
        <v>35.59679890623179</v>
      </c>
      <c r="H44" s="418">
        <v>40.605639683352855</v>
      </c>
      <c r="I44" s="418">
        <v>46.289719037093512</v>
      </c>
      <c r="J44" s="419">
        <v>51.227113182879528</v>
      </c>
      <c r="K44" s="420">
        <v>55.138018856265333</v>
      </c>
      <c r="L44" s="418">
        <v>56.708564161773516</v>
      </c>
      <c r="M44" s="418">
        <v>51.876614423335091</v>
      </c>
      <c r="N44" s="419">
        <v>51.510116575382668</v>
      </c>
      <c r="O44" s="420">
        <v>50.121865526851693</v>
      </c>
      <c r="P44" s="418">
        <v>48.057768266332587</v>
      </c>
      <c r="Q44" s="418">
        <v>47.473264457807289</v>
      </c>
      <c r="R44" s="418">
        <v>47.575396802839023</v>
      </c>
      <c r="S44" s="418">
        <v>47.568186307486684</v>
      </c>
      <c r="T44" s="418">
        <v>46.897562108991316</v>
      </c>
      <c r="U44" s="419">
        <v>47.50973332570365</v>
      </c>
      <c r="V44" s="420">
        <v>47.688549928016698</v>
      </c>
      <c r="W44" s="418">
        <v>47.642309989580752</v>
      </c>
      <c r="X44" s="418">
        <v>47.73413640981336</v>
      </c>
      <c r="Y44" s="418">
        <v>47.851887981220408</v>
      </c>
      <c r="Z44" s="418">
        <v>47.885470442557541</v>
      </c>
      <c r="AA44" s="418">
        <v>47.86962857843664</v>
      </c>
    </row>
    <row r="45" spans="1:27" x14ac:dyDescent="0.3">
      <c r="A45" s="386">
        <v>7</v>
      </c>
      <c r="B45" s="387" t="s">
        <v>434</v>
      </c>
      <c r="C45" s="418">
        <v>4.842660204119106</v>
      </c>
      <c r="D45" s="418">
        <v>5.3154213177900278</v>
      </c>
      <c r="E45" s="418">
        <v>6.2018847964617789</v>
      </c>
      <c r="F45" s="418">
        <v>6.3056328970888122</v>
      </c>
      <c r="G45" s="418">
        <v>7.497225003342554</v>
      </c>
      <c r="H45" s="418">
        <v>8.1351454583579841</v>
      </c>
      <c r="I45" s="418">
        <v>8.3537498162853367</v>
      </c>
      <c r="J45" s="419">
        <v>9.6770159655464099</v>
      </c>
      <c r="K45" s="420">
        <v>9.9193812900981424</v>
      </c>
      <c r="L45" s="418">
        <v>10.846175791603477</v>
      </c>
      <c r="M45" s="418">
        <v>11.383067797074727</v>
      </c>
      <c r="N45" s="419">
        <v>13.285499307229868</v>
      </c>
      <c r="O45" s="420">
        <v>15.454038708180033</v>
      </c>
      <c r="P45" s="418">
        <v>17.584360686073872</v>
      </c>
      <c r="Q45" s="418">
        <v>20.018695568543347</v>
      </c>
      <c r="R45" s="418">
        <v>22.150136802860938</v>
      </c>
      <c r="S45" s="418">
        <v>24.508749767700671</v>
      </c>
      <c r="T45" s="418">
        <v>26.703520766877663</v>
      </c>
      <c r="U45" s="419">
        <v>29.005064420553726</v>
      </c>
      <c r="V45" s="420">
        <v>31.084870147146102</v>
      </c>
      <c r="W45" s="418">
        <v>32.936060468690819</v>
      </c>
      <c r="X45" s="418">
        <v>34.662900088833602</v>
      </c>
      <c r="Y45" s="418">
        <v>36.344477383538326</v>
      </c>
      <c r="Z45" s="418">
        <v>37.973136404536255</v>
      </c>
      <c r="AA45" s="418">
        <v>39.476931113302108</v>
      </c>
    </row>
    <row r="46" spans="1:27" x14ac:dyDescent="0.3">
      <c r="A46" s="386">
        <v>8</v>
      </c>
      <c r="B46" s="387" t="s">
        <v>435</v>
      </c>
      <c r="C46" s="418">
        <v>5.7900101207546344</v>
      </c>
      <c r="D46" s="418">
        <v>5.027924958165614</v>
      </c>
      <c r="E46" s="418">
        <v>5.9071383310712493</v>
      </c>
      <c r="F46" s="418">
        <v>6.6394235430622652</v>
      </c>
      <c r="G46" s="418">
        <v>7.7706858539468326</v>
      </c>
      <c r="H46" s="418">
        <v>8.8445302423530023</v>
      </c>
      <c r="I46" s="418">
        <v>9.9709012143887854</v>
      </c>
      <c r="J46" s="419">
        <v>9.997499470525069</v>
      </c>
      <c r="K46" s="420">
        <v>10.623846144643695</v>
      </c>
      <c r="L46" s="418">
        <v>11.5292858648594</v>
      </c>
      <c r="M46" s="418">
        <v>12.239681985156524</v>
      </c>
      <c r="N46" s="419">
        <v>13.037853057040646</v>
      </c>
      <c r="O46" s="420">
        <v>13.709889271945825</v>
      </c>
      <c r="P46" s="418">
        <v>14.248299455250132</v>
      </c>
      <c r="Q46" s="418">
        <v>14.682829085042053</v>
      </c>
      <c r="R46" s="418">
        <v>14.970436995852724</v>
      </c>
      <c r="S46" s="418">
        <v>15.165391488405612</v>
      </c>
      <c r="T46" s="418">
        <v>15.251140287186576</v>
      </c>
      <c r="U46" s="419">
        <v>15.273736043770825</v>
      </c>
      <c r="V46" s="420">
        <v>15.222691241132164</v>
      </c>
      <c r="W46" s="418">
        <v>15.138758791124893</v>
      </c>
      <c r="X46" s="418">
        <v>15.045477480070703</v>
      </c>
      <c r="Y46" s="418">
        <v>14.951334107633851</v>
      </c>
      <c r="Z46" s="418">
        <v>14.824323287014835</v>
      </c>
      <c r="AA46" s="418">
        <v>14.661103456666003</v>
      </c>
    </row>
    <row r="47" spans="1:27" x14ac:dyDescent="0.3">
      <c r="A47" s="386">
        <v>9</v>
      </c>
      <c r="B47" s="387" t="s">
        <v>436</v>
      </c>
      <c r="C47" s="418">
        <v>2.4869363982541159</v>
      </c>
      <c r="D47" s="418">
        <v>2.2914465121820968</v>
      </c>
      <c r="E47" s="418">
        <v>1.6332141836296881</v>
      </c>
      <c r="F47" s="418">
        <v>1.2621442065155839</v>
      </c>
      <c r="G47" s="418">
        <v>1.2993225695721371</v>
      </c>
      <c r="H47" s="418">
        <v>1.5709822567394753</v>
      </c>
      <c r="I47" s="418">
        <v>1.4303708424832455</v>
      </c>
      <c r="J47" s="419">
        <v>1.5084821325699671</v>
      </c>
      <c r="K47" s="420">
        <v>1.5519934160251811</v>
      </c>
      <c r="L47" s="418">
        <v>1.567793558320044</v>
      </c>
      <c r="M47" s="418">
        <v>1.5372191422055153</v>
      </c>
      <c r="N47" s="419">
        <v>1.5847213943431404</v>
      </c>
      <c r="O47" s="420">
        <v>1.6539498107357611</v>
      </c>
      <c r="P47" s="418">
        <v>1.7316331285190443</v>
      </c>
      <c r="Q47" s="418">
        <v>1.8217739698113731</v>
      </c>
      <c r="R47" s="418">
        <v>1.891578360205302</v>
      </c>
      <c r="S47" s="418">
        <v>1.9550225556162817</v>
      </c>
      <c r="T47" s="418">
        <v>2.0075816127784076</v>
      </c>
      <c r="U47" s="419">
        <v>2.0645141003002854</v>
      </c>
      <c r="V47" s="420">
        <v>2.1299676908391332</v>
      </c>
      <c r="W47" s="418">
        <v>2.1989808696090249</v>
      </c>
      <c r="X47" s="418">
        <v>2.2784441947522218</v>
      </c>
      <c r="Y47" s="418">
        <v>2.3604640613772294</v>
      </c>
      <c r="Z47" s="418">
        <v>2.4500819530430822</v>
      </c>
      <c r="AA47" s="418">
        <v>2.5406219000663528</v>
      </c>
    </row>
    <row r="48" spans="1:27" x14ac:dyDescent="0.3">
      <c r="A48" s="386">
        <v>10</v>
      </c>
      <c r="B48" s="387" t="s">
        <v>437</v>
      </c>
      <c r="C48" s="418">
        <v>12.296564246599061</v>
      </c>
      <c r="D48" s="418">
        <v>13.989513909329688</v>
      </c>
      <c r="E48" s="418">
        <v>18.905432557930563</v>
      </c>
      <c r="F48" s="418">
        <v>21.199650638961053</v>
      </c>
      <c r="G48" s="418">
        <v>24.517496411863032</v>
      </c>
      <c r="H48" s="418">
        <v>27.490542372871793</v>
      </c>
      <c r="I48" s="418">
        <v>29.722713687097961</v>
      </c>
      <c r="J48" s="419">
        <v>34.274669744202683</v>
      </c>
      <c r="K48" s="420">
        <v>36.957935003159982</v>
      </c>
      <c r="L48" s="418">
        <v>40.41412933293617</v>
      </c>
      <c r="M48" s="418">
        <v>42.516266325531738</v>
      </c>
      <c r="N48" s="419">
        <v>45.716804360588526</v>
      </c>
      <c r="O48" s="420">
        <v>48.750310467107226</v>
      </c>
      <c r="P48" s="418">
        <v>51.788263240486529</v>
      </c>
      <c r="Q48" s="418">
        <v>55.397819454402899</v>
      </c>
      <c r="R48" s="418">
        <v>58.975085285429103</v>
      </c>
      <c r="S48" s="418">
        <v>62.807900389766026</v>
      </c>
      <c r="T48" s="418">
        <v>66.305563553777759</v>
      </c>
      <c r="U48" s="419">
        <v>69.715371087727689</v>
      </c>
      <c r="V48" s="420">
        <v>72.66032415396063</v>
      </c>
      <c r="W48" s="418">
        <v>75.123613758000317</v>
      </c>
      <c r="X48" s="418">
        <v>77.213745445970432</v>
      </c>
      <c r="Y48" s="418">
        <v>79.010321439666328</v>
      </c>
      <c r="Z48" s="418">
        <v>80.540702337670723</v>
      </c>
      <c r="AA48" s="418">
        <v>81.82925447897378</v>
      </c>
    </row>
    <row r="49" spans="1:27" x14ac:dyDescent="0.3">
      <c r="A49" s="386">
        <v>11</v>
      </c>
      <c r="B49" s="387" t="s">
        <v>438</v>
      </c>
      <c r="C49" s="418">
        <v>1.0094275981901937</v>
      </c>
      <c r="D49" s="418">
        <v>1.1907087753588452</v>
      </c>
      <c r="E49" s="418">
        <v>1.4328210685919796</v>
      </c>
      <c r="F49" s="418">
        <v>1.6949360175161421</v>
      </c>
      <c r="G49" s="418">
        <v>1.9653068068356569</v>
      </c>
      <c r="H49" s="418">
        <v>2.1193638077475194</v>
      </c>
      <c r="I49" s="418">
        <v>2.0999714230982112</v>
      </c>
      <c r="J49" s="419">
        <v>2.4979250247445979</v>
      </c>
      <c r="K49" s="420">
        <v>2.8478519766535824</v>
      </c>
      <c r="L49" s="418">
        <v>3.0071526710339405</v>
      </c>
      <c r="M49" s="418">
        <v>3.1031756700745259</v>
      </c>
      <c r="N49" s="419">
        <v>3.5042345902858778</v>
      </c>
      <c r="O49" s="420">
        <v>3.9413402243844797</v>
      </c>
      <c r="P49" s="418">
        <v>4.3542334452907685</v>
      </c>
      <c r="Q49" s="418">
        <v>4.8126239806893629</v>
      </c>
      <c r="R49" s="418">
        <v>5.2010780170368971</v>
      </c>
      <c r="S49" s="418">
        <v>5.6513909040554458</v>
      </c>
      <c r="T49" s="418">
        <v>6.0729093443483562</v>
      </c>
      <c r="U49" s="419">
        <v>6.4887112933693771</v>
      </c>
      <c r="V49" s="420">
        <v>6.83714024600879</v>
      </c>
      <c r="W49" s="418">
        <v>7.1227123520614652</v>
      </c>
      <c r="X49" s="418">
        <v>7.3742952049085222</v>
      </c>
      <c r="Y49" s="418">
        <v>7.6156391828878043</v>
      </c>
      <c r="Z49" s="418">
        <v>7.8536852328553755</v>
      </c>
      <c r="AA49" s="418">
        <v>8.0810045795853771</v>
      </c>
    </row>
    <row r="50" spans="1:27" x14ac:dyDescent="0.3">
      <c r="A50" s="386">
        <v>12</v>
      </c>
      <c r="B50" s="387" t="s">
        <v>439</v>
      </c>
      <c r="C50" s="418">
        <v>49.267664431869512</v>
      </c>
      <c r="D50" s="418">
        <v>55.326482148314227</v>
      </c>
      <c r="E50" s="418">
        <v>58.23222815379463</v>
      </c>
      <c r="F50" s="418">
        <v>65.075410974794423</v>
      </c>
      <c r="G50" s="418">
        <v>66.958080237880267</v>
      </c>
      <c r="H50" s="418">
        <v>69.067511678107707</v>
      </c>
      <c r="I50" s="418">
        <v>70.734804174711329</v>
      </c>
      <c r="J50" s="419">
        <v>71.8591684387073</v>
      </c>
      <c r="K50" s="420">
        <v>74.606497403926625</v>
      </c>
      <c r="L50" s="418">
        <v>75.272589041118678</v>
      </c>
      <c r="M50" s="418">
        <v>73.142769852045518</v>
      </c>
      <c r="N50" s="419">
        <v>71.503875406914716</v>
      </c>
      <c r="O50" s="420">
        <v>69.002362612759129</v>
      </c>
      <c r="P50" s="418">
        <v>67.475904749459858</v>
      </c>
      <c r="Q50" s="418">
        <v>66.248691721332747</v>
      </c>
      <c r="R50" s="418">
        <v>65.708687813333711</v>
      </c>
      <c r="S50" s="418">
        <v>65.644422177771574</v>
      </c>
      <c r="T50" s="418">
        <v>65.845824769211305</v>
      </c>
      <c r="U50" s="419">
        <v>65.87344848850816</v>
      </c>
      <c r="V50" s="420">
        <v>65.279024814574939</v>
      </c>
      <c r="W50" s="418">
        <v>64.456121061183879</v>
      </c>
      <c r="X50" s="418">
        <v>63.024546873365409</v>
      </c>
      <c r="Y50" s="418">
        <v>61.297693067463548</v>
      </c>
      <c r="Z50" s="418">
        <v>59.416829815426034</v>
      </c>
      <c r="AA50" s="418">
        <v>57.237152980956132</v>
      </c>
    </row>
    <row r="51" spans="1:27" x14ac:dyDescent="0.3">
      <c r="A51" s="386">
        <v>13</v>
      </c>
      <c r="B51" s="387" t="s">
        <v>440</v>
      </c>
      <c r="C51" s="418">
        <v>3.9877472152175857</v>
      </c>
      <c r="D51" s="418">
        <v>4.8358273842972954</v>
      </c>
      <c r="E51" s="418">
        <v>5.9464632144787721</v>
      </c>
      <c r="F51" s="418">
        <v>7.2593070409044884</v>
      </c>
      <c r="G51" s="418">
        <v>8.7920576694685</v>
      </c>
      <c r="H51" s="418">
        <v>10.714521882981963</v>
      </c>
      <c r="I51" s="418">
        <v>12.731083227219072</v>
      </c>
      <c r="J51" s="419">
        <v>14.095044217350024</v>
      </c>
      <c r="K51" s="420">
        <v>15.637838711652005</v>
      </c>
      <c r="L51" s="418">
        <v>17.450405731434294</v>
      </c>
      <c r="M51" s="418">
        <v>18.704156405232435</v>
      </c>
      <c r="N51" s="419">
        <v>19.969829410143831</v>
      </c>
      <c r="O51" s="420">
        <v>20.828974458623343</v>
      </c>
      <c r="P51" s="418">
        <v>21.911514027704794</v>
      </c>
      <c r="Q51" s="418">
        <v>22.990530386544286</v>
      </c>
      <c r="R51" s="418">
        <v>24.089288914985513</v>
      </c>
      <c r="S51" s="418">
        <v>25.096024244158887</v>
      </c>
      <c r="T51" s="418">
        <v>25.424309627724419</v>
      </c>
      <c r="U51" s="419">
        <v>25.480875580593501</v>
      </c>
      <c r="V51" s="420">
        <v>24.919257575558394</v>
      </c>
      <c r="W51" s="418">
        <v>25.055026622249301</v>
      </c>
      <c r="X51" s="418">
        <v>25.195791415715323</v>
      </c>
      <c r="Y51" s="418">
        <v>25.125411754411786</v>
      </c>
      <c r="Z51" s="418">
        <v>25.047405847204789</v>
      </c>
      <c r="AA51" s="418">
        <v>24.816254652171594</v>
      </c>
    </row>
    <row r="52" spans="1:27" x14ac:dyDescent="0.3">
      <c r="A52" s="386">
        <v>14</v>
      </c>
      <c r="B52" s="387" t="s">
        <v>441</v>
      </c>
      <c r="C52" s="418">
        <v>14.806411874910751</v>
      </c>
      <c r="D52" s="418">
        <v>16.167553777840027</v>
      </c>
      <c r="E52" s="418">
        <v>19.997299951456842</v>
      </c>
      <c r="F52" s="418">
        <v>22.488462854425222</v>
      </c>
      <c r="G52" s="418">
        <v>25.826367415371639</v>
      </c>
      <c r="H52" s="418">
        <v>29.885681157752359</v>
      </c>
      <c r="I52" s="418">
        <v>32.58745682650796</v>
      </c>
      <c r="J52" s="419">
        <v>35.005613201154233</v>
      </c>
      <c r="K52" s="420">
        <v>38.376399914908802</v>
      </c>
      <c r="L52" s="418">
        <v>43.156036585583621</v>
      </c>
      <c r="M52" s="418">
        <v>47.280638783766477</v>
      </c>
      <c r="N52" s="419">
        <v>52.82497437087499</v>
      </c>
      <c r="O52" s="420">
        <v>58.802246545673093</v>
      </c>
      <c r="P52" s="418">
        <v>64.961032727724714</v>
      </c>
      <c r="Q52" s="418">
        <v>71.594934789368025</v>
      </c>
      <c r="R52" s="418">
        <v>77.750370938940748</v>
      </c>
      <c r="S52" s="418">
        <v>83.634176540451222</v>
      </c>
      <c r="T52" s="418">
        <v>89.176762393250627</v>
      </c>
      <c r="U52" s="419">
        <v>94.364733608294074</v>
      </c>
      <c r="V52" s="420">
        <v>99.142930743317834</v>
      </c>
      <c r="W52" s="418">
        <v>103.56933933784707</v>
      </c>
      <c r="X52" s="418">
        <v>107.82525584286063</v>
      </c>
      <c r="Y52" s="418">
        <v>111.87039595448464</v>
      </c>
      <c r="Z52" s="418">
        <v>115.72480000231997</v>
      </c>
      <c r="AA52" s="418">
        <v>119.25104418480988</v>
      </c>
    </row>
    <row r="53" spans="1:27" ht="15" thickBot="1" x14ac:dyDescent="0.35">
      <c r="A53" s="395"/>
      <c r="B53" s="396" t="s">
        <v>390</v>
      </c>
      <c r="C53" s="421">
        <f t="shared" ref="C53:AA53" si="2">SUM(C39:C52)</f>
        <v>223.99627040193513</v>
      </c>
      <c r="D53" s="421">
        <f t="shared" si="2"/>
        <v>234.54196345770083</v>
      </c>
      <c r="E53" s="421">
        <f t="shared" si="2"/>
        <v>259.97511569999108</v>
      </c>
      <c r="F53" s="421">
        <f t="shared" si="2"/>
        <v>271.24263562178095</v>
      </c>
      <c r="G53" s="421">
        <f t="shared" si="2"/>
        <v>292.10973994255704</v>
      </c>
      <c r="H53" s="421">
        <f t="shared" si="2"/>
        <v>329.44568358115328</v>
      </c>
      <c r="I53" s="421">
        <f t="shared" si="2"/>
        <v>364.84629586000335</v>
      </c>
      <c r="J53" s="421">
        <f t="shared" si="2"/>
        <v>390.2137119006606</v>
      </c>
      <c r="K53" s="422">
        <f t="shared" si="2"/>
        <v>416.61300043754323</v>
      </c>
      <c r="L53" s="422">
        <f t="shared" si="2"/>
        <v>445.28268170203933</v>
      </c>
      <c r="M53" s="422">
        <f t="shared" si="2"/>
        <v>458.39486094666495</v>
      </c>
      <c r="N53" s="422">
        <f t="shared" si="2"/>
        <v>481.72848035257891</v>
      </c>
      <c r="O53" s="423">
        <f t="shared" si="2"/>
        <v>502.43821715250874</v>
      </c>
      <c r="P53" s="423">
        <f t="shared" si="2"/>
        <v>524.74594584329236</v>
      </c>
      <c r="Q53" s="423">
        <f t="shared" si="2"/>
        <v>548.7946503534323</v>
      </c>
      <c r="R53" s="423">
        <f t="shared" si="2"/>
        <v>571.85043666458546</v>
      </c>
      <c r="S53" s="423">
        <f t="shared" si="2"/>
        <v>593.39390461690232</v>
      </c>
      <c r="T53" s="423">
        <f t="shared" si="2"/>
        <v>609.25958626326292</v>
      </c>
      <c r="U53" s="423">
        <f t="shared" si="2"/>
        <v>622.92982054397373</v>
      </c>
      <c r="V53" s="424">
        <f t="shared" si="2"/>
        <v>631.82282408809965</v>
      </c>
      <c r="W53" s="424">
        <f t="shared" si="2"/>
        <v>638.60996843789542</v>
      </c>
      <c r="X53" s="424">
        <f t="shared" si="2"/>
        <v>642.56787130132034</v>
      </c>
      <c r="Y53" s="424">
        <f t="shared" si="2"/>
        <v>645.59048560883502</v>
      </c>
      <c r="Z53" s="424">
        <f t="shared" si="2"/>
        <v>647.79560291025086</v>
      </c>
      <c r="AA53" s="424">
        <f t="shared" si="2"/>
        <v>647.92195146393044</v>
      </c>
    </row>
    <row r="54" spans="1:27" ht="15" thickTop="1" x14ac:dyDescent="0.3">
      <c r="A54"/>
      <c r="B54"/>
      <c r="C54" s="395"/>
      <c r="D54" s="395"/>
      <c r="E54" s="395"/>
      <c r="F54" s="395"/>
      <c r="G54" s="395"/>
      <c r="H54" s="395"/>
      <c r="I54" s="395"/>
      <c r="J54" s="395"/>
      <c r="K54" s="395"/>
      <c r="L54" s="395"/>
      <c r="M54" s="395"/>
      <c r="N54" s="395"/>
      <c r="O54" s="395"/>
      <c r="P54" s="395"/>
      <c r="Q54" s="395"/>
      <c r="R54" s="395"/>
      <c r="S54" s="395"/>
      <c r="T54" s="395"/>
      <c r="U54" s="395"/>
      <c r="V54" s="395"/>
      <c r="W54" s="395"/>
      <c r="X54" s="395"/>
      <c r="Y54" s="395"/>
      <c r="Z54" s="395"/>
      <c r="AA54" s="395"/>
    </row>
    <row r="55" spans="1:27" x14ac:dyDescent="0.3">
      <c r="A55" s="401">
        <v>4</v>
      </c>
      <c r="B55" s="414" t="s">
        <v>442</v>
      </c>
      <c r="C55" s="403" t="s">
        <v>427</v>
      </c>
      <c r="D55" s="403"/>
      <c r="E55" s="403"/>
      <c r="F55" s="403"/>
      <c r="G55" s="403"/>
      <c r="H55" s="403"/>
      <c r="I55" s="403"/>
      <c r="J55" s="403"/>
      <c r="K55" s="403"/>
      <c r="L55" s="403"/>
      <c r="M55" s="403"/>
      <c r="N55" s="403"/>
      <c r="O55" s="403"/>
      <c r="P55" s="403"/>
      <c r="Q55" s="403"/>
      <c r="R55" s="403"/>
      <c r="S55" s="403"/>
      <c r="T55" s="403"/>
      <c r="U55" s="403"/>
      <c r="V55" s="403"/>
      <c r="W55" s="403"/>
      <c r="X55" s="403"/>
      <c r="Y55" s="403"/>
      <c r="Z55" s="403"/>
      <c r="AA55" s="403"/>
    </row>
    <row r="56" spans="1:27" x14ac:dyDescent="0.3">
      <c r="A56" s="386">
        <v>1</v>
      </c>
      <c r="B56" s="387" t="s">
        <v>443</v>
      </c>
      <c r="C56" s="415">
        <v>26.956075009630954</v>
      </c>
      <c r="D56" s="415">
        <v>29.527984975469508</v>
      </c>
      <c r="E56" s="415">
        <v>29.298807675199132</v>
      </c>
      <c r="F56" s="415">
        <v>25.776541956714802</v>
      </c>
      <c r="G56" s="415">
        <v>21.430038126113587</v>
      </c>
      <c r="H56" s="415">
        <v>31.577651587005604</v>
      </c>
      <c r="I56" s="415">
        <v>39.462317615533003</v>
      </c>
      <c r="J56" s="416">
        <v>41.16383621777188</v>
      </c>
      <c r="K56" s="417">
        <v>40.052681812514159</v>
      </c>
      <c r="L56" s="415">
        <v>41.78366873578711</v>
      </c>
      <c r="M56" s="415">
        <v>43.1181143003842</v>
      </c>
      <c r="N56" s="416">
        <v>45.389944598642494</v>
      </c>
      <c r="O56" s="417">
        <v>48.929777382866682</v>
      </c>
      <c r="P56" s="415">
        <v>53.816585073404262</v>
      </c>
      <c r="Q56" s="415">
        <v>57.977769343287875</v>
      </c>
      <c r="R56" s="415">
        <v>59.30406274938619</v>
      </c>
      <c r="S56" s="415">
        <v>56.847363516504345</v>
      </c>
      <c r="T56" s="415">
        <v>52.330648954145865</v>
      </c>
      <c r="U56" s="416">
        <v>47.489396224355801</v>
      </c>
      <c r="V56" s="417">
        <v>44.341633678892542</v>
      </c>
      <c r="W56" s="415">
        <v>42.856132533833112</v>
      </c>
      <c r="X56" s="415">
        <v>42.553930180350058</v>
      </c>
      <c r="Y56" s="415">
        <v>43.231189435701843</v>
      </c>
      <c r="Z56" s="415">
        <v>44.131905828153769</v>
      </c>
      <c r="AA56" s="415">
        <v>44.850748906974907</v>
      </c>
    </row>
    <row r="57" spans="1:27" x14ac:dyDescent="0.3">
      <c r="A57" s="386">
        <v>2</v>
      </c>
      <c r="B57" s="387" t="s">
        <v>444</v>
      </c>
      <c r="C57" s="418">
        <v>96.864074048713704</v>
      </c>
      <c r="D57" s="418">
        <v>92.605190814590586</v>
      </c>
      <c r="E57" s="418">
        <v>101.23429556362645</v>
      </c>
      <c r="F57" s="418">
        <v>107.61486683380022</v>
      </c>
      <c r="G57" s="418">
        <v>118.60298325571756</v>
      </c>
      <c r="H57" s="418">
        <v>131.24721725154907</v>
      </c>
      <c r="I57" s="418">
        <v>137.90213466303982</v>
      </c>
      <c r="J57" s="419">
        <v>146.22857085449729</v>
      </c>
      <c r="K57" s="420">
        <v>156.94993387128861</v>
      </c>
      <c r="L57" s="418">
        <v>164.5629091339589</v>
      </c>
      <c r="M57" s="418">
        <v>158.34106858050509</v>
      </c>
      <c r="N57" s="419">
        <v>157.18222148053556</v>
      </c>
      <c r="O57" s="420">
        <v>154.55430245047245</v>
      </c>
      <c r="P57" s="418">
        <v>149.5575469311288</v>
      </c>
      <c r="Q57" s="418">
        <v>144.81068980447128</v>
      </c>
      <c r="R57" s="418">
        <v>139.99597394999262</v>
      </c>
      <c r="S57" s="418">
        <v>133.744409320085</v>
      </c>
      <c r="T57" s="418">
        <v>124.48057320054556</v>
      </c>
      <c r="U57" s="419">
        <v>115.43197290688435</v>
      </c>
      <c r="V57" s="420">
        <v>109.70329403470987</v>
      </c>
      <c r="W57" s="418">
        <v>105.90872434343083</v>
      </c>
      <c r="X57" s="418">
        <v>103.54172166041917</v>
      </c>
      <c r="Y57" s="418">
        <v>101.92047054827316</v>
      </c>
      <c r="Z57" s="418">
        <v>100.17876153127223</v>
      </c>
      <c r="AA57" s="418">
        <v>97.648780815857378</v>
      </c>
    </row>
    <row r="58" spans="1:27" x14ac:dyDescent="0.3">
      <c r="A58" s="386">
        <v>3</v>
      </c>
      <c r="B58" s="387" t="s">
        <v>445</v>
      </c>
      <c r="C58" s="418">
        <v>41.533961091405246</v>
      </c>
      <c r="D58" s="418">
        <v>44.855865343663027</v>
      </c>
      <c r="E58" s="418">
        <v>47.469077872276941</v>
      </c>
      <c r="F58" s="418">
        <v>51.686471784978757</v>
      </c>
      <c r="G58" s="418">
        <v>58.373199001419565</v>
      </c>
      <c r="H58" s="418">
        <v>62.56012775080854</v>
      </c>
      <c r="I58" s="418">
        <v>71.507716294731324</v>
      </c>
      <c r="J58" s="419">
        <v>77.103346253777275</v>
      </c>
      <c r="K58" s="420">
        <v>83.668733433453255</v>
      </c>
      <c r="L58" s="418">
        <v>87.750299561068729</v>
      </c>
      <c r="M58" s="418">
        <v>85.054453510844638</v>
      </c>
      <c r="N58" s="419">
        <v>80.056507518190628</v>
      </c>
      <c r="O58" s="420">
        <v>73.921245645765609</v>
      </c>
      <c r="P58" s="418">
        <v>66.314408136589151</v>
      </c>
      <c r="Q58" s="418">
        <v>58.461433659118804</v>
      </c>
      <c r="R58" s="418">
        <v>52.605922275149503</v>
      </c>
      <c r="S58" s="418">
        <v>47.842916071962833</v>
      </c>
      <c r="T58" s="418">
        <v>44.077956207253081</v>
      </c>
      <c r="U58" s="419">
        <v>43.465773716256443</v>
      </c>
      <c r="V58" s="420">
        <v>43.48968174872455</v>
      </c>
      <c r="W58" s="418">
        <v>43.429743701117026</v>
      </c>
      <c r="X58" s="418">
        <v>43.040948672513188</v>
      </c>
      <c r="Y58" s="418">
        <v>42.741455998898978</v>
      </c>
      <c r="Z58" s="418">
        <v>42.325957955051621</v>
      </c>
      <c r="AA58" s="418">
        <v>41.614458132724572</v>
      </c>
    </row>
    <row r="59" spans="1:27" x14ac:dyDescent="0.3">
      <c r="A59" s="386">
        <v>4</v>
      </c>
      <c r="B59" s="387" t="s">
        <v>395</v>
      </c>
      <c r="C59" s="418">
        <v>24.497993516003692</v>
      </c>
      <c r="D59" s="418">
        <v>28.874994525638048</v>
      </c>
      <c r="E59" s="418">
        <v>34.82030880365744</v>
      </c>
      <c r="F59" s="418">
        <v>39.136205125497803</v>
      </c>
      <c r="G59" s="418">
        <v>45.673982137111601</v>
      </c>
      <c r="H59" s="418">
        <v>54.511252965377693</v>
      </c>
      <c r="I59" s="418">
        <v>64.493462468113805</v>
      </c>
      <c r="J59" s="419">
        <v>72.779112447323129</v>
      </c>
      <c r="K59" s="420">
        <v>83.264215098105865</v>
      </c>
      <c r="L59" s="418">
        <v>99.98070446165147</v>
      </c>
      <c r="M59" s="418">
        <v>120.60650883690759</v>
      </c>
      <c r="N59" s="419">
        <v>146.87895436592231</v>
      </c>
      <c r="O59" s="420">
        <v>173.71455907108651</v>
      </c>
      <c r="P59" s="418">
        <v>204.11362815386889</v>
      </c>
      <c r="Q59" s="418">
        <v>235.55554458053439</v>
      </c>
      <c r="R59" s="418">
        <v>264.71411581565195</v>
      </c>
      <c r="S59" s="418">
        <v>294.6430677882484</v>
      </c>
      <c r="T59" s="418">
        <v>323.20867250106403</v>
      </c>
      <c r="U59" s="419">
        <v>347.44050590500706</v>
      </c>
      <c r="V59" s="420">
        <v>361.99185453639154</v>
      </c>
      <c r="W59" s="418">
        <v>370.16951938758314</v>
      </c>
      <c r="X59" s="418">
        <v>372.37958722965641</v>
      </c>
      <c r="Y59" s="418">
        <v>371.20507343562258</v>
      </c>
      <c r="Z59" s="418">
        <v>368.35799774417183</v>
      </c>
      <c r="AA59" s="418">
        <v>363.75454204647588</v>
      </c>
    </row>
    <row r="60" spans="1:27" x14ac:dyDescent="0.3">
      <c r="A60" s="386">
        <v>5</v>
      </c>
      <c r="B60" s="387" t="s">
        <v>393</v>
      </c>
      <c r="C60" s="418">
        <v>0</v>
      </c>
      <c r="D60" s="418">
        <v>0</v>
      </c>
      <c r="E60" s="418">
        <v>0</v>
      </c>
      <c r="F60" s="418">
        <v>0</v>
      </c>
      <c r="G60" s="418">
        <v>0</v>
      </c>
      <c r="H60" s="418">
        <v>0</v>
      </c>
      <c r="I60" s="418">
        <v>0</v>
      </c>
      <c r="J60" s="419">
        <v>0</v>
      </c>
      <c r="K60" s="420">
        <v>3.7252738416561432E-2</v>
      </c>
      <c r="L60" s="418">
        <v>0.13655336571117668</v>
      </c>
      <c r="M60" s="418">
        <v>0.43199642172627906</v>
      </c>
      <c r="N60" s="419">
        <v>1.0417970883971273</v>
      </c>
      <c r="O60" s="420">
        <v>2.1763258885007248</v>
      </c>
      <c r="P60" s="418">
        <v>4.3685749987996205</v>
      </c>
      <c r="Q60" s="418">
        <v>8.737903436174399</v>
      </c>
      <c r="R60" s="418">
        <v>15.201662368107009</v>
      </c>
      <c r="S60" s="418">
        <v>23.523823360262494</v>
      </c>
      <c r="T60" s="418">
        <v>31.609489522269609</v>
      </c>
      <c r="U60" s="419">
        <v>38.695362806517807</v>
      </c>
      <c r="V60" s="420">
        <v>44.352798913888513</v>
      </c>
      <c r="W60" s="418">
        <v>49.268700712723131</v>
      </c>
      <c r="X60" s="418">
        <v>53.889220232562153</v>
      </c>
      <c r="Y60" s="418">
        <v>58.493276272596212</v>
      </c>
      <c r="Z60" s="418">
        <v>63.464141996017325</v>
      </c>
      <c r="AA60" s="418">
        <v>68.808522351850641</v>
      </c>
    </row>
    <row r="61" spans="1:27" x14ac:dyDescent="0.3">
      <c r="A61" s="386">
        <v>6</v>
      </c>
      <c r="B61" s="387" t="s">
        <v>396</v>
      </c>
      <c r="C61" s="418">
        <v>5.0525104458808956</v>
      </c>
      <c r="D61" s="418">
        <v>6.7855643406329422</v>
      </c>
      <c r="E61" s="418">
        <v>14.166629273040797</v>
      </c>
      <c r="F61" s="418">
        <v>12.110171370012829</v>
      </c>
      <c r="G61" s="418">
        <v>10.600561014060746</v>
      </c>
      <c r="H61" s="418">
        <v>11.162623419541459</v>
      </c>
      <c r="I61" s="418">
        <v>12.116632513660592</v>
      </c>
      <c r="J61" s="419">
        <v>12.594538047711064</v>
      </c>
      <c r="K61" s="420">
        <v>13.363092414125868</v>
      </c>
      <c r="L61" s="418">
        <v>14.189840784149164</v>
      </c>
      <c r="M61" s="418">
        <v>14.163199818093561</v>
      </c>
      <c r="N61" s="419">
        <v>14.016062256322414</v>
      </c>
      <c r="O61" s="420">
        <v>13.977427136134009</v>
      </c>
      <c r="P61" s="418">
        <v>13.526122017127076</v>
      </c>
      <c r="Q61" s="418">
        <v>12.507905145666179</v>
      </c>
      <c r="R61" s="418">
        <v>11.631453695842406</v>
      </c>
      <c r="S61" s="418">
        <v>10.675889906068861</v>
      </c>
      <c r="T61" s="418">
        <v>9.6198996182539283</v>
      </c>
      <c r="U61" s="419">
        <v>8.4977988357222412</v>
      </c>
      <c r="V61" s="420">
        <v>7.5845693336742013</v>
      </c>
      <c r="W61" s="418">
        <v>7.2648935129010592</v>
      </c>
      <c r="X61" s="418">
        <v>7.0400636655041922</v>
      </c>
      <c r="Y61" s="418">
        <v>6.8675346072643295</v>
      </c>
      <c r="Z61" s="418">
        <v>6.7377318614353054</v>
      </c>
      <c r="AA61" s="418">
        <v>6.5733127420961006</v>
      </c>
    </row>
    <row r="62" spans="1:27" x14ac:dyDescent="0.3">
      <c r="A62" s="386">
        <v>7</v>
      </c>
      <c r="B62" s="387" t="s">
        <v>446</v>
      </c>
      <c r="C62" s="418">
        <v>7.7547511230054402</v>
      </c>
      <c r="D62" s="418">
        <v>8.6143943416138491</v>
      </c>
      <c r="E62" s="418">
        <v>6.9919375260685532</v>
      </c>
      <c r="F62" s="418">
        <v>7.0606764788949192</v>
      </c>
      <c r="G62" s="418">
        <v>8.6168674636907188</v>
      </c>
      <c r="H62" s="418">
        <v>9.2269274800880936</v>
      </c>
      <c r="I62" s="418">
        <v>10.18642515646687</v>
      </c>
      <c r="J62" s="419">
        <v>10.991913439890114</v>
      </c>
      <c r="K62" s="420">
        <v>10.501362946727335</v>
      </c>
      <c r="L62" s="418">
        <v>10.098624086097592</v>
      </c>
      <c r="M62" s="418">
        <v>12.33789334384921</v>
      </c>
      <c r="N62" s="419">
        <v>15.914440588062256</v>
      </c>
      <c r="O62" s="420">
        <v>18.045439159956921</v>
      </c>
      <c r="P62" s="418">
        <v>19.83844005672935</v>
      </c>
      <c r="Q62" s="418">
        <v>21.3378316734271</v>
      </c>
      <c r="R62" s="418">
        <v>22.12284568336964</v>
      </c>
      <c r="S62" s="418">
        <v>22.090106308520653</v>
      </c>
      <c r="T62" s="418">
        <v>21.368069260961935</v>
      </c>
      <c r="U62" s="419">
        <v>20.381611504579624</v>
      </c>
      <c r="V62" s="420">
        <v>19.532250330139465</v>
      </c>
      <c r="W62" s="418">
        <v>19.176179405152425</v>
      </c>
      <c r="X62" s="418">
        <v>19.797526060486305</v>
      </c>
      <c r="Y62" s="418">
        <v>20.933454196067103</v>
      </c>
      <c r="Z62" s="418">
        <v>22.499368372853581</v>
      </c>
      <c r="AA62" s="418">
        <v>24.635751450551023</v>
      </c>
    </row>
    <row r="63" spans="1:27" x14ac:dyDescent="0.3">
      <c r="A63" s="386">
        <v>8</v>
      </c>
      <c r="B63" s="387" t="s">
        <v>447</v>
      </c>
      <c r="C63" s="418">
        <v>21.336905167295239</v>
      </c>
      <c r="D63" s="418">
        <v>23.277969116092937</v>
      </c>
      <c r="E63" s="418">
        <v>25.994058986121651</v>
      </c>
      <c r="F63" s="418">
        <v>27.85770207188158</v>
      </c>
      <c r="G63" s="418">
        <v>28.812108944443345</v>
      </c>
      <c r="H63" s="418">
        <v>29.159883126782752</v>
      </c>
      <c r="I63" s="418">
        <v>29.177607148458023</v>
      </c>
      <c r="J63" s="419">
        <v>29.35239463968977</v>
      </c>
      <c r="K63" s="420">
        <v>28.775728122911726</v>
      </c>
      <c r="L63" s="418">
        <v>26.780081573615075</v>
      </c>
      <c r="M63" s="418">
        <v>24.341626134354414</v>
      </c>
      <c r="N63" s="419">
        <v>21.248552456506054</v>
      </c>
      <c r="O63" s="420">
        <v>17.11914041772588</v>
      </c>
      <c r="P63" s="418">
        <v>13.2106404756455</v>
      </c>
      <c r="Q63" s="418">
        <v>9.4055727107520788</v>
      </c>
      <c r="R63" s="418">
        <v>6.2744001270862952</v>
      </c>
      <c r="S63" s="418">
        <v>4.0263283452495289</v>
      </c>
      <c r="T63" s="418">
        <v>2.5642769987689227</v>
      </c>
      <c r="U63" s="419">
        <v>1.5273986446504748</v>
      </c>
      <c r="V63" s="420">
        <v>0.82674151167903798</v>
      </c>
      <c r="W63" s="418">
        <v>0.53607484115528803</v>
      </c>
      <c r="X63" s="418">
        <v>0.32487359982900821</v>
      </c>
      <c r="Y63" s="418">
        <v>0.19803111441076063</v>
      </c>
      <c r="Z63" s="418">
        <v>9.9737621295191953E-2</v>
      </c>
      <c r="AA63" s="418">
        <v>3.5835017399598365E-2</v>
      </c>
    </row>
    <row r="64" spans="1:27" ht="15" thickBot="1" x14ac:dyDescent="0.35">
      <c r="A64" s="395"/>
      <c r="B64" s="396" t="s">
        <v>390</v>
      </c>
      <c r="C64" s="421">
        <f t="shared" ref="C64:AA64" si="3">SUM(C56:C63)</f>
        <v>223.99627040193516</v>
      </c>
      <c r="D64" s="421">
        <f t="shared" si="3"/>
        <v>234.54196345770089</v>
      </c>
      <c r="E64" s="421">
        <f t="shared" si="3"/>
        <v>259.97511569999097</v>
      </c>
      <c r="F64" s="421">
        <f t="shared" si="3"/>
        <v>271.24263562178089</v>
      </c>
      <c r="G64" s="421">
        <f t="shared" si="3"/>
        <v>292.10973994255716</v>
      </c>
      <c r="H64" s="421">
        <f t="shared" si="3"/>
        <v>329.44568358115316</v>
      </c>
      <c r="I64" s="421">
        <f t="shared" si="3"/>
        <v>364.84629586000347</v>
      </c>
      <c r="J64" s="421">
        <f t="shared" si="3"/>
        <v>390.21371190066054</v>
      </c>
      <c r="K64" s="422">
        <f t="shared" si="3"/>
        <v>416.61300043754335</v>
      </c>
      <c r="L64" s="422">
        <f t="shared" si="3"/>
        <v>445.28268170203921</v>
      </c>
      <c r="M64" s="422">
        <f t="shared" si="3"/>
        <v>458.39486094666506</v>
      </c>
      <c r="N64" s="422">
        <f t="shared" si="3"/>
        <v>481.7284803525788</v>
      </c>
      <c r="O64" s="423">
        <f t="shared" si="3"/>
        <v>502.4382171525088</v>
      </c>
      <c r="P64" s="423">
        <f t="shared" si="3"/>
        <v>524.74594584329259</v>
      </c>
      <c r="Q64" s="423">
        <f t="shared" si="3"/>
        <v>548.79465035343208</v>
      </c>
      <c r="R64" s="423">
        <f t="shared" si="3"/>
        <v>571.85043666458569</v>
      </c>
      <c r="S64" s="423">
        <f t="shared" si="3"/>
        <v>593.39390461690209</v>
      </c>
      <c r="T64" s="423">
        <f t="shared" si="3"/>
        <v>609.25958626326303</v>
      </c>
      <c r="U64" s="423">
        <f t="shared" si="3"/>
        <v>622.92982054397385</v>
      </c>
      <c r="V64" s="424">
        <f t="shared" si="3"/>
        <v>631.82282408809976</v>
      </c>
      <c r="W64" s="424">
        <f t="shared" si="3"/>
        <v>638.60996843789599</v>
      </c>
      <c r="X64" s="424">
        <f t="shared" si="3"/>
        <v>642.56787130132068</v>
      </c>
      <c r="Y64" s="424">
        <f t="shared" si="3"/>
        <v>645.59048560883502</v>
      </c>
      <c r="Z64" s="424">
        <f t="shared" si="3"/>
        <v>647.79560291025098</v>
      </c>
      <c r="AA64" s="424">
        <f t="shared" si="3"/>
        <v>647.92195146392999</v>
      </c>
    </row>
    <row r="65" spans="1:27" ht="15" thickTop="1" x14ac:dyDescent="0.3">
      <c r="A65"/>
      <c r="B65"/>
      <c r="C65" s="395"/>
      <c r="D65" s="395"/>
      <c r="E65" s="395"/>
      <c r="F65" s="395"/>
      <c r="G65" s="395"/>
      <c r="H65" s="395"/>
      <c r="I65" s="395"/>
      <c r="J65" s="395"/>
      <c r="K65" s="395"/>
      <c r="L65" s="395"/>
      <c r="M65" s="395"/>
      <c r="N65" s="395"/>
      <c r="O65" s="395"/>
      <c r="P65" s="395"/>
      <c r="Q65" s="395"/>
      <c r="R65" s="395"/>
      <c r="S65" s="395"/>
      <c r="T65" s="395"/>
      <c r="U65" s="395"/>
      <c r="V65" s="395"/>
      <c r="W65" s="395"/>
      <c r="X65" s="395"/>
      <c r="Y65" s="395"/>
      <c r="Z65" s="395"/>
      <c r="AA65" s="395"/>
    </row>
    <row r="66" spans="1:27" x14ac:dyDescent="0.3">
      <c r="A66" s="401">
        <v>5</v>
      </c>
      <c r="B66" s="414" t="s">
        <v>448</v>
      </c>
      <c r="C66" s="403" t="s">
        <v>427</v>
      </c>
      <c r="D66" s="403"/>
      <c r="E66" s="403"/>
      <c r="F66" s="403"/>
      <c r="G66" s="403"/>
      <c r="H66" s="403"/>
      <c r="I66" s="403"/>
      <c r="J66" s="403"/>
      <c r="K66" s="403"/>
      <c r="L66" s="403"/>
      <c r="M66" s="403"/>
      <c r="N66" s="403"/>
      <c r="O66" s="403"/>
      <c r="P66" s="403"/>
      <c r="Q66" s="403"/>
      <c r="R66" s="403"/>
      <c r="S66" s="403"/>
      <c r="T66" s="403"/>
      <c r="U66" s="403"/>
      <c r="V66" s="403"/>
      <c r="W66" s="403"/>
      <c r="X66" s="403"/>
      <c r="Y66" s="403"/>
      <c r="Z66" s="403"/>
      <c r="AA66" s="403"/>
    </row>
    <row r="67" spans="1:27" x14ac:dyDescent="0.3">
      <c r="A67" s="386">
        <v>1</v>
      </c>
      <c r="B67" s="387" t="s">
        <v>24</v>
      </c>
      <c r="C67" s="415">
        <v>130.42076967027896</v>
      </c>
      <c r="D67" s="415">
        <v>121.95751648748175</v>
      </c>
      <c r="E67" s="415">
        <v>136.26379074646772</v>
      </c>
      <c r="F67" s="415">
        <v>141.69660141171605</v>
      </c>
      <c r="G67" s="415">
        <v>153.65873096784597</v>
      </c>
      <c r="H67" s="415">
        <v>168.37627396502785</v>
      </c>
      <c r="I67" s="415">
        <v>173.9982248521089</v>
      </c>
      <c r="J67" s="416">
        <v>182.2935195968733</v>
      </c>
      <c r="K67" s="417">
        <v>195.69578966569784</v>
      </c>
      <c r="L67" s="415">
        <v>204.88767300874642</v>
      </c>
      <c r="M67" s="415">
        <v>196.16907002700958</v>
      </c>
      <c r="N67" s="416">
        <v>187.63363569902972</v>
      </c>
      <c r="O67" s="417">
        <v>179.64112383165093</v>
      </c>
      <c r="P67" s="415">
        <v>170.31119394531831</v>
      </c>
      <c r="Q67" s="415">
        <v>159.91401279986701</v>
      </c>
      <c r="R67" s="415">
        <v>146.50408322174837</v>
      </c>
      <c r="S67" s="415">
        <v>129.21511972974898</v>
      </c>
      <c r="T67" s="415">
        <v>113.77504371888506</v>
      </c>
      <c r="U67" s="416">
        <v>97.137020528503612</v>
      </c>
      <c r="V67" s="417">
        <v>83.163196254426538</v>
      </c>
      <c r="W67" s="415">
        <v>72.439540351535342</v>
      </c>
      <c r="X67" s="415">
        <v>64.647777896935665</v>
      </c>
      <c r="Y67" s="415">
        <v>58.933838666142314</v>
      </c>
      <c r="Z67" s="415">
        <v>54.224162072628516</v>
      </c>
      <c r="AA67" s="415">
        <v>50.08094015782757</v>
      </c>
    </row>
    <row r="68" spans="1:27" x14ac:dyDescent="0.3">
      <c r="A68" s="386">
        <v>2</v>
      </c>
      <c r="B68" s="387" t="s">
        <v>55</v>
      </c>
      <c r="C68" s="418">
        <v>0.10446066</v>
      </c>
      <c r="D68" s="418">
        <v>0.22608720000000002</v>
      </c>
      <c r="E68" s="418">
        <v>0.30119839200000004</v>
      </c>
      <c r="F68" s="418">
        <v>0.444386952</v>
      </c>
      <c r="G68" s="418">
        <v>0.45168706785896745</v>
      </c>
      <c r="H68" s="418">
        <v>0.87572711704424555</v>
      </c>
      <c r="I68" s="418">
        <v>2.4750855653710575</v>
      </c>
      <c r="J68" s="419">
        <v>3.3017379006876344</v>
      </c>
      <c r="K68" s="420">
        <v>4.1195614141907546</v>
      </c>
      <c r="L68" s="418">
        <v>4.6502969793384583</v>
      </c>
      <c r="M68" s="418">
        <v>4.9339770035453281</v>
      </c>
      <c r="N68" s="419">
        <v>8.7067525383537863</v>
      </c>
      <c r="O68" s="420">
        <v>12.327779619824192</v>
      </c>
      <c r="P68" s="418">
        <v>14.533254254478161</v>
      </c>
      <c r="Q68" s="418">
        <v>18.822837179117368</v>
      </c>
      <c r="R68" s="418">
        <v>26.48179723988434</v>
      </c>
      <c r="S68" s="418">
        <v>36.307987406089701</v>
      </c>
      <c r="T68" s="418">
        <v>42.433697749394724</v>
      </c>
      <c r="U68" s="419">
        <v>45.940447249716641</v>
      </c>
      <c r="V68" s="420">
        <v>50.000726173941558</v>
      </c>
      <c r="W68" s="418">
        <v>53.690959869098769</v>
      </c>
      <c r="X68" s="418">
        <v>56.703241365389353</v>
      </c>
      <c r="Y68" s="418">
        <v>59.090203413769501</v>
      </c>
      <c r="Z68" s="418">
        <v>60.595957790380552</v>
      </c>
      <c r="AA68" s="418">
        <v>60.96572640756137</v>
      </c>
    </row>
    <row r="69" spans="1:27" x14ac:dyDescent="0.3">
      <c r="A69" s="386">
        <v>3</v>
      </c>
      <c r="B69" s="387" t="s">
        <v>95</v>
      </c>
      <c r="C69" s="418">
        <v>51.486438521014875</v>
      </c>
      <c r="D69" s="418">
        <v>59.119712832156772</v>
      </c>
      <c r="E69" s="418">
        <v>70.292364466200837</v>
      </c>
      <c r="F69" s="418">
        <v>75.820439687966797</v>
      </c>
      <c r="G69" s="418">
        <v>87.217327333996366</v>
      </c>
      <c r="H69" s="418">
        <v>99.320032287764732</v>
      </c>
      <c r="I69" s="418">
        <v>115.13811282515181</v>
      </c>
      <c r="J69" s="419">
        <v>123.75028805907607</v>
      </c>
      <c r="K69" s="420">
        <v>136.79367482536392</v>
      </c>
      <c r="L69" s="418">
        <v>151.60539065069904</v>
      </c>
      <c r="M69" s="418">
        <v>158.26005276285613</v>
      </c>
      <c r="N69" s="419">
        <v>158.54256294734805</v>
      </c>
      <c r="O69" s="420">
        <v>150.75192480446057</v>
      </c>
      <c r="P69" s="418">
        <v>135.38157717177245</v>
      </c>
      <c r="Q69" s="418">
        <v>115.03896303997654</v>
      </c>
      <c r="R69" s="418">
        <v>95.038687658102404</v>
      </c>
      <c r="S69" s="418">
        <v>76.695684610420699</v>
      </c>
      <c r="T69" s="418">
        <v>60.434408246277684</v>
      </c>
      <c r="U69" s="419">
        <v>53.662886970671842</v>
      </c>
      <c r="V69" s="420">
        <v>53.230558343118204</v>
      </c>
      <c r="W69" s="418">
        <v>53.271126123261745</v>
      </c>
      <c r="X69" s="418">
        <v>53.125796173502771</v>
      </c>
      <c r="Y69" s="418">
        <v>53.611587382264297</v>
      </c>
      <c r="Z69" s="418">
        <v>53.96652640492978</v>
      </c>
      <c r="AA69" s="418">
        <v>53.79091302262308</v>
      </c>
    </row>
    <row r="70" spans="1:27" x14ac:dyDescent="0.3">
      <c r="A70" s="386">
        <v>4</v>
      </c>
      <c r="B70" s="387" t="s">
        <v>96</v>
      </c>
      <c r="C70" s="418">
        <v>4.0149410236977982E-3</v>
      </c>
      <c r="D70" s="418">
        <v>5.5003581384696007E-3</v>
      </c>
      <c r="E70" s="418">
        <v>7.1750075810777067E-2</v>
      </c>
      <c r="F70" s="418">
        <v>0.14431521011563633</v>
      </c>
      <c r="G70" s="418">
        <v>0.32504064207795835</v>
      </c>
      <c r="H70" s="418">
        <v>0.5702660720452537</v>
      </c>
      <c r="I70" s="418">
        <v>1.032473271328012</v>
      </c>
      <c r="J70" s="419">
        <v>1.7329060397752893</v>
      </c>
      <c r="K70" s="420">
        <v>3.5744171099309487</v>
      </c>
      <c r="L70" s="418">
        <v>5.5913783697400614</v>
      </c>
      <c r="M70" s="418">
        <v>7.6100222643992605</v>
      </c>
      <c r="N70" s="419">
        <v>10.008884182578999</v>
      </c>
      <c r="O70" s="420">
        <v>14.453743001239474</v>
      </c>
      <c r="P70" s="418">
        <v>20.723384581185304</v>
      </c>
      <c r="Q70" s="418">
        <v>23.548886410558652</v>
      </c>
      <c r="R70" s="418">
        <v>26.010703053330648</v>
      </c>
      <c r="S70" s="418">
        <v>27.595613405287907</v>
      </c>
      <c r="T70" s="418">
        <v>27.88304293552774</v>
      </c>
      <c r="U70" s="419">
        <v>28.513104300344008</v>
      </c>
      <c r="V70" s="420">
        <v>32.672795295728307</v>
      </c>
      <c r="W70" s="418">
        <v>33.771429671541853</v>
      </c>
      <c r="X70" s="418">
        <v>32.863158864282674</v>
      </c>
      <c r="Y70" s="418">
        <v>31.74823573794907</v>
      </c>
      <c r="Z70" s="418">
        <v>30.83544038521477</v>
      </c>
      <c r="AA70" s="418">
        <v>30.235296822833654</v>
      </c>
    </row>
    <row r="71" spans="1:27" x14ac:dyDescent="0.3">
      <c r="A71" s="386">
        <v>5</v>
      </c>
      <c r="B71" s="387" t="s">
        <v>23</v>
      </c>
      <c r="C71" s="418">
        <v>75.763329470832829</v>
      </c>
      <c r="D71" s="418">
        <v>82.888196644917443</v>
      </c>
      <c r="E71" s="418">
        <v>93.518629820373533</v>
      </c>
      <c r="F71" s="418">
        <v>92.863583817461489</v>
      </c>
      <c r="G71" s="418">
        <v>97.232163903071267</v>
      </c>
      <c r="H71" s="418">
        <v>125.72872845033793</v>
      </c>
      <c r="I71" s="418">
        <v>153.35627073357247</v>
      </c>
      <c r="J71" s="419">
        <v>160.88654239427973</v>
      </c>
      <c r="K71" s="420">
        <v>157.38733929015748</v>
      </c>
      <c r="L71" s="418">
        <v>159.46297498326544</v>
      </c>
      <c r="M71" s="418">
        <v>154.40034866234001</v>
      </c>
      <c r="N71" s="419">
        <v>144.9824153000441</v>
      </c>
      <c r="O71" s="420">
        <v>129.85228687079737</v>
      </c>
      <c r="P71" s="418">
        <v>113.37627736803422</v>
      </c>
      <c r="Q71" s="418">
        <v>99.745344523724526</v>
      </c>
      <c r="R71" s="418">
        <v>84.505369304365004</v>
      </c>
      <c r="S71" s="418">
        <v>73.037442577603613</v>
      </c>
      <c r="T71" s="418">
        <v>64.174481441594608</v>
      </c>
      <c r="U71" s="419">
        <v>56.231449275801168</v>
      </c>
      <c r="V71" s="420">
        <v>51.924192803551612</v>
      </c>
      <c r="W71" s="418">
        <v>50.222629465355652</v>
      </c>
      <c r="X71" s="418">
        <v>49.821979167239078</v>
      </c>
      <c r="Y71" s="418">
        <v>50.516930201622529</v>
      </c>
      <c r="Z71" s="418">
        <v>51.469531761218256</v>
      </c>
      <c r="AA71" s="418">
        <v>52.252153513097781</v>
      </c>
    </row>
    <row r="72" spans="1:27" x14ac:dyDescent="0.3">
      <c r="A72" s="386">
        <v>6</v>
      </c>
      <c r="B72" s="387" t="s">
        <v>97</v>
      </c>
      <c r="C72" s="418">
        <v>9.8457503128785753</v>
      </c>
      <c r="D72" s="418">
        <v>11.350042454971192</v>
      </c>
      <c r="E72" s="418">
        <v>11.731516377333399</v>
      </c>
      <c r="F72" s="418">
        <v>12.327561062153315</v>
      </c>
      <c r="G72" s="418">
        <v>13.418794362015145</v>
      </c>
      <c r="H72" s="418">
        <v>15.533593608194177</v>
      </c>
      <c r="I72" s="418">
        <v>18.387350243797609</v>
      </c>
      <c r="J72" s="419">
        <v>21.750033664474234</v>
      </c>
      <c r="K72" s="420">
        <v>23.918790196292591</v>
      </c>
      <c r="L72" s="418">
        <v>24.456404576130232</v>
      </c>
      <c r="M72" s="418">
        <v>26.558547970520593</v>
      </c>
      <c r="N72" s="419">
        <v>30.962613293978055</v>
      </c>
      <c r="O72" s="420">
        <v>39.621085819137498</v>
      </c>
      <c r="P72" s="418">
        <v>50.637855527695223</v>
      </c>
      <c r="Q72" s="418">
        <v>57.917381254129026</v>
      </c>
      <c r="R72" s="418">
        <v>64.686779215427336</v>
      </c>
      <c r="S72" s="418">
        <v>69.70723899292318</v>
      </c>
      <c r="T72" s="418">
        <v>71.897951408861047</v>
      </c>
      <c r="U72" s="419">
        <v>75.342062644133279</v>
      </c>
      <c r="V72" s="420">
        <v>87.764060037481158</v>
      </c>
      <c r="W72" s="418">
        <v>92.605939982559065</v>
      </c>
      <c r="X72" s="418">
        <v>92.499248634935469</v>
      </c>
      <c r="Y72" s="418">
        <v>91.772733458029805</v>
      </c>
      <c r="Z72" s="418">
        <v>91.27136478013108</v>
      </c>
      <c r="AA72" s="418">
        <v>91.845224229763176</v>
      </c>
    </row>
    <row r="73" spans="1:27" x14ac:dyDescent="0.3">
      <c r="A73" s="386">
        <v>7</v>
      </c>
      <c r="B73" s="387" t="s">
        <v>98</v>
      </c>
      <c r="C73" s="418">
        <v>21.336905167295239</v>
      </c>
      <c r="D73" s="418">
        <v>23.277969116092937</v>
      </c>
      <c r="E73" s="418">
        <v>25.994058986121651</v>
      </c>
      <c r="F73" s="418">
        <v>27.85770207188158</v>
      </c>
      <c r="G73" s="418">
        <v>28.812108944443345</v>
      </c>
      <c r="H73" s="418">
        <v>29.159883126782752</v>
      </c>
      <c r="I73" s="418">
        <v>29.177607148458023</v>
      </c>
      <c r="J73" s="419">
        <v>29.35239463968977</v>
      </c>
      <c r="K73" s="420">
        <v>28.775728122911726</v>
      </c>
      <c r="L73" s="418">
        <v>26.780081573615078</v>
      </c>
      <c r="M73" s="418">
        <v>24.341626134354421</v>
      </c>
      <c r="N73" s="419">
        <v>21.248552456506058</v>
      </c>
      <c r="O73" s="420">
        <v>17.119140417725884</v>
      </c>
      <c r="P73" s="418">
        <v>13.210640475645503</v>
      </c>
      <c r="Q73" s="418">
        <v>9.4055727107520788</v>
      </c>
      <c r="R73" s="418">
        <v>6.274400127086297</v>
      </c>
      <c r="S73" s="418">
        <v>4.0263283452495298</v>
      </c>
      <c r="T73" s="418">
        <v>2.5642769987689231</v>
      </c>
      <c r="U73" s="419">
        <v>1.527398644650475</v>
      </c>
      <c r="V73" s="420">
        <v>0.82674151167903809</v>
      </c>
      <c r="W73" s="418">
        <v>0.53607484115528814</v>
      </c>
      <c r="X73" s="418">
        <v>0.32487359982900832</v>
      </c>
      <c r="Y73" s="418">
        <v>0.19803111441076068</v>
      </c>
      <c r="Z73" s="418">
        <v>9.9737621295192008E-2</v>
      </c>
      <c r="AA73" s="418">
        <v>3.5835017399598379E-2</v>
      </c>
    </row>
    <row r="74" spans="1:27" x14ac:dyDescent="0.3">
      <c r="A74" s="386">
        <v>8</v>
      </c>
      <c r="B74" s="387" t="s">
        <v>53</v>
      </c>
      <c r="C74" s="418">
        <v>7.8052191764428072</v>
      </c>
      <c r="D74" s="418">
        <v>16.309286984895671</v>
      </c>
      <c r="E74" s="418">
        <v>22.012001919811041</v>
      </c>
      <c r="F74" s="418">
        <v>25.470605362624259</v>
      </c>
      <c r="G74" s="418">
        <v>28.291530040562286</v>
      </c>
      <c r="H74" s="418">
        <v>30.229630179809305</v>
      </c>
      <c r="I74" s="418">
        <v>30.107265674319528</v>
      </c>
      <c r="J74" s="419">
        <v>28.087886945472643</v>
      </c>
      <c r="K74" s="420">
        <v>31.66477068274844</v>
      </c>
      <c r="L74" s="418">
        <v>36.657568078258805</v>
      </c>
      <c r="M74" s="418">
        <v>44.003397985382271</v>
      </c>
      <c r="N74" s="419">
        <v>54.438744923379446</v>
      </c>
      <c r="O74" s="420">
        <v>63.852353804245048</v>
      </c>
      <c r="P74" s="418">
        <v>72.590788079294015</v>
      </c>
      <c r="Q74" s="418">
        <v>80.228152111748471</v>
      </c>
      <c r="R74" s="418">
        <v>88.683527177998229</v>
      </c>
      <c r="S74" s="418">
        <v>96.748558816119569</v>
      </c>
      <c r="T74" s="418">
        <v>104.63776633878804</v>
      </c>
      <c r="U74" s="419">
        <v>111.89929577078344</v>
      </c>
      <c r="V74" s="420">
        <v>116.55435566943508</v>
      </c>
      <c r="W74" s="418">
        <v>119.53517680584034</v>
      </c>
      <c r="X74" s="418">
        <v>121.6704052801667</v>
      </c>
      <c r="Y74" s="418">
        <v>123.04695513558717</v>
      </c>
      <c r="Z74" s="418">
        <v>123.87473656721261</v>
      </c>
      <c r="AA74" s="418">
        <v>124.48473125208304</v>
      </c>
    </row>
    <row r="75" spans="1:27" x14ac:dyDescent="0.3">
      <c r="A75" s="386">
        <v>9</v>
      </c>
      <c r="B75" s="387" t="s">
        <v>99</v>
      </c>
      <c r="C75" s="418">
        <v>6.2021716526057578</v>
      </c>
      <c r="D75" s="418">
        <v>7.1299533532498458</v>
      </c>
      <c r="E75" s="418">
        <v>7.7319384716989816</v>
      </c>
      <c r="F75" s="418">
        <v>8.9395585712747625</v>
      </c>
      <c r="G75" s="418">
        <v>9.4582300533240176</v>
      </c>
      <c r="H75" s="418">
        <v>10.593539340497674</v>
      </c>
      <c r="I75" s="418">
        <v>12.406896577376719</v>
      </c>
      <c r="J75" s="419">
        <v>14.027620208487081</v>
      </c>
      <c r="K75" s="420">
        <v>14.198569143761546</v>
      </c>
      <c r="L75" s="418">
        <v>14.982546123002344</v>
      </c>
      <c r="M75" s="418">
        <v>15.654168805931048</v>
      </c>
      <c r="N75" s="419">
        <v>16.602918857680073</v>
      </c>
      <c r="O75" s="420">
        <v>17.545812110545612</v>
      </c>
      <c r="P75" s="418">
        <v>18.443187585397123</v>
      </c>
      <c r="Q75" s="418">
        <v>19.356530813995825</v>
      </c>
      <c r="R75" s="418">
        <v>20.274259958812962</v>
      </c>
      <c r="S75" s="418">
        <v>21.169350868937226</v>
      </c>
      <c r="T75" s="418">
        <v>21.915103541859096</v>
      </c>
      <c r="U75" s="419">
        <v>22.621542407955797</v>
      </c>
      <c r="V75" s="420">
        <v>22.729026543676277</v>
      </c>
      <c r="W75" s="418">
        <v>22.847843028088224</v>
      </c>
      <c r="X75" s="418">
        <v>22.966072835343951</v>
      </c>
      <c r="Y75" s="418">
        <v>23.082022718605657</v>
      </c>
      <c r="Z75" s="418">
        <v>23.197804234796624</v>
      </c>
      <c r="AA75" s="418">
        <v>23.326295212614035</v>
      </c>
    </row>
    <row r="76" spans="1:27" x14ac:dyDescent="0.3">
      <c r="A76" s="386">
        <v>10</v>
      </c>
      <c r="B76" s="387" t="s">
        <v>63</v>
      </c>
      <c r="C76" s="418">
        <v>0.49866798034212151</v>
      </c>
      <c r="D76" s="418">
        <v>0.8652419239604161</v>
      </c>
      <c r="E76" s="418">
        <v>1.4036083257151242</v>
      </c>
      <c r="F76" s="418">
        <v>1.5670432299606145</v>
      </c>
      <c r="G76" s="418">
        <v>2.0779313335376219</v>
      </c>
      <c r="H76" s="418">
        <v>2.09693748102073</v>
      </c>
      <c r="I76" s="418">
        <v>2.3776341539289381</v>
      </c>
      <c r="J76" s="419">
        <v>2.8596084899943528</v>
      </c>
      <c r="K76" s="420">
        <v>3.3480923523817139</v>
      </c>
      <c r="L76" s="418">
        <v>4.0222295988580852</v>
      </c>
      <c r="M76" s="418">
        <v>5.1160781281145864</v>
      </c>
      <c r="N76" s="419">
        <v>7.4101847406461907</v>
      </c>
      <c r="O76" s="420">
        <v>12.007321090539294</v>
      </c>
      <c r="P76" s="418">
        <v>19.54861399981024</v>
      </c>
      <c r="Q76" s="418">
        <v>27.792879601785778</v>
      </c>
      <c r="R76" s="418">
        <v>34.218001809897075</v>
      </c>
      <c r="S76" s="418">
        <v>36.771412935188884</v>
      </c>
      <c r="T76" s="418">
        <v>37.603834836399578</v>
      </c>
      <c r="U76" s="419">
        <v>38.265402066424734</v>
      </c>
      <c r="V76" s="420">
        <v>38.698293473299088</v>
      </c>
      <c r="W76" s="418">
        <v>38.610591190712078</v>
      </c>
      <c r="X76" s="418">
        <v>38.490388098868401</v>
      </c>
      <c r="Y76" s="418">
        <v>38.395671471486899</v>
      </c>
      <c r="Z76" s="418">
        <v>38.491288195242028</v>
      </c>
      <c r="AA76" s="418">
        <v>38.517261699679224</v>
      </c>
    </row>
    <row r="77" spans="1:27" x14ac:dyDescent="0.3">
      <c r="A77" s="386">
        <v>11</v>
      </c>
      <c r="B77" s="387" t="s">
        <v>56</v>
      </c>
      <c r="C77" s="418">
        <v>1.1304360000000001E-3</v>
      </c>
      <c r="D77" s="418">
        <v>1.2602268E-2</v>
      </c>
      <c r="E77" s="418">
        <v>9.6673785219780692E-2</v>
      </c>
      <c r="F77" s="418">
        <v>0.12045652035046171</v>
      </c>
      <c r="G77" s="418">
        <v>0.21866940168449792</v>
      </c>
      <c r="H77" s="418">
        <v>0.31652682750882305</v>
      </c>
      <c r="I77" s="418">
        <v>0.77833314501807171</v>
      </c>
      <c r="J77" s="419">
        <v>2.2604857407714118</v>
      </c>
      <c r="K77" s="420">
        <v>5.9319806163814519</v>
      </c>
      <c r="L77" s="418">
        <v>12.62717799551344</v>
      </c>
      <c r="M77" s="418">
        <v>27.181400207564426</v>
      </c>
      <c r="N77" s="419">
        <v>47.989256980870039</v>
      </c>
      <c r="O77" s="420">
        <v>70.249363009898232</v>
      </c>
      <c r="P77" s="418">
        <v>96.566200638282822</v>
      </c>
      <c r="Q77" s="418">
        <v>127.40297274398978</v>
      </c>
      <c r="R77" s="418">
        <v>165.81894029021427</v>
      </c>
      <c r="S77" s="418">
        <v>217.86043220108027</v>
      </c>
      <c r="T77" s="418">
        <v>269.26290332613496</v>
      </c>
      <c r="U77" s="419">
        <v>313.03203996705662</v>
      </c>
      <c r="V77" s="420">
        <v>334.49598382815907</v>
      </c>
      <c r="W77" s="418">
        <v>352.82534465140424</v>
      </c>
      <c r="X77" s="418">
        <v>367.58830212427767</v>
      </c>
      <c r="Y77" s="418">
        <v>378.95716760105967</v>
      </c>
      <c r="Z77" s="418">
        <v>389.5341053162814</v>
      </c>
      <c r="AA77" s="418">
        <v>399.42604846973029</v>
      </c>
    </row>
    <row r="78" spans="1:27" x14ac:dyDescent="0.3">
      <c r="A78" s="386">
        <v>12</v>
      </c>
      <c r="B78" s="387" t="s">
        <v>57</v>
      </c>
      <c r="C78" s="418">
        <v>4.1868E-5</v>
      </c>
      <c r="D78" s="418">
        <v>2.0934E-4</v>
      </c>
      <c r="E78" s="418">
        <v>1.4234404022373463E-2</v>
      </c>
      <c r="F78" s="418">
        <v>2.8728681974362576E-2</v>
      </c>
      <c r="G78" s="418">
        <v>0.11445145492654601</v>
      </c>
      <c r="H78" s="418">
        <v>0.37489248420976679</v>
      </c>
      <c r="I78" s="418">
        <v>1.2299466339984244</v>
      </c>
      <c r="J78" s="419">
        <v>3.030511438550592</v>
      </c>
      <c r="K78" s="420">
        <v>5.9817815348779337</v>
      </c>
      <c r="L78" s="418">
        <v>10.201958785559629</v>
      </c>
      <c r="M78" s="418">
        <v>16.038651451905018</v>
      </c>
      <c r="N78" s="419">
        <v>27.017859139612934</v>
      </c>
      <c r="O78" s="420">
        <v>41.885149235062968</v>
      </c>
      <c r="P78" s="418">
        <v>61.636619270738613</v>
      </c>
      <c r="Q78" s="418">
        <v>88.441583248835187</v>
      </c>
      <c r="R78" s="418">
        <v>110.29734301785409</v>
      </c>
      <c r="S78" s="418">
        <v>120.3973281430151</v>
      </c>
      <c r="T78" s="418">
        <v>127.71329231718887</v>
      </c>
      <c r="U78" s="419">
        <v>130.32987291288967</v>
      </c>
      <c r="V78" s="420">
        <v>132.10280129103521</v>
      </c>
      <c r="W78" s="418">
        <v>132.54792139046273</v>
      </c>
      <c r="X78" s="418">
        <v>131.47223236061501</v>
      </c>
      <c r="Y78" s="418">
        <v>129.46239377576646</v>
      </c>
      <c r="Z78" s="418">
        <v>126.68558390946033</v>
      </c>
      <c r="AA78" s="418">
        <v>123.24652175204486</v>
      </c>
    </row>
    <row r="79" spans="1:27" x14ac:dyDescent="0.3">
      <c r="A79" s="386">
        <v>13</v>
      </c>
      <c r="B79" s="387" t="s">
        <v>100</v>
      </c>
      <c r="C79" s="418">
        <v>1.8003240000000001E-3</v>
      </c>
      <c r="D79" s="418">
        <v>2.2608719999999997E-3</v>
      </c>
      <c r="E79" s="418">
        <v>1.9260963421852577E-3</v>
      </c>
      <c r="F79" s="418">
        <v>2.0099032851272841E-3</v>
      </c>
      <c r="G79" s="418">
        <v>2.0098938459592623E-3</v>
      </c>
      <c r="H79" s="418">
        <v>1.8423398623013264E-3</v>
      </c>
      <c r="I79" s="418">
        <v>1.8499104879227007E-3</v>
      </c>
      <c r="J79" s="419">
        <v>3.6504353805425411E-3</v>
      </c>
      <c r="K79" s="420">
        <v>6.7884462033553278E-2</v>
      </c>
      <c r="L79" s="418">
        <v>0.20393835669503371</v>
      </c>
      <c r="M79" s="418">
        <v>0.33695697113095718</v>
      </c>
      <c r="N79" s="419">
        <v>0.51322198332228308</v>
      </c>
      <c r="O79" s="420">
        <v>0.56738659525778834</v>
      </c>
      <c r="P79" s="418">
        <v>0.629623516299613</v>
      </c>
      <c r="Q79" s="418">
        <v>0.71337349187126609</v>
      </c>
      <c r="R79" s="418">
        <v>0.81866793773708413</v>
      </c>
      <c r="S79" s="418">
        <v>0.864028011744855</v>
      </c>
      <c r="T79" s="418">
        <v>0.86919749906312715</v>
      </c>
      <c r="U79" s="419">
        <v>0.866799231618541</v>
      </c>
      <c r="V79" s="420">
        <v>0.85635630521048822</v>
      </c>
      <c r="W79" s="418">
        <v>0.82869517593311137</v>
      </c>
      <c r="X79" s="418">
        <v>0.80276917862454966</v>
      </c>
      <c r="Y79" s="418">
        <v>0.77858611737984884</v>
      </c>
      <c r="Z79" s="418">
        <v>0.75622523651368956</v>
      </c>
      <c r="AA79" s="418">
        <v>0.7355021735494307</v>
      </c>
    </row>
    <row r="80" spans="1:27" ht="15" thickBot="1" x14ac:dyDescent="0.35">
      <c r="A80" s="395"/>
      <c r="B80" s="396" t="s">
        <v>390</v>
      </c>
      <c r="C80" s="421">
        <f t="shared" ref="C80:AA80" si="4">SUM(C67:C79)</f>
        <v>303.47070018071486</v>
      </c>
      <c r="D80" s="421">
        <f t="shared" si="4"/>
        <v>323.14457983586453</v>
      </c>
      <c r="E80" s="421">
        <f t="shared" si="4"/>
        <v>369.43369186711737</v>
      </c>
      <c r="F80" s="421">
        <f t="shared" si="4"/>
        <v>387.28299248276448</v>
      </c>
      <c r="G80" s="421">
        <f t="shared" si="4"/>
        <v>421.27867539918998</v>
      </c>
      <c r="H80" s="421">
        <f t="shared" si="4"/>
        <v>483.17787328010559</v>
      </c>
      <c r="I80" s="421">
        <f t="shared" si="4"/>
        <v>540.46705073491762</v>
      </c>
      <c r="J80" s="421">
        <f t="shared" si="4"/>
        <v>573.33718555351265</v>
      </c>
      <c r="K80" s="422">
        <f t="shared" si="4"/>
        <v>611.45837941672983</v>
      </c>
      <c r="L80" s="422">
        <f t="shared" si="4"/>
        <v>656.12961907942213</v>
      </c>
      <c r="M80" s="422">
        <f t="shared" si="4"/>
        <v>680.60429837505376</v>
      </c>
      <c r="N80" s="422">
        <f t="shared" si="4"/>
        <v>716.05760304334979</v>
      </c>
      <c r="O80" s="423">
        <f t="shared" si="4"/>
        <v>749.87447021038486</v>
      </c>
      <c r="P80" s="423">
        <f t="shared" si="4"/>
        <v>787.58921641395148</v>
      </c>
      <c r="Q80" s="423">
        <f t="shared" si="4"/>
        <v>828.32848993035145</v>
      </c>
      <c r="R80" s="423">
        <f t="shared" si="4"/>
        <v>869.61256001245829</v>
      </c>
      <c r="S80" s="423">
        <f t="shared" si="4"/>
        <v>910.39652604340949</v>
      </c>
      <c r="T80" s="423">
        <f t="shared" si="4"/>
        <v>945.16500035874344</v>
      </c>
      <c r="U80" s="423">
        <f t="shared" si="4"/>
        <v>975.36932197054978</v>
      </c>
      <c r="V80" s="424">
        <f t="shared" si="4"/>
        <v>1005.0190875307417</v>
      </c>
      <c r="W80" s="424">
        <f t="shared" si="4"/>
        <v>1023.7332725469486</v>
      </c>
      <c r="X80" s="424">
        <f t="shared" si="4"/>
        <v>1032.9762455800105</v>
      </c>
      <c r="Y80" s="424">
        <f t="shared" si="4"/>
        <v>1039.594356794074</v>
      </c>
      <c r="Z80" s="424">
        <f t="shared" si="4"/>
        <v>1045.0024642753051</v>
      </c>
      <c r="AA80" s="424">
        <f t="shared" si="4"/>
        <v>1048.9424497308071</v>
      </c>
    </row>
    <row r="81" spans="1:27" ht="15" thickTop="1" x14ac:dyDescent="0.3">
      <c r="A81"/>
      <c r="B81"/>
      <c r="C81" s="395"/>
      <c r="D81" s="395"/>
      <c r="E81" s="395"/>
      <c r="F81" s="395"/>
      <c r="G81" s="395"/>
      <c r="H81" s="395"/>
      <c r="I81" s="395"/>
      <c r="J81" s="395"/>
      <c r="K81" s="395"/>
      <c r="L81" s="395"/>
      <c r="M81" s="395"/>
      <c r="N81" s="395"/>
      <c r="O81" s="395"/>
      <c r="P81" s="395"/>
      <c r="Q81" s="395"/>
      <c r="R81" s="395"/>
      <c r="S81" s="395"/>
      <c r="T81" s="395"/>
      <c r="U81" s="395"/>
      <c r="V81" s="395"/>
      <c r="W81" s="395"/>
      <c r="X81" s="395"/>
      <c r="Y81" s="395"/>
      <c r="Z81" s="395"/>
      <c r="AA81" s="395"/>
    </row>
    <row r="82" spans="1:27" ht="26.4" x14ac:dyDescent="0.3">
      <c r="A82" s="401" t="s">
        <v>449</v>
      </c>
      <c r="B82" s="414" t="s">
        <v>450</v>
      </c>
      <c r="C82" s="403" t="s">
        <v>451</v>
      </c>
      <c r="D82" s="403"/>
      <c r="E82" s="403"/>
      <c r="F82" s="403"/>
      <c r="G82" s="403"/>
      <c r="H82" s="403"/>
      <c r="I82" s="403"/>
      <c r="J82" s="403"/>
      <c r="K82" s="403"/>
      <c r="L82" s="403"/>
      <c r="M82" s="403"/>
      <c r="N82" s="403"/>
      <c r="O82" s="403"/>
      <c r="P82" s="403"/>
      <c r="Q82" s="403"/>
      <c r="R82" s="403"/>
      <c r="S82" s="403"/>
      <c r="T82" s="403"/>
      <c r="U82" s="403"/>
      <c r="V82" s="403"/>
      <c r="W82" s="403"/>
      <c r="X82" s="403"/>
      <c r="Y82" s="403"/>
      <c r="Z82" s="403"/>
      <c r="AA82" s="403"/>
    </row>
    <row r="83" spans="1:27" x14ac:dyDescent="0.3">
      <c r="A83" s="386">
        <v>1</v>
      </c>
      <c r="B83" s="387" t="s">
        <v>444</v>
      </c>
      <c r="C83" s="415">
        <v>5.4745157241179587</v>
      </c>
      <c r="D83" s="415">
        <v>6.3350372218490731</v>
      </c>
      <c r="E83" s="415">
        <v>7.8801653933218647</v>
      </c>
      <c r="F83" s="415">
        <v>9.1861060171153515</v>
      </c>
      <c r="G83" s="415">
        <v>10.443628249249453</v>
      </c>
      <c r="H83" s="415">
        <v>11.823752169327841</v>
      </c>
      <c r="I83" s="415">
        <v>13.659321658200973</v>
      </c>
      <c r="J83" s="416">
        <v>15.713343903111021</v>
      </c>
      <c r="K83" s="417">
        <v>17.345287999239048</v>
      </c>
      <c r="L83" s="415">
        <v>18.405016635149451</v>
      </c>
      <c r="M83" s="415">
        <v>18.2060776227544</v>
      </c>
      <c r="N83" s="416">
        <v>18.936478819297452</v>
      </c>
      <c r="O83" s="417">
        <v>19.128538458831699</v>
      </c>
      <c r="P83" s="415">
        <v>18.256801804500384</v>
      </c>
      <c r="Q83" s="415">
        <v>16.731933053840425</v>
      </c>
      <c r="R83" s="415">
        <v>15.031590352061233</v>
      </c>
      <c r="S83" s="415">
        <v>12.346025886288997</v>
      </c>
      <c r="T83" s="415">
        <v>8.2078619493693541</v>
      </c>
      <c r="U83" s="416">
        <v>4.4995359224510247</v>
      </c>
      <c r="V83" s="417">
        <v>3.4557789899122233</v>
      </c>
      <c r="W83" s="415">
        <v>2.7928346250863956</v>
      </c>
      <c r="X83" s="415">
        <v>2.3120389589266601</v>
      </c>
      <c r="Y83" s="415">
        <v>2.0262290529880191</v>
      </c>
      <c r="Z83" s="415">
        <v>1.8274574858219408</v>
      </c>
      <c r="AA83" s="415">
        <v>1.6903940115312084</v>
      </c>
    </row>
    <row r="84" spans="1:27" x14ac:dyDescent="0.3">
      <c r="A84" s="386">
        <v>2</v>
      </c>
      <c r="B84" s="387" t="s">
        <v>445</v>
      </c>
      <c r="C84" s="418">
        <v>6.1437586493689467E-2</v>
      </c>
      <c r="D84" s="418">
        <v>0.10468040141685166</v>
      </c>
      <c r="E84" s="418">
        <v>0.11503311374570697</v>
      </c>
      <c r="F84" s="418">
        <v>0.14366296192107536</v>
      </c>
      <c r="G84" s="418">
        <v>0.22288688304582532</v>
      </c>
      <c r="H84" s="418">
        <v>0.35932440514377539</v>
      </c>
      <c r="I84" s="418">
        <v>0.54889431802545896</v>
      </c>
      <c r="J84" s="419">
        <v>0.70415991568746228</v>
      </c>
      <c r="K84" s="420">
        <v>0.80175560903448628</v>
      </c>
      <c r="L84" s="418">
        <v>0.69563921566407894</v>
      </c>
      <c r="M84" s="418">
        <v>0.65444615382155968</v>
      </c>
      <c r="N84" s="419">
        <v>0.74104520411613251</v>
      </c>
      <c r="O84" s="420">
        <v>0.78488938551320575</v>
      </c>
      <c r="P84" s="418">
        <v>0.5305897522835179</v>
      </c>
      <c r="Q84" s="418">
        <v>0.2860474386291027</v>
      </c>
      <c r="R84" s="418">
        <v>0.20353515446979262</v>
      </c>
      <c r="S84" s="418">
        <v>0.14820118020848588</v>
      </c>
      <c r="T84" s="418">
        <v>0.11892331478544142</v>
      </c>
      <c r="U84" s="419">
        <v>8.8026744188259412E-2</v>
      </c>
      <c r="V84" s="420">
        <v>8.2444929898471103E-2</v>
      </c>
      <c r="W84" s="418">
        <v>8.7075463430426145E-2</v>
      </c>
      <c r="X84" s="418">
        <v>8.7952682466174908E-2</v>
      </c>
      <c r="Y84" s="418">
        <v>8.7467332970274522E-2</v>
      </c>
      <c r="Z84" s="418">
        <v>8.666601049735892E-2</v>
      </c>
      <c r="AA84" s="418">
        <v>8.7052631377946388E-2</v>
      </c>
    </row>
    <row r="85" spans="1:27" x14ac:dyDescent="0.3">
      <c r="A85" s="386">
        <v>3</v>
      </c>
      <c r="B85" s="387" t="s">
        <v>395</v>
      </c>
      <c r="C85" s="418">
        <v>0</v>
      </c>
      <c r="D85" s="418">
        <v>0</v>
      </c>
      <c r="E85" s="418">
        <v>7.1992529703286245E-3</v>
      </c>
      <c r="F85" s="418">
        <v>6.556443597857833E-3</v>
      </c>
      <c r="G85" s="418">
        <v>7.0827042488334508E-3</v>
      </c>
      <c r="H85" s="418">
        <v>9.2983217426437448E-2</v>
      </c>
      <c r="I85" s="418">
        <v>0.40607743944530073</v>
      </c>
      <c r="J85" s="419">
        <v>0.62001841340176644</v>
      </c>
      <c r="K85" s="420">
        <v>0.82535680323328842</v>
      </c>
      <c r="L85" s="418">
        <v>2.5223144779974618</v>
      </c>
      <c r="M85" s="418">
        <v>5.4353839563577795</v>
      </c>
      <c r="N85" s="419">
        <v>8.6832014081723177</v>
      </c>
      <c r="O85" s="420">
        <v>12.687098738377406</v>
      </c>
      <c r="P85" s="418">
        <v>18.109509977343045</v>
      </c>
      <c r="Q85" s="418">
        <v>24.901337333291579</v>
      </c>
      <c r="R85" s="418">
        <v>30.874255385917085</v>
      </c>
      <c r="S85" s="418">
        <v>37.746392331968131</v>
      </c>
      <c r="T85" s="418">
        <v>46.042674283231165</v>
      </c>
      <c r="U85" s="419">
        <v>54.868822091983262</v>
      </c>
      <c r="V85" s="420">
        <v>57.480801947297259</v>
      </c>
      <c r="W85" s="418">
        <v>58.885030914554008</v>
      </c>
      <c r="X85" s="418">
        <v>60.029320424989635</v>
      </c>
      <c r="Y85" s="418">
        <v>60.708620972895709</v>
      </c>
      <c r="Z85" s="418">
        <v>60.952462464310962</v>
      </c>
      <c r="AA85" s="418">
        <v>60.821042999256797</v>
      </c>
    </row>
    <row r="86" spans="1:27" x14ac:dyDescent="0.3">
      <c r="A86" s="386">
        <v>4</v>
      </c>
      <c r="B86" s="387" t="s">
        <v>393</v>
      </c>
      <c r="C86" s="418">
        <v>0</v>
      </c>
      <c r="D86" s="418">
        <v>0</v>
      </c>
      <c r="E86" s="418">
        <v>0</v>
      </c>
      <c r="F86" s="418">
        <v>0</v>
      </c>
      <c r="G86" s="418">
        <v>0</v>
      </c>
      <c r="H86" s="418">
        <v>0</v>
      </c>
      <c r="I86" s="418">
        <v>0</v>
      </c>
      <c r="J86" s="419">
        <v>0</v>
      </c>
      <c r="K86" s="420">
        <v>3.6274778156303723E-3</v>
      </c>
      <c r="L86" s="418">
        <v>1.7169925315308626E-2</v>
      </c>
      <c r="M86" s="418">
        <v>6.5788996848606021E-2</v>
      </c>
      <c r="N86" s="419">
        <v>0.16034468232588583</v>
      </c>
      <c r="O86" s="420">
        <v>0.33142214333215797</v>
      </c>
      <c r="P86" s="418">
        <v>0.61060614248457878</v>
      </c>
      <c r="Q86" s="418">
        <v>0.99408262043673457</v>
      </c>
      <c r="R86" s="418">
        <v>1.4832927655533166</v>
      </c>
      <c r="S86" s="418">
        <v>2.1708949759169647</v>
      </c>
      <c r="T86" s="418">
        <v>3.052771458639258</v>
      </c>
      <c r="U86" s="419">
        <v>4.1081111633621932</v>
      </c>
      <c r="V86" s="420">
        <v>4.77095655509852</v>
      </c>
      <c r="W86" s="418">
        <v>5.3840368636565019</v>
      </c>
      <c r="X86" s="418">
        <v>6.0352845680555998</v>
      </c>
      <c r="Y86" s="418">
        <v>6.7184490702415047</v>
      </c>
      <c r="Z86" s="418">
        <v>7.4805787946773306</v>
      </c>
      <c r="AA86" s="418">
        <v>8.3468627642128457</v>
      </c>
    </row>
    <row r="87" spans="1:27" ht="15" thickBot="1" x14ac:dyDescent="0.35">
      <c r="A87" s="395"/>
      <c r="B87" s="396" t="s">
        <v>390</v>
      </c>
      <c r="C87" s="421">
        <f t="shared" ref="C87:AA87" si="5">SUM(C83:C86)</f>
        <v>5.5359533106116485</v>
      </c>
      <c r="D87" s="421">
        <f t="shared" si="5"/>
        <v>6.439717623265925</v>
      </c>
      <c r="E87" s="421">
        <f t="shared" si="5"/>
        <v>8.0023977600378995</v>
      </c>
      <c r="F87" s="421">
        <f t="shared" si="5"/>
        <v>9.3363254226342853</v>
      </c>
      <c r="G87" s="421">
        <f t="shared" si="5"/>
        <v>10.673597836544113</v>
      </c>
      <c r="H87" s="421">
        <f t="shared" si="5"/>
        <v>12.276059791898055</v>
      </c>
      <c r="I87" s="421">
        <f t="shared" si="5"/>
        <v>14.614293415671733</v>
      </c>
      <c r="J87" s="421">
        <f t="shared" si="5"/>
        <v>17.037522232200249</v>
      </c>
      <c r="K87" s="422">
        <f t="shared" si="5"/>
        <v>18.976027889322452</v>
      </c>
      <c r="L87" s="422">
        <f t="shared" si="5"/>
        <v>21.640140254126301</v>
      </c>
      <c r="M87" s="422">
        <f t="shared" si="5"/>
        <v>24.361696729782345</v>
      </c>
      <c r="N87" s="422">
        <f t="shared" si="5"/>
        <v>28.52107011391179</v>
      </c>
      <c r="O87" s="423">
        <f t="shared" si="5"/>
        <v>32.931948726054465</v>
      </c>
      <c r="P87" s="423">
        <f t="shared" si="5"/>
        <v>37.507507676611525</v>
      </c>
      <c r="Q87" s="423">
        <f t="shared" si="5"/>
        <v>42.913400446197841</v>
      </c>
      <c r="R87" s="423">
        <f t="shared" si="5"/>
        <v>47.592673658001424</v>
      </c>
      <c r="S87" s="423">
        <f t="shared" si="5"/>
        <v>52.411514374382577</v>
      </c>
      <c r="T87" s="423">
        <f t="shared" si="5"/>
        <v>57.422231006025214</v>
      </c>
      <c r="U87" s="423">
        <f t="shared" si="5"/>
        <v>63.564495921984744</v>
      </c>
      <c r="V87" s="424">
        <f t="shared" si="5"/>
        <v>65.789982422206478</v>
      </c>
      <c r="W87" s="424">
        <f t="shared" si="5"/>
        <v>67.148977866727336</v>
      </c>
      <c r="X87" s="424">
        <f t="shared" si="5"/>
        <v>68.464596634438067</v>
      </c>
      <c r="Y87" s="424">
        <f t="shared" si="5"/>
        <v>69.540766429095498</v>
      </c>
      <c r="Z87" s="424">
        <f t="shared" si="5"/>
        <v>70.347164755307588</v>
      </c>
      <c r="AA87" s="424">
        <f t="shared" si="5"/>
        <v>70.945352406378802</v>
      </c>
    </row>
    <row r="88" spans="1:27" ht="15" thickTop="1" x14ac:dyDescent="0.3">
      <c r="A88"/>
      <c r="B88"/>
      <c r="C88" s="395"/>
      <c r="D88" s="395"/>
      <c r="E88" s="395"/>
      <c r="F88" s="395"/>
      <c r="G88" s="395"/>
      <c r="H88" s="395"/>
      <c r="I88" s="395"/>
      <c r="J88" s="395"/>
      <c r="K88" s="395"/>
      <c r="L88" s="395"/>
      <c r="M88" s="395"/>
      <c r="N88" s="395"/>
      <c r="O88" s="395"/>
      <c r="P88" s="395"/>
      <c r="Q88" s="395"/>
      <c r="R88" s="395"/>
      <c r="S88" s="395"/>
      <c r="T88" s="395"/>
      <c r="U88" s="395"/>
      <c r="V88" s="395"/>
      <c r="W88" s="395"/>
      <c r="X88" s="395"/>
      <c r="Y88" s="395"/>
      <c r="Z88" s="395"/>
      <c r="AA88" s="395"/>
    </row>
    <row r="89" spans="1:27" ht="26.4" x14ac:dyDescent="0.3">
      <c r="A89" s="401" t="s">
        <v>452</v>
      </c>
      <c r="B89" s="414" t="s">
        <v>453</v>
      </c>
      <c r="C89" s="403" t="s">
        <v>454</v>
      </c>
      <c r="D89" s="403"/>
      <c r="E89" s="403"/>
      <c r="F89" s="403"/>
      <c r="G89" s="403"/>
      <c r="H89" s="403"/>
      <c r="I89" s="403"/>
      <c r="J89" s="403"/>
      <c r="K89" s="403"/>
      <c r="L89" s="403"/>
      <c r="M89" s="403"/>
      <c r="N89" s="403"/>
      <c r="O89" s="403"/>
      <c r="P89" s="403"/>
      <c r="Q89" s="403"/>
      <c r="R89" s="403"/>
      <c r="S89" s="403"/>
      <c r="T89" s="403"/>
      <c r="U89" s="403"/>
      <c r="V89" s="403"/>
      <c r="W89" s="403"/>
      <c r="X89" s="403"/>
      <c r="Y89" s="403"/>
      <c r="Z89" s="403"/>
      <c r="AA89" s="403"/>
    </row>
    <row r="90" spans="1:27" x14ac:dyDescent="0.3">
      <c r="A90" s="386">
        <v>1</v>
      </c>
      <c r="B90" s="387" t="s">
        <v>444</v>
      </c>
      <c r="C90" s="415">
        <v>3.4026238944452114</v>
      </c>
      <c r="D90" s="415">
        <v>4.1097220376383827</v>
      </c>
      <c r="E90" s="415">
        <v>5.8453532883435031</v>
      </c>
      <c r="F90" s="415">
        <v>7.0170697300239473</v>
      </c>
      <c r="G90" s="415">
        <v>8.6246089870627038</v>
      </c>
      <c r="H90" s="415">
        <v>10.187985100625109</v>
      </c>
      <c r="I90" s="415">
        <v>11.488974964980489</v>
      </c>
      <c r="J90" s="416">
        <v>13.858517175016997</v>
      </c>
      <c r="K90" s="417">
        <v>15.749229449392375</v>
      </c>
      <c r="L90" s="415">
        <v>17.896660047388121</v>
      </c>
      <c r="M90" s="415">
        <v>19.752518353475772</v>
      </c>
      <c r="N90" s="416">
        <v>22.116477530364115</v>
      </c>
      <c r="O90" s="417">
        <v>24.277696565891553</v>
      </c>
      <c r="P90" s="415">
        <v>25.751289212400671</v>
      </c>
      <c r="Q90" s="415">
        <v>26.477666548841622</v>
      </c>
      <c r="R90" s="415">
        <v>26.235987059415685</v>
      </c>
      <c r="S90" s="415">
        <v>24.887912383316529</v>
      </c>
      <c r="T90" s="415">
        <v>22.257393630311423</v>
      </c>
      <c r="U90" s="416">
        <v>18.575893597231143</v>
      </c>
      <c r="V90" s="417">
        <v>14.531908029761919</v>
      </c>
      <c r="W90" s="415">
        <v>11.579229493903149</v>
      </c>
      <c r="X90" s="415">
        <v>9.7920649264234694</v>
      </c>
      <c r="Y90" s="415">
        <v>8.8288590970279905</v>
      </c>
      <c r="Z90" s="415">
        <v>8.1412723316151059</v>
      </c>
      <c r="AA90" s="415">
        <v>7.2548775716080813</v>
      </c>
    </row>
    <row r="91" spans="1:27" x14ac:dyDescent="0.3">
      <c r="A91" s="386">
        <v>2</v>
      </c>
      <c r="B91" s="387" t="s">
        <v>445</v>
      </c>
      <c r="C91" s="418">
        <v>1.0304663995693361E-2</v>
      </c>
      <c r="D91" s="418">
        <v>2.9001966982497979E-2</v>
      </c>
      <c r="E91" s="418">
        <v>2.0286407339424814E-2</v>
      </c>
      <c r="F91" s="418">
        <v>1.3970809583076636E-2</v>
      </c>
      <c r="G91" s="418">
        <v>2.6189601555860968E-2</v>
      </c>
      <c r="H91" s="418">
        <v>5.5097969770406763E-2</v>
      </c>
      <c r="I91" s="418">
        <v>0.18772844439169567</v>
      </c>
      <c r="J91" s="419">
        <v>0.32521791689053614</v>
      </c>
      <c r="K91" s="420">
        <v>0.21865091288542896</v>
      </c>
      <c r="L91" s="418">
        <v>0.22610186398233389</v>
      </c>
      <c r="M91" s="418">
        <v>0.20489999323217681</v>
      </c>
      <c r="N91" s="419">
        <v>0.24504075183475998</v>
      </c>
      <c r="O91" s="420">
        <v>0.29261769762846146</v>
      </c>
      <c r="P91" s="418">
        <v>0.35888396184231547</v>
      </c>
      <c r="Q91" s="418">
        <v>0.40765243030749254</v>
      </c>
      <c r="R91" s="418">
        <v>0.38199510081449106</v>
      </c>
      <c r="S91" s="418">
        <v>0.34462378128318455</v>
      </c>
      <c r="T91" s="418">
        <v>0.31905648610696041</v>
      </c>
      <c r="U91" s="419">
        <v>0.35058023057228938</v>
      </c>
      <c r="V91" s="420">
        <v>0.39265149306187946</v>
      </c>
      <c r="W91" s="418">
        <v>0.40467026682141422</v>
      </c>
      <c r="X91" s="418">
        <v>0.38710859030751454</v>
      </c>
      <c r="Y91" s="418">
        <v>0.38570279697322374</v>
      </c>
      <c r="Z91" s="418">
        <v>0.40027045271277806</v>
      </c>
      <c r="AA91" s="418">
        <v>0.42102216392314007</v>
      </c>
    </row>
    <row r="92" spans="1:27" x14ac:dyDescent="0.3">
      <c r="A92" s="386">
        <v>3</v>
      </c>
      <c r="B92" s="387" t="s">
        <v>395</v>
      </c>
      <c r="C92" s="418">
        <v>0</v>
      </c>
      <c r="D92" s="418">
        <v>0</v>
      </c>
      <c r="E92" s="418">
        <v>0</v>
      </c>
      <c r="F92" s="418">
        <v>0</v>
      </c>
      <c r="G92" s="418">
        <v>0</v>
      </c>
      <c r="H92" s="418">
        <v>0</v>
      </c>
      <c r="I92" s="418">
        <v>0</v>
      </c>
      <c r="J92" s="419">
        <v>0</v>
      </c>
      <c r="K92" s="420">
        <v>1.2560761129322114E-2</v>
      </c>
      <c r="L92" s="418">
        <v>0.10316792762715671</v>
      </c>
      <c r="M92" s="418">
        <v>0.32381351371463041</v>
      </c>
      <c r="N92" s="419">
        <v>0.67957501105046658</v>
      </c>
      <c r="O92" s="420">
        <v>1.1874135984538337</v>
      </c>
      <c r="P92" s="418">
        <v>2.0800906105279515</v>
      </c>
      <c r="Q92" s="418">
        <v>3.637076976801199</v>
      </c>
      <c r="R92" s="418">
        <v>5.7628449562446882</v>
      </c>
      <c r="S92" s="418">
        <v>8.6558989279400667</v>
      </c>
      <c r="T92" s="418">
        <v>12.318564797462665</v>
      </c>
      <c r="U92" s="419">
        <v>16.796507159209806</v>
      </c>
      <c r="V92" s="420">
        <v>21.283952717206557</v>
      </c>
      <c r="W92" s="418">
        <v>24.471191480050571</v>
      </c>
      <c r="X92" s="418">
        <v>26.556046207140273</v>
      </c>
      <c r="Y92" s="418">
        <v>27.839981370395183</v>
      </c>
      <c r="Z92" s="418">
        <v>28.687341808105845</v>
      </c>
      <c r="AA92" s="418">
        <v>29.478778250502337</v>
      </c>
    </row>
    <row r="93" spans="1:27" x14ac:dyDescent="0.3">
      <c r="A93" s="386">
        <v>4</v>
      </c>
      <c r="B93" s="387" t="s">
        <v>393</v>
      </c>
      <c r="C93" s="418">
        <v>0</v>
      </c>
      <c r="D93" s="418">
        <v>0</v>
      </c>
      <c r="E93" s="418">
        <v>0</v>
      </c>
      <c r="F93" s="418">
        <v>0</v>
      </c>
      <c r="G93" s="418">
        <v>0</v>
      </c>
      <c r="H93" s="418">
        <v>0</v>
      </c>
      <c r="I93" s="418">
        <v>0</v>
      </c>
      <c r="J93" s="419">
        <v>0</v>
      </c>
      <c r="K93" s="420">
        <v>2.5336033913043485E-3</v>
      </c>
      <c r="L93" s="418">
        <v>1.6703089940182454E-2</v>
      </c>
      <c r="M93" s="418">
        <v>7.7596403861383736E-2</v>
      </c>
      <c r="N93" s="419">
        <v>0.19062345453313548</v>
      </c>
      <c r="O93" s="420">
        <v>0.38282804583277552</v>
      </c>
      <c r="P93" s="418">
        <v>0.71372812748249981</v>
      </c>
      <c r="Q93" s="418">
        <v>1.1781266493041271</v>
      </c>
      <c r="R93" s="418">
        <v>1.8767862496503844</v>
      </c>
      <c r="S93" s="418">
        <v>2.92627476522392</v>
      </c>
      <c r="T93" s="418">
        <v>4.2251291378428268</v>
      </c>
      <c r="U93" s="419">
        <v>5.6473885181700378</v>
      </c>
      <c r="V93" s="420">
        <v>7.1939385924031054</v>
      </c>
      <c r="W93" s="418">
        <v>8.7795355472127135</v>
      </c>
      <c r="X93" s="418">
        <v>10.190638846192805</v>
      </c>
      <c r="Y93" s="418">
        <v>11.450670188997675</v>
      </c>
      <c r="Z93" s="418">
        <v>12.70287918457492</v>
      </c>
      <c r="AA93" s="418">
        <v>14.018709672388347</v>
      </c>
    </row>
    <row r="94" spans="1:27" ht="15" thickBot="1" x14ac:dyDescent="0.35">
      <c r="A94" s="395"/>
      <c r="B94" s="396" t="s">
        <v>390</v>
      </c>
      <c r="C94" s="421">
        <f t="shared" ref="C94:AA94" si="6">SUM(C90:C93)</f>
        <v>3.4129285584409046</v>
      </c>
      <c r="D94" s="421">
        <f t="shared" si="6"/>
        <v>4.1387240046208804</v>
      </c>
      <c r="E94" s="421">
        <f t="shared" si="6"/>
        <v>5.865639695682928</v>
      </c>
      <c r="F94" s="421">
        <f t="shared" si="6"/>
        <v>7.0310405396070239</v>
      </c>
      <c r="G94" s="421">
        <f t="shared" si="6"/>
        <v>8.6507985886185654</v>
      </c>
      <c r="H94" s="421">
        <f t="shared" si="6"/>
        <v>10.243083070395516</v>
      </c>
      <c r="I94" s="421">
        <f t="shared" si="6"/>
        <v>11.676703409372184</v>
      </c>
      <c r="J94" s="421">
        <f t="shared" si="6"/>
        <v>14.183735091907533</v>
      </c>
      <c r="K94" s="422">
        <f t="shared" si="6"/>
        <v>15.982974726798432</v>
      </c>
      <c r="L94" s="422">
        <f t="shared" si="6"/>
        <v>18.242632928937795</v>
      </c>
      <c r="M94" s="422">
        <f t="shared" si="6"/>
        <v>20.358828264283964</v>
      </c>
      <c r="N94" s="422">
        <f t="shared" si="6"/>
        <v>23.231716747782478</v>
      </c>
      <c r="O94" s="423">
        <f t="shared" si="6"/>
        <v>26.140555907806622</v>
      </c>
      <c r="P94" s="423">
        <f t="shared" si="6"/>
        <v>28.903991912253439</v>
      </c>
      <c r="Q94" s="423">
        <f t="shared" si="6"/>
        <v>31.700522605254442</v>
      </c>
      <c r="R94" s="423">
        <f t="shared" si="6"/>
        <v>34.257613366125248</v>
      </c>
      <c r="S94" s="423">
        <f t="shared" si="6"/>
        <v>36.814709857763702</v>
      </c>
      <c r="T94" s="423">
        <f t="shared" si="6"/>
        <v>39.120144051723877</v>
      </c>
      <c r="U94" s="423">
        <f t="shared" si="6"/>
        <v>41.370369505183284</v>
      </c>
      <c r="V94" s="424">
        <f t="shared" si="6"/>
        <v>43.402450832433466</v>
      </c>
      <c r="W94" s="424">
        <f t="shared" si="6"/>
        <v>45.23462678798785</v>
      </c>
      <c r="X94" s="424">
        <f t="shared" si="6"/>
        <v>46.925858570064058</v>
      </c>
      <c r="Y94" s="424">
        <f t="shared" si="6"/>
        <v>48.505213453394077</v>
      </c>
      <c r="Z94" s="424">
        <f t="shared" si="6"/>
        <v>49.931763777008648</v>
      </c>
      <c r="AA94" s="424">
        <f t="shared" si="6"/>
        <v>51.173387658421909</v>
      </c>
    </row>
    <row r="95" spans="1:27" ht="15" thickTop="1" x14ac:dyDescent="0.3">
      <c r="A95"/>
      <c r="B95"/>
      <c r="C95" s="395"/>
      <c r="D95" s="395"/>
      <c r="E95" s="395"/>
      <c r="F95" s="395"/>
      <c r="G95" s="395"/>
      <c r="H95" s="395"/>
      <c r="I95" s="395"/>
      <c r="J95" s="395"/>
      <c r="K95" s="395"/>
      <c r="L95" s="395"/>
      <c r="M95" s="395"/>
      <c r="N95" s="395"/>
      <c r="O95" s="395"/>
      <c r="P95" s="395"/>
      <c r="Q95" s="395"/>
      <c r="R95" s="395"/>
      <c r="S95" s="395"/>
      <c r="T95" s="395"/>
      <c r="U95" s="395"/>
      <c r="V95" s="395"/>
      <c r="W95" s="395"/>
      <c r="X95" s="395"/>
      <c r="Y95" s="395"/>
      <c r="Z95" s="395"/>
      <c r="AA95" s="395"/>
    </row>
    <row r="96" spans="1:27" ht="26.4" x14ac:dyDescent="0.3">
      <c r="A96" s="401" t="s">
        <v>455</v>
      </c>
      <c r="B96" s="414" t="s">
        <v>456</v>
      </c>
      <c r="C96" s="403" t="s">
        <v>457</v>
      </c>
      <c r="D96" s="403"/>
      <c r="E96" s="403"/>
      <c r="F96" s="403"/>
      <c r="G96" s="403"/>
      <c r="H96" s="403"/>
      <c r="I96" s="403"/>
      <c r="J96" s="403"/>
      <c r="K96" s="403"/>
      <c r="L96" s="403"/>
      <c r="M96" s="403"/>
      <c r="N96" s="403"/>
      <c r="O96" s="403"/>
      <c r="P96" s="403"/>
      <c r="Q96" s="403"/>
      <c r="R96" s="403"/>
      <c r="S96" s="403"/>
      <c r="T96" s="403"/>
      <c r="U96" s="403"/>
      <c r="V96" s="403"/>
      <c r="W96" s="403"/>
      <c r="X96" s="403"/>
      <c r="Y96" s="403"/>
      <c r="Z96" s="403"/>
      <c r="AA96" s="403"/>
    </row>
    <row r="97" spans="1:27" x14ac:dyDescent="0.3">
      <c r="A97" s="386">
        <v>1</v>
      </c>
      <c r="B97" s="387" t="s">
        <v>443</v>
      </c>
      <c r="C97" s="415">
        <v>9.5666420754634025</v>
      </c>
      <c r="D97" s="415">
        <v>10.667061643470229</v>
      </c>
      <c r="E97" s="415">
        <v>10.320337100470569</v>
      </c>
      <c r="F97" s="415">
        <v>11.846005738712741</v>
      </c>
      <c r="G97" s="415">
        <v>10.573954049792999</v>
      </c>
      <c r="H97" s="415">
        <v>17.231663436954594</v>
      </c>
      <c r="I97" s="415">
        <v>22.783361337296114</v>
      </c>
      <c r="J97" s="416">
        <v>25.23811813959902</v>
      </c>
      <c r="K97" s="417">
        <v>24.627280136336864</v>
      </c>
      <c r="L97" s="415">
        <v>26.227034631512044</v>
      </c>
      <c r="M97" s="415">
        <v>28.572808157968332</v>
      </c>
      <c r="N97" s="416">
        <v>31.642871334115906</v>
      </c>
      <c r="O97" s="417">
        <v>35.094100891186201</v>
      </c>
      <c r="P97" s="415">
        <v>38.676620704179548</v>
      </c>
      <c r="Q97" s="415">
        <v>40.183410814710669</v>
      </c>
      <c r="R97" s="415">
        <v>39.31954117782449</v>
      </c>
      <c r="S97" s="415">
        <v>35.726279229728028</v>
      </c>
      <c r="T97" s="415">
        <v>30.530056054983969</v>
      </c>
      <c r="U97" s="416">
        <v>25.195581108300004</v>
      </c>
      <c r="V97" s="417">
        <v>21.595189608010163</v>
      </c>
      <c r="W97" s="415">
        <v>19.677924071177681</v>
      </c>
      <c r="X97" s="415">
        <v>18.899323437504208</v>
      </c>
      <c r="Y97" s="415">
        <v>19.013968843764498</v>
      </c>
      <c r="Z97" s="415">
        <v>19.278229447810929</v>
      </c>
      <c r="AA97" s="415">
        <v>19.287457137452414</v>
      </c>
    </row>
    <row r="98" spans="1:27" x14ac:dyDescent="0.3">
      <c r="A98" s="386">
        <v>2</v>
      </c>
      <c r="B98" s="387" t="s">
        <v>444</v>
      </c>
      <c r="C98" s="418">
        <v>6.3281964047753387</v>
      </c>
      <c r="D98" s="418">
        <v>4.5690175049171655</v>
      </c>
      <c r="E98" s="418">
        <v>4.5687298471749456</v>
      </c>
      <c r="F98" s="418">
        <v>4.3943979670456441</v>
      </c>
      <c r="G98" s="418">
        <v>4.2972124966950593</v>
      </c>
      <c r="H98" s="418">
        <v>4.1482336520451781</v>
      </c>
      <c r="I98" s="418">
        <v>3.9353168475914999</v>
      </c>
      <c r="J98" s="419">
        <v>2.4475090323716846</v>
      </c>
      <c r="K98" s="420">
        <v>3.1179394813934191</v>
      </c>
      <c r="L98" s="418">
        <v>3.1276178423997991</v>
      </c>
      <c r="M98" s="418">
        <v>2.2051937494709759</v>
      </c>
      <c r="N98" s="419">
        <v>1.3024876569942136</v>
      </c>
      <c r="O98" s="420">
        <v>0.95707688100496535</v>
      </c>
      <c r="P98" s="418">
        <v>0.65478989564795298</v>
      </c>
      <c r="Q98" s="418">
        <v>0.35912976629166599</v>
      </c>
      <c r="R98" s="418">
        <v>0.19050396383225277</v>
      </c>
      <c r="S98" s="418">
        <v>0.13080203373864968</v>
      </c>
      <c r="T98" s="418">
        <v>8.1846531554075772E-2</v>
      </c>
      <c r="U98" s="419">
        <v>4.9937626187980047E-2</v>
      </c>
      <c r="V98" s="420">
        <v>3.2511050364375453E-2</v>
      </c>
      <c r="W98" s="418">
        <v>2.1498105734900429E-2</v>
      </c>
      <c r="X98" s="418">
        <v>1.1823834757074599E-2</v>
      </c>
      <c r="Y98" s="418">
        <v>1.0450492962468687E-2</v>
      </c>
      <c r="Z98" s="418">
        <v>1.2295324421984527E-2</v>
      </c>
      <c r="AA98" s="418">
        <v>1.8020317142000333E-2</v>
      </c>
    </row>
    <row r="99" spans="1:27" x14ac:dyDescent="0.3">
      <c r="A99" s="386">
        <v>3</v>
      </c>
      <c r="B99" s="387" t="s">
        <v>445</v>
      </c>
      <c r="C99" s="418">
        <v>11.614779977325409</v>
      </c>
      <c r="D99" s="418">
        <v>12.098273356141059</v>
      </c>
      <c r="E99" s="418">
        <v>11.478903538447822</v>
      </c>
      <c r="F99" s="418">
        <v>11.687447659081821</v>
      </c>
      <c r="G99" s="418">
        <v>13.286052902051466</v>
      </c>
      <c r="H99" s="418">
        <v>13.181038582788252</v>
      </c>
      <c r="I99" s="418">
        <v>15.579508917224761</v>
      </c>
      <c r="J99" s="419">
        <v>17.166229711433111</v>
      </c>
      <c r="K99" s="420">
        <v>17.966704849013905</v>
      </c>
      <c r="L99" s="418">
        <v>18.076284733617197</v>
      </c>
      <c r="M99" s="418">
        <v>17.644058215435191</v>
      </c>
      <c r="N99" s="419">
        <v>16.736970387559335</v>
      </c>
      <c r="O99" s="420">
        <v>14.888269792736047</v>
      </c>
      <c r="P99" s="418">
        <v>12.29071580378481</v>
      </c>
      <c r="Q99" s="418">
        <v>9.2780965302349401</v>
      </c>
      <c r="R99" s="418">
        <v>6.7959451514568476</v>
      </c>
      <c r="S99" s="418">
        <v>4.8296313818593779</v>
      </c>
      <c r="T99" s="418">
        <v>3.3608910858639236</v>
      </c>
      <c r="U99" s="419">
        <v>2.3469765885972462</v>
      </c>
      <c r="V99" s="420">
        <v>1.782911852913879</v>
      </c>
      <c r="W99" s="418">
        <v>1.3449940950218637</v>
      </c>
      <c r="X99" s="418">
        <v>0.99877590512931358</v>
      </c>
      <c r="Y99" s="418">
        <v>0.72538286799176133</v>
      </c>
      <c r="Z99" s="418">
        <v>0.72302294166765535</v>
      </c>
      <c r="AA99" s="418">
        <v>0.8284177448200426</v>
      </c>
    </row>
    <row r="100" spans="1:27" x14ac:dyDescent="0.3">
      <c r="A100" s="386">
        <v>4</v>
      </c>
      <c r="B100" s="387" t="s">
        <v>458</v>
      </c>
      <c r="C100" s="418">
        <v>6.9394293465283683</v>
      </c>
      <c r="D100" s="418">
        <v>7.7046237122088073</v>
      </c>
      <c r="E100" s="418">
        <v>8.4225983110955163</v>
      </c>
      <c r="F100" s="418">
        <v>8.9981576991875709</v>
      </c>
      <c r="G100" s="418">
        <v>10.080640875174302</v>
      </c>
      <c r="H100" s="418">
        <v>11.286073922575948</v>
      </c>
      <c r="I100" s="418">
        <v>13.525900344300885</v>
      </c>
      <c r="J100" s="419">
        <v>15.544213199118175</v>
      </c>
      <c r="K100" s="420">
        <v>17.647181296304964</v>
      </c>
      <c r="L100" s="418">
        <v>19.694419108573694</v>
      </c>
      <c r="M100" s="418">
        <v>20.464821072371063</v>
      </c>
      <c r="N100" s="419">
        <v>21.484070525062421</v>
      </c>
      <c r="O100" s="420">
        <v>22.497459519100275</v>
      </c>
      <c r="P100" s="418">
        <v>23.993006751781365</v>
      </c>
      <c r="Q100" s="418">
        <v>25.858623416238576</v>
      </c>
      <c r="R100" s="418">
        <v>28.333260642464285</v>
      </c>
      <c r="S100" s="418">
        <v>31.008774524168654</v>
      </c>
      <c r="T100" s="418">
        <v>33.471505349880736</v>
      </c>
      <c r="U100" s="419">
        <v>35.452981190634226</v>
      </c>
      <c r="V100" s="420">
        <v>36.415830047822276</v>
      </c>
      <c r="W100" s="418">
        <v>36.410054158838221</v>
      </c>
      <c r="X100" s="418">
        <v>36.17664314862229</v>
      </c>
      <c r="Y100" s="418">
        <v>35.678790263786922</v>
      </c>
      <c r="Z100" s="418">
        <v>34.94955989016411</v>
      </c>
      <c r="AA100" s="418">
        <v>34.183339854831225</v>
      </c>
    </row>
    <row r="101" spans="1:27" x14ac:dyDescent="0.3">
      <c r="A101" s="386">
        <v>5</v>
      </c>
      <c r="B101" s="387" t="s">
        <v>393</v>
      </c>
      <c r="C101" s="418">
        <v>0</v>
      </c>
      <c r="D101" s="418">
        <v>0</v>
      </c>
      <c r="E101" s="418">
        <v>0</v>
      </c>
      <c r="F101" s="418">
        <v>0</v>
      </c>
      <c r="G101" s="418">
        <v>0</v>
      </c>
      <c r="H101" s="418">
        <v>0</v>
      </c>
      <c r="I101" s="418">
        <v>0</v>
      </c>
      <c r="J101" s="419">
        <v>0</v>
      </c>
      <c r="K101" s="420">
        <v>0</v>
      </c>
      <c r="L101" s="418">
        <v>0</v>
      </c>
      <c r="M101" s="418">
        <v>0</v>
      </c>
      <c r="N101" s="419">
        <v>0</v>
      </c>
      <c r="O101" s="420">
        <v>0</v>
      </c>
      <c r="P101" s="418">
        <v>3.5604478415723187E-2</v>
      </c>
      <c r="Q101" s="418">
        <v>0.5825676996468282</v>
      </c>
      <c r="R101" s="418">
        <v>1.5043327792998913</v>
      </c>
      <c r="S101" s="418">
        <v>3.1523248533823662</v>
      </c>
      <c r="T101" s="418">
        <v>5.2098692338628894</v>
      </c>
      <c r="U101" s="419">
        <v>7.0301860442853394</v>
      </c>
      <c r="V101" s="420">
        <v>8.3697354381953328</v>
      </c>
      <c r="W101" s="418">
        <v>9.3028646781699784</v>
      </c>
      <c r="X101" s="418">
        <v>10.025510602871488</v>
      </c>
      <c r="Y101" s="418">
        <v>10.536754278140871</v>
      </c>
      <c r="Z101" s="418">
        <v>10.872356997708563</v>
      </c>
      <c r="AA101" s="418">
        <v>11.179713685950492</v>
      </c>
    </row>
    <row r="102" spans="1:27" x14ac:dyDescent="0.3">
      <c r="A102" s="386">
        <v>6</v>
      </c>
      <c r="B102" s="387" t="s">
        <v>459</v>
      </c>
      <c r="C102" s="418">
        <v>1.1704082980305837</v>
      </c>
      <c r="D102" s="418">
        <v>1.3103603135631228</v>
      </c>
      <c r="E102" s="418">
        <v>0.82540718626499476</v>
      </c>
      <c r="F102" s="418">
        <v>2.2272572058491256</v>
      </c>
      <c r="G102" s="418">
        <v>2.1997795216629021</v>
      </c>
      <c r="H102" s="418">
        <v>2.7048432852223572</v>
      </c>
      <c r="I102" s="418">
        <v>3.3567127378376034</v>
      </c>
      <c r="J102" s="419">
        <v>3.60960682548551</v>
      </c>
      <c r="K102" s="420">
        <v>3.5390563368149199</v>
      </c>
      <c r="L102" s="418">
        <v>3.3152882557183729</v>
      </c>
      <c r="M102" s="418">
        <v>2.8294314736160535</v>
      </c>
      <c r="N102" s="419">
        <v>2.2862122852988818</v>
      </c>
      <c r="O102" s="420">
        <v>1.7073411203713404</v>
      </c>
      <c r="P102" s="418">
        <v>1.167394044338157</v>
      </c>
      <c r="Q102" s="418">
        <v>0.66593783684319785</v>
      </c>
      <c r="R102" s="418">
        <v>0.53562547536859217</v>
      </c>
      <c r="S102" s="418">
        <v>0.43318516956866893</v>
      </c>
      <c r="T102" s="418">
        <v>0.35853830871363701</v>
      </c>
      <c r="U102" s="419">
        <v>0.30065976659796079</v>
      </c>
      <c r="V102" s="420">
        <v>0.29991256965020757</v>
      </c>
      <c r="W102" s="418">
        <v>0.2751556429273247</v>
      </c>
      <c r="X102" s="418">
        <v>0.25366763825741151</v>
      </c>
      <c r="Y102" s="418">
        <v>0.23517653069248706</v>
      </c>
      <c r="Z102" s="418">
        <v>0.2232279300853014</v>
      </c>
      <c r="AA102" s="418">
        <v>0.21383616964281391</v>
      </c>
    </row>
    <row r="103" spans="1:27" x14ac:dyDescent="0.3">
      <c r="A103" s="386">
        <v>7</v>
      </c>
      <c r="B103" s="387" t="s">
        <v>446</v>
      </c>
      <c r="C103" s="418">
        <v>0.68765616697171139</v>
      </c>
      <c r="D103" s="418">
        <v>1.063217661760312</v>
      </c>
      <c r="E103" s="418">
        <v>1.1247996029244443</v>
      </c>
      <c r="F103" s="418">
        <v>1.487959698082973</v>
      </c>
      <c r="G103" s="418">
        <v>2.5825514889107151</v>
      </c>
      <c r="H103" s="418">
        <v>2.6729329416269398</v>
      </c>
      <c r="I103" s="418">
        <v>2.8757534007067749</v>
      </c>
      <c r="J103" s="419">
        <v>3.0516045799373894</v>
      </c>
      <c r="K103" s="420">
        <v>3.1876039812121424</v>
      </c>
      <c r="L103" s="418">
        <v>3.5088373792219429</v>
      </c>
      <c r="M103" s="418">
        <v>4.4361538373156257</v>
      </c>
      <c r="N103" s="419">
        <v>5.9278970066227306</v>
      </c>
      <c r="O103" s="420">
        <v>7.3246430252772976</v>
      </c>
      <c r="P103" s="418">
        <v>8.9720712363702155</v>
      </c>
      <c r="Q103" s="418">
        <v>10.472081087101035</v>
      </c>
      <c r="R103" s="418">
        <v>11.638254860946196</v>
      </c>
      <c r="S103" s="418">
        <v>12.145893577165738</v>
      </c>
      <c r="T103" s="418">
        <v>12.077978867849177</v>
      </c>
      <c r="U103" s="419">
        <v>11.620971717039991</v>
      </c>
      <c r="V103" s="420">
        <v>10.931423853560826</v>
      </c>
      <c r="W103" s="418">
        <v>10.177471938642464</v>
      </c>
      <c r="X103" s="418">
        <v>9.3798523058889103</v>
      </c>
      <c r="Y103" s="418">
        <v>8.5754560892510572</v>
      </c>
      <c r="Z103" s="418">
        <v>7.7546088203813879</v>
      </c>
      <c r="AA103" s="418">
        <v>7.0152851126678195</v>
      </c>
    </row>
    <row r="104" spans="1:27" ht="15" thickBot="1" x14ac:dyDescent="0.35">
      <c r="A104" s="395"/>
      <c r="B104" s="396" t="s">
        <v>390</v>
      </c>
      <c r="C104" s="421">
        <f t="shared" ref="C104:AA104" si="7">SUM(C97:C103)</f>
        <v>36.307112269094823</v>
      </c>
      <c r="D104" s="421">
        <f t="shared" si="7"/>
        <v>37.412554192060696</v>
      </c>
      <c r="E104" s="421">
        <f t="shared" si="7"/>
        <v>36.740775586378298</v>
      </c>
      <c r="F104" s="421">
        <f t="shared" si="7"/>
        <v>40.641225967959883</v>
      </c>
      <c r="G104" s="421">
        <f t="shared" si="7"/>
        <v>43.020191334287446</v>
      </c>
      <c r="H104" s="421">
        <f t="shared" si="7"/>
        <v>51.224785821213267</v>
      </c>
      <c r="I104" s="421">
        <f t="shared" si="7"/>
        <v>62.056553584957648</v>
      </c>
      <c r="J104" s="421">
        <f t="shared" si="7"/>
        <v>67.057281487944891</v>
      </c>
      <c r="K104" s="422">
        <f t="shared" si="7"/>
        <v>70.08576608107623</v>
      </c>
      <c r="L104" s="422">
        <f t="shared" si="7"/>
        <v>73.949481951043055</v>
      </c>
      <c r="M104" s="422">
        <f t="shared" si="7"/>
        <v>76.152466506177248</v>
      </c>
      <c r="N104" s="422">
        <f t="shared" si="7"/>
        <v>79.380509195653488</v>
      </c>
      <c r="O104" s="423">
        <f t="shared" si="7"/>
        <v>82.468891229676132</v>
      </c>
      <c r="P104" s="423">
        <f t="shared" si="7"/>
        <v>85.790202914517764</v>
      </c>
      <c r="Q104" s="423">
        <f t="shared" si="7"/>
        <v>87.399847151066908</v>
      </c>
      <c r="R104" s="423">
        <f t="shared" si="7"/>
        <v>88.317464051192545</v>
      </c>
      <c r="S104" s="423">
        <f t="shared" si="7"/>
        <v>87.426890769611489</v>
      </c>
      <c r="T104" s="423">
        <f t="shared" si="7"/>
        <v>85.090685432708412</v>
      </c>
      <c r="U104" s="423">
        <f t="shared" si="7"/>
        <v>81.997294041642746</v>
      </c>
      <c r="V104" s="424">
        <f t="shared" si="7"/>
        <v>79.427514420517056</v>
      </c>
      <c r="W104" s="424">
        <f t="shared" si="7"/>
        <v>77.209962690512441</v>
      </c>
      <c r="X104" s="424">
        <f t="shared" si="7"/>
        <v>75.745596873030706</v>
      </c>
      <c r="Y104" s="424">
        <f t="shared" si="7"/>
        <v>74.775979366590079</v>
      </c>
      <c r="Z104" s="424">
        <f t="shared" si="7"/>
        <v>73.813301352239932</v>
      </c>
      <c r="AA104" s="424">
        <f t="shared" si="7"/>
        <v>72.726070022506818</v>
      </c>
    </row>
    <row r="105" spans="1:27" ht="15" thickTop="1" x14ac:dyDescent="0.3">
      <c r="A105"/>
      <c r="B105"/>
      <c r="C105" s="395"/>
      <c r="D105" s="395"/>
      <c r="E105" s="395"/>
      <c r="F105" s="395"/>
      <c r="G105" s="395"/>
      <c r="H105" s="395"/>
      <c r="I105" s="395"/>
      <c r="J105" s="395"/>
      <c r="K105" s="395"/>
      <c r="L105" s="395"/>
      <c r="M105" s="395"/>
      <c r="N105" s="395"/>
      <c r="O105" s="395"/>
      <c r="P105" s="395"/>
      <c r="Q105" s="395"/>
      <c r="R105" s="395"/>
      <c r="S105" s="395"/>
      <c r="T105" s="395"/>
      <c r="U105" s="395"/>
      <c r="V105" s="395"/>
      <c r="W105" s="395"/>
      <c r="X105" s="395"/>
      <c r="Y105" s="395"/>
      <c r="Z105" s="395"/>
      <c r="AA105" s="395"/>
    </row>
    <row r="106" spans="1:27" ht="26.4" x14ac:dyDescent="0.3">
      <c r="A106" s="401" t="s">
        <v>460</v>
      </c>
      <c r="B106" s="414" t="s">
        <v>461</v>
      </c>
      <c r="C106" s="403" t="s">
        <v>457</v>
      </c>
      <c r="D106" s="403"/>
      <c r="E106" s="403"/>
      <c r="F106" s="403"/>
      <c r="G106" s="403"/>
      <c r="H106" s="403"/>
      <c r="I106" s="403"/>
      <c r="J106" s="403"/>
      <c r="K106" s="403"/>
      <c r="L106" s="403"/>
      <c r="M106" s="403"/>
      <c r="N106" s="403"/>
      <c r="O106" s="403"/>
      <c r="P106" s="403"/>
      <c r="Q106" s="403"/>
      <c r="R106" s="403"/>
      <c r="S106" s="403"/>
      <c r="T106" s="403"/>
      <c r="U106" s="403"/>
      <c r="V106" s="403"/>
      <c r="W106" s="403"/>
      <c r="X106" s="403"/>
      <c r="Y106" s="403"/>
      <c r="Z106" s="403"/>
      <c r="AA106" s="403"/>
    </row>
    <row r="107" spans="1:27" x14ac:dyDescent="0.3">
      <c r="A107" s="386">
        <v>1</v>
      </c>
      <c r="B107" s="387" t="s">
        <v>443</v>
      </c>
      <c r="C107" s="415">
        <v>7.7661387670258124</v>
      </c>
      <c r="D107" s="415">
        <v>8.2314097009010272</v>
      </c>
      <c r="E107" s="415">
        <v>8.6731563089940238</v>
      </c>
      <c r="F107" s="415">
        <v>6.8279713694687105</v>
      </c>
      <c r="G107" s="415">
        <v>5.292506548518662</v>
      </c>
      <c r="H107" s="415">
        <v>7.6070619993535287</v>
      </c>
      <c r="I107" s="415">
        <v>9.5153659494683485</v>
      </c>
      <c r="J107" s="416">
        <v>8.0434549875986825</v>
      </c>
      <c r="K107" s="417">
        <v>7.8668916149279822</v>
      </c>
      <c r="L107" s="415">
        <v>7.9813143784195368</v>
      </c>
      <c r="M107" s="415">
        <v>7.5418762416748262</v>
      </c>
      <c r="N107" s="416">
        <v>6.4324271807532369</v>
      </c>
      <c r="O107" s="417">
        <v>5.1884518575611978</v>
      </c>
      <c r="P107" s="415">
        <v>3.7896580674107003</v>
      </c>
      <c r="Q107" s="415">
        <v>2.8011890866970832</v>
      </c>
      <c r="R107" s="415">
        <v>1.8401993027249179</v>
      </c>
      <c r="S107" s="415">
        <v>0.91721746658713699</v>
      </c>
      <c r="T107" s="415">
        <v>0.32870138005484273</v>
      </c>
      <c r="U107" s="416">
        <v>0.18737697305412035</v>
      </c>
      <c r="V107" s="417">
        <v>9.9126699844948193E-2</v>
      </c>
      <c r="W107" s="415">
        <v>2.7495381898775043E-2</v>
      </c>
      <c r="X107" s="415">
        <v>9.4539247668171177E-4</v>
      </c>
      <c r="Y107" s="415">
        <v>4.6282026170065558E-4</v>
      </c>
      <c r="Z107" s="415">
        <v>2.2077642662082087E-4</v>
      </c>
      <c r="AA107" s="415">
        <v>1.0332896535158817E-4</v>
      </c>
    </row>
    <row r="108" spans="1:27" x14ac:dyDescent="0.3">
      <c r="A108" s="386">
        <v>2</v>
      </c>
      <c r="B108" s="387" t="s">
        <v>444</v>
      </c>
      <c r="C108" s="418">
        <v>18.442388809946912</v>
      </c>
      <c r="D108" s="418">
        <v>15.163246122159286</v>
      </c>
      <c r="E108" s="418">
        <v>12.989701315855768</v>
      </c>
      <c r="F108" s="418">
        <v>11.845146633976121</v>
      </c>
      <c r="G108" s="418">
        <v>11.098228824024504</v>
      </c>
      <c r="H108" s="418">
        <v>12.203990048021648</v>
      </c>
      <c r="I108" s="418">
        <v>12.170784533610702</v>
      </c>
      <c r="J108" s="419">
        <v>12.081903142128045</v>
      </c>
      <c r="K108" s="420">
        <v>13.11913204416404</v>
      </c>
      <c r="L108" s="418">
        <v>14.382983512877693</v>
      </c>
      <c r="M108" s="418">
        <v>13.084498207304176</v>
      </c>
      <c r="N108" s="419">
        <v>9.814552775357928</v>
      </c>
      <c r="O108" s="420">
        <v>6.9135569922514097</v>
      </c>
      <c r="P108" s="418">
        <v>4.3252419625690779</v>
      </c>
      <c r="Q108" s="418">
        <v>2.4398160998299048</v>
      </c>
      <c r="R108" s="418">
        <v>1.4989362347391635</v>
      </c>
      <c r="S108" s="418">
        <v>0.55907528481364099</v>
      </c>
      <c r="T108" s="418">
        <v>1.6606814769828466E-2</v>
      </c>
      <c r="U108" s="419">
        <v>1.122203413094642E-10</v>
      </c>
      <c r="V108" s="420">
        <v>1.5029197066222164E-13</v>
      </c>
      <c r="W108" s="418">
        <v>2.0073664488402408E-16</v>
      </c>
      <c r="X108" s="418">
        <v>2.374258513294342E-19</v>
      </c>
      <c r="Y108" s="418">
        <v>3.0157312742496249E-22</v>
      </c>
      <c r="Z108" s="418">
        <v>3.8926978128401665E-25</v>
      </c>
      <c r="AA108" s="418">
        <v>5.0222740729276685E-28</v>
      </c>
    </row>
    <row r="109" spans="1:27" x14ac:dyDescent="0.3">
      <c r="A109" s="386">
        <v>3</v>
      </c>
      <c r="B109" s="387" t="s">
        <v>445</v>
      </c>
      <c r="C109" s="418">
        <v>11.351849029216712</v>
      </c>
      <c r="D109" s="418">
        <v>10.203760544870098</v>
      </c>
      <c r="E109" s="418">
        <v>9.8781541152206103</v>
      </c>
      <c r="F109" s="418">
        <v>8.5495764807364303</v>
      </c>
      <c r="G109" s="418">
        <v>9.6502186468997504</v>
      </c>
      <c r="H109" s="418">
        <v>10.14651286427209</v>
      </c>
      <c r="I109" s="418">
        <v>11.68089747035641</v>
      </c>
      <c r="J109" s="419">
        <v>12.348813312200438</v>
      </c>
      <c r="K109" s="420">
        <v>12.764743232578073</v>
      </c>
      <c r="L109" s="418">
        <v>12.803680401456694</v>
      </c>
      <c r="M109" s="418">
        <v>11.609849661695458</v>
      </c>
      <c r="N109" s="419">
        <v>9.596435961174695</v>
      </c>
      <c r="O109" s="420">
        <v>8.0113920498427476</v>
      </c>
      <c r="P109" s="418">
        <v>6.4597005550740443</v>
      </c>
      <c r="Q109" s="418">
        <v>4.7887351284164481</v>
      </c>
      <c r="R109" s="418">
        <v>3.4378095592469218</v>
      </c>
      <c r="S109" s="418">
        <v>2.1621184313213635</v>
      </c>
      <c r="T109" s="418">
        <v>0.92460114560419004</v>
      </c>
      <c r="U109" s="419">
        <v>0.41943830592866349</v>
      </c>
      <c r="V109" s="420">
        <v>0.18489406146308038</v>
      </c>
      <c r="W109" s="418">
        <v>0.10065461263146944</v>
      </c>
      <c r="X109" s="418">
        <v>4.7156410499909214E-2</v>
      </c>
      <c r="Y109" s="418">
        <v>9.1447861660420484E-3</v>
      </c>
      <c r="Z109" s="418">
        <v>9.2082924284555567E-5</v>
      </c>
      <c r="AA109" s="418">
        <v>3.3937363673636199E-5</v>
      </c>
    </row>
    <row r="110" spans="1:27" x14ac:dyDescent="0.3">
      <c r="A110" s="386">
        <v>4</v>
      </c>
      <c r="B110" s="387" t="s">
        <v>458</v>
      </c>
      <c r="C110" s="418">
        <v>6.421442169712507</v>
      </c>
      <c r="D110" s="418">
        <v>7.2800334669235687</v>
      </c>
      <c r="E110" s="418">
        <v>9.5586504976804818</v>
      </c>
      <c r="F110" s="418">
        <v>9.8582257891220237</v>
      </c>
      <c r="G110" s="418">
        <v>11.167464366199107</v>
      </c>
      <c r="H110" s="418">
        <v>14.102765214813534</v>
      </c>
      <c r="I110" s="418">
        <v>16.534086686498899</v>
      </c>
      <c r="J110" s="419">
        <v>19.548008907894108</v>
      </c>
      <c r="K110" s="420">
        <v>22.778137967173699</v>
      </c>
      <c r="L110" s="418">
        <v>26.398023945499759</v>
      </c>
      <c r="M110" s="418">
        <v>29.570172617532346</v>
      </c>
      <c r="N110" s="419">
        <v>34.89819333950237</v>
      </c>
      <c r="O110" s="420">
        <v>39.965378798476934</v>
      </c>
      <c r="P110" s="418">
        <v>44.58607041658491</v>
      </c>
      <c r="Q110" s="418">
        <v>47.790664881274729</v>
      </c>
      <c r="R110" s="418">
        <v>49.009405211676665</v>
      </c>
      <c r="S110" s="418">
        <v>49.980187814876395</v>
      </c>
      <c r="T110" s="418">
        <v>50.992483675098462</v>
      </c>
      <c r="U110" s="419">
        <v>51.299687450070223</v>
      </c>
      <c r="V110" s="420">
        <v>52.338652639880479</v>
      </c>
      <c r="W110" s="418">
        <v>52.976945841066239</v>
      </c>
      <c r="X110" s="418">
        <v>53.449313026763839</v>
      </c>
      <c r="Y110" s="418">
        <v>53.910465567635896</v>
      </c>
      <c r="Z110" s="418">
        <v>54.342822257600538</v>
      </c>
      <c r="AA110" s="418">
        <v>54.663897016030262</v>
      </c>
    </row>
    <row r="111" spans="1:27" x14ac:dyDescent="0.3">
      <c r="A111" s="386">
        <v>5</v>
      </c>
      <c r="B111" s="387" t="s">
        <v>462</v>
      </c>
      <c r="C111" s="418">
        <v>0</v>
      </c>
      <c r="D111" s="418">
        <v>0</v>
      </c>
      <c r="E111" s="418">
        <v>0</v>
      </c>
      <c r="F111" s="418">
        <v>5.7107444796626808E-6</v>
      </c>
      <c r="G111" s="418">
        <v>4.1910905274329651E-5</v>
      </c>
      <c r="H111" s="418">
        <v>2.4415773919980793E-3</v>
      </c>
      <c r="I111" s="418">
        <v>2.531753975898619E-2</v>
      </c>
      <c r="J111" s="419">
        <v>0.15746207976112234</v>
      </c>
      <c r="K111" s="420">
        <v>0.43325918494703142</v>
      </c>
      <c r="L111" s="418">
        <v>1.0417975083246314</v>
      </c>
      <c r="M111" s="418">
        <v>3.2123212898510243</v>
      </c>
      <c r="N111" s="419">
        <v>5.573036643023368</v>
      </c>
      <c r="O111" s="420">
        <v>7.3969882681689745</v>
      </c>
      <c r="P111" s="418">
        <v>9.279106434852233</v>
      </c>
      <c r="Q111" s="418">
        <v>11.108084316110391</v>
      </c>
      <c r="R111" s="418">
        <v>12.921487438166187</v>
      </c>
      <c r="S111" s="418">
        <v>14.740781316768675</v>
      </c>
      <c r="T111" s="418">
        <v>16.610156702593134</v>
      </c>
      <c r="U111" s="419">
        <v>18.346670612666756</v>
      </c>
      <c r="V111" s="420">
        <v>18.801803328817012</v>
      </c>
      <c r="W111" s="418">
        <v>19.065592087660189</v>
      </c>
      <c r="X111" s="418">
        <v>19.199294080504789</v>
      </c>
      <c r="Y111" s="418">
        <v>19.293251958377212</v>
      </c>
      <c r="Z111" s="418">
        <v>19.324182080524977</v>
      </c>
      <c r="AA111" s="418">
        <v>19.33607951190266</v>
      </c>
    </row>
    <row r="112" spans="1:27" x14ac:dyDescent="0.3">
      <c r="A112" s="386">
        <v>6</v>
      </c>
      <c r="B112" s="387" t="s">
        <v>393</v>
      </c>
      <c r="C112" s="418">
        <v>0</v>
      </c>
      <c r="D112" s="418">
        <v>0</v>
      </c>
      <c r="E112" s="418">
        <v>0</v>
      </c>
      <c r="F112" s="418">
        <v>0</v>
      </c>
      <c r="G112" s="418">
        <v>0</v>
      </c>
      <c r="H112" s="418">
        <v>0</v>
      </c>
      <c r="I112" s="418">
        <v>0</v>
      </c>
      <c r="J112" s="419">
        <v>0</v>
      </c>
      <c r="K112" s="420">
        <v>2.5197596747257568E-2</v>
      </c>
      <c r="L112" s="418">
        <v>7.1330767514669491E-2</v>
      </c>
      <c r="M112" s="418">
        <v>0.17217653130282204</v>
      </c>
      <c r="N112" s="419">
        <v>0.44312132183034453</v>
      </c>
      <c r="O112" s="420">
        <v>1.0082674200241477</v>
      </c>
      <c r="P112" s="418">
        <v>2.2263017716210336</v>
      </c>
      <c r="Q112" s="418">
        <v>4.6250467695887032</v>
      </c>
      <c r="R112" s="418">
        <v>7.8574691102959386</v>
      </c>
      <c r="S112" s="418">
        <v>11.21380203162394</v>
      </c>
      <c r="T112" s="418">
        <v>13.188854660850339</v>
      </c>
      <c r="U112" s="419">
        <v>13.923441673195637</v>
      </c>
      <c r="V112" s="420">
        <v>13.920066184672086</v>
      </c>
      <c r="W112" s="418">
        <v>13.408200023857841</v>
      </c>
      <c r="X112" s="418">
        <v>12.674373249031637</v>
      </c>
      <c r="Y112" s="418">
        <v>11.839864740751594</v>
      </c>
      <c r="Z112" s="418">
        <v>10.992440286646792</v>
      </c>
      <c r="AA112" s="418">
        <v>9.9894250735823835</v>
      </c>
    </row>
    <row r="113" spans="1:27" x14ac:dyDescent="0.3">
      <c r="A113" s="386">
        <v>7</v>
      </c>
      <c r="B113" s="387" t="s">
        <v>459</v>
      </c>
      <c r="C113" s="418">
        <v>1.5284725030694146</v>
      </c>
      <c r="D113" s="418">
        <v>1.63449459597545</v>
      </c>
      <c r="E113" s="418">
        <v>10.859677123293164</v>
      </c>
      <c r="F113" s="418">
        <v>3.8544244688618341</v>
      </c>
      <c r="G113" s="418">
        <v>2.5989096378874708</v>
      </c>
      <c r="H113" s="418">
        <v>2.6150775994301436</v>
      </c>
      <c r="I113" s="418">
        <v>2.269877286068803</v>
      </c>
      <c r="J113" s="419">
        <v>2.0014026466055124</v>
      </c>
      <c r="K113" s="420">
        <v>2.1490365403498148</v>
      </c>
      <c r="L113" s="418">
        <v>2.2004611075724951</v>
      </c>
      <c r="M113" s="418">
        <v>2.3824236265970122</v>
      </c>
      <c r="N113" s="419">
        <v>2.4725166967446151</v>
      </c>
      <c r="O113" s="420">
        <v>2.4490934837589977</v>
      </c>
      <c r="P113" s="418">
        <v>2.3231761375254796</v>
      </c>
      <c r="Q113" s="418">
        <v>2.1222770492367773</v>
      </c>
      <c r="R113" s="418">
        <v>1.8744829362763047</v>
      </c>
      <c r="S113" s="418">
        <v>1.4414832249140495</v>
      </c>
      <c r="T113" s="418">
        <v>0.94099011546934908</v>
      </c>
      <c r="U113" s="419">
        <v>0.45361390529180695</v>
      </c>
      <c r="V113" s="420">
        <v>6.4837037947004864E-2</v>
      </c>
      <c r="W113" s="418">
        <v>6.6478796247034372E-3</v>
      </c>
      <c r="X113" s="418">
        <v>2.193792521616405E-3</v>
      </c>
      <c r="Y113" s="418">
        <v>5.619349519813059E-7</v>
      </c>
      <c r="Z113" s="418">
        <v>1.1086003399622331E-7</v>
      </c>
      <c r="AA113" s="418">
        <v>2.8878369654695704E-8</v>
      </c>
    </row>
    <row r="114" spans="1:27" x14ac:dyDescent="0.3">
      <c r="A114" s="386">
        <v>8</v>
      </c>
      <c r="B114" s="387" t="s">
        <v>463</v>
      </c>
      <c r="C114" s="418">
        <v>0</v>
      </c>
      <c r="D114" s="418">
        <v>0</v>
      </c>
      <c r="E114" s="418">
        <v>9.1928452410629355E-4</v>
      </c>
      <c r="F114" s="418">
        <v>3.7687088908275406E-3</v>
      </c>
      <c r="G114" s="418">
        <v>7.5781114347341708E-3</v>
      </c>
      <c r="H114" s="418">
        <v>1.2097309450945778E-2</v>
      </c>
      <c r="I114" s="418">
        <v>2.9221920618043844E-2</v>
      </c>
      <c r="J114" s="419">
        <v>5.5472575717986E-2</v>
      </c>
      <c r="K114" s="420">
        <v>0.19419418868835461</v>
      </c>
      <c r="L114" s="418">
        <v>0.6664936484239784</v>
      </c>
      <c r="M114" s="418">
        <v>0.55853201463533775</v>
      </c>
      <c r="N114" s="419">
        <v>0.11951398140788409</v>
      </c>
      <c r="O114" s="420">
        <v>1.7667391094362056E-3</v>
      </c>
      <c r="P114" s="418">
        <v>3.5656503372985539E-5</v>
      </c>
      <c r="Q114" s="418">
        <v>9.8751649282285521E-7</v>
      </c>
      <c r="R114" s="418">
        <v>2.9229778987767752E-8</v>
      </c>
      <c r="S114" s="418">
        <v>3.0068930550668924E-8</v>
      </c>
      <c r="T114" s="418">
        <v>2.9214436025429636E-8</v>
      </c>
      <c r="U114" s="419">
        <v>2.7424709835920291E-8</v>
      </c>
      <c r="V114" s="420">
        <v>2.6188373753572694E-8</v>
      </c>
      <c r="W114" s="418">
        <v>2.4849196903754488E-8</v>
      </c>
      <c r="X114" s="418">
        <v>2.2960252162921698E-8</v>
      </c>
      <c r="Y114" s="418">
        <v>2.1799754462056752E-8</v>
      </c>
      <c r="Z114" s="418">
        <v>2.0917240537861728E-8</v>
      </c>
      <c r="AA114" s="418">
        <v>2.0493561962587528E-8</v>
      </c>
    </row>
    <row r="115" spans="1:27" x14ac:dyDescent="0.3">
      <c r="A115" s="386">
        <v>9</v>
      </c>
      <c r="B115" s="387" t="s">
        <v>446</v>
      </c>
      <c r="C115" s="418">
        <v>5.6967357428774577</v>
      </c>
      <c r="D115" s="418">
        <v>6.3909672451137141</v>
      </c>
      <c r="E115" s="418">
        <v>4.5935935132016485</v>
      </c>
      <c r="F115" s="418">
        <v>4.179293318015687</v>
      </c>
      <c r="G115" s="418">
        <v>4.503001606971865</v>
      </c>
      <c r="H115" s="418">
        <v>4.7329647914746671</v>
      </c>
      <c r="I115" s="418">
        <v>5.2570989770117116</v>
      </c>
      <c r="J115" s="419">
        <v>5.4455375842412348</v>
      </c>
      <c r="K115" s="420">
        <v>4.9783058581342967</v>
      </c>
      <c r="L115" s="418">
        <v>4.3070425081270809</v>
      </c>
      <c r="M115" s="418">
        <v>5.4905136761994981</v>
      </c>
      <c r="N115" s="419">
        <v>7.3104103974650165</v>
      </c>
      <c r="O115" s="420">
        <v>7.7550397442839509</v>
      </c>
      <c r="P115" s="418">
        <v>7.4841791046630117</v>
      </c>
      <c r="Q115" s="418">
        <v>6.7528968506589422</v>
      </c>
      <c r="R115" s="418">
        <v>5.8324534040489375</v>
      </c>
      <c r="S115" s="418">
        <v>4.9526984135142866</v>
      </c>
      <c r="T115" s="418">
        <v>4.0543522335137405</v>
      </c>
      <c r="U115" s="419">
        <v>3.1158506238188486</v>
      </c>
      <c r="V115" s="420">
        <v>2.1743161809267133</v>
      </c>
      <c r="W115" s="418">
        <v>1.222829254582273</v>
      </c>
      <c r="X115" s="418">
        <v>0.59872370956917542</v>
      </c>
      <c r="Y115" s="418">
        <v>0.30542867526778722</v>
      </c>
      <c r="Z115" s="418">
        <v>4.9173281784533104E-2</v>
      </c>
      <c r="AA115" s="418">
        <v>4.2541971736551366E-2</v>
      </c>
    </row>
    <row r="116" spans="1:27" ht="15" thickBot="1" x14ac:dyDescent="0.35">
      <c r="A116" s="395"/>
      <c r="B116" s="396" t="s">
        <v>390</v>
      </c>
      <c r="C116" s="421">
        <f t="shared" ref="C116:AA116" si="8">SUM(C107:C115)</f>
        <v>51.207027021848816</v>
      </c>
      <c r="D116" s="421">
        <f t="shared" si="8"/>
        <v>48.903911675943142</v>
      </c>
      <c r="E116" s="421">
        <f t="shared" si="8"/>
        <v>56.5538521587698</v>
      </c>
      <c r="F116" s="421">
        <f t="shared" si="8"/>
        <v>45.118412479816115</v>
      </c>
      <c r="G116" s="421">
        <f t="shared" si="8"/>
        <v>44.317949652841364</v>
      </c>
      <c r="H116" s="421">
        <f t="shared" si="8"/>
        <v>51.422911404208548</v>
      </c>
      <c r="I116" s="421">
        <f t="shared" si="8"/>
        <v>57.482650363391897</v>
      </c>
      <c r="J116" s="421">
        <f t="shared" si="8"/>
        <v>59.682055236147136</v>
      </c>
      <c r="K116" s="422">
        <f t="shared" si="8"/>
        <v>64.308898227710543</v>
      </c>
      <c r="L116" s="422">
        <f t="shared" si="8"/>
        <v>69.853127778216546</v>
      </c>
      <c r="M116" s="422">
        <f t="shared" si="8"/>
        <v>73.622363866792497</v>
      </c>
      <c r="N116" s="422">
        <f t="shared" si="8"/>
        <v>76.660208297259459</v>
      </c>
      <c r="O116" s="423">
        <f t="shared" si="8"/>
        <v>78.689935353477807</v>
      </c>
      <c r="P116" s="423">
        <f t="shared" si="8"/>
        <v>80.473470106803873</v>
      </c>
      <c r="Q116" s="423">
        <f t="shared" si="8"/>
        <v>82.428711169329461</v>
      </c>
      <c r="R116" s="423">
        <f t="shared" si="8"/>
        <v>84.272243226404811</v>
      </c>
      <c r="S116" s="423">
        <f t="shared" si="8"/>
        <v>85.967364014488425</v>
      </c>
      <c r="T116" s="423">
        <f t="shared" si="8"/>
        <v>87.056746757168312</v>
      </c>
      <c r="U116" s="423">
        <f t="shared" si="8"/>
        <v>87.746079571562973</v>
      </c>
      <c r="V116" s="424">
        <f t="shared" si="8"/>
        <v>87.58369615973983</v>
      </c>
      <c r="W116" s="424">
        <f t="shared" si="8"/>
        <v>86.808365106170712</v>
      </c>
      <c r="X116" s="424">
        <f t="shared" si="8"/>
        <v>85.971999684327884</v>
      </c>
      <c r="Y116" s="424">
        <f t="shared" si="8"/>
        <v>85.358619132194931</v>
      </c>
      <c r="Z116" s="424">
        <f t="shared" si="8"/>
        <v>84.708930897685022</v>
      </c>
      <c r="AA116" s="424">
        <f t="shared" si="8"/>
        <v>84.032080888952819</v>
      </c>
    </row>
    <row r="117" spans="1:27" ht="15" thickTop="1" x14ac:dyDescent="0.3">
      <c r="A117"/>
      <c r="B117"/>
      <c r="C117" s="395"/>
      <c r="D117" s="395"/>
      <c r="E117" s="395"/>
      <c r="F117" s="395"/>
      <c r="G117" s="395"/>
      <c r="H117" s="395"/>
      <c r="I117" s="395"/>
      <c r="J117" s="395"/>
      <c r="K117" s="395"/>
      <c r="L117" s="395"/>
      <c r="M117" s="395"/>
      <c r="N117" s="395"/>
      <c r="O117" s="395"/>
      <c r="P117" s="395"/>
      <c r="Q117" s="395"/>
      <c r="R117" s="395"/>
      <c r="S117" s="395"/>
      <c r="T117" s="395"/>
      <c r="U117" s="395"/>
      <c r="V117" s="395"/>
      <c r="W117" s="395"/>
      <c r="X117" s="395"/>
      <c r="Y117" s="395"/>
      <c r="Z117" s="395"/>
      <c r="AA117" s="395"/>
    </row>
    <row r="118" spans="1:27" ht="26.4" x14ac:dyDescent="0.3">
      <c r="A118" s="401" t="s">
        <v>464</v>
      </c>
      <c r="B118" s="414" t="s">
        <v>465</v>
      </c>
      <c r="C118" s="403" t="s">
        <v>457</v>
      </c>
      <c r="D118" s="403"/>
      <c r="E118" s="403"/>
      <c r="F118" s="403"/>
      <c r="G118" s="403"/>
      <c r="H118" s="403"/>
      <c r="I118" s="403"/>
      <c r="J118" s="403"/>
      <c r="K118" s="403"/>
      <c r="L118" s="403"/>
      <c r="M118" s="403"/>
      <c r="N118" s="403"/>
      <c r="O118" s="403"/>
      <c r="P118" s="403"/>
      <c r="Q118" s="403"/>
      <c r="R118" s="403"/>
      <c r="S118" s="403"/>
      <c r="T118" s="403"/>
      <c r="U118" s="403"/>
      <c r="V118" s="403"/>
      <c r="W118" s="403"/>
      <c r="X118" s="403"/>
      <c r="Y118" s="403"/>
      <c r="Z118" s="403"/>
      <c r="AA118" s="403"/>
    </row>
    <row r="119" spans="1:27" x14ac:dyDescent="0.3">
      <c r="A119" s="386">
        <v>1</v>
      </c>
      <c r="B119" s="387" t="s">
        <v>443</v>
      </c>
      <c r="C119" s="415">
        <v>2.9855078220421039</v>
      </c>
      <c r="D119" s="415">
        <v>2.704619802725968</v>
      </c>
      <c r="E119" s="415">
        <v>1.9836636679627984</v>
      </c>
      <c r="F119" s="415">
        <v>0.7347685162562182</v>
      </c>
      <c r="G119" s="415">
        <v>0.65654809889286725</v>
      </c>
      <c r="H119" s="415">
        <v>1.0635513398920518</v>
      </c>
      <c r="I119" s="415">
        <v>1.218252641695053</v>
      </c>
      <c r="J119" s="416">
        <v>1.4927514898425771</v>
      </c>
      <c r="K119" s="417">
        <v>1.3509025368131409</v>
      </c>
      <c r="L119" s="415">
        <v>0.79017107606225712</v>
      </c>
      <c r="M119" s="415">
        <v>0.22215794036173606</v>
      </c>
      <c r="N119" s="416">
        <v>7.0251194050514415E-2</v>
      </c>
      <c r="O119" s="417">
        <v>1.8228945738293461E-2</v>
      </c>
      <c r="P119" s="415">
        <v>5.6508645369638134E-37</v>
      </c>
      <c r="Q119" s="415">
        <v>7.4054122294994307E-44</v>
      </c>
      <c r="R119" s="415">
        <v>2.6857290161670038E-44</v>
      </c>
      <c r="S119" s="415">
        <v>1.3878901246787182E-44</v>
      </c>
      <c r="T119" s="415">
        <v>6.9406293099580748E-45</v>
      </c>
      <c r="U119" s="416">
        <v>5.2205702257932423E-45</v>
      </c>
      <c r="V119" s="417">
        <v>4.341122320263713E-45</v>
      </c>
      <c r="W119" s="415">
        <v>3.9384326561394393E-45</v>
      </c>
      <c r="X119" s="415">
        <v>3.9947272856895461E-45</v>
      </c>
      <c r="Y119" s="415">
        <v>4.3868833230722963E-45</v>
      </c>
      <c r="Z119" s="415">
        <v>4.9829214065775481E-45</v>
      </c>
      <c r="AA119" s="415">
        <v>5.674274098170635E-45</v>
      </c>
    </row>
    <row r="120" spans="1:27" x14ac:dyDescent="0.3">
      <c r="A120" s="386">
        <v>2</v>
      </c>
      <c r="B120" s="387" t="s">
        <v>444</v>
      </c>
      <c r="C120" s="418">
        <v>4.6284055572060803</v>
      </c>
      <c r="D120" s="418">
        <v>3.5822317534701855</v>
      </c>
      <c r="E120" s="418">
        <v>3.5098884101612366</v>
      </c>
      <c r="F120" s="418">
        <v>3.8028222623732382</v>
      </c>
      <c r="G120" s="418">
        <v>3.5120981672691003</v>
      </c>
      <c r="H120" s="418">
        <v>3.5858361380854911</v>
      </c>
      <c r="I120" s="418">
        <v>3.1313505785552169</v>
      </c>
      <c r="J120" s="419">
        <v>2.6236760747795134</v>
      </c>
      <c r="K120" s="420">
        <v>2.3601522878411525</v>
      </c>
      <c r="L120" s="418">
        <v>1.2819952209689838</v>
      </c>
      <c r="M120" s="418">
        <v>0.47408122472737368</v>
      </c>
      <c r="N120" s="419">
        <v>0.20697122755257313</v>
      </c>
      <c r="O120" s="420">
        <v>2.0866615690106522E-2</v>
      </c>
      <c r="P120" s="418">
        <v>6.169057771803709E-3</v>
      </c>
      <c r="Q120" s="418">
        <v>5.6742023363294623E-4</v>
      </c>
      <c r="R120" s="418">
        <v>2.1004444402785197E-14</v>
      </c>
      <c r="S120" s="418">
        <v>2.6616302306800862E-15</v>
      </c>
      <c r="T120" s="418">
        <v>2.9261277669542289E-16</v>
      </c>
      <c r="U120" s="419">
        <v>3.8446864223885385E-17</v>
      </c>
      <c r="V120" s="420">
        <v>5.3348861178656345E-18</v>
      </c>
      <c r="W120" s="418">
        <v>7.8577764900167509E-19</v>
      </c>
      <c r="X120" s="418">
        <v>1.2569935202485232E-19</v>
      </c>
      <c r="Y120" s="418">
        <v>2.1431487085032263E-20</v>
      </c>
      <c r="Z120" s="418">
        <v>3.8734788799423382E-21</v>
      </c>
      <c r="AA120" s="418">
        <v>7.3369818159342401E-22</v>
      </c>
    </row>
    <row r="121" spans="1:27" x14ac:dyDescent="0.3">
      <c r="A121" s="386">
        <v>3</v>
      </c>
      <c r="B121" s="387" t="s">
        <v>445</v>
      </c>
      <c r="C121" s="418">
        <v>4.3429610121982094</v>
      </c>
      <c r="D121" s="418">
        <v>4.8735066241590932</v>
      </c>
      <c r="E121" s="418">
        <v>5.4300028420665507</v>
      </c>
      <c r="F121" s="418">
        <v>6.4210872557483007</v>
      </c>
      <c r="G121" s="418">
        <v>6.7165971015934076</v>
      </c>
      <c r="H121" s="418">
        <v>7.3294162486452503</v>
      </c>
      <c r="I121" s="418">
        <v>7.9993011281342952</v>
      </c>
      <c r="J121" s="419">
        <v>8.6674737357497182</v>
      </c>
      <c r="K121" s="420">
        <v>10.336690541295379</v>
      </c>
      <c r="L121" s="418">
        <v>11.929018246026994</v>
      </c>
      <c r="M121" s="418">
        <v>11.724052576011402</v>
      </c>
      <c r="N121" s="419">
        <v>10.322232755284261</v>
      </c>
      <c r="O121" s="420">
        <v>8.5471754560793158</v>
      </c>
      <c r="P121" s="418">
        <v>6.764147958969188</v>
      </c>
      <c r="Q121" s="418">
        <v>5.0437158557083137</v>
      </c>
      <c r="R121" s="418">
        <v>3.2637186230370996</v>
      </c>
      <c r="S121" s="418">
        <v>1.5187115660528816</v>
      </c>
      <c r="T121" s="418">
        <v>0.24517188187148456</v>
      </c>
      <c r="U121" s="419">
        <v>5.8835969842047628E-2</v>
      </c>
      <c r="V121" s="420">
        <v>5.8309416949296573E-3</v>
      </c>
      <c r="W121" s="418">
        <v>5.0425121107157069E-6</v>
      </c>
      <c r="X121" s="418">
        <v>1.5948630218898185E-6</v>
      </c>
      <c r="Y121" s="418">
        <v>5.5596604956193546E-7</v>
      </c>
      <c r="Z121" s="418">
        <v>2.022107298665524E-7</v>
      </c>
      <c r="AA121" s="418">
        <v>7.3571989658189207E-8</v>
      </c>
    </row>
    <row r="122" spans="1:27" x14ac:dyDescent="0.3">
      <c r="A122" s="386">
        <v>4</v>
      </c>
      <c r="B122" s="387" t="s">
        <v>458</v>
      </c>
      <c r="C122" s="418">
        <v>4.3554151601553803</v>
      </c>
      <c r="D122" s="418">
        <v>5.6714735533237128</v>
      </c>
      <c r="E122" s="418">
        <v>7.0311106280294364</v>
      </c>
      <c r="F122" s="418">
        <v>8.5877338600351294</v>
      </c>
      <c r="G122" s="418">
        <v>10.843602997609249</v>
      </c>
      <c r="H122" s="418">
        <v>12.97940776226072</v>
      </c>
      <c r="I122" s="418">
        <v>15.185039883683164</v>
      </c>
      <c r="J122" s="419">
        <v>16.024810432718883</v>
      </c>
      <c r="K122" s="420">
        <v>17.880832280438383</v>
      </c>
      <c r="L122" s="418">
        <v>22.386453576968229</v>
      </c>
      <c r="M122" s="418">
        <v>27.607823574287771</v>
      </c>
      <c r="N122" s="419">
        <v>33.717169166471727</v>
      </c>
      <c r="O122" s="420">
        <v>40.389429810049847</v>
      </c>
      <c r="P122" s="418">
        <v>48.201312398118297</v>
      </c>
      <c r="Q122" s="418">
        <v>56.125665224034478</v>
      </c>
      <c r="R122" s="418">
        <v>63.612038771780668</v>
      </c>
      <c r="S122" s="418">
        <v>71.078084035124476</v>
      </c>
      <c r="T122" s="418">
        <v>76.434935608918963</v>
      </c>
      <c r="U122" s="419">
        <v>79.120455857642042</v>
      </c>
      <c r="V122" s="420">
        <v>81.054873080213</v>
      </c>
      <c r="W122" s="418">
        <v>81.815600049912661</v>
      </c>
      <c r="X122" s="418">
        <v>80.348801208799614</v>
      </c>
      <c r="Y122" s="418">
        <v>78.385045056815727</v>
      </c>
      <c r="Z122" s="418">
        <v>76.310786601970094</v>
      </c>
      <c r="AA122" s="418">
        <v>73.712551085843032</v>
      </c>
    </row>
    <row r="123" spans="1:27" x14ac:dyDescent="0.3">
      <c r="A123" s="386">
        <v>5</v>
      </c>
      <c r="B123" s="387" t="s">
        <v>462</v>
      </c>
      <c r="C123" s="418">
        <v>0</v>
      </c>
      <c r="D123" s="418">
        <v>0</v>
      </c>
      <c r="E123" s="418">
        <v>0</v>
      </c>
      <c r="F123" s="418">
        <v>5.7107444796626808E-6</v>
      </c>
      <c r="G123" s="418">
        <v>4.1910905274329651E-5</v>
      </c>
      <c r="H123" s="418">
        <v>2.4415773919980793E-3</v>
      </c>
      <c r="I123" s="418">
        <v>2.531753975898619E-2</v>
      </c>
      <c r="J123" s="419">
        <v>0.15746207976112234</v>
      </c>
      <c r="K123" s="420">
        <v>0.42113112556511578</v>
      </c>
      <c r="L123" s="418">
        <v>0.98983657711456152</v>
      </c>
      <c r="M123" s="418">
        <v>3.1298192733772137</v>
      </c>
      <c r="N123" s="419">
        <v>5.1148079756312042</v>
      </c>
      <c r="O123" s="420">
        <v>6.8592520359907336</v>
      </c>
      <c r="P123" s="418">
        <v>8.3990408711766609</v>
      </c>
      <c r="Q123" s="418">
        <v>9.8906719214724266</v>
      </c>
      <c r="R123" s="418">
        <v>11.336427751180741</v>
      </c>
      <c r="S123" s="418">
        <v>12.798090812620062</v>
      </c>
      <c r="T123" s="418">
        <v>14.326900488033321</v>
      </c>
      <c r="U123" s="419">
        <v>15.980384069501868</v>
      </c>
      <c r="V123" s="420">
        <v>16.69017552355163</v>
      </c>
      <c r="W123" s="418">
        <v>17.526628681205118</v>
      </c>
      <c r="X123" s="418">
        <v>18.225560646973534</v>
      </c>
      <c r="Y123" s="418">
        <v>18.806007803401585</v>
      </c>
      <c r="Z123" s="418">
        <v>19.492417697808314</v>
      </c>
      <c r="AA123" s="418">
        <v>20.013512789138918</v>
      </c>
    </row>
    <row r="124" spans="1:27" x14ac:dyDescent="0.3">
      <c r="A124" s="386">
        <v>6</v>
      </c>
      <c r="B124" s="387" t="s">
        <v>393</v>
      </c>
      <c r="C124" s="418">
        <v>0</v>
      </c>
      <c r="D124" s="418">
        <v>0</v>
      </c>
      <c r="E124" s="418">
        <v>0</v>
      </c>
      <c r="F124" s="418">
        <v>0</v>
      </c>
      <c r="G124" s="418">
        <v>0</v>
      </c>
      <c r="H124" s="418">
        <v>0</v>
      </c>
      <c r="I124" s="418">
        <v>0</v>
      </c>
      <c r="J124" s="419">
        <v>0</v>
      </c>
      <c r="K124" s="420">
        <v>0</v>
      </c>
      <c r="L124" s="418">
        <v>0</v>
      </c>
      <c r="M124" s="418">
        <v>0</v>
      </c>
      <c r="N124" s="419">
        <v>0</v>
      </c>
      <c r="O124" s="420">
        <v>0</v>
      </c>
      <c r="P124" s="418">
        <v>0</v>
      </c>
      <c r="Q124" s="418">
        <v>0</v>
      </c>
      <c r="R124" s="418">
        <v>0</v>
      </c>
      <c r="S124" s="418">
        <v>0</v>
      </c>
      <c r="T124" s="418">
        <v>0</v>
      </c>
      <c r="U124" s="419">
        <v>0</v>
      </c>
      <c r="V124" s="420">
        <v>0</v>
      </c>
      <c r="W124" s="418">
        <v>0</v>
      </c>
      <c r="X124" s="418">
        <v>0</v>
      </c>
      <c r="Y124" s="418">
        <v>0</v>
      </c>
      <c r="Z124" s="418">
        <v>0</v>
      </c>
      <c r="AA124" s="418">
        <v>0</v>
      </c>
    </row>
    <row r="125" spans="1:27" x14ac:dyDescent="0.3">
      <c r="A125" s="386">
        <v>7</v>
      </c>
      <c r="B125" s="387" t="s">
        <v>459</v>
      </c>
      <c r="C125" s="418">
        <v>0.19315339112119739</v>
      </c>
      <c r="D125" s="418">
        <v>0.36060054996439184</v>
      </c>
      <c r="E125" s="418">
        <v>0.38866817535937315</v>
      </c>
      <c r="F125" s="418">
        <v>0.97656343156890602</v>
      </c>
      <c r="G125" s="418">
        <v>0.996170744631101</v>
      </c>
      <c r="H125" s="418">
        <v>1.3306936074777955</v>
      </c>
      <c r="I125" s="418">
        <v>1.4724695904956246</v>
      </c>
      <c r="J125" s="419">
        <v>1.4492549557153609</v>
      </c>
      <c r="K125" s="420">
        <v>1.4042719247449018</v>
      </c>
      <c r="L125" s="418">
        <v>1.5155237663225036</v>
      </c>
      <c r="M125" s="418">
        <v>1.4979591493358049</v>
      </c>
      <c r="N125" s="419">
        <v>1.208051488844285</v>
      </c>
      <c r="O125" s="420">
        <v>1.0762142652165125</v>
      </c>
      <c r="P125" s="418">
        <v>0.91922842822999484</v>
      </c>
      <c r="Q125" s="418">
        <v>0.78533129776944521</v>
      </c>
      <c r="R125" s="418">
        <v>0.67135877674215183</v>
      </c>
      <c r="S125" s="418">
        <v>0.53687651676855797</v>
      </c>
      <c r="T125" s="418">
        <v>0.41754049630402246</v>
      </c>
      <c r="U125" s="419">
        <v>0.29336018461675689</v>
      </c>
      <c r="V125" s="420">
        <v>0.19140222482369662</v>
      </c>
      <c r="W125" s="418">
        <v>0.15523924086489008</v>
      </c>
      <c r="X125" s="418">
        <v>0.1239574151037995</v>
      </c>
      <c r="Y125" s="418">
        <v>9.5347328151486652E-2</v>
      </c>
      <c r="Z125" s="418">
        <v>7.0267775931906404E-2</v>
      </c>
      <c r="AA125" s="418">
        <v>5.3255438015212923E-2</v>
      </c>
    </row>
    <row r="126" spans="1:27" x14ac:dyDescent="0.3">
      <c r="A126" s="386">
        <v>8</v>
      </c>
      <c r="B126" s="387" t="s">
        <v>463</v>
      </c>
      <c r="C126" s="418">
        <v>0</v>
      </c>
      <c r="D126" s="418">
        <v>0</v>
      </c>
      <c r="E126" s="418">
        <v>3.7212239924812036E-3</v>
      </c>
      <c r="F126" s="418">
        <v>5.8782665698786842E-3</v>
      </c>
      <c r="G126" s="418">
        <v>8.839606577977159E-3</v>
      </c>
      <c r="H126" s="418">
        <v>1.8720370576200157E-2</v>
      </c>
      <c r="I126" s="418">
        <v>0.12500042464328159</v>
      </c>
      <c r="J126" s="419">
        <v>0.19767785541557009</v>
      </c>
      <c r="K126" s="420">
        <v>0.38879361007684637</v>
      </c>
      <c r="L126" s="418">
        <v>0.38512219554460475</v>
      </c>
      <c r="M126" s="418">
        <v>2.849191277739771E-2</v>
      </c>
      <c r="N126" s="419">
        <v>9.5347658387329474E-4</v>
      </c>
      <c r="O126" s="420">
        <v>2.1494584697269301E-5</v>
      </c>
      <c r="P126" s="418">
        <v>8.7913768746999126E-7</v>
      </c>
      <c r="Q126" s="418">
        <v>3.5542681648336677E-8</v>
      </c>
      <c r="R126" s="418">
        <v>4.2144414249520927E-8</v>
      </c>
      <c r="S126" s="418">
        <v>4.9086283144589299E-8</v>
      </c>
      <c r="T126" s="418">
        <v>5.6643641274143056E-8</v>
      </c>
      <c r="U126" s="419">
        <v>6.5992524844576586E-8</v>
      </c>
      <c r="V126" s="420">
        <v>7.9261809763774169E-8</v>
      </c>
      <c r="W126" s="418">
        <v>1.0174538996018121E-7</v>
      </c>
      <c r="X126" s="418">
        <v>1.4178796008228177E-7</v>
      </c>
      <c r="Y126" s="418">
        <v>2.1322001009596466E-7</v>
      </c>
      <c r="Z126" s="418">
        <v>3.3636203417536011E-7</v>
      </c>
      <c r="AA126" s="418">
        <v>5.3621112866019926E-7</v>
      </c>
    </row>
    <row r="127" spans="1:27" x14ac:dyDescent="0.3">
      <c r="A127" s="386">
        <v>9</v>
      </c>
      <c r="B127" s="387" t="s">
        <v>446</v>
      </c>
      <c r="C127" s="418">
        <v>0.32066875426493829</v>
      </c>
      <c r="D127" s="418">
        <v>0.3564196421249804</v>
      </c>
      <c r="E127" s="418">
        <v>0.48718906477053336</v>
      </c>
      <c r="F127" s="418">
        <v>0.56020818033979169</v>
      </c>
      <c r="G127" s="418">
        <v>0.58076726501477149</v>
      </c>
      <c r="H127" s="418">
        <v>0.7022428335095553</v>
      </c>
      <c r="I127" s="418">
        <v>0.77955642787153967</v>
      </c>
      <c r="J127" s="419">
        <v>0.97801319124802699</v>
      </c>
      <c r="K127" s="420">
        <v>0.58636408066275481</v>
      </c>
      <c r="L127" s="418">
        <v>0.36430127151405584</v>
      </c>
      <c r="M127" s="418">
        <v>0.2082135722172376</v>
      </c>
      <c r="N127" s="419">
        <v>0.10554456314167331</v>
      </c>
      <c r="O127" s="420">
        <v>6.5271301688122535E-2</v>
      </c>
      <c r="P127" s="418">
        <v>3.1950257226811128E-2</v>
      </c>
      <c r="Q127" s="418">
        <v>1.835472705964997E-2</v>
      </c>
      <c r="R127" s="418">
        <v>8.9715840242952458E-3</v>
      </c>
      <c r="S127" s="418">
        <v>4.9802876173067777E-3</v>
      </c>
      <c r="T127" s="418">
        <v>2.7447246836309301E-3</v>
      </c>
      <c r="U127" s="419">
        <v>1.4721196056188511E-3</v>
      </c>
      <c r="V127" s="420">
        <v>7.8619437074911049E-4</v>
      </c>
      <c r="W127" s="418">
        <v>4.6143162198456834E-4</v>
      </c>
      <c r="X127" s="418">
        <v>3.2764612541491583E-4</v>
      </c>
      <c r="Y127" s="418">
        <v>1.6402856243677953E-4</v>
      </c>
      <c r="Z127" s="418">
        <v>8.967063595610821E-5</v>
      </c>
      <c r="AA127" s="418">
        <v>5.468321428027582E-5</v>
      </c>
    </row>
    <row r="128" spans="1:27" ht="15" thickBot="1" x14ac:dyDescent="0.35">
      <c r="A128" s="395"/>
      <c r="B128" s="396" t="s">
        <v>390</v>
      </c>
      <c r="C128" s="421">
        <f t="shared" ref="C128:AA128" si="9">SUM(C119:C127)</f>
        <v>16.826111696987912</v>
      </c>
      <c r="D128" s="421">
        <f t="shared" si="9"/>
        <v>17.548851925768332</v>
      </c>
      <c r="E128" s="421">
        <f t="shared" si="9"/>
        <v>18.83424401234241</v>
      </c>
      <c r="F128" s="421">
        <f t="shared" si="9"/>
        <v>21.089067483635944</v>
      </c>
      <c r="G128" s="421">
        <f t="shared" si="9"/>
        <v>23.314665892493746</v>
      </c>
      <c r="H128" s="421">
        <f t="shared" si="9"/>
        <v>27.012309877839062</v>
      </c>
      <c r="I128" s="421">
        <f t="shared" si="9"/>
        <v>29.936288214837163</v>
      </c>
      <c r="J128" s="421">
        <f t="shared" si="9"/>
        <v>31.591119815230773</v>
      </c>
      <c r="K128" s="422">
        <f t="shared" si="9"/>
        <v>34.729138387437679</v>
      </c>
      <c r="L128" s="422">
        <f t="shared" si="9"/>
        <v>39.64242193052219</v>
      </c>
      <c r="M128" s="422">
        <f t="shared" si="9"/>
        <v>44.892599223095942</v>
      </c>
      <c r="N128" s="422">
        <f t="shared" si="9"/>
        <v>50.745981847560103</v>
      </c>
      <c r="O128" s="423">
        <f t="shared" si="9"/>
        <v>56.976459925037631</v>
      </c>
      <c r="P128" s="423">
        <f t="shared" si="9"/>
        <v>64.321849850630443</v>
      </c>
      <c r="Q128" s="423">
        <f t="shared" si="9"/>
        <v>71.864306481820634</v>
      </c>
      <c r="R128" s="423">
        <f t="shared" si="9"/>
        <v>78.892515548909387</v>
      </c>
      <c r="S128" s="423">
        <f t="shared" si="9"/>
        <v>85.936743267269563</v>
      </c>
      <c r="T128" s="423">
        <f t="shared" si="9"/>
        <v>91.427293256455073</v>
      </c>
      <c r="U128" s="423">
        <f t="shared" si="9"/>
        <v>95.454508267200865</v>
      </c>
      <c r="V128" s="424">
        <f t="shared" si="9"/>
        <v>97.943068043915801</v>
      </c>
      <c r="W128" s="424">
        <f t="shared" si="9"/>
        <v>99.497934547862144</v>
      </c>
      <c r="X128" s="424">
        <f t="shared" si="9"/>
        <v>98.69864865365335</v>
      </c>
      <c r="Y128" s="424">
        <f t="shared" si="9"/>
        <v>97.286564986117298</v>
      </c>
      <c r="Z128" s="424">
        <f t="shared" si="9"/>
        <v>95.873562284919046</v>
      </c>
      <c r="AA128" s="424">
        <f t="shared" si="9"/>
        <v>93.779374605994576</v>
      </c>
    </row>
    <row r="129" spans="1:27" ht="15" thickTop="1" x14ac:dyDescent="0.3">
      <c r="A129"/>
      <c r="B129"/>
      <c r="C129" s="395"/>
      <c r="D129" s="395"/>
      <c r="E129" s="395"/>
      <c r="F129" s="395"/>
      <c r="G129" s="395"/>
      <c r="H129" s="395"/>
      <c r="I129" s="395"/>
      <c r="J129" s="395"/>
      <c r="K129" s="395"/>
      <c r="L129" s="395"/>
      <c r="M129" s="395"/>
      <c r="N129" s="395"/>
      <c r="O129" s="395"/>
      <c r="P129" s="395"/>
      <c r="Q129" s="395"/>
      <c r="R129" s="395"/>
      <c r="S129" s="395"/>
      <c r="T129" s="395"/>
      <c r="U129" s="395"/>
      <c r="V129" s="395"/>
      <c r="W129" s="395"/>
      <c r="X129" s="395"/>
      <c r="Y129" s="395"/>
      <c r="Z129" s="395"/>
      <c r="AA129" s="395"/>
    </row>
    <row r="130" spans="1:27" ht="26.4" x14ac:dyDescent="0.3">
      <c r="A130" s="401" t="s">
        <v>466</v>
      </c>
      <c r="B130" s="414" t="s">
        <v>467</v>
      </c>
      <c r="C130" s="403" t="s">
        <v>457</v>
      </c>
      <c r="D130" s="403"/>
      <c r="E130" s="403"/>
      <c r="F130" s="403"/>
      <c r="G130" s="403"/>
      <c r="H130" s="403"/>
      <c r="I130" s="403"/>
      <c r="J130" s="403"/>
      <c r="K130" s="403"/>
      <c r="L130" s="403"/>
      <c r="M130" s="403"/>
      <c r="N130" s="403"/>
      <c r="O130" s="403"/>
      <c r="P130" s="403"/>
      <c r="Q130" s="403"/>
      <c r="R130" s="403"/>
      <c r="S130" s="403"/>
      <c r="T130" s="403"/>
      <c r="U130" s="403"/>
      <c r="V130" s="403"/>
      <c r="W130" s="403"/>
      <c r="X130" s="403"/>
      <c r="Y130" s="403"/>
      <c r="Z130" s="403"/>
      <c r="AA130" s="403"/>
    </row>
    <row r="131" spans="1:27" x14ac:dyDescent="0.3">
      <c r="A131" s="386">
        <v>1</v>
      </c>
      <c r="B131" s="387" t="s">
        <v>443</v>
      </c>
      <c r="C131" s="415">
        <v>6.028186829125497E-3</v>
      </c>
      <c r="D131" s="415">
        <v>4.8976240946601657E-3</v>
      </c>
      <c r="E131" s="415">
        <v>4.9017778389888926E-3</v>
      </c>
      <c r="F131" s="415">
        <v>4.9833230006758244E-3</v>
      </c>
      <c r="G131" s="415">
        <v>4.3955387346450159E-3</v>
      </c>
      <c r="H131" s="415">
        <v>8.1264035235778E-3</v>
      </c>
      <c r="I131" s="415">
        <v>4.3948877591992392E-3</v>
      </c>
      <c r="J131" s="416">
        <v>4.1856621280065229E-5</v>
      </c>
      <c r="K131" s="417">
        <v>4.3275912444600529E-5</v>
      </c>
      <c r="L131" s="415">
        <v>2.1860970805930068E-5</v>
      </c>
      <c r="M131" s="415">
        <v>4.3529180670847208E-7</v>
      </c>
      <c r="N131" s="416">
        <v>2.3472660199226785E-7</v>
      </c>
      <c r="O131" s="417">
        <v>1.1657075466124941E-7</v>
      </c>
      <c r="P131" s="415">
        <v>7.7396229885273349E-9</v>
      </c>
      <c r="Q131" s="415">
        <v>4.9949563764841682E-10</v>
      </c>
      <c r="R131" s="415">
        <v>5.0813707853503675E-11</v>
      </c>
      <c r="S131" s="415">
        <v>2.6742162129367939E-12</v>
      </c>
      <c r="T131" s="415">
        <v>2.7966889258109719E-13</v>
      </c>
      <c r="U131" s="416">
        <v>1.8815274774277679E-13</v>
      </c>
      <c r="V131" s="417">
        <v>1.3983671760062334E-13</v>
      </c>
      <c r="W131" s="415">
        <v>1.0615559127276804E-13</v>
      </c>
      <c r="X131" s="415">
        <v>6.7935912734900083E-14</v>
      </c>
      <c r="Y131" s="415">
        <v>5.4430555795068561E-14</v>
      </c>
      <c r="Z131" s="415">
        <v>4.424427130395037E-14</v>
      </c>
      <c r="AA131" s="415">
        <v>3.105332718613159E-14</v>
      </c>
    </row>
    <row r="132" spans="1:27" x14ac:dyDescent="0.3">
      <c r="A132" s="386">
        <v>2</v>
      </c>
      <c r="B132" s="387" t="s">
        <v>444</v>
      </c>
      <c r="C132" s="418">
        <v>0.32551927131574515</v>
      </c>
      <c r="D132" s="418">
        <v>0.5391138024412766</v>
      </c>
      <c r="E132" s="418">
        <v>0.49636095487583459</v>
      </c>
      <c r="F132" s="418">
        <v>0.46971974156429203</v>
      </c>
      <c r="G132" s="418">
        <v>0.56029104968846954</v>
      </c>
      <c r="H132" s="418">
        <v>0.62523275424126223</v>
      </c>
      <c r="I132" s="418">
        <v>0.72541629956971887</v>
      </c>
      <c r="J132" s="419">
        <v>0.9505072057050088</v>
      </c>
      <c r="K132" s="420">
        <v>1.0002426224086489</v>
      </c>
      <c r="L132" s="418">
        <v>1.0254221887316526</v>
      </c>
      <c r="M132" s="418">
        <v>1.0362301298237133</v>
      </c>
      <c r="N132" s="419">
        <v>1.0460444353373906</v>
      </c>
      <c r="O132" s="420">
        <v>1.0212284541445411</v>
      </c>
      <c r="P132" s="418">
        <v>0.97056805970238158</v>
      </c>
      <c r="Q132" s="418">
        <v>0.90549708486700753</v>
      </c>
      <c r="R132" s="418">
        <v>0.83031457443114498</v>
      </c>
      <c r="S132" s="418">
        <v>0.76372637403456645</v>
      </c>
      <c r="T132" s="418">
        <v>0.70283615064106675</v>
      </c>
      <c r="U132" s="419">
        <v>0.64481186140488433</v>
      </c>
      <c r="V132" s="420">
        <v>0.58935401431009582</v>
      </c>
      <c r="W132" s="418">
        <v>0.53605093672389847</v>
      </c>
      <c r="X132" s="418">
        <v>0.48486107468360534</v>
      </c>
      <c r="Y132" s="418">
        <v>0.43604027509367421</v>
      </c>
      <c r="Z132" s="418">
        <v>0.3899339097769749</v>
      </c>
      <c r="AA132" s="418">
        <v>0.34613398946271007</v>
      </c>
    </row>
    <row r="133" spans="1:27" x14ac:dyDescent="0.3">
      <c r="A133" s="386">
        <v>3</v>
      </c>
      <c r="B133" s="387" t="s">
        <v>445</v>
      </c>
      <c r="C133" s="418">
        <v>2.9305142133512235E-4</v>
      </c>
      <c r="D133" s="418">
        <v>2.9304209617090195E-4</v>
      </c>
      <c r="E133" s="418">
        <v>2.0937294099134535E-4</v>
      </c>
      <c r="F133" s="418">
        <v>4.1869821852834955E-5</v>
      </c>
      <c r="G133" s="418">
        <v>8.4194297709104629E-5</v>
      </c>
      <c r="H133" s="418">
        <v>2.3486069090576686E-3</v>
      </c>
      <c r="I133" s="418">
        <v>3.2037928407989981E-3</v>
      </c>
      <c r="J133" s="419">
        <v>9.3020232495948998E-3</v>
      </c>
      <c r="K133" s="420">
        <v>1.4859565089876445E-2</v>
      </c>
      <c r="L133" s="418">
        <v>2.4682634099924092E-2</v>
      </c>
      <c r="M133" s="418">
        <v>4.0266649539609171E-2</v>
      </c>
      <c r="N133" s="419">
        <v>6.745119203802373E-2</v>
      </c>
      <c r="O133" s="420">
        <v>0.10373206687523273</v>
      </c>
      <c r="P133" s="418">
        <v>0.13702497851133649</v>
      </c>
      <c r="Q133" s="418">
        <v>0.16127938773555567</v>
      </c>
      <c r="R133" s="418">
        <v>0.17653575400691021</v>
      </c>
      <c r="S133" s="418">
        <v>0.18249362563624696</v>
      </c>
      <c r="T133" s="418">
        <v>0.18143069862137171</v>
      </c>
      <c r="U133" s="419">
        <v>0.17909455348415917</v>
      </c>
      <c r="V133" s="420">
        <v>0.17782541385516612</v>
      </c>
      <c r="W133" s="418">
        <v>0.17681637257208405</v>
      </c>
      <c r="X133" s="418">
        <v>0.17524629833644167</v>
      </c>
      <c r="Y133" s="418">
        <v>0.17258689597976487</v>
      </c>
      <c r="Z133" s="418">
        <v>0.16848293980617279</v>
      </c>
      <c r="AA133" s="418">
        <v>0.16345696397447357</v>
      </c>
    </row>
    <row r="134" spans="1:27" x14ac:dyDescent="0.3">
      <c r="A134" s="386">
        <v>4</v>
      </c>
      <c r="B134" s="387" t="s">
        <v>393</v>
      </c>
      <c r="C134" s="418">
        <v>0</v>
      </c>
      <c r="D134" s="418">
        <v>0</v>
      </c>
      <c r="E134" s="418">
        <v>0</v>
      </c>
      <c r="F134" s="418">
        <v>0</v>
      </c>
      <c r="G134" s="418">
        <v>0</v>
      </c>
      <c r="H134" s="418">
        <v>0</v>
      </c>
      <c r="I134" s="418">
        <v>0</v>
      </c>
      <c r="J134" s="419">
        <v>0</v>
      </c>
      <c r="K134" s="420">
        <v>0</v>
      </c>
      <c r="L134" s="418">
        <v>0</v>
      </c>
      <c r="M134" s="418">
        <v>0</v>
      </c>
      <c r="N134" s="419">
        <v>3.7507734558366185E-5</v>
      </c>
      <c r="O134" s="420">
        <v>6.1364511488905097E-4</v>
      </c>
      <c r="P134" s="418">
        <v>4.0418268309948147E-3</v>
      </c>
      <c r="Q134" s="418">
        <v>2.2397702159010737E-2</v>
      </c>
      <c r="R134" s="418">
        <v>5.3904797648960688E-2</v>
      </c>
      <c r="S134" s="418">
        <v>8.4431832871607368E-2</v>
      </c>
      <c r="T134" s="418">
        <v>0.1121294936342936</v>
      </c>
      <c r="U134" s="419">
        <v>0.13696953200193293</v>
      </c>
      <c r="V134" s="420">
        <v>0.15649350822846941</v>
      </c>
      <c r="W134" s="418">
        <v>0.17157787414244224</v>
      </c>
      <c r="X134" s="418">
        <v>0.18278337259482125</v>
      </c>
      <c r="Y134" s="418">
        <v>0.19071854322302939</v>
      </c>
      <c r="Z134" s="418">
        <v>0.19653308427470231</v>
      </c>
      <c r="AA134" s="418">
        <v>0.20061050155066251</v>
      </c>
    </row>
    <row r="135" spans="1:27" ht="15" thickBot="1" x14ac:dyDescent="0.35">
      <c r="A135" s="395"/>
      <c r="B135" s="396" t="s">
        <v>390</v>
      </c>
      <c r="C135" s="421">
        <f t="shared" ref="C135:AA135" si="10">SUM(C131:C134)</f>
        <v>0.33184050956620575</v>
      </c>
      <c r="D135" s="421">
        <f t="shared" si="10"/>
        <v>0.54430446863210769</v>
      </c>
      <c r="E135" s="421">
        <f t="shared" si="10"/>
        <v>0.50147210565581479</v>
      </c>
      <c r="F135" s="421">
        <f t="shared" si="10"/>
        <v>0.47474493438682069</v>
      </c>
      <c r="G135" s="421">
        <f t="shared" si="10"/>
        <v>0.56477078272082371</v>
      </c>
      <c r="H135" s="421">
        <f t="shared" si="10"/>
        <v>0.63570776467389778</v>
      </c>
      <c r="I135" s="421">
        <f t="shared" si="10"/>
        <v>0.73301498016971711</v>
      </c>
      <c r="J135" s="421">
        <f t="shared" si="10"/>
        <v>0.95985108557588383</v>
      </c>
      <c r="K135" s="422">
        <f t="shared" si="10"/>
        <v>1.01514546341097</v>
      </c>
      <c r="L135" s="422">
        <f t="shared" si="10"/>
        <v>1.0501266838023826</v>
      </c>
      <c r="M135" s="422">
        <f t="shared" si="10"/>
        <v>1.076497214655129</v>
      </c>
      <c r="N135" s="422">
        <f t="shared" si="10"/>
        <v>1.1135333698365746</v>
      </c>
      <c r="O135" s="423">
        <f t="shared" si="10"/>
        <v>1.1255742827054176</v>
      </c>
      <c r="P135" s="423">
        <f t="shared" si="10"/>
        <v>1.1116348727843357</v>
      </c>
      <c r="Q135" s="423">
        <f t="shared" si="10"/>
        <v>1.0891741752610695</v>
      </c>
      <c r="R135" s="423">
        <f t="shared" si="10"/>
        <v>1.0607551261378294</v>
      </c>
      <c r="S135" s="423">
        <f t="shared" si="10"/>
        <v>1.0306518325450948</v>
      </c>
      <c r="T135" s="423">
        <f t="shared" si="10"/>
        <v>0.99639634289701173</v>
      </c>
      <c r="U135" s="423">
        <f t="shared" si="10"/>
        <v>0.96087594689116462</v>
      </c>
      <c r="V135" s="424">
        <f t="shared" si="10"/>
        <v>0.92367293639387127</v>
      </c>
      <c r="W135" s="424">
        <f t="shared" si="10"/>
        <v>0.88444518343853096</v>
      </c>
      <c r="X135" s="424">
        <f t="shared" si="10"/>
        <v>0.84289074561493627</v>
      </c>
      <c r="Y135" s="424">
        <f t="shared" si="10"/>
        <v>0.7993457142965229</v>
      </c>
      <c r="Z135" s="424">
        <f t="shared" si="10"/>
        <v>0.75494993385789422</v>
      </c>
      <c r="AA135" s="424">
        <f t="shared" si="10"/>
        <v>0.71020145498787723</v>
      </c>
    </row>
    <row r="136" spans="1:27" ht="15" thickTop="1" x14ac:dyDescent="0.3">
      <c r="A136"/>
      <c r="B136"/>
      <c r="C136" s="395"/>
      <c r="D136" s="395"/>
      <c r="E136" s="395"/>
      <c r="F136" s="395"/>
      <c r="G136" s="395"/>
      <c r="H136" s="395"/>
      <c r="I136" s="395"/>
      <c r="J136" s="395"/>
      <c r="K136" s="395"/>
      <c r="L136" s="395"/>
      <c r="M136" s="395"/>
      <c r="N136" s="395"/>
      <c r="O136" s="395"/>
      <c r="P136" s="395"/>
      <c r="Q136" s="395"/>
      <c r="R136" s="395"/>
      <c r="S136" s="395"/>
      <c r="T136" s="395"/>
      <c r="U136" s="395"/>
      <c r="V136" s="395"/>
      <c r="W136" s="395"/>
      <c r="X136" s="395"/>
      <c r="Y136" s="395"/>
      <c r="Z136" s="395"/>
      <c r="AA136" s="395"/>
    </row>
    <row r="137" spans="1:27" ht="26.4" x14ac:dyDescent="0.3">
      <c r="A137" s="401" t="s">
        <v>468</v>
      </c>
      <c r="B137" s="414" t="s">
        <v>469</v>
      </c>
      <c r="C137" s="403" t="s">
        <v>457</v>
      </c>
      <c r="D137" s="403"/>
      <c r="E137" s="403"/>
      <c r="F137" s="403"/>
      <c r="G137" s="403"/>
      <c r="H137" s="403"/>
      <c r="I137" s="403"/>
      <c r="J137" s="403"/>
      <c r="K137" s="403"/>
      <c r="L137" s="403"/>
      <c r="M137" s="403"/>
      <c r="N137" s="403"/>
      <c r="O137" s="403"/>
      <c r="P137" s="403"/>
      <c r="Q137" s="403"/>
      <c r="R137" s="403"/>
      <c r="S137" s="403"/>
      <c r="T137" s="403"/>
      <c r="U137" s="403"/>
      <c r="V137" s="403"/>
      <c r="W137" s="403"/>
      <c r="X137" s="403"/>
      <c r="Y137" s="403"/>
      <c r="Z137" s="403"/>
      <c r="AA137" s="403"/>
    </row>
    <row r="138" spans="1:27" x14ac:dyDescent="0.3">
      <c r="A138" s="386">
        <v>1</v>
      </c>
      <c r="B138" s="387" t="s">
        <v>443</v>
      </c>
      <c r="C138" s="415">
        <v>0.11869025104646937</v>
      </c>
      <c r="D138" s="415">
        <v>0.106347621875153</v>
      </c>
      <c r="E138" s="415">
        <v>5.628780965688332E-2</v>
      </c>
      <c r="F138" s="415">
        <v>2.7959183193944581E-2</v>
      </c>
      <c r="G138" s="415">
        <v>1.8459159540541378E-2</v>
      </c>
      <c r="H138" s="415">
        <v>1.7534248833762082E-2</v>
      </c>
      <c r="I138" s="415">
        <v>1.5814247201171642E-2</v>
      </c>
      <c r="J138" s="416">
        <v>1.2590008279646287E-2</v>
      </c>
      <c r="K138" s="417">
        <v>1.904982195008971E-6</v>
      </c>
      <c r="L138" s="415">
        <v>8.6006901059248478E-7</v>
      </c>
      <c r="M138" s="415">
        <v>1.2754072250021364E-10</v>
      </c>
      <c r="N138" s="416">
        <v>3.8700000626010423E-11</v>
      </c>
      <c r="O138" s="417">
        <v>1.586477392207389E-11</v>
      </c>
      <c r="P138" s="415">
        <v>1.4528295334864588E-13</v>
      </c>
      <c r="Q138" s="415">
        <v>7.7272570921380852E-16</v>
      </c>
      <c r="R138" s="415">
        <v>1.4482804389132343E-18</v>
      </c>
      <c r="S138" s="415">
        <v>4.7565130046709095E-22</v>
      </c>
      <c r="T138" s="415">
        <v>1.33712409154888E-26</v>
      </c>
      <c r="U138" s="416">
        <v>3.863722369860867E-28</v>
      </c>
      <c r="V138" s="417">
        <v>1.2571511861744148E-29</v>
      </c>
      <c r="W138" s="415">
        <v>4.8254952062153634E-31</v>
      </c>
      <c r="X138" s="415">
        <v>1.7189486489262797E-32</v>
      </c>
      <c r="Y138" s="415">
        <v>6.7168486338144931E-34</v>
      </c>
      <c r="Z138" s="415">
        <v>3.0536240535812019E-35</v>
      </c>
      <c r="AA138" s="415">
        <v>1.5829034303198667E-36</v>
      </c>
    </row>
    <row r="139" spans="1:27" x14ac:dyDescent="0.3">
      <c r="A139" s="386">
        <v>2</v>
      </c>
      <c r="B139" s="387" t="s">
        <v>444</v>
      </c>
      <c r="C139" s="418">
        <v>0.32905529785095505</v>
      </c>
      <c r="D139" s="418">
        <v>0.33189269691155099</v>
      </c>
      <c r="E139" s="418">
        <v>0.27512544165525904</v>
      </c>
      <c r="F139" s="418">
        <v>0.25064490377034143</v>
      </c>
      <c r="G139" s="418">
        <v>0.25093208291901153</v>
      </c>
      <c r="H139" s="418">
        <v>0.24181308580205887</v>
      </c>
      <c r="I139" s="418">
        <v>0.22168674313730324</v>
      </c>
      <c r="J139" s="419">
        <v>0.23780184256912087</v>
      </c>
      <c r="K139" s="420">
        <v>0.2880491254900871</v>
      </c>
      <c r="L139" s="418">
        <v>0.29497342636680096</v>
      </c>
      <c r="M139" s="418">
        <v>0.26599003625920059</v>
      </c>
      <c r="N139" s="419">
        <v>0.22986413742323736</v>
      </c>
      <c r="O139" s="420">
        <v>0.19785845081860995</v>
      </c>
      <c r="P139" s="418">
        <v>0.17450247966441174</v>
      </c>
      <c r="Q139" s="418">
        <v>0.15669294163334654</v>
      </c>
      <c r="R139" s="418">
        <v>0.13374348821913673</v>
      </c>
      <c r="S139" s="418">
        <v>0.11231143105305663</v>
      </c>
      <c r="T139" s="418">
        <v>9.2490296529991883E-2</v>
      </c>
      <c r="U139" s="419">
        <v>7.4804494658373993E-2</v>
      </c>
      <c r="V139" s="420">
        <v>5.8651872764037688E-2</v>
      </c>
      <c r="W139" s="418">
        <v>4.3612536892444952E-2</v>
      </c>
      <c r="X139" s="418">
        <v>3.0936321194234707E-2</v>
      </c>
      <c r="Y139" s="418">
        <v>2.3017368039531923E-2</v>
      </c>
      <c r="Z139" s="418">
        <v>1.6622796240074834E-2</v>
      </c>
      <c r="AA139" s="418">
        <v>1.0585264827924294E-2</v>
      </c>
    </row>
    <row r="140" spans="1:27" x14ac:dyDescent="0.3">
      <c r="A140" s="386">
        <v>3</v>
      </c>
      <c r="B140" s="387" t="s">
        <v>445</v>
      </c>
      <c r="C140" s="418">
        <v>0</v>
      </c>
      <c r="D140" s="418">
        <v>0</v>
      </c>
      <c r="E140" s="418">
        <v>0</v>
      </c>
      <c r="F140" s="418">
        <v>0</v>
      </c>
      <c r="G140" s="418">
        <v>0</v>
      </c>
      <c r="H140" s="418">
        <v>0</v>
      </c>
      <c r="I140" s="418">
        <v>0</v>
      </c>
      <c r="J140" s="419">
        <v>0</v>
      </c>
      <c r="K140" s="420">
        <v>9.369674012486426E-7</v>
      </c>
      <c r="L140" s="418">
        <v>3.9943289126362495E-6</v>
      </c>
      <c r="M140" s="418">
        <v>5.9987139557928226E-6</v>
      </c>
      <c r="N140" s="419">
        <v>8.0610802321474109E-6</v>
      </c>
      <c r="O140" s="420">
        <v>1.4749357766174546E-5</v>
      </c>
      <c r="P140" s="418">
        <v>1.5090982033374127E-5</v>
      </c>
      <c r="Q140" s="418">
        <v>1.3995460174197739E-5</v>
      </c>
      <c r="R140" s="418">
        <v>5.5443925091025816E-10</v>
      </c>
      <c r="S140" s="418">
        <v>1.8830472792180269E-10</v>
      </c>
      <c r="T140" s="418">
        <v>4.035263193747203E-11</v>
      </c>
      <c r="U140" s="419">
        <v>2.5987779755922179E-11</v>
      </c>
      <c r="V140" s="420">
        <v>1.513924401799255E-11</v>
      </c>
      <c r="W140" s="418">
        <v>7.8957767399178702E-12</v>
      </c>
      <c r="X140" s="418">
        <v>4.5276357853315285E-12</v>
      </c>
      <c r="Y140" s="418">
        <v>2.8812096189217514E-12</v>
      </c>
      <c r="Z140" s="418">
        <v>1.9222761010135539E-12</v>
      </c>
      <c r="AA140" s="418">
        <v>1.3061440321733838E-12</v>
      </c>
    </row>
    <row r="141" spans="1:27" x14ac:dyDescent="0.3">
      <c r="A141" s="386">
        <v>4</v>
      </c>
      <c r="B141" s="387" t="s">
        <v>458</v>
      </c>
      <c r="C141" s="418">
        <v>0.24422446491633684</v>
      </c>
      <c r="D141" s="418">
        <v>0.28470351495140428</v>
      </c>
      <c r="E141" s="418">
        <v>0.52152287928319807</v>
      </c>
      <c r="F141" s="418">
        <v>0.4042733952936341</v>
      </c>
      <c r="G141" s="418">
        <v>0.39943016324174424</v>
      </c>
      <c r="H141" s="418">
        <v>0.45670283831803909</v>
      </c>
      <c r="I141" s="418">
        <v>0.47951747742308237</v>
      </c>
      <c r="J141" s="419">
        <v>0.53048104723334222</v>
      </c>
      <c r="K141" s="420">
        <v>0.52623759313480323</v>
      </c>
      <c r="L141" s="418">
        <v>0.54041233902729036</v>
      </c>
      <c r="M141" s="418">
        <v>0.60134771642098572</v>
      </c>
      <c r="N141" s="419">
        <v>0.66046697092292284</v>
      </c>
      <c r="O141" s="420">
        <v>0.71312607692376107</v>
      </c>
      <c r="P141" s="418">
        <v>0.7488587227434701</v>
      </c>
      <c r="Q141" s="418">
        <v>0.77603710845346974</v>
      </c>
      <c r="R141" s="418">
        <v>0.79680027570294021</v>
      </c>
      <c r="S141" s="418">
        <v>0.80250543679093689</v>
      </c>
      <c r="T141" s="418">
        <v>0.80550398949114899</v>
      </c>
      <c r="U141" s="419">
        <v>0.80228527881210665</v>
      </c>
      <c r="V141" s="420">
        <v>0.80017469216719195</v>
      </c>
      <c r="W141" s="418">
        <v>0.80339524560020192</v>
      </c>
      <c r="X141" s="418">
        <v>0.80928442875470374</v>
      </c>
      <c r="Y141" s="418">
        <v>0.81390563641446978</v>
      </c>
      <c r="Z141" s="418">
        <v>0.81554703870930778</v>
      </c>
      <c r="AA141" s="418">
        <v>0.81330707787569578</v>
      </c>
    </row>
    <row r="142" spans="1:27" x14ac:dyDescent="0.3">
      <c r="A142" s="386">
        <v>5</v>
      </c>
      <c r="B142" s="387" t="s">
        <v>393</v>
      </c>
      <c r="C142" s="418">
        <v>0</v>
      </c>
      <c r="D142" s="418">
        <v>0</v>
      </c>
      <c r="E142" s="418">
        <v>0</v>
      </c>
      <c r="F142" s="418">
        <v>0</v>
      </c>
      <c r="G142" s="418">
        <v>0</v>
      </c>
      <c r="H142" s="418">
        <v>0</v>
      </c>
      <c r="I142" s="418">
        <v>0</v>
      </c>
      <c r="J142" s="419">
        <v>0</v>
      </c>
      <c r="K142" s="420">
        <v>0</v>
      </c>
      <c r="L142" s="418">
        <v>0</v>
      </c>
      <c r="M142" s="418">
        <v>0</v>
      </c>
      <c r="N142" s="419">
        <v>0</v>
      </c>
      <c r="O142" s="420">
        <v>1.379458235122592E-3</v>
      </c>
      <c r="P142" s="418">
        <v>1.2402078323683109E-2</v>
      </c>
      <c r="Q142" s="418">
        <v>3.8703916865736467E-2</v>
      </c>
      <c r="R142" s="418">
        <v>6.4855015980521111E-2</v>
      </c>
      <c r="S142" s="418">
        <v>8.6173489542830356E-2</v>
      </c>
      <c r="T142" s="418">
        <v>0.10529572382610471</v>
      </c>
      <c r="U142" s="419">
        <v>0.11778499435821391</v>
      </c>
      <c r="V142" s="420">
        <v>0.12128942203220186</v>
      </c>
      <c r="W142" s="418">
        <v>0.11932987706380069</v>
      </c>
      <c r="X142" s="418">
        <v>0.11392163844973198</v>
      </c>
      <c r="Y142" s="418">
        <v>0.10542847249540267</v>
      </c>
      <c r="Z142" s="418">
        <v>9.6253283969223238E-2</v>
      </c>
      <c r="AA142" s="418">
        <v>8.7336223815450378E-2</v>
      </c>
    </row>
    <row r="143" spans="1:27" ht="15" thickBot="1" x14ac:dyDescent="0.35">
      <c r="A143" s="395"/>
      <c r="B143" s="396" t="s">
        <v>390</v>
      </c>
      <c r="C143" s="421">
        <f t="shared" ref="C143:AA143" si="11">SUM(C138:C142)</f>
        <v>0.69197001381376122</v>
      </c>
      <c r="D143" s="421">
        <f t="shared" si="11"/>
        <v>0.72294383373810822</v>
      </c>
      <c r="E143" s="421">
        <f t="shared" si="11"/>
        <v>0.85293613059534046</v>
      </c>
      <c r="F143" s="421">
        <f t="shared" si="11"/>
        <v>0.68287748225792011</v>
      </c>
      <c r="G143" s="421">
        <f t="shared" si="11"/>
        <v>0.66882140570129711</v>
      </c>
      <c r="H143" s="421">
        <f t="shared" si="11"/>
        <v>0.71605017295385998</v>
      </c>
      <c r="I143" s="421">
        <f t="shared" si="11"/>
        <v>0.7170184677615572</v>
      </c>
      <c r="J143" s="421">
        <f t="shared" si="11"/>
        <v>0.78087289808210936</v>
      </c>
      <c r="K143" s="422">
        <f t="shared" si="11"/>
        <v>0.81428956057448654</v>
      </c>
      <c r="L143" s="422">
        <f t="shared" si="11"/>
        <v>0.83539061979201445</v>
      </c>
      <c r="M143" s="422">
        <f t="shared" si="11"/>
        <v>0.86734375152168286</v>
      </c>
      <c r="N143" s="422">
        <f t="shared" si="11"/>
        <v>0.89033916946509239</v>
      </c>
      <c r="O143" s="423">
        <f t="shared" si="11"/>
        <v>0.91237873535112468</v>
      </c>
      <c r="P143" s="423">
        <f t="shared" si="11"/>
        <v>0.93577837171374356</v>
      </c>
      <c r="Q143" s="423">
        <f t="shared" si="11"/>
        <v>0.97144796241272779</v>
      </c>
      <c r="R143" s="423">
        <f t="shared" si="11"/>
        <v>0.99539878045703734</v>
      </c>
      <c r="S143" s="423">
        <f t="shared" si="11"/>
        <v>1.0009903575751287</v>
      </c>
      <c r="T143" s="423">
        <f t="shared" si="11"/>
        <v>1.0032900098875983</v>
      </c>
      <c r="U143" s="423">
        <f t="shared" si="11"/>
        <v>0.99487476785468232</v>
      </c>
      <c r="V143" s="424">
        <f t="shared" si="11"/>
        <v>0.98011598697857072</v>
      </c>
      <c r="W143" s="424">
        <f t="shared" si="11"/>
        <v>0.96633765956434337</v>
      </c>
      <c r="X143" s="424">
        <f t="shared" si="11"/>
        <v>0.95414238840319809</v>
      </c>
      <c r="Y143" s="424">
        <f t="shared" si="11"/>
        <v>0.9423514769522856</v>
      </c>
      <c r="Z143" s="424">
        <f t="shared" si="11"/>
        <v>0.9284231189205282</v>
      </c>
      <c r="AA143" s="424">
        <f t="shared" si="11"/>
        <v>0.91122856652037654</v>
      </c>
    </row>
    <row r="144" spans="1:27" ht="15" thickTop="1" x14ac:dyDescent="0.3">
      <c r="A144"/>
      <c r="B144"/>
      <c r="C144" s="395"/>
      <c r="D144" s="395"/>
      <c r="E144" s="395"/>
      <c r="F144" s="395"/>
      <c r="G144" s="395"/>
      <c r="H144" s="395"/>
      <c r="I144" s="395"/>
      <c r="J144" s="395"/>
      <c r="K144" s="395"/>
      <c r="L144" s="395"/>
      <c r="M144" s="395"/>
      <c r="N144" s="395"/>
      <c r="O144" s="395"/>
      <c r="P144" s="395"/>
      <c r="Q144" s="395"/>
      <c r="R144" s="395"/>
      <c r="S144" s="395"/>
      <c r="T144" s="395"/>
      <c r="U144" s="395"/>
      <c r="V144" s="395"/>
      <c r="W144" s="395"/>
      <c r="X144" s="395"/>
      <c r="Y144" s="395"/>
      <c r="Z144" s="395"/>
      <c r="AA144" s="395"/>
    </row>
    <row r="145" spans="1:27" ht="26.4" x14ac:dyDescent="0.3">
      <c r="A145" s="401" t="s">
        <v>470</v>
      </c>
      <c r="B145" s="414" t="s">
        <v>471</v>
      </c>
      <c r="C145" s="403" t="s">
        <v>457</v>
      </c>
      <c r="D145" s="403"/>
      <c r="E145" s="403"/>
      <c r="F145" s="403"/>
      <c r="G145" s="403"/>
      <c r="H145" s="403"/>
      <c r="I145" s="403"/>
      <c r="J145" s="403"/>
      <c r="K145" s="403"/>
      <c r="L145" s="403"/>
      <c r="M145" s="403"/>
      <c r="N145" s="403"/>
      <c r="O145" s="403"/>
      <c r="P145" s="403"/>
      <c r="Q145" s="403"/>
      <c r="R145" s="403"/>
      <c r="S145" s="403"/>
      <c r="T145" s="403"/>
      <c r="U145" s="403"/>
      <c r="V145" s="403"/>
      <c r="W145" s="403"/>
      <c r="X145" s="403"/>
      <c r="Y145" s="403"/>
      <c r="Z145" s="403"/>
      <c r="AA145" s="403"/>
    </row>
    <row r="146" spans="1:27" x14ac:dyDescent="0.3">
      <c r="A146" s="386">
        <v>1</v>
      </c>
      <c r="B146" s="387" t="s">
        <v>444</v>
      </c>
      <c r="C146" s="415">
        <v>23.934620010662151</v>
      </c>
      <c r="D146" s="415">
        <v>24.911644797058884</v>
      </c>
      <c r="E146" s="415">
        <v>27.863819268731479</v>
      </c>
      <c r="F146" s="415">
        <v>30.858836938817383</v>
      </c>
      <c r="G146" s="415">
        <v>34.908520994923563</v>
      </c>
      <c r="H146" s="415">
        <v>39.463304059082311</v>
      </c>
      <c r="I146" s="415">
        <v>44.389505349715186</v>
      </c>
      <c r="J146" s="416">
        <v>48.739237434474227</v>
      </c>
      <c r="K146" s="417">
        <v>52.240294122486816</v>
      </c>
      <c r="L146" s="415">
        <v>52.997683971271684</v>
      </c>
      <c r="M146" s="415">
        <v>46.358666420863713</v>
      </c>
      <c r="N146" s="416">
        <v>43.599868361159977</v>
      </c>
      <c r="O146" s="417">
        <v>39.368958153894937</v>
      </c>
      <c r="P146" s="415">
        <v>33.898744016957686</v>
      </c>
      <c r="Q146" s="415">
        <v>28.810555884561989</v>
      </c>
      <c r="R146" s="415">
        <v>24.68010401964316</v>
      </c>
      <c r="S146" s="415">
        <v>19.673580486709096</v>
      </c>
      <c r="T146" s="415">
        <v>12.935773328185492</v>
      </c>
      <c r="U146" s="416">
        <v>7.1026493473051673</v>
      </c>
      <c r="V146" s="417">
        <v>5.3957977366158847</v>
      </c>
      <c r="W146" s="415">
        <v>4.3262136246540024</v>
      </c>
      <c r="X146" s="415">
        <v>3.5586761684612127</v>
      </c>
      <c r="Y146" s="415">
        <v>3.1076131721744504</v>
      </c>
      <c r="Z146" s="415">
        <v>2.7884233118912727</v>
      </c>
      <c r="AA146" s="415">
        <v>2.5677004607955647</v>
      </c>
    </row>
    <row r="147" spans="1:27" x14ac:dyDescent="0.3">
      <c r="A147" s="386">
        <v>2</v>
      </c>
      <c r="B147" s="387" t="s">
        <v>445</v>
      </c>
      <c r="C147" s="418">
        <v>0.21016679004654104</v>
      </c>
      <c r="D147" s="418">
        <v>0.35287378122174579</v>
      </c>
      <c r="E147" s="418">
        <v>0.36637971184768686</v>
      </c>
      <c r="F147" s="418">
        <v>0.44780792731647373</v>
      </c>
      <c r="G147" s="418">
        <v>0.68320688875093727</v>
      </c>
      <c r="H147" s="418">
        <v>1.0757621833288229</v>
      </c>
      <c r="I147" s="418">
        <v>1.609473345401284</v>
      </c>
      <c r="J147" s="419">
        <v>2.0439595195433591</v>
      </c>
      <c r="K147" s="420">
        <v>2.3012366913480458</v>
      </c>
      <c r="L147" s="418">
        <v>1.8798730591372386</v>
      </c>
      <c r="M147" s="418">
        <v>1.5343728963265766</v>
      </c>
      <c r="N147" s="419">
        <v>1.5532685403020541</v>
      </c>
      <c r="O147" s="420">
        <v>1.4589790002952123</v>
      </c>
      <c r="P147" s="418">
        <v>0.89493796133759451</v>
      </c>
      <c r="Q147" s="418">
        <v>0.46480733922921136</v>
      </c>
      <c r="R147" s="418">
        <v>0.31772310619695371</v>
      </c>
      <c r="S147" s="418">
        <v>0.22430197887743139</v>
      </c>
      <c r="T147" s="418">
        <v>0.17577609817542342</v>
      </c>
      <c r="U147" s="419">
        <v>0.12937919599532005</v>
      </c>
      <c r="V147" s="420">
        <v>0.11966792686857505</v>
      </c>
      <c r="W147" s="418">
        <v>0.12555978078050603</v>
      </c>
      <c r="X147" s="418">
        <v>0.12642584382361047</v>
      </c>
      <c r="Y147" s="418">
        <v>0.12546513859448563</v>
      </c>
      <c r="Z147" s="418">
        <v>0.1241940220338444</v>
      </c>
      <c r="AA147" s="418">
        <v>0.12480286040750924</v>
      </c>
    </row>
    <row r="148" spans="1:27" x14ac:dyDescent="0.3">
      <c r="A148" s="386">
        <v>3</v>
      </c>
      <c r="B148" s="387" t="s">
        <v>458</v>
      </c>
      <c r="C148" s="418">
        <v>0</v>
      </c>
      <c r="D148" s="418">
        <v>0</v>
      </c>
      <c r="E148" s="418">
        <v>5.1544682547038992E-3</v>
      </c>
      <c r="F148" s="418">
        <v>4.6942343223941741E-3</v>
      </c>
      <c r="G148" s="418">
        <v>5.0710225572754113E-3</v>
      </c>
      <c r="H148" s="418">
        <v>6.6573440941737672E-2</v>
      </c>
      <c r="I148" s="418">
        <v>0.29074034197699589</v>
      </c>
      <c r="J148" s="419">
        <v>0.44391622886192356</v>
      </c>
      <c r="K148" s="420">
        <v>0.59093290076118621</v>
      </c>
      <c r="L148" s="418">
        <v>1.8059081905861258</v>
      </c>
      <c r="M148" s="418">
        <v>3.8915862757763597</v>
      </c>
      <c r="N148" s="419">
        <v>6.1421209518075823</v>
      </c>
      <c r="O148" s="420">
        <v>8.867593182265054</v>
      </c>
      <c r="P148" s="418">
        <v>12.508824539972014</v>
      </c>
      <c r="Q148" s="418">
        <v>17.000387040248771</v>
      </c>
      <c r="R148" s="418">
        <v>20.836153798282357</v>
      </c>
      <c r="S148" s="418">
        <v>25.184810564657813</v>
      </c>
      <c r="T148" s="418">
        <v>30.375393705971405</v>
      </c>
      <c r="U148" s="419">
        <v>35.796441696250042</v>
      </c>
      <c r="V148" s="420">
        <v>37.088851794057419</v>
      </c>
      <c r="W148" s="418">
        <v>37.582369682451017</v>
      </c>
      <c r="X148" s="418">
        <v>37.901165603320919</v>
      </c>
      <c r="Y148" s="418">
        <v>37.922722108531083</v>
      </c>
      <c r="Z148" s="418">
        <v>37.674668368864829</v>
      </c>
      <c r="AA148" s="418">
        <v>37.202242253771836</v>
      </c>
    </row>
    <row r="149" spans="1:27" x14ac:dyDescent="0.3">
      <c r="A149" s="386">
        <v>4</v>
      </c>
      <c r="B149" s="387" t="s">
        <v>393</v>
      </c>
      <c r="C149" s="418">
        <v>0</v>
      </c>
      <c r="D149" s="418">
        <v>0</v>
      </c>
      <c r="E149" s="418">
        <v>0</v>
      </c>
      <c r="F149" s="418">
        <v>0</v>
      </c>
      <c r="G149" s="418">
        <v>0</v>
      </c>
      <c r="H149" s="418">
        <v>0</v>
      </c>
      <c r="I149" s="418">
        <v>0</v>
      </c>
      <c r="J149" s="419">
        <v>0</v>
      </c>
      <c r="K149" s="420">
        <v>5.5551416693038497E-3</v>
      </c>
      <c r="L149" s="418">
        <v>2.5098940778497274E-2</v>
      </c>
      <c r="M149" s="418">
        <v>9.198883036838329E-2</v>
      </c>
      <c r="N149" s="419">
        <v>0.21485872211306653</v>
      </c>
      <c r="O149" s="420">
        <v>0.42633519039647083</v>
      </c>
      <c r="P149" s="418">
        <v>0.75526174806529878</v>
      </c>
      <c r="Q149" s="418">
        <v>1.1975141937673055</v>
      </c>
      <c r="R149" s="418">
        <v>1.7414158787164966</v>
      </c>
      <c r="S149" s="418">
        <v>2.4854932772423561</v>
      </c>
      <c r="T149" s="418">
        <v>3.4106189766589519</v>
      </c>
      <c r="U149" s="419">
        <v>4.4812630861531053</v>
      </c>
      <c r="V149" s="420">
        <v>5.0842324704747934</v>
      </c>
      <c r="W149" s="418">
        <v>5.60816690169524</v>
      </c>
      <c r="X149" s="418">
        <v>6.1478687942076586</v>
      </c>
      <c r="Y149" s="418">
        <v>6.6960875619203684</v>
      </c>
      <c r="Z149" s="418">
        <v>7.2981847397676214</v>
      </c>
      <c r="AA149" s="418">
        <v>7.9748830034617439</v>
      </c>
    </row>
    <row r="150" spans="1:27" ht="15" thickBot="1" x14ac:dyDescent="0.35">
      <c r="A150" s="395"/>
      <c r="B150" s="396" t="s">
        <v>390</v>
      </c>
      <c r="C150" s="421">
        <f t="shared" ref="C150:AA150" si="12">SUM(C146:C149)</f>
        <v>24.14478680070869</v>
      </c>
      <c r="D150" s="421">
        <f t="shared" si="12"/>
        <v>25.264518578280629</v>
      </c>
      <c r="E150" s="421">
        <f t="shared" si="12"/>
        <v>28.235353448833873</v>
      </c>
      <c r="F150" s="421">
        <f t="shared" si="12"/>
        <v>31.311339100456252</v>
      </c>
      <c r="G150" s="421">
        <f t="shared" si="12"/>
        <v>35.596798906231776</v>
      </c>
      <c r="H150" s="421">
        <f t="shared" si="12"/>
        <v>40.605639683352869</v>
      </c>
      <c r="I150" s="421">
        <f t="shared" si="12"/>
        <v>46.289719037093469</v>
      </c>
      <c r="J150" s="421">
        <f t="shared" si="12"/>
        <v>51.227113182879506</v>
      </c>
      <c r="K150" s="422">
        <f t="shared" si="12"/>
        <v>55.138018856265354</v>
      </c>
      <c r="L150" s="422">
        <f t="shared" si="12"/>
        <v>56.708564161773545</v>
      </c>
      <c r="M150" s="422">
        <f t="shared" si="12"/>
        <v>51.876614423335035</v>
      </c>
      <c r="N150" s="422">
        <f t="shared" si="12"/>
        <v>51.510116575382682</v>
      </c>
      <c r="O150" s="423">
        <f t="shared" si="12"/>
        <v>50.121865526851678</v>
      </c>
      <c r="P150" s="423">
        <f t="shared" si="12"/>
        <v>48.057768266332594</v>
      </c>
      <c r="Q150" s="423">
        <f t="shared" si="12"/>
        <v>47.473264457807275</v>
      </c>
      <c r="R150" s="423">
        <f t="shared" si="12"/>
        <v>47.575396802838966</v>
      </c>
      <c r="S150" s="423">
        <f t="shared" si="12"/>
        <v>47.568186307486698</v>
      </c>
      <c r="T150" s="423">
        <f t="shared" si="12"/>
        <v>46.897562108991274</v>
      </c>
      <c r="U150" s="423">
        <f t="shared" si="12"/>
        <v>47.509733325703635</v>
      </c>
      <c r="V150" s="424">
        <f t="shared" si="12"/>
        <v>47.688549928016677</v>
      </c>
      <c r="W150" s="424">
        <f t="shared" si="12"/>
        <v>47.642309989580767</v>
      </c>
      <c r="X150" s="424">
        <f t="shared" si="12"/>
        <v>47.734136409813402</v>
      </c>
      <c r="Y150" s="424">
        <f t="shared" si="12"/>
        <v>47.851887981220386</v>
      </c>
      <c r="Z150" s="424">
        <f t="shared" si="12"/>
        <v>47.885470442557569</v>
      </c>
      <c r="AA150" s="424">
        <f t="shared" si="12"/>
        <v>47.869628578436654</v>
      </c>
    </row>
    <row r="151" spans="1:27" ht="15" thickTop="1" x14ac:dyDescent="0.3">
      <c r="A151"/>
      <c r="B151"/>
      <c r="C151" s="395"/>
      <c r="D151" s="395"/>
      <c r="E151" s="395"/>
      <c r="F151" s="395"/>
      <c r="G151" s="395"/>
      <c r="H151" s="395"/>
      <c r="I151" s="395"/>
      <c r="J151" s="395"/>
      <c r="K151" s="395"/>
      <c r="L151" s="395"/>
      <c r="M151" s="395"/>
      <c r="N151" s="395"/>
      <c r="O151" s="395"/>
      <c r="P151" s="395"/>
      <c r="Q151" s="395"/>
      <c r="R151" s="395"/>
      <c r="S151" s="395"/>
      <c r="T151" s="395"/>
      <c r="U151" s="395"/>
      <c r="V151" s="395"/>
      <c r="W151" s="395"/>
      <c r="X151" s="395"/>
      <c r="Y151" s="395"/>
      <c r="Z151" s="395"/>
      <c r="AA151" s="395"/>
    </row>
    <row r="152" spans="1:27" ht="26.4" x14ac:dyDescent="0.3">
      <c r="A152" s="401" t="s">
        <v>472</v>
      </c>
      <c r="B152" s="414" t="s">
        <v>473</v>
      </c>
      <c r="C152" s="403" t="s">
        <v>457</v>
      </c>
      <c r="D152" s="403"/>
      <c r="E152" s="403"/>
      <c r="F152" s="403"/>
      <c r="G152" s="403"/>
      <c r="H152" s="403"/>
      <c r="I152" s="403"/>
      <c r="J152" s="403"/>
      <c r="K152" s="403"/>
      <c r="L152" s="403"/>
      <c r="M152" s="403"/>
      <c r="N152" s="403"/>
      <c r="O152" s="403"/>
      <c r="P152" s="403"/>
      <c r="Q152" s="403"/>
      <c r="R152" s="403"/>
      <c r="S152" s="403"/>
      <c r="T152" s="403"/>
      <c r="U152" s="403"/>
      <c r="V152" s="403"/>
      <c r="W152" s="403"/>
      <c r="X152" s="403"/>
      <c r="Y152" s="403"/>
      <c r="Z152" s="403"/>
      <c r="AA152" s="403"/>
    </row>
    <row r="153" spans="1:27" x14ac:dyDescent="0.3">
      <c r="A153" s="386">
        <v>1</v>
      </c>
      <c r="B153" s="387" t="s">
        <v>444</v>
      </c>
      <c r="C153" s="415">
        <v>4.842660204119106</v>
      </c>
      <c r="D153" s="415">
        <v>5.3154213177900278</v>
      </c>
      <c r="E153" s="415">
        <v>6.2018847964617789</v>
      </c>
      <c r="F153" s="415">
        <v>6.3056328970888122</v>
      </c>
      <c r="G153" s="415">
        <v>7.497225003342554</v>
      </c>
      <c r="H153" s="415">
        <v>8.1351454583579841</v>
      </c>
      <c r="I153" s="415">
        <v>8.3537498162853367</v>
      </c>
      <c r="J153" s="416">
        <v>9.6770159655464099</v>
      </c>
      <c r="K153" s="417">
        <v>9.9193812900981424</v>
      </c>
      <c r="L153" s="415">
        <v>10.846175791603477</v>
      </c>
      <c r="M153" s="415">
        <v>11.383067797074727</v>
      </c>
      <c r="N153" s="416">
        <v>13.285499307229868</v>
      </c>
      <c r="O153" s="417">
        <v>15.454038708180033</v>
      </c>
      <c r="P153" s="415">
        <v>17.584360686073872</v>
      </c>
      <c r="Q153" s="415">
        <v>19.966099565254957</v>
      </c>
      <c r="R153" s="415">
        <v>21.778049117809587</v>
      </c>
      <c r="S153" s="415">
        <v>23.76781149827389</v>
      </c>
      <c r="T153" s="415">
        <v>25.51510398340417</v>
      </c>
      <c r="U153" s="416">
        <v>27.164925845358947</v>
      </c>
      <c r="V153" s="417">
        <v>28.445938848331465</v>
      </c>
      <c r="W153" s="415">
        <v>29.289512015847123</v>
      </c>
      <c r="X153" s="415">
        <v>29.703701511528205</v>
      </c>
      <c r="Y153" s="415">
        <v>29.68271079593713</v>
      </c>
      <c r="Z153" s="415">
        <v>29.216545198973815</v>
      </c>
      <c r="AA153" s="415">
        <v>28.320152516230785</v>
      </c>
    </row>
    <row r="154" spans="1:27" x14ac:dyDescent="0.3">
      <c r="A154" s="386">
        <v>2</v>
      </c>
      <c r="B154" s="387" t="s">
        <v>393</v>
      </c>
      <c r="C154" s="418">
        <v>0</v>
      </c>
      <c r="D154" s="418">
        <v>0</v>
      </c>
      <c r="E154" s="418">
        <v>0</v>
      </c>
      <c r="F154" s="418">
        <v>0</v>
      </c>
      <c r="G154" s="418">
        <v>0</v>
      </c>
      <c r="H154" s="418">
        <v>0</v>
      </c>
      <c r="I154" s="418">
        <v>0</v>
      </c>
      <c r="J154" s="419">
        <v>0</v>
      </c>
      <c r="K154" s="420">
        <v>0</v>
      </c>
      <c r="L154" s="418">
        <v>0</v>
      </c>
      <c r="M154" s="418">
        <v>0</v>
      </c>
      <c r="N154" s="419">
        <v>0</v>
      </c>
      <c r="O154" s="420">
        <v>0</v>
      </c>
      <c r="P154" s="418">
        <v>0</v>
      </c>
      <c r="Q154" s="418">
        <v>5.2596003288400216E-2</v>
      </c>
      <c r="R154" s="418">
        <v>0.37208768505134504</v>
      </c>
      <c r="S154" s="418">
        <v>0.74093826942677898</v>
      </c>
      <c r="T154" s="418">
        <v>1.1884167834735049</v>
      </c>
      <c r="U154" s="419">
        <v>1.8401385751947763</v>
      </c>
      <c r="V154" s="420">
        <v>2.6389312988146405</v>
      </c>
      <c r="W154" s="418">
        <v>3.6465484528437146</v>
      </c>
      <c r="X154" s="418">
        <v>4.9591985773054112</v>
      </c>
      <c r="Y154" s="418">
        <v>6.661766587601206</v>
      </c>
      <c r="Z154" s="418">
        <v>8.7565912055623958</v>
      </c>
      <c r="AA154" s="418">
        <v>11.156778597071344</v>
      </c>
    </row>
    <row r="155" spans="1:27" ht="15" thickBot="1" x14ac:dyDescent="0.35">
      <c r="A155" s="395"/>
      <c r="B155" s="396" t="s">
        <v>390</v>
      </c>
      <c r="C155" s="421">
        <f t="shared" ref="C155:AA155" si="13">SUM(C153:C154)</f>
        <v>4.842660204119106</v>
      </c>
      <c r="D155" s="421">
        <f t="shared" si="13"/>
        <v>5.3154213177900278</v>
      </c>
      <c r="E155" s="421">
        <f t="shared" si="13"/>
        <v>6.2018847964617789</v>
      </c>
      <c r="F155" s="421">
        <f t="shared" si="13"/>
        <v>6.3056328970888122</v>
      </c>
      <c r="G155" s="421">
        <f t="shared" si="13"/>
        <v>7.497225003342554</v>
      </c>
      <c r="H155" s="421">
        <f t="shared" si="13"/>
        <v>8.1351454583579841</v>
      </c>
      <c r="I155" s="421">
        <f t="shared" si="13"/>
        <v>8.3537498162853367</v>
      </c>
      <c r="J155" s="421">
        <f t="shared" si="13"/>
        <v>9.6770159655464099</v>
      </c>
      <c r="K155" s="422">
        <f t="shared" si="13"/>
        <v>9.9193812900981424</v>
      </c>
      <c r="L155" s="422">
        <f t="shared" si="13"/>
        <v>10.846175791603477</v>
      </c>
      <c r="M155" s="422">
        <f t="shared" si="13"/>
        <v>11.383067797074727</v>
      </c>
      <c r="N155" s="422">
        <f t="shared" si="13"/>
        <v>13.285499307229868</v>
      </c>
      <c r="O155" s="423">
        <f t="shared" si="13"/>
        <v>15.454038708180033</v>
      </c>
      <c r="P155" s="423">
        <f t="shared" si="13"/>
        <v>17.584360686073872</v>
      </c>
      <c r="Q155" s="423">
        <f t="shared" si="13"/>
        <v>20.018695568543357</v>
      </c>
      <c r="R155" s="423">
        <f t="shared" si="13"/>
        <v>22.150136802860931</v>
      </c>
      <c r="S155" s="423">
        <f t="shared" si="13"/>
        <v>24.508749767700667</v>
      </c>
      <c r="T155" s="423">
        <f t="shared" si="13"/>
        <v>26.703520766877674</v>
      </c>
      <c r="U155" s="423">
        <f t="shared" si="13"/>
        <v>29.005064420553722</v>
      </c>
      <c r="V155" s="424">
        <f t="shared" si="13"/>
        <v>31.084870147146106</v>
      </c>
      <c r="W155" s="424">
        <f t="shared" si="13"/>
        <v>32.93606046869084</v>
      </c>
      <c r="X155" s="424">
        <f t="shared" si="13"/>
        <v>34.662900088833617</v>
      </c>
      <c r="Y155" s="424">
        <f t="shared" si="13"/>
        <v>36.344477383538333</v>
      </c>
      <c r="Z155" s="424">
        <f t="shared" si="13"/>
        <v>37.973136404536213</v>
      </c>
      <c r="AA155" s="424">
        <f t="shared" si="13"/>
        <v>39.476931113302129</v>
      </c>
    </row>
    <row r="156" spans="1:27" ht="15" thickTop="1" x14ac:dyDescent="0.3">
      <c r="A156"/>
      <c r="B156"/>
      <c r="C156" s="395"/>
      <c r="D156" s="395"/>
      <c r="E156" s="395"/>
      <c r="F156" s="395"/>
      <c r="G156" s="395"/>
      <c r="H156" s="395"/>
      <c r="I156" s="395"/>
      <c r="J156" s="395"/>
      <c r="K156" s="395"/>
      <c r="L156" s="395"/>
      <c r="M156" s="395"/>
      <c r="N156" s="395"/>
      <c r="O156" s="395"/>
      <c r="P156" s="395"/>
      <c r="Q156" s="395"/>
      <c r="R156" s="395"/>
      <c r="S156" s="395"/>
      <c r="T156" s="395"/>
      <c r="U156" s="395"/>
      <c r="V156" s="395"/>
      <c r="W156" s="395"/>
      <c r="X156" s="395"/>
      <c r="Y156" s="395"/>
      <c r="Z156" s="395"/>
      <c r="AA156" s="395"/>
    </row>
    <row r="157" spans="1:27" ht="26.4" x14ac:dyDescent="0.3">
      <c r="A157" s="401" t="s">
        <v>474</v>
      </c>
      <c r="B157" s="414" t="s">
        <v>475</v>
      </c>
      <c r="C157" s="403" t="s">
        <v>457</v>
      </c>
      <c r="D157" s="403"/>
      <c r="E157" s="403"/>
      <c r="F157" s="403"/>
      <c r="G157" s="403"/>
      <c r="H157" s="403"/>
      <c r="I157" s="403"/>
      <c r="J157" s="403"/>
      <c r="K157" s="403"/>
      <c r="L157" s="403"/>
      <c r="M157" s="403"/>
      <c r="N157" s="403"/>
      <c r="O157" s="403"/>
      <c r="P157" s="403"/>
      <c r="Q157" s="403"/>
      <c r="R157" s="403"/>
      <c r="S157" s="403"/>
      <c r="T157" s="403"/>
      <c r="U157" s="403"/>
      <c r="V157" s="403"/>
      <c r="W157" s="403"/>
      <c r="X157" s="403"/>
      <c r="Y157" s="403"/>
      <c r="Z157" s="403"/>
      <c r="AA157" s="403"/>
    </row>
    <row r="158" spans="1:27" x14ac:dyDescent="0.3">
      <c r="A158" s="386">
        <v>1</v>
      </c>
      <c r="B158" s="387" t="s">
        <v>443</v>
      </c>
      <c r="C158" s="415">
        <v>0</v>
      </c>
      <c r="D158" s="415">
        <v>0</v>
      </c>
      <c r="E158" s="415">
        <v>0</v>
      </c>
      <c r="F158" s="415">
        <v>0</v>
      </c>
      <c r="G158" s="415">
        <v>0</v>
      </c>
      <c r="H158" s="415">
        <v>0</v>
      </c>
      <c r="I158" s="415">
        <v>0</v>
      </c>
      <c r="J158" s="416">
        <v>0</v>
      </c>
      <c r="K158" s="417">
        <v>1.6454539390623804E-3</v>
      </c>
      <c r="L158" s="415">
        <v>1.3905331355105956E-3</v>
      </c>
      <c r="M158" s="415">
        <v>1.1023656243514411E-4</v>
      </c>
      <c r="N158" s="416">
        <v>5.2423062135781183E-5</v>
      </c>
      <c r="O158" s="417">
        <v>2.159006865663529E-5</v>
      </c>
      <c r="P158" s="415">
        <v>3.126166030981217E-6</v>
      </c>
      <c r="Q158" s="415">
        <v>5.3474152292674775E-7</v>
      </c>
      <c r="R158" s="415">
        <v>2.9848862370717982E-7</v>
      </c>
      <c r="S158" s="415">
        <v>7.319263182107527E-7</v>
      </c>
      <c r="T158" s="415">
        <v>6.2295225237729698E-7</v>
      </c>
      <c r="U158" s="416">
        <v>6.7605942026333137E-7</v>
      </c>
      <c r="V158" s="417">
        <v>7.133481769151836E-7</v>
      </c>
      <c r="W158" s="415">
        <v>7.8541361994785961E-7</v>
      </c>
      <c r="X158" s="415">
        <v>8.7645308231698646E-7</v>
      </c>
      <c r="Y158" s="415">
        <v>9.8792328090469435E-7</v>
      </c>
      <c r="Z158" s="415">
        <v>1.1008321785639204E-6</v>
      </c>
      <c r="AA158" s="415">
        <v>1.2220011470929957E-6</v>
      </c>
    </row>
    <row r="159" spans="1:27" x14ac:dyDescent="0.3">
      <c r="A159" s="386">
        <v>2</v>
      </c>
      <c r="B159" s="387" t="s">
        <v>444</v>
      </c>
      <c r="C159" s="418">
        <v>5.7900101207546344</v>
      </c>
      <c r="D159" s="418">
        <v>5.027924958165614</v>
      </c>
      <c r="E159" s="418">
        <v>5.9071383310712493</v>
      </c>
      <c r="F159" s="418">
        <v>6.6394235430622652</v>
      </c>
      <c r="G159" s="418">
        <v>7.7706858539468326</v>
      </c>
      <c r="H159" s="418">
        <v>8.8445302423530023</v>
      </c>
      <c r="I159" s="418">
        <v>9.9709012143887854</v>
      </c>
      <c r="J159" s="419">
        <v>9.997499470525069</v>
      </c>
      <c r="K159" s="420">
        <v>10.469411858177443</v>
      </c>
      <c r="L159" s="418">
        <v>11.139597502654006</v>
      </c>
      <c r="M159" s="418">
        <v>11.632820477127728</v>
      </c>
      <c r="N159" s="419">
        <v>12.194412318271612</v>
      </c>
      <c r="O159" s="420">
        <v>12.613441210960778</v>
      </c>
      <c r="P159" s="418">
        <v>12.937917494976613</v>
      </c>
      <c r="Q159" s="418">
        <v>13.179550939805834</v>
      </c>
      <c r="R159" s="418">
        <v>13.193056672250222</v>
      </c>
      <c r="S159" s="418">
        <v>12.83694686336141</v>
      </c>
      <c r="T159" s="418">
        <v>12.290720188021179</v>
      </c>
      <c r="U159" s="419">
        <v>11.804271947955884</v>
      </c>
      <c r="V159" s="420">
        <v>11.370455474793285</v>
      </c>
      <c r="W159" s="418">
        <v>11.005518183754761</v>
      </c>
      <c r="X159" s="418">
        <v>10.707318601312025</v>
      </c>
      <c r="Y159" s="418">
        <v>10.463024415465185</v>
      </c>
      <c r="Z159" s="418">
        <v>10.236948846949675</v>
      </c>
      <c r="AA159" s="418">
        <v>10.014135122844181</v>
      </c>
    </row>
    <row r="160" spans="1:27" x14ac:dyDescent="0.3">
      <c r="A160" s="386">
        <v>3</v>
      </c>
      <c r="B160" s="387" t="s">
        <v>445</v>
      </c>
      <c r="C160" s="418">
        <v>0</v>
      </c>
      <c r="D160" s="418">
        <v>0</v>
      </c>
      <c r="E160" s="418">
        <v>0</v>
      </c>
      <c r="F160" s="418">
        <v>0</v>
      </c>
      <c r="G160" s="418">
        <v>0</v>
      </c>
      <c r="H160" s="418">
        <v>0</v>
      </c>
      <c r="I160" s="418">
        <v>0</v>
      </c>
      <c r="J160" s="419">
        <v>0</v>
      </c>
      <c r="K160" s="420">
        <v>0.15263539546178367</v>
      </c>
      <c r="L160" s="418">
        <v>0.38792470048299782</v>
      </c>
      <c r="M160" s="418">
        <v>0.60615192946623797</v>
      </c>
      <c r="N160" s="419">
        <v>0.84235226247184114</v>
      </c>
      <c r="O160" s="420">
        <v>1.0918405457511706</v>
      </c>
      <c r="P160" s="418">
        <v>1.2941222803665449</v>
      </c>
      <c r="Q160" s="418">
        <v>1.449494561225029</v>
      </c>
      <c r="R160" s="418">
        <v>1.5966911316595982</v>
      </c>
      <c r="S160" s="418">
        <v>1.7334279388384533</v>
      </c>
      <c r="T160" s="418">
        <v>1.828706728701744</v>
      </c>
      <c r="U160" s="419">
        <v>1.9010832534174205</v>
      </c>
      <c r="V160" s="420">
        <v>1.9424171383796092</v>
      </c>
      <c r="W160" s="418">
        <v>1.9668612105951511</v>
      </c>
      <c r="X160" s="418">
        <v>1.9826181364810858</v>
      </c>
      <c r="Y160" s="418">
        <v>1.993777793661244</v>
      </c>
      <c r="Z160" s="418">
        <v>1.9975985093910134</v>
      </c>
      <c r="AA160" s="418">
        <v>1.9961845990539659</v>
      </c>
    </row>
    <row r="161" spans="1:27" x14ac:dyDescent="0.3">
      <c r="A161" s="386">
        <v>4</v>
      </c>
      <c r="B161" s="387" t="s">
        <v>458</v>
      </c>
      <c r="C161" s="418">
        <v>0</v>
      </c>
      <c r="D161" s="418">
        <v>0</v>
      </c>
      <c r="E161" s="418">
        <v>0</v>
      </c>
      <c r="F161" s="418">
        <v>0</v>
      </c>
      <c r="G161" s="418">
        <v>0</v>
      </c>
      <c r="H161" s="418">
        <v>0</v>
      </c>
      <c r="I161" s="418">
        <v>0</v>
      </c>
      <c r="J161" s="419">
        <v>0</v>
      </c>
      <c r="K161" s="420">
        <v>1.534370654042327E-4</v>
      </c>
      <c r="L161" s="418">
        <v>3.7312858688393871E-4</v>
      </c>
      <c r="M161" s="418">
        <v>5.9934200012850907E-4</v>
      </c>
      <c r="N161" s="419">
        <v>7.5436324522101567E-4</v>
      </c>
      <c r="O161" s="420">
        <v>8.0248285495538132E-4</v>
      </c>
      <c r="P161" s="418">
        <v>7.8510587325909765E-4</v>
      </c>
      <c r="Q161" s="418">
        <v>7.3960523459521386E-4</v>
      </c>
      <c r="R161" s="418">
        <v>6.8534830516352716E-4</v>
      </c>
      <c r="S161" s="418">
        <v>6.2848132439922056E-4</v>
      </c>
      <c r="T161" s="418">
        <v>5.8015035033886109E-4</v>
      </c>
      <c r="U161" s="419">
        <v>5.4345869279485818E-4</v>
      </c>
      <c r="V161" s="420">
        <v>5.1400379282614877E-4</v>
      </c>
      <c r="W161" s="418">
        <v>4.9074524952239179E-4</v>
      </c>
      <c r="X161" s="418">
        <v>4.7363706118038254E-4</v>
      </c>
      <c r="Y161" s="418">
        <v>4.6245176987121236E-4</v>
      </c>
      <c r="Z161" s="418">
        <v>4.5426557207679054E-4</v>
      </c>
      <c r="AA161" s="418">
        <v>4.4781736077042616E-4</v>
      </c>
    </row>
    <row r="162" spans="1:27" x14ac:dyDescent="0.3">
      <c r="A162" s="386">
        <v>5</v>
      </c>
      <c r="B162" s="387" t="s">
        <v>393</v>
      </c>
      <c r="C162" s="418">
        <v>0</v>
      </c>
      <c r="D162" s="418">
        <v>0</v>
      </c>
      <c r="E162" s="418">
        <v>0</v>
      </c>
      <c r="F162" s="418">
        <v>0</v>
      </c>
      <c r="G162" s="418">
        <v>0</v>
      </c>
      <c r="H162" s="418">
        <v>0</v>
      </c>
      <c r="I162" s="418">
        <v>0</v>
      </c>
      <c r="J162" s="419">
        <v>0</v>
      </c>
      <c r="K162" s="420">
        <v>0</v>
      </c>
      <c r="L162" s="418">
        <v>0</v>
      </c>
      <c r="M162" s="418">
        <v>0</v>
      </c>
      <c r="N162" s="419">
        <v>2.8168998983238712E-4</v>
      </c>
      <c r="O162" s="420">
        <v>3.783442310265847E-3</v>
      </c>
      <c r="P162" s="418">
        <v>1.5471447867690811E-2</v>
      </c>
      <c r="Q162" s="418">
        <v>5.304344403506691E-2</v>
      </c>
      <c r="R162" s="418">
        <v>0.18000354514911771</v>
      </c>
      <c r="S162" s="418">
        <v>0.5943874729550348</v>
      </c>
      <c r="T162" s="418">
        <v>1.1311325971610584</v>
      </c>
      <c r="U162" s="419">
        <v>1.5678367076453088</v>
      </c>
      <c r="V162" s="420">
        <v>1.9093039108182666</v>
      </c>
      <c r="W162" s="418">
        <v>2.1658878661118361</v>
      </c>
      <c r="X162" s="418">
        <v>2.3550662287633322</v>
      </c>
      <c r="Y162" s="418">
        <v>2.4940684588142705</v>
      </c>
      <c r="Z162" s="418">
        <v>2.5893205642698831</v>
      </c>
      <c r="AA162" s="418">
        <v>2.6503346954059444</v>
      </c>
    </row>
    <row r="163" spans="1:27" ht="15" thickBot="1" x14ac:dyDescent="0.35">
      <c r="A163" s="395"/>
      <c r="B163" s="396" t="s">
        <v>390</v>
      </c>
      <c r="C163" s="421">
        <f t="shared" ref="C163:AA163" si="14">SUM(C158:C162)</f>
        <v>5.7900101207546344</v>
      </c>
      <c r="D163" s="421">
        <f t="shared" si="14"/>
        <v>5.027924958165614</v>
      </c>
      <c r="E163" s="421">
        <f t="shared" si="14"/>
        <v>5.9071383310712493</v>
      </c>
      <c r="F163" s="421">
        <f t="shared" si="14"/>
        <v>6.6394235430622652</v>
      </c>
      <c r="G163" s="421">
        <f t="shared" si="14"/>
        <v>7.7706858539468326</v>
      </c>
      <c r="H163" s="421">
        <f t="shared" si="14"/>
        <v>8.8445302423530023</v>
      </c>
      <c r="I163" s="421">
        <f t="shared" si="14"/>
        <v>9.9709012143887854</v>
      </c>
      <c r="J163" s="421">
        <f t="shared" si="14"/>
        <v>9.997499470525069</v>
      </c>
      <c r="K163" s="422">
        <f t="shared" si="14"/>
        <v>10.623846144643693</v>
      </c>
      <c r="L163" s="422">
        <f t="shared" si="14"/>
        <v>11.529285864859396</v>
      </c>
      <c r="M163" s="422">
        <f t="shared" si="14"/>
        <v>12.23968198515653</v>
      </c>
      <c r="N163" s="422">
        <f t="shared" si="14"/>
        <v>13.037853057040643</v>
      </c>
      <c r="O163" s="423">
        <f t="shared" si="14"/>
        <v>13.709889271945826</v>
      </c>
      <c r="P163" s="423">
        <f t="shared" si="14"/>
        <v>14.248299455250139</v>
      </c>
      <c r="Q163" s="423">
        <f t="shared" si="14"/>
        <v>14.682829085042048</v>
      </c>
      <c r="R163" s="423">
        <f t="shared" si="14"/>
        <v>14.970436995852726</v>
      </c>
      <c r="S163" s="423">
        <f t="shared" si="14"/>
        <v>15.165391488405616</v>
      </c>
      <c r="T163" s="423">
        <f t="shared" si="14"/>
        <v>15.251140287186573</v>
      </c>
      <c r="U163" s="423">
        <f t="shared" si="14"/>
        <v>15.273736043770828</v>
      </c>
      <c r="V163" s="424">
        <f t="shared" si="14"/>
        <v>15.222691241132164</v>
      </c>
      <c r="W163" s="424">
        <f t="shared" si="14"/>
        <v>15.138758791124891</v>
      </c>
      <c r="X163" s="424">
        <f t="shared" si="14"/>
        <v>15.045477480070707</v>
      </c>
      <c r="Y163" s="424">
        <f t="shared" si="14"/>
        <v>14.951334107633851</v>
      </c>
      <c r="Z163" s="424">
        <f t="shared" si="14"/>
        <v>14.824323287014828</v>
      </c>
      <c r="AA163" s="424">
        <f t="shared" si="14"/>
        <v>14.661103456666009</v>
      </c>
    </row>
    <row r="164" spans="1:27" ht="15" thickTop="1" x14ac:dyDescent="0.3">
      <c r="A164"/>
      <c r="B164"/>
      <c r="C164" s="395"/>
      <c r="D164" s="395"/>
      <c r="E164" s="395"/>
      <c r="F164" s="395"/>
      <c r="G164" s="395"/>
      <c r="H164" s="395"/>
      <c r="I164" s="395"/>
      <c r="J164" s="395"/>
      <c r="K164" s="395"/>
      <c r="L164" s="395"/>
      <c r="M164" s="395"/>
      <c r="N164" s="395"/>
      <c r="O164" s="395"/>
      <c r="P164" s="395"/>
      <c r="Q164" s="395"/>
      <c r="R164" s="395"/>
      <c r="S164" s="395"/>
      <c r="T164" s="395"/>
      <c r="U164" s="395"/>
      <c r="V164" s="395"/>
      <c r="W164" s="395"/>
      <c r="X164" s="395"/>
      <c r="Y164" s="395"/>
      <c r="Z164" s="395"/>
      <c r="AA164" s="395"/>
    </row>
    <row r="165" spans="1:27" ht="26.4" x14ac:dyDescent="0.3">
      <c r="A165" s="401" t="s">
        <v>476</v>
      </c>
      <c r="B165" s="414" t="s">
        <v>477</v>
      </c>
      <c r="C165" s="403" t="s">
        <v>457</v>
      </c>
      <c r="D165" s="403"/>
      <c r="E165" s="403"/>
      <c r="F165" s="403"/>
      <c r="G165" s="403"/>
      <c r="H165" s="403"/>
      <c r="I165" s="403"/>
      <c r="J165" s="403"/>
      <c r="K165" s="403"/>
      <c r="L165" s="403"/>
      <c r="M165" s="403"/>
      <c r="N165" s="403"/>
      <c r="O165" s="403"/>
      <c r="P165" s="403"/>
      <c r="Q165" s="403"/>
      <c r="R165" s="403"/>
      <c r="S165" s="403"/>
      <c r="T165" s="403"/>
      <c r="U165" s="403"/>
      <c r="V165" s="403"/>
      <c r="W165" s="403"/>
      <c r="X165" s="403"/>
      <c r="Y165" s="403"/>
      <c r="Z165" s="403"/>
      <c r="AA165" s="403"/>
    </row>
    <row r="166" spans="1:27" x14ac:dyDescent="0.3">
      <c r="A166" s="386">
        <v>1</v>
      </c>
      <c r="B166" s="387" t="s">
        <v>443</v>
      </c>
      <c r="C166" s="415">
        <v>0.85710806877688361</v>
      </c>
      <c r="D166" s="415">
        <v>0.7768069913149882</v>
      </c>
      <c r="E166" s="415">
        <v>0.47230166107185173</v>
      </c>
      <c r="F166" s="415">
        <v>0.24635939905192433</v>
      </c>
      <c r="G166" s="415">
        <v>0.16236732560526732</v>
      </c>
      <c r="H166" s="415">
        <v>0.15403957047904529</v>
      </c>
      <c r="I166" s="415">
        <v>0.12318701134438381</v>
      </c>
      <c r="J166" s="416">
        <v>9.3377921197850697E-2</v>
      </c>
      <c r="K166" s="417">
        <v>8.5665247469710396E-2</v>
      </c>
      <c r="L166" s="415">
        <v>5.4778376073806909E-2</v>
      </c>
      <c r="M166" s="415">
        <v>8.7824393193884718E-3</v>
      </c>
      <c r="N166" s="416">
        <v>5.8994214566614128E-7</v>
      </c>
      <c r="O166" s="417">
        <v>1.9661201579567143E-7</v>
      </c>
      <c r="P166" s="415">
        <v>3.0262236793534967E-8</v>
      </c>
      <c r="Q166" s="415">
        <v>9.3897541026749046E-9</v>
      </c>
      <c r="R166" s="415">
        <v>5.5224525315622402E-9</v>
      </c>
      <c r="S166" s="415">
        <v>3.1761527592292976E-9</v>
      </c>
      <c r="T166" s="415">
        <v>1.4893675217318839E-9</v>
      </c>
      <c r="U166" s="416">
        <v>9.8579425870629854E-10</v>
      </c>
      <c r="V166" s="417">
        <v>7.2950670598719188E-10</v>
      </c>
      <c r="W166" s="415">
        <v>6.1142638798407366E-10</v>
      </c>
      <c r="X166" s="415">
        <v>5.5213824435545906E-10</v>
      </c>
      <c r="Y166" s="415">
        <v>5.2315933335458144E-10</v>
      </c>
      <c r="Z166" s="415">
        <v>5.0845657975989344E-10</v>
      </c>
      <c r="AA166" s="415">
        <v>4.8677909674180874E-10</v>
      </c>
    </row>
    <row r="167" spans="1:27" x14ac:dyDescent="0.3">
      <c r="A167" s="386">
        <v>2</v>
      </c>
      <c r="B167" s="387" t="s">
        <v>444</v>
      </c>
      <c r="C167" s="418">
        <v>1.3060937577593694</v>
      </c>
      <c r="D167" s="418">
        <v>1.1663060775184642</v>
      </c>
      <c r="E167" s="418">
        <v>0.96315625270360727</v>
      </c>
      <c r="F167" s="418">
        <v>0.76545656803764694</v>
      </c>
      <c r="G167" s="418">
        <v>0.87622645882205907</v>
      </c>
      <c r="H167" s="418">
        <v>1.1072820630747977</v>
      </c>
      <c r="I167" s="418">
        <v>0.93649714775107673</v>
      </c>
      <c r="J167" s="419">
        <v>1.0109638603701492</v>
      </c>
      <c r="K167" s="420">
        <v>1.0442109347944917</v>
      </c>
      <c r="L167" s="418">
        <v>1.0785826748286238</v>
      </c>
      <c r="M167" s="418">
        <v>1.0794805099747726</v>
      </c>
      <c r="N167" s="419">
        <v>1.0880367912409876</v>
      </c>
      <c r="O167" s="420">
        <v>1.0853946425792635</v>
      </c>
      <c r="P167" s="418">
        <v>1.0596209675281862</v>
      </c>
      <c r="Q167" s="418">
        <v>0.99981036389938949</v>
      </c>
      <c r="R167" s="418">
        <v>0.90808549521782822</v>
      </c>
      <c r="S167" s="418">
        <v>0.81573880763029849</v>
      </c>
      <c r="T167" s="418">
        <v>0.72122759298708672</v>
      </c>
      <c r="U167" s="419">
        <v>0.6293727137600188</v>
      </c>
      <c r="V167" s="420">
        <v>0.54383213171178502</v>
      </c>
      <c r="W167" s="418">
        <v>0.46450674738328185</v>
      </c>
      <c r="X167" s="418">
        <v>0.38936610338438277</v>
      </c>
      <c r="Y167" s="418">
        <v>0.3166311899203777</v>
      </c>
      <c r="Z167" s="418">
        <v>0.25224834956962078</v>
      </c>
      <c r="AA167" s="418">
        <v>0.18815677187077567</v>
      </c>
    </row>
    <row r="168" spans="1:27" x14ac:dyDescent="0.3">
      <c r="A168" s="386">
        <v>3</v>
      </c>
      <c r="B168" s="387" t="s">
        <v>445</v>
      </c>
      <c r="C168" s="418">
        <v>0</v>
      </c>
      <c r="D168" s="418">
        <v>0</v>
      </c>
      <c r="E168" s="418">
        <v>4.1864445236882327E-5</v>
      </c>
      <c r="F168" s="418">
        <v>4.1865057351700876E-5</v>
      </c>
      <c r="G168" s="418">
        <v>4.1913832512315267E-5</v>
      </c>
      <c r="H168" s="418">
        <v>0</v>
      </c>
      <c r="I168" s="418">
        <v>1.2559709836401856E-4</v>
      </c>
      <c r="J168" s="419">
        <v>8.3732848342329169E-5</v>
      </c>
      <c r="K168" s="420">
        <v>2.777735315945099E-3</v>
      </c>
      <c r="L168" s="418">
        <v>4.5656416137210519E-3</v>
      </c>
      <c r="M168" s="418">
        <v>4.4140326919578851E-3</v>
      </c>
      <c r="N168" s="419">
        <v>3.8206798158013726E-3</v>
      </c>
      <c r="O168" s="420">
        <v>3.1825870568523516E-3</v>
      </c>
      <c r="P168" s="418">
        <v>2.6550731019485381E-3</v>
      </c>
      <c r="Q168" s="418">
        <v>2.2562728804647234E-3</v>
      </c>
      <c r="R168" s="418">
        <v>9.3884195924900846E-8</v>
      </c>
      <c r="S168" s="418">
        <v>5.4085852646692335E-8</v>
      </c>
      <c r="T168" s="418">
        <v>3.0469168519520637E-8</v>
      </c>
      <c r="U168" s="419">
        <v>2.208144878215492E-8</v>
      </c>
      <c r="V168" s="420">
        <v>1.6401258699450862E-8</v>
      </c>
      <c r="W168" s="418">
        <v>1.1751394066890829E-8</v>
      </c>
      <c r="X168" s="418">
        <v>8.262409567499898E-9</v>
      </c>
      <c r="Y168" s="418">
        <v>5.8913260876790142E-9</v>
      </c>
      <c r="Z168" s="418">
        <v>4.1717656402081343E-9</v>
      </c>
      <c r="AA168" s="418">
        <v>2.9728131349195809E-9</v>
      </c>
    </row>
    <row r="169" spans="1:27" x14ac:dyDescent="0.3">
      <c r="A169" s="386">
        <v>4</v>
      </c>
      <c r="B169" s="387" t="s">
        <v>458</v>
      </c>
      <c r="C169" s="418">
        <v>0.32373457171786246</v>
      </c>
      <c r="D169" s="418">
        <v>0.34833344334864347</v>
      </c>
      <c r="E169" s="418">
        <v>0.19771440540899241</v>
      </c>
      <c r="F169" s="418">
        <v>0.25028637436866114</v>
      </c>
      <c r="G169" s="418">
        <v>0.26068687131229928</v>
      </c>
      <c r="H169" s="418">
        <v>0.30966062318563331</v>
      </c>
      <c r="I169" s="418">
        <v>0.37056108628942275</v>
      </c>
      <c r="J169" s="419">
        <v>0.40405661815362398</v>
      </c>
      <c r="K169" s="420">
        <v>0.41933949844503371</v>
      </c>
      <c r="L169" s="418">
        <v>0.42986686580389255</v>
      </c>
      <c r="M169" s="418">
        <v>0.44454216021939713</v>
      </c>
      <c r="N169" s="419">
        <v>0.49286333334420601</v>
      </c>
      <c r="O169" s="420">
        <v>0.56424283638562478</v>
      </c>
      <c r="P169" s="418">
        <v>0.65314606866826419</v>
      </c>
      <c r="Q169" s="418">
        <v>0.74426188097147405</v>
      </c>
      <c r="R169" s="418">
        <v>0.82680137656346664</v>
      </c>
      <c r="S169" s="418">
        <v>0.91283142686211549</v>
      </c>
      <c r="T169" s="418">
        <v>0.9970584513478925</v>
      </c>
      <c r="U169" s="419">
        <v>1.0851407999525431</v>
      </c>
      <c r="V169" s="420">
        <v>1.1762492171356329</v>
      </c>
      <c r="W169" s="418">
        <v>1.2653213981026403</v>
      </c>
      <c r="X169" s="418">
        <v>1.3621051101990658</v>
      </c>
      <c r="Y169" s="418">
        <v>1.4604462401350851</v>
      </c>
      <c r="Z169" s="418">
        <v>1.5568218335525681</v>
      </c>
      <c r="AA169" s="418">
        <v>1.6519230874960622</v>
      </c>
    </row>
    <row r="170" spans="1:27" x14ac:dyDescent="0.3">
      <c r="A170" s="386">
        <v>5</v>
      </c>
      <c r="B170" s="387" t="s">
        <v>393</v>
      </c>
      <c r="C170" s="418">
        <v>0</v>
      </c>
      <c r="D170" s="418">
        <v>0</v>
      </c>
      <c r="E170" s="418">
        <v>0</v>
      </c>
      <c r="F170" s="418">
        <v>0</v>
      </c>
      <c r="G170" s="418">
        <v>0</v>
      </c>
      <c r="H170" s="418">
        <v>0</v>
      </c>
      <c r="I170" s="418">
        <v>0</v>
      </c>
      <c r="J170" s="419">
        <v>0</v>
      </c>
      <c r="K170" s="420">
        <v>0</v>
      </c>
      <c r="L170" s="418">
        <v>0</v>
      </c>
      <c r="M170" s="418">
        <v>0</v>
      </c>
      <c r="N170" s="419">
        <v>0</v>
      </c>
      <c r="O170" s="420">
        <v>1.1295481020037672E-3</v>
      </c>
      <c r="P170" s="418">
        <v>1.6210988958408119E-2</v>
      </c>
      <c r="Q170" s="418">
        <v>7.5445442670291046E-2</v>
      </c>
      <c r="R170" s="418">
        <v>0.15669138901735757</v>
      </c>
      <c r="S170" s="418">
        <v>0.22645226386186187</v>
      </c>
      <c r="T170" s="418">
        <v>0.28929553648489292</v>
      </c>
      <c r="U170" s="419">
        <v>0.35000056352047876</v>
      </c>
      <c r="V170" s="420">
        <v>0.40988632486095067</v>
      </c>
      <c r="W170" s="418">
        <v>0.46915271176028189</v>
      </c>
      <c r="X170" s="418">
        <v>0.52697297235422591</v>
      </c>
      <c r="Y170" s="418">
        <v>0.58338662490728077</v>
      </c>
      <c r="Z170" s="418">
        <v>0.64101176524067149</v>
      </c>
      <c r="AA170" s="418">
        <v>0.70054203723992281</v>
      </c>
    </row>
    <row r="171" spans="1:27" ht="15" thickBot="1" x14ac:dyDescent="0.35">
      <c r="A171" s="395"/>
      <c r="B171" s="396" t="s">
        <v>390</v>
      </c>
      <c r="C171" s="421">
        <f t="shared" ref="C171:AA171" si="15">SUM(C166:C170)</f>
        <v>2.4869363982541155</v>
      </c>
      <c r="D171" s="421">
        <f t="shared" si="15"/>
        <v>2.2914465121820959</v>
      </c>
      <c r="E171" s="421">
        <f t="shared" si="15"/>
        <v>1.6332141836296883</v>
      </c>
      <c r="F171" s="421">
        <f t="shared" si="15"/>
        <v>1.2621442065155841</v>
      </c>
      <c r="G171" s="421">
        <f t="shared" si="15"/>
        <v>1.299322569572138</v>
      </c>
      <c r="H171" s="421">
        <f t="shared" si="15"/>
        <v>1.5709822567394764</v>
      </c>
      <c r="I171" s="421">
        <f t="shared" si="15"/>
        <v>1.4303708424832475</v>
      </c>
      <c r="J171" s="421">
        <f t="shared" si="15"/>
        <v>1.5084821325699662</v>
      </c>
      <c r="K171" s="422">
        <f t="shared" si="15"/>
        <v>1.5519934160251809</v>
      </c>
      <c r="L171" s="422">
        <f t="shared" si="15"/>
        <v>1.5677935583200444</v>
      </c>
      <c r="M171" s="422">
        <f t="shared" si="15"/>
        <v>1.5372191422055161</v>
      </c>
      <c r="N171" s="422">
        <f t="shared" si="15"/>
        <v>1.5847213943431406</v>
      </c>
      <c r="O171" s="423">
        <f t="shared" si="15"/>
        <v>1.65394981073576</v>
      </c>
      <c r="P171" s="423">
        <f t="shared" si="15"/>
        <v>1.7316331285190438</v>
      </c>
      <c r="Q171" s="423">
        <f t="shared" si="15"/>
        <v>1.8217739698113735</v>
      </c>
      <c r="R171" s="423">
        <f t="shared" si="15"/>
        <v>1.8915783602053009</v>
      </c>
      <c r="S171" s="423">
        <f t="shared" si="15"/>
        <v>1.9550225556162812</v>
      </c>
      <c r="T171" s="423">
        <f t="shared" si="15"/>
        <v>2.0075816127784081</v>
      </c>
      <c r="U171" s="423">
        <f t="shared" si="15"/>
        <v>2.0645141003002836</v>
      </c>
      <c r="V171" s="424">
        <f t="shared" si="15"/>
        <v>2.1299676908391341</v>
      </c>
      <c r="W171" s="424">
        <f t="shared" si="15"/>
        <v>2.1989808696090245</v>
      </c>
      <c r="X171" s="424">
        <f t="shared" si="15"/>
        <v>2.2784441947522223</v>
      </c>
      <c r="Y171" s="424">
        <f t="shared" si="15"/>
        <v>2.360464061377229</v>
      </c>
      <c r="Z171" s="424">
        <f t="shared" si="15"/>
        <v>2.4500819530430826</v>
      </c>
      <c r="AA171" s="424">
        <f t="shared" si="15"/>
        <v>2.5406219000663528</v>
      </c>
    </row>
    <row r="172" spans="1:27" ht="15" thickTop="1" x14ac:dyDescent="0.3">
      <c r="A172"/>
      <c r="B172"/>
      <c r="C172" s="395"/>
      <c r="D172" s="395"/>
      <c r="E172" s="395"/>
      <c r="F172" s="395"/>
      <c r="G172" s="395"/>
      <c r="H172" s="395"/>
      <c r="I172" s="395"/>
      <c r="J172" s="395"/>
      <c r="K172" s="395"/>
      <c r="L172" s="395"/>
      <c r="M172" s="395"/>
      <c r="N172" s="395"/>
      <c r="O172" s="395"/>
      <c r="P172" s="395"/>
      <c r="Q172" s="395"/>
      <c r="R172" s="395"/>
      <c r="S172" s="395"/>
      <c r="T172" s="395"/>
      <c r="U172" s="395"/>
      <c r="V172" s="395"/>
      <c r="W172" s="395"/>
      <c r="X172" s="395"/>
      <c r="Y172" s="395"/>
      <c r="Z172" s="395"/>
      <c r="AA172" s="395"/>
    </row>
    <row r="173" spans="1:27" ht="26.4" x14ac:dyDescent="0.3">
      <c r="A173" s="401" t="s">
        <v>478</v>
      </c>
      <c r="B173" s="414" t="s">
        <v>479</v>
      </c>
      <c r="C173" s="403" t="s">
        <v>457</v>
      </c>
      <c r="D173" s="403"/>
      <c r="E173" s="403"/>
      <c r="F173" s="403"/>
      <c r="G173" s="403"/>
      <c r="H173" s="403"/>
      <c r="I173" s="403"/>
      <c r="J173" s="403"/>
      <c r="K173" s="403"/>
      <c r="L173" s="403"/>
      <c r="M173" s="403"/>
      <c r="N173" s="403"/>
      <c r="O173" s="403"/>
      <c r="P173" s="403"/>
      <c r="Q173" s="403"/>
      <c r="R173" s="403"/>
      <c r="S173" s="403"/>
      <c r="T173" s="403"/>
      <c r="U173" s="403"/>
      <c r="V173" s="403"/>
      <c r="W173" s="403"/>
      <c r="X173" s="403"/>
      <c r="Y173" s="403"/>
      <c r="Z173" s="403"/>
      <c r="AA173" s="403"/>
    </row>
    <row r="174" spans="1:27" x14ac:dyDescent="0.3">
      <c r="A174" s="386">
        <v>1</v>
      </c>
      <c r="B174" s="387" t="s">
        <v>444</v>
      </c>
      <c r="C174" s="415">
        <v>12.254740424257383</v>
      </c>
      <c r="D174" s="415">
        <v>13.878382428176453</v>
      </c>
      <c r="E174" s="415">
        <v>18.833890114526135</v>
      </c>
      <c r="F174" s="415">
        <v>21.156618064387033</v>
      </c>
      <c r="G174" s="415">
        <v>24.443032910625</v>
      </c>
      <c r="H174" s="415">
        <v>27.344391933706689</v>
      </c>
      <c r="I174" s="415">
        <v>29.253045308201333</v>
      </c>
      <c r="J174" s="416">
        <v>33.499544813819959</v>
      </c>
      <c r="K174" s="417">
        <v>36.433643373676325</v>
      </c>
      <c r="L174" s="415">
        <v>39.640724438565044</v>
      </c>
      <c r="M174" s="415">
        <v>41.189798354873609</v>
      </c>
      <c r="N174" s="416">
        <v>43.370946309313155</v>
      </c>
      <c r="O174" s="417">
        <v>45.011236368826275</v>
      </c>
      <c r="P174" s="415">
        <v>45.674127110620297</v>
      </c>
      <c r="Q174" s="415">
        <v>45.495176655012536</v>
      </c>
      <c r="R174" s="415">
        <v>44.07019449920611</v>
      </c>
      <c r="S174" s="415">
        <v>41.17738483035108</v>
      </c>
      <c r="T174" s="415">
        <v>36.324214541098975</v>
      </c>
      <c r="U174" s="416">
        <v>29.802333924808657</v>
      </c>
      <c r="V174" s="417">
        <v>22.944797225536519</v>
      </c>
      <c r="W174" s="415">
        <v>18.309122924765212</v>
      </c>
      <c r="X174" s="415">
        <v>15.603862542089914</v>
      </c>
      <c r="Y174" s="415">
        <v>14.127526560962476</v>
      </c>
      <c r="Z174" s="415">
        <v>13.050289718822764</v>
      </c>
      <c r="AA174" s="415">
        <v>11.721965875668596</v>
      </c>
    </row>
    <row r="175" spans="1:27" x14ac:dyDescent="0.3">
      <c r="A175" s="386">
        <v>2</v>
      </c>
      <c r="B175" s="387" t="s">
        <v>445</v>
      </c>
      <c r="C175" s="418">
        <v>4.1823822341674227E-2</v>
      </c>
      <c r="D175" s="418">
        <v>0.11113148115323318</v>
      </c>
      <c r="E175" s="418">
        <v>7.1542443404426476E-2</v>
      </c>
      <c r="F175" s="418">
        <v>4.3032574574031375E-2</v>
      </c>
      <c r="G175" s="418">
        <v>7.4463501238047028E-2</v>
      </c>
      <c r="H175" s="418">
        <v>0.14615043916511097</v>
      </c>
      <c r="I175" s="418">
        <v>0.46966837889662305</v>
      </c>
      <c r="J175" s="419">
        <v>0.77512493038271379</v>
      </c>
      <c r="K175" s="420">
        <v>0.48646661322312024</v>
      </c>
      <c r="L175" s="418">
        <v>0.48835000257129701</v>
      </c>
      <c r="M175" s="418">
        <v>0.42348360429962978</v>
      </c>
      <c r="N175" s="419">
        <v>0.47607276552717798</v>
      </c>
      <c r="O175" s="420">
        <v>0.53399558596543362</v>
      </c>
      <c r="P175" s="418">
        <v>0.61472484360144442</v>
      </c>
      <c r="Q175" s="418">
        <v>0.66217163548396851</v>
      </c>
      <c r="R175" s="418">
        <v>0.59816260621817774</v>
      </c>
      <c r="S175" s="418">
        <v>0.52725666869226906</v>
      </c>
      <c r="T175" s="418">
        <v>0.48139786702573878</v>
      </c>
      <c r="U175" s="419">
        <v>0.51850756584827762</v>
      </c>
      <c r="V175" s="420">
        <v>0.57349541559835271</v>
      </c>
      <c r="W175" s="418">
        <v>0.58765368304045895</v>
      </c>
      <c r="X175" s="418">
        <v>0.5623175809331924</v>
      </c>
      <c r="Y175" s="418">
        <v>0.55957699026712304</v>
      </c>
      <c r="Z175" s="418">
        <v>0.57831339943047699</v>
      </c>
      <c r="AA175" s="418">
        <v>0.60530607158884475</v>
      </c>
    </row>
    <row r="176" spans="1:27" x14ac:dyDescent="0.3">
      <c r="A176" s="386">
        <v>3</v>
      </c>
      <c r="B176" s="387" t="s">
        <v>458</v>
      </c>
      <c r="C176" s="418">
        <v>0</v>
      </c>
      <c r="D176" s="418">
        <v>0</v>
      </c>
      <c r="E176" s="418">
        <v>0</v>
      </c>
      <c r="F176" s="418">
        <v>0</v>
      </c>
      <c r="G176" s="418">
        <v>0</v>
      </c>
      <c r="H176" s="418">
        <v>0</v>
      </c>
      <c r="I176" s="418">
        <v>0</v>
      </c>
      <c r="J176" s="419">
        <v>0</v>
      </c>
      <c r="K176" s="420">
        <v>3.1325016260540843E-2</v>
      </c>
      <c r="L176" s="418">
        <v>0.24493123438181916</v>
      </c>
      <c r="M176" s="418">
        <v>0.73515330630341214</v>
      </c>
      <c r="N176" s="419">
        <v>1.4862874390188523</v>
      </c>
      <c r="O176" s="420">
        <v>2.470261327997727</v>
      </c>
      <c r="P176" s="418">
        <v>4.1961306275480581</v>
      </c>
      <c r="Q176" s="418">
        <v>7.1602645179250439</v>
      </c>
      <c r="R176" s="418">
        <v>11.106165440248859</v>
      </c>
      <c r="S176" s="418">
        <v>16.313238688140604</v>
      </c>
      <c r="T176" s="418">
        <v>22.781480920664585</v>
      </c>
      <c r="U176" s="419">
        <v>30.549960676846638</v>
      </c>
      <c r="V176" s="420">
        <v>37.983956559136878</v>
      </c>
      <c r="W176" s="418">
        <v>42.658245096269759</v>
      </c>
      <c r="X176" s="418">
        <v>45.230791866953368</v>
      </c>
      <c r="Y176" s="418">
        <v>46.370452922200414</v>
      </c>
      <c r="Z176" s="418">
        <v>46.740413604401553</v>
      </c>
      <c r="AA176" s="418">
        <v>46.962706089792498</v>
      </c>
    </row>
    <row r="177" spans="1:27" x14ac:dyDescent="0.3">
      <c r="A177" s="386">
        <v>4</v>
      </c>
      <c r="B177" s="387" t="s">
        <v>393</v>
      </c>
      <c r="C177" s="418">
        <v>0</v>
      </c>
      <c r="D177" s="418">
        <v>0</v>
      </c>
      <c r="E177" s="418">
        <v>0</v>
      </c>
      <c r="F177" s="418">
        <v>0</v>
      </c>
      <c r="G177" s="418">
        <v>0</v>
      </c>
      <c r="H177" s="418">
        <v>0</v>
      </c>
      <c r="I177" s="418">
        <v>0</v>
      </c>
      <c r="J177" s="419">
        <v>0</v>
      </c>
      <c r="K177" s="420">
        <v>6.4999999999999997E-3</v>
      </c>
      <c r="L177" s="418">
        <v>4.0123657418009835E-2</v>
      </c>
      <c r="M177" s="418">
        <v>0.1678310600550737</v>
      </c>
      <c r="N177" s="419">
        <v>0.38349784672932585</v>
      </c>
      <c r="O177" s="420">
        <v>0.73481718431782672</v>
      </c>
      <c r="P177" s="418">
        <v>1.3032806587167896</v>
      </c>
      <c r="Q177" s="418">
        <v>2.080206645981352</v>
      </c>
      <c r="R177" s="418">
        <v>3.2005627397559366</v>
      </c>
      <c r="S177" s="418">
        <v>4.7900202025820882</v>
      </c>
      <c r="T177" s="418">
        <v>6.7184702249884589</v>
      </c>
      <c r="U177" s="419">
        <v>8.844568920224102</v>
      </c>
      <c r="V177" s="420">
        <v>11.158074953688843</v>
      </c>
      <c r="W177" s="418">
        <v>13.568592053924881</v>
      </c>
      <c r="X177" s="418">
        <v>15.816773455993935</v>
      </c>
      <c r="Y177" s="418">
        <v>17.952764966236312</v>
      </c>
      <c r="Z177" s="418">
        <v>20.171685615015914</v>
      </c>
      <c r="AA177" s="418">
        <v>22.539276441923878</v>
      </c>
    </row>
    <row r="178" spans="1:27" ht="15" thickBot="1" x14ac:dyDescent="0.35">
      <c r="A178" s="395"/>
      <c r="B178" s="396" t="s">
        <v>390</v>
      </c>
      <c r="C178" s="421">
        <f t="shared" ref="C178:AA178" si="16">SUM(C174:C177)</f>
        <v>12.296564246599058</v>
      </c>
      <c r="D178" s="421">
        <f t="shared" si="16"/>
        <v>13.989513909329686</v>
      </c>
      <c r="E178" s="421">
        <f t="shared" si="16"/>
        <v>18.90543255793056</v>
      </c>
      <c r="F178" s="421">
        <f t="shared" si="16"/>
        <v>21.199650638961064</v>
      </c>
      <c r="G178" s="421">
        <f t="shared" si="16"/>
        <v>24.517496411863046</v>
      </c>
      <c r="H178" s="421">
        <f t="shared" si="16"/>
        <v>27.490542372871801</v>
      </c>
      <c r="I178" s="421">
        <f t="shared" si="16"/>
        <v>29.722713687097958</v>
      </c>
      <c r="J178" s="421">
        <f t="shared" si="16"/>
        <v>34.274669744202676</v>
      </c>
      <c r="K178" s="422">
        <f t="shared" si="16"/>
        <v>36.957935003159989</v>
      </c>
      <c r="L178" s="422">
        <f t="shared" si="16"/>
        <v>40.414129332936163</v>
      </c>
      <c r="M178" s="422">
        <f t="shared" si="16"/>
        <v>42.516266325531717</v>
      </c>
      <c r="N178" s="422">
        <f t="shared" si="16"/>
        <v>45.716804360588512</v>
      </c>
      <c r="O178" s="423">
        <f t="shared" si="16"/>
        <v>48.750310467107262</v>
      </c>
      <c r="P178" s="423">
        <f t="shared" si="16"/>
        <v>51.788263240486586</v>
      </c>
      <c r="Q178" s="423">
        <f t="shared" si="16"/>
        <v>55.397819454402899</v>
      </c>
      <c r="R178" s="423">
        <f t="shared" si="16"/>
        <v>58.975085285429081</v>
      </c>
      <c r="S178" s="423">
        <f t="shared" si="16"/>
        <v>62.807900389766033</v>
      </c>
      <c r="T178" s="423">
        <f t="shared" si="16"/>
        <v>66.305563553777759</v>
      </c>
      <c r="U178" s="423">
        <f t="shared" si="16"/>
        <v>69.715371087727675</v>
      </c>
      <c r="V178" s="424">
        <f t="shared" si="16"/>
        <v>72.660324153960588</v>
      </c>
      <c r="W178" s="424">
        <f t="shared" si="16"/>
        <v>75.123613758000317</v>
      </c>
      <c r="X178" s="424">
        <f t="shared" si="16"/>
        <v>77.213745445970417</v>
      </c>
      <c r="Y178" s="424">
        <f t="shared" si="16"/>
        <v>79.010321439666328</v>
      </c>
      <c r="Z178" s="424">
        <f t="shared" si="16"/>
        <v>80.540702337670709</v>
      </c>
      <c r="AA178" s="424">
        <f t="shared" si="16"/>
        <v>81.829254478973809</v>
      </c>
    </row>
    <row r="179" spans="1:27" ht="15" thickTop="1" x14ac:dyDescent="0.3">
      <c r="A179"/>
      <c r="B179"/>
      <c r="C179" s="395"/>
      <c r="D179" s="395"/>
      <c r="E179" s="395"/>
      <c r="F179" s="395"/>
      <c r="G179" s="395"/>
      <c r="H179" s="395"/>
      <c r="I179" s="395"/>
      <c r="J179" s="395"/>
      <c r="K179" s="395"/>
      <c r="L179" s="395"/>
      <c r="M179" s="395"/>
      <c r="N179" s="395"/>
      <c r="O179" s="395"/>
      <c r="P179" s="395"/>
      <c r="Q179" s="395"/>
      <c r="R179" s="395"/>
      <c r="S179" s="395"/>
      <c r="T179" s="395"/>
      <c r="U179" s="395"/>
      <c r="V179" s="395"/>
      <c r="W179" s="395"/>
      <c r="X179" s="395"/>
      <c r="Y179" s="395"/>
      <c r="Z179" s="395"/>
      <c r="AA179" s="395"/>
    </row>
    <row r="180" spans="1:27" ht="26.4" x14ac:dyDescent="0.3">
      <c r="A180" s="401" t="s">
        <v>480</v>
      </c>
      <c r="B180" s="414" t="s">
        <v>481</v>
      </c>
      <c r="C180" s="403" t="s">
        <v>457</v>
      </c>
      <c r="D180" s="403"/>
      <c r="E180" s="403"/>
      <c r="F180" s="403"/>
      <c r="G180" s="403"/>
      <c r="H180" s="403"/>
      <c r="I180" s="403"/>
      <c r="J180" s="403"/>
      <c r="K180" s="403"/>
      <c r="L180" s="403"/>
      <c r="M180" s="403"/>
      <c r="N180" s="403"/>
      <c r="O180" s="403"/>
      <c r="P180" s="403"/>
      <c r="Q180" s="403"/>
      <c r="R180" s="403"/>
      <c r="S180" s="403"/>
      <c r="T180" s="403"/>
      <c r="U180" s="403"/>
      <c r="V180" s="403"/>
      <c r="W180" s="403"/>
      <c r="X180" s="403"/>
      <c r="Y180" s="403"/>
      <c r="Z180" s="403"/>
      <c r="AA180" s="403"/>
    </row>
    <row r="181" spans="1:27" x14ac:dyDescent="0.3">
      <c r="A181" s="386">
        <v>1</v>
      </c>
      <c r="B181" s="387" t="s">
        <v>444</v>
      </c>
      <c r="C181" s="415">
        <v>1.0094275981901937</v>
      </c>
      <c r="D181" s="415">
        <v>1.1907087753588452</v>
      </c>
      <c r="E181" s="415">
        <v>1.4328210685919796</v>
      </c>
      <c r="F181" s="415">
        <v>1.6949360175161421</v>
      </c>
      <c r="G181" s="415">
        <v>1.9653068068356569</v>
      </c>
      <c r="H181" s="415">
        <v>2.1193638077475194</v>
      </c>
      <c r="I181" s="415">
        <v>2.0999714230982112</v>
      </c>
      <c r="J181" s="416">
        <v>2.4979250247445979</v>
      </c>
      <c r="K181" s="417">
        <v>2.8478519766535824</v>
      </c>
      <c r="L181" s="415">
        <v>3.0071526710339405</v>
      </c>
      <c r="M181" s="415">
        <v>3.1031756700745259</v>
      </c>
      <c r="N181" s="416">
        <v>3.5042345902858778</v>
      </c>
      <c r="O181" s="417">
        <v>3.9413402243844797</v>
      </c>
      <c r="P181" s="415">
        <v>4.3542334452907685</v>
      </c>
      <c r="Q181" s="415">
        <v>4.802242362517668</v>
      </c>
      <c r="R181" s="415">
        <v>5.1307385898454578</v>
      </c>
      <c r="S181" s="415">
        <v>5.5015912372818203</v>
      </c>
      <c r="T181" s="415">
        <v>5.8175030530192462</v>
      </c>
      <c r="U181" s="416">
        <v>6.0855385834304698</v>
      </c>
      <c r="V181" s="417">
        <v>6.2523548439058843</v>
      </c>
      <c r="W181" s="415">
        <v>6.3143320789083566</v>
      </c>
      <c r="X181" s="415">
        <v>6.2875438639186116</v>
      </c>
      <c r="Y181" s="415">
        <v>6.1832031443819044</v>
      </c>
      <c r="Z181" s="415">
        <v>6.0039207792937761</v>
      </c>
      <c r="AA181" s="415">
        <v>5.7513824877365405</v>
      </c>
    </row>
    <row r="182" spans="1:27" x14ac:dyDescent="0.3">
      <c r="A182" s="386">
        <v>2</v>
      </c>
      <c r="B182" s="387" t="s">
        <v>393</v>
      </c>
      <c r="C182" s="418">
        <v>0</v>
      </c>
      <c r="D182" s="418">
        <v>0</v>
      </c>
      <c r="E182" s="418">
        <v>0</v>
      </c>
      <c r="F182" s="418">
        <v>0</v>
      </c>
      <c r="G182" s="418">
        <v>0</v>
      </c>
      <c r="H182" s="418">
        <v>0</v>
      </c>
      <c r="I182" s="418">
        <v>0</v>
      </c>
      <c r="J182" s="419">
        <v>0</v>
      </c>
      <c r="K182" s="420">
        <v>0</v>
      </c>
      <c r="L182" s="418">
        <v>0</v>
      </c>
      <c r="M182" s="418">
        <v>0</v>
      </c>
      <c r="N182" s="419">
        <v>0</v>
      </c>
      <c r="O182" s="420">
        <v>0</v>
      </c>
      <c r="P182" s="418">
        <v>0</v>
      </c>
      <c r="Q182" s="418">
        <v>1.0381618171698326E-2</v>
      </c>
      <c r="R182" s="418">
        <v>7.0339427191440887E-2</v>
      </c>
      <c r="S182" s="418">
        <v>0.14979966677362666</v>
      </c>
      <c r="T182" s="418">
        <v>0.25540629132910964</v>
      </c>
      <c r="U182" s="419">
        <v>0.40317270993891247</v>
      </c>
      <c r="V182" s="420">
        <v>0.58478540210290564</v>
      </c>
      <c r="W182" s="418">
        <v>0.80838027315310856</v>
      </c>
      <c r="X182" s="418">
        <v>1.0867513409899088</v>
      </c>
      <c r="Y182" s="418">
        <v>1.4324360385058921</v>
      </c>
      <c r="Z182" s="418">
        <v>1.8497644535615976</v>
      </c>
      <c r="AA182" s="418">
        <v>2.3296220918488468</v>
      </c>
    </row>
    <row r="183" spans="1:27" ht="15" thickBot="1" x14ac:dyDescent="0.35">
      <c r="A183" s="395"/>
      <c r="B183" s="396" t="s">
        <v>390</v>
      </c>
      <c r="C183" s="421">
        <f t="shared" ref="C183:AA183" si="17">SUM(C181:C182)</f>
        <v>1.0094275981901937</v>
      </c>
      <c r="D183" s="421">
        <f t="shared" si="17"/>
        <v>1.1907087753588452</v>
      </c>
      <c r="E183" s="421">
        <f t="shared" si="17"/>
        <v>1.4328210685919796</v>
      </c>
      <c r="F183" s="421">
        <f t="shared" si="17"/>
        <v>1.6949360175161421</v>
      </c>
      <c r="G183" s="421">
        <f t="shared" si="17"/>
        <v>1.9653068068356569</v>
      </c>
      <c r="H183" s="421">
        <f t="shared" si="17"/>
        <v>2.1193638077475194</v>
      </c>
      <c r="I183" s="421">
        <f t="shared" si="17"/>
        <v>2.0999714230982112</v>
      </c>
      <c r="J183" s="421">
        <f t="shared" si="17"/>
        <v>2.4979250247445979</v>
      </c>
      <c r="K183" s="422">
        <f t="shared" si="17"/>
        <v>2.8478519766535824</v>
      </c>
      <c r="L183" s="422">
        <f t="shared" si="17"/>
        <v>3.0071526710339405</v>
      </c>
      <c r="M183" s="422">
        <f t="shared" si="17"/>
        <v>3.1031756700745259</v>
      </c>
      <c r="N183" s="422">
        <f t="shared" si="17"/>
        <v>3.5042345902858778</v>
      </c>
      <c r="O183" s="423">
        <f t="shared" si="17"/>
        <v>3.9413402243844797</v>
      </c>
      <c r="P183" s="423">
        <f t="shared" si="17"/>
        <v>4.3542334452907685</v>
      </c>
      <c r="Q183" s="423">
        <f t="shared" si="17"/>
        <v>4.8126239806893665</v>
      </c>
      <c r="R183" s="423">
        <f t="shared" si="17"/>
        <v>5.2010780170368989</v>
      </c>
      <c r="S183" s="423">
        <f t="shared" si="17"/>
        <v>5.6513909040554466</v>
      </c>
      <c r="T183" s="423">
        <f t="shared" si="17"/>
        <v>6.0729093443483562</v>
      </c>
      <c r="U183" s="423">
        <f t="shared" si="17"/>
        <v>6.4887112933693825</v>
      </c>
      <c r="V183" s="424">
        <f t="shared" si="17"/>
        <v>6.83714024600879</v>
      </c>
      <c r="W183" s="424">
        <f t="shared" si="17"/>
        <v>7.1227123520614652</v>
      </c>
      <c r="X183" s="424">
        <f t="shared" si="17"/>
        <v>7.3742952049085204</v>
      </c>
      <c r="Y183" s="424">
        <f t="shared" si="17"/>
        <v>7.6156391828877963</v>
      </c>
      <c r="Z183" s="424">
        <f t="shared" si="17"/>
        <v>7.8536852328553737</v>
      </c>
      <c r="AA183" s="424">
        <f t="shared" si="17"/>
        <v>8.0810045795853878</v>
      </c>
    </row>
    <row r="184" spans="1:27" ht="15" thickTop="1" x14ac:dyDescent="0.3">
      <c r="A184"/>
      <c r="B184"/>
      <c r="C184" s="395"/>
      <c r="D184" s="395"/>
      <c r="E184" s="395"/>
      <c r="F184" s="395"/>
      <c r="G184" s="395"/>
      <c r="H184" s="395"/>
      <c r="I184" s="395"/>
      <c r="J184" s="395"/>
      <c r="K184" s="395"/>
      <c r="L184" s="395"/>
      <c r="M184" s="395"/>
      <c r="N184" s="395"/>
      <c r="O184" s="395"/>
      <c r="P184" s="395"/>
      <c r="Q184" s="395"/>
      <c r="R184" s="395"/>
      <c r="S184" s="395"/>
      <c r="T184" s="395"/>
      <c r="U184" s="395"/>
      <c r="V184" s="395"/>
      <c r="W184" s="395"/>
      <c r="X184" s="395"/>
      <c r="Y184" s="395"/>
      <c r="Z184" s="395"/>
      <c r="AA184" s="395"/>
    </row>
    <row r="185" spans="1:27" ht="26.4" x14ac:dyDescent="0.3">
      <c r="A185" s="401" t="s">
        <v>482</v>
      </c>
      <c r="B185" s="414" t="s">
        <v>483</v>
      </c>
      <c r="C185" s="403" t="s">
        <v>457</v>
      </c>
      <c r="D185" s="403"/>
      <c r="E185" s="403"/>
      <c r="F185" s="403"/>
      <c r="G185" s="403"/>
      <c r="H185" s="403"/>
      <c r="I185" s="403"/>
      <c r="J185" s="403"/>
      <c r="K185" s="403"/>
      <c r="L185" s="403"/>
      <c r="M185" s="403"/>
      <c r="N185" s="403"/>
      <c r="O185" s="403"/>
      <c r="P185" s="403"/>
      <c r="Q185" s="403"/>
      <c r="R185" s="403"/>
      <c r="S185" s="403"/>
      <c r="T185" s="403"/>
      <c r="U185" s="403"/>
      <c r="V185" s="403"/>
      <c r="W185" s="403"/>
      <c r="X185" s="403"/>
      <c r="Y185" s="403"/>
      <c r="Z185" s="403"/>
      <c r="AA185" s="403"/>
    </row>
    <row r="186" spans="1:27" x14ac:dyDescent="0.3">
      <c r="A186" s="386">
        <v>1</v>
      </c>
      <c r="B186" s="387" t="s">
        <v>443</v>
      </c>
      <c r="C186" s="415">
        <v>5.0179862061362748</v>
      </c>
      <c r="D186" s="415">
        <v>6.0196001618311863</v>
      </c>
      <c r="E186" s="415">
        <v>6.3062288689934656</v>
      </c>
      <c r="F186" s="415">
        <v>4.6782002227130466</v>
      </c>
      <c r="G186" s="415">
        <v>3.120149462889338</v>
      </c>
      <c r="H186" s="415">
        <v>3.2010574852320386</v>
      </c>
      <c r="I186" s="415">
        <v>3.202680947966702</v>
      </c>
      <c r="J186" s="416">
        <v>3.0214363937993545</v>
      </c>
      <c r="K186" s="417">
        <v>2.7004426636870296</v>
      </c>
      <c r="L186" s="415">
        <v>2.2418759265102941</v>
      </c>
      <c r="M186" s="415">
        <v>1.4535595438220754</v>
      </c>
      <c r="N186" s="416">
        <v>0.83199201014854329</v>
      </c>
      <c r="O186" s="417">
        <v>0.26242304194467392</v>
      </c>
      <c r="P186" s="415">
        <v>0.14868814224226121</v>
      </c>
      <c r="Q186" s="415">
        <v>9.3545375253699992E-2</v>
      </c>
      <c r="R186" s="415">
        <v>5.4488020177625773E-2</v>
      </c>
      <c r="S186" s="415">
        <v>3.3308116453846043E-2</v>
      </c>
      <c r="T186" s="415">
        <v>1.2935144542181269E-2</v>
      </c>
      <c r="U186" s="416">
        <v>6.7197776370709236E-8</v>
      </c>
      <c r="V186" s="417">
        <v>1.6096428473182235E-8</v>
      </c>
      <c r="W186" s="415">
        <v>4.2921691674339851E-9</v>
      </c>
      <c r="X186" s="415">
        <v>1.2073786733346621E-9</v>
      </c>
      <c r="Y186" s="415">
        <v>3.4355171784339009E-10</v>
      </c>
      <c r="Z186" s="415">
        <v>9.7298881933367697E-11</v>
      </c>
      <c r="AA186" s="415">
        <v>2.7609836889874687E-11</v>
      </c>
    </row>
    <row r="187" spans="1:27" x14ac:dyDescent="0.3">
      <c r="A187" s="386">
        <v>2</v>
      </c>
      <c r="B187" s="387" t="s">
        <v>444</v>
      </c>
      <c r="C187" s="418">
        <v>6.576658294325064</v>
      </c>
      <c r="D187" s="418">
        <v>6.1806289419877762</v>
      </c>
      <c r="E187" s="418">
        <v>5.9082078790015258</v>
      </c>
      <c r="F187" s="418">
        <v>5.9739460444091765</v>
      </c>
      <c r="G187" s="418">
        <v>5.9191118425434812</v>
      </c>
      <c r="H187" s="418">
        <v>5.4199620349302231</v>
      </c>
      <c r="I187" s="418">
        <v>4.1526901929922913</v>
      </c>
      <c r="J187" s="419">
        <v>3.2014348046933239</v>
      </c>
      <c r="K187" s="420">
        <v>2.7823480117245927</v>
      </c>
      <c r="L187" s="418">
        <v>2.0608287456105923</v>
      </c>
      <c r="M187" s="418">
        <v>1.3169409242081556</v>
      </c>
      <c r="N187" s="419">
        <v>0.89052198876633071</v>
      </c>
      <c r="O187" s="420">
        <v>0.66825420785635503</v>
      </c>
      <c r="P187" s="418">
        <v>0.48889570437224872</v>
      </c>
      <c r="Q187" s="418">
        <v>0.40288003000683459</v>
      </c>
      <c r="R187" s="418">
        <v>0.3355046371869575</v>
      </c>
      <c r="S187" s="418">
        <v>0.25038468826377275</v>
      </c>
      <c r="T187" s="418">
        <v>0.18541939427167284</v>
      </c>
      <c r="U187" s="419">
        <v>0.14766380383987268</v>
      </c>
      <c r="V187" s="420">
        <v>0.11401547294965676</v>
      </c>
      <c r="W187" s="418">
        <v>7.7884967949546552E-2</v>
      </c>
      <c r="X187" s="418">
        <v>5.6427904152106072E-2</v>
      </c>
      <c r="Y187" s="418">
        <v>4.1180645600130683E-2</v>
      </c>
      <c r="Z187" s="418">
        <v>2.5244976701647357E-2</v>
      </c>
      <c r="AA187" s="418">
        <v>1.0445233375127686E-2</v>
      </c>
    </row>
    <row r="188" spans="1:27" x14ac:dyDescent="0.3">
      <c r="A188" s="386">
        <v>3</v>
      </c>
      <c r="B188" s="387" t="s">
        <v>445</v>
      </c>
      <c r="C188" s="418">
        <v>10.89994746380626</v>
      </c>
      <c r="D188" s="418">
        <v>12.814385804072913</v>
      </c>
      <c r="E188" s="418">
        <v>14.012046395472989</v>
      </c>
      <c r="F188" s="418">
        <v>16.916552754286958</v>
      </c>
      <c r="G188" s="418">
        <v>19.241935143605566</v>
      </c>
      <c r="H188" s="418">
        <v>21.095966744785571</v>
      </c>
      <c r="I188" s="418">
        <v>22.738560639215876</v>
      </c>
      <c r="J188" s="419">
        <v>23.612363690819471</v>
      </c>
      <c r="K188" s="420">
        <v>26.057204719361124</v>
      </c>
      <c r="L188" s="418">
        <v>27.29161451744622</v>
      </c>
      <c r="M188" s="418">
        <v>24.975928868785996</v>
      </c>
      <c r="N188" s="419">
        <v>21.140942197748394</v>
      </c>
      <c r="O188" s="420">
        <v>16.77405241594797</v>
      </c>
      <c r="P188" s="418">
        <v>12.370041747557385</v>
      </c>
      <c r="Q188" s="418">
        <v>8.3591957139706352</v>
      </c>
      <c r="R188" s="418">
        <v>5.5526572421085119</v>
      </c>
      <c r="S188" s="418">
        <v>3.4072931496101324</v>
      </c>
      <c r="T188" s="418">
        <v>1.6020010066942341</v>
      </c>
      <c r="U188" s="419">
        <v>0.99586585765830982</v>
      </c>
      <c r="V188" s="420">
        <v>0.70436991306636787</v>
      </c>
      <c r="W188" s="418">
        <v>0.46497067770408956</v>
      </c>
      <c r="X188" s="418">
        <v>0.31192855811744119</v>
      </c>
      <c r="Y188" s="418">
        <v>0.19937384390173962</v>
      </c>
      <c r="Z188" s="418">
        <v>0.10882547931096744</v>
      </c>
      <c r="AA188" s="418">
        <v>4.3279957678366385E-2</v>
      </c>
    </row>
    <row r="189" spans="1:27" x14ac:dyDescent="0.3">
      <c r="A189" s="386">
        <v>4</v>
      </c>
      <c r="B189" s="387" t="s">
        <v>458</v>
      </c>
      <c r="C189" s="418">
        <v>2.2260005877556366</v>
      </c>
      <c r="D189" s="418">
        <v>2.7499994505846117</v>
      </c>
      <c r="E189" s="418">
        <v>3.137094399426358</v>
      </c>
      <c r="F189" s="418">
        <v>3.7735153107749291</v>
      </c>
      <c r="G189" s="418">
        <v>4.1249443497385849</v>
      </c>
      <c r="H189" s="418">
        <v>4.5906641255161293</v>
      </c>
      <c r="I189" s="418">
        <v>5.3258983412043275</v>
      </c>
      <c r="J189" s="419">
        <v>5.8736576364708064</v>
      </c>
      <c r="K189" s="420">
        <v>6.7823788504664853</v>
      </c>
      <c r="L189" s="418">
        <v>8.5595375763490935</v>
      </c>
      <c r="M189" s="418">
        <v>10.864420118511148</v>
      </c>
      <c r="N189" s="419">
        <v>14.462967959261771</v>
      </c>
      <c r="O189" s="420">
        <v>18.852033133319352</v>
      </c>
      <c r="P189" s="418">
        <v>24.092519703759969</v>
      </c>
      <c r="Q189" s="418">
        <v>30.000971690304997</v>
      </c>
      <c r="R189" s="418">
        <v>35.482037774775989</v>
      </c>
      <c r="S189" s="418">
        <v>40.034633113536167</v>
      </c>
      <c r="T189" s="418">
        <v>43.97117609018251</v>
      </c>
      <c r="U189" s="419">
        <v>46.14354493509471</v>
      </c>
      <c r="V189" s="420">
        <v>46.670335043095456</v>
      </c>
      <c r="W189" s="418">
        <v>45.914056698300605</v>
      </c>
      <c r="X189" s="418">
        <v>44.150517878520766</v>
      </c>
      <c r="Y189" s="418">
        <v>41.862339118552136</v>
      </c>
      <c r="Z189" s="418">
        <v>39.038737572401757</v>
      </c>
      <c r="AA189" s="418">
        <v>35.854786546931123</v>
      </c>
    </row>
    <row r="190" spans="1:27" x14ac:dyDescent="0.3">
      <c r="A190" s="386">
        <v>5</v>
      </c>
      <c r="B190" s="387" t="s">
        <v>462</v>
      </c>
      <c r="C190" s="418">
        <v>0</v>
      </c>
      <c r="D190" s="418">
        <v>0</v>
      </c>
      <c r="E190" s="418">
        <v>0</v>
      </c>
      <c r="F190" s="418">
        <v>0</v>
      </c>
      <c r="G190" s="418">
        <v>0</v>
      </c>
      <c r="H190" s="418">
        <v>0</v>
      </c>
      <c r="I190" s="418">
        <v>0</v>
      </c>
      <c r="J190" s="419">
        <v>0</v>
      </c>
      <c r="K190" s="420">
        <v>0.11546723589117602</v>
      </c>
      <c r="L190" s="418">
        <v>0.4387386790011385</v>
      </c>
      <c r="M190" s="418">
        <v>1.3797456850243066</v>
      </c>
      <c r="N190" s="419">
        <v>2.8763862884868834</v>
      </c>
      <c r="O190" s="420">
        <v>4.3090171409298881</v>
      </c>
      <c r="P190" s="418">
        <v>5.5433124850855213</v>
      </c>
      <c r="Q190" s="418">
        <v>6.1086425917211642</v>
      </c>
      <c r="R190" s="418">
        <v>6.3635630715190921</v>
      </c>
      <c r="S190" s="418">
        <v>6.6924773292192254</v>
      </c>
      <c r="T190" s="418">
        <v>7.0171877408070564</v>
      </c>
      <c r="U190" s="419">
        <v>7.3815342982494698</v>
      </c>
      <c r="V190" s="420">
        <v>8.0511810311633365</v>
      </c>
      <c r="W190" s="418">
        <v>9.0957930806773906</v>
      </c>
      <c r="X190" s="418">
        <v>10.329845177466916</v>
      </c>
      <c r="Y190" s="418">
        <v>11.575772553590408</v>
      </c>
      <c r="Z190" s="418">
        <v>13.064180685397034</v>
      </c>
      <c r="AA190" s="418">
        <v>14.543494263330336</v>
      </c>
    </row>
    <row r="191" spans="1:27" x14ac:dyDescent="0.3">
      <c r="A191" s="386">
        <v>6</v>
      </c>
      <c r="B191" s="387" t="s">
        <v>393</v>
      </c>
      <c r="C191" s="418">
        <v>0</v>
      </c>
      <c r="D191" s="418">
        <v>0</v>
      </c>
      <c r="E191" s="418">
        <v>0</v>
      </c>
      <c r="F191" s="418">
        <v>0</v>
      </c>
      <c r="G191" s="418">
        <v>0</v>
      </c>
      <c r="H191" s="418">
        <v>0</v>
      </c>
      <c r="I191" s="418">
        <v>0</v>
      </c>
      <c r="J191" s="419">
        <v>0</v>
      </c>
      <c r="K191" s="420">
        <v>0</v>
      </c>
      <c r="L191" s="418">
        <v>0</v>
      </c>
      <c r="M191" s="418">
        <v>0</v>
      </c>
      <c r="N191" s="419">
        <v>0</v>
      </c>
      <c r="O191" s="420">
        <v>0</v>
      </c>
      <c r="P191" s="418">
        <v>0</v>
      </c>
      <c r="Q191" s="418">
        <v>0</v>
      </c>
      <c r="R191" s="418">
        <v>0</v>
      </c>
      <c r="S191" s="418">
        <v>0</v>
      </c>
      <c r="T191" s="418">
        <v>0</v>
      </c>
      <c r="U191" s="419">
        <v>0</v>
      </c>
      <c r="V191" s="420">
        <v>0</v>
      </c>
      <c r="W191" s="418">
        <v>0</v>
      </c>
      <c r="X191" s="418">
        <v>0</v>
      </c>
      <c r="Y191" s="418">
        <v>0</v>
      </c>
      <c r="Z191" s="418">
        <v>0</v>
      </c>
      <c r="AA191" s="418">
        <v>0</v>
      </c>
    </row>
    <row r="192" spans="1:27" x14ac:dyDescent="0.3">
      <c r="A192" s="386">
        <v>7</v>
      </c>
      <c r="B192" s="387" t="s">
        <v>459</v>
      </c>
      <c r="C192" s="418">
        <v>2.1593458176596969</v>
      </c>
      <c r="D192" s="418">
        <v>3.4675484811299775</v>
      </c>
      <c r="E192" s="418">
        <v>2.003529961599162</v>
      </c>
      <c r="F192" s="418">
        <v>4.9409319792008848</v>
      </c>
      <c r="G192" s="418">
        <v>4.5962746666975089</v>
      </c>
      <c r="H192" s="418">
        <v>4.2154933523048594</v>
      </c>
      <c r="I192" s="418">
        <v>4.3767235895684697</v>
      </c>
      <c r="J192" s="419">
        <v>4.2894705022566137</v>
      </c>
      <c r="K192" s="420">
        <v>4.2447980322443959</v>
      </c>
      <c r="L192" s="418">
        <v>4.2278264965567116</v>
      </c>
      <c r="M192" s="418">
        <v>3.9241018265424925</v>
      </c>
      <c r="N192" s="419">
        <v>3.4877633269940476</v>
      </c>
      <c r="O192" s="420">
        <v>3.0624161602923579</v>
      </c>
      <c r="P192" s="418">
        <v>2.6131408073023272</v>
      </c>
      <c r="Q192" s="418">
        <v>2.1776551209765218</v>
      </c>
      <c r="R192" s="418">
        <v>1.6654709826639627</v>
      </c>
      <c r="S192" s="418">
        <v>1.2708570941850335</v>
      </c>
      <c r="T192" s="418">
        <v>0.89901725502534113</v>
      </c>
      <c r="U192" s="419">
        <v>0.56991841315874736</v>
      </c>
      <c r="V192" s="420">
        <v>0.32430342277073076</v>
      </c>
      <c r="W192" s="418">
        <v>0.24400719152380945</v>
      </c>
      <c r="X192" s="418">
        <v>0.18058451715575621</v>
      </c>
      <c r="Y192" s="418">
        <v>0.12612989533086158</v>
      </c>
      <c r="Z192" s="418">
        <v>8.1912655218943239E-2</v>
      </c>
      <c r="AA192" s="418">
        <v>4.3264209814688787E-2</v>
      </c>
    </row>
    <row r="193" spans="1:27" x14ac:dyDescent="0.3">
      <c r="A193" s="386">
        <v>8</v>
      </c>
      <c r="B193" s="387" t="s">
        <v>463</v>
      </c>
      <c r="C193" s="418">
        <v>1.1304360000000001E-3</v>
      </c>
      <c r="D193" s="418">
        <v>1.2560399999999999E-2</v>
      </c>
      <c r="E193" s="418">
        <v>8.4706318007518808E-2</v>
      </c>
      <c r="F193" s="418">
        <v>0.10134730907137011</v>
      </c>
      <c r="G193" s="418">
        <v>0.19300872516905151</v>
      </c>
      <c r="H193" s="418">
        <v>0.26569789507915936</v>
      </c>
      <c r="I193" s="418">
        <v>0.48662696442877457</v>
      </c>
      <c r="J193" s="419">
        <v>0.99165268651450966</v>
      </c>
      <c r="K193" s="420">
        <v>1.4429417812066296</v>
      </c>
      <c r="L193" s="418">
        <v>1.8791253140104931</v>
      </c>
      <c r="M193" s="418">
        <v>2.9422598145894723</v>
      </c>
      <c r="N193" s="419">
        <v>4.4410510004488195</v>
      </c>
      <c r="O193" s="420">
        <v>5.6805738728006663</v>
      </c>
      <c r="P193" s="418">
        <v>6.5031460640900596</v>
      </c>
      <c r="Q193" s="418">
        <v>6.7567028177810675</v>
      </c>
      <c r="R193" s="418">
        <v>6.8845154534171984</v>
      </c>
      <c r="S193" s="418">
        <v>6.9934878214773377</v>
      </c>
      <c r="T193" s="418">
        <v>7.0038133568835015</v>
      </c>
      <c r="U193" s="419">
        <v>6.8802464726397323</v>
      </c>
      <c r="V193" s="420">
        <v>6.7041139730323733</v>
      </c>
      <c r="W193" s="418">
        <v>6.5838434313657457</v>
      </c>
      <c r="X193" s="418">
        <v>6.4796601377173921</v>
      </c>
      <c r="Y193" s="418">
        <v>6.4108800561347739</v>
      </c>
      <c r="Z193" s="418">
        <v>6.3623230320598472</v>
      </c>
      <c r="AA193" s="418">
        <v>6.2629563390403211</v>
      </c>
    </row>
    <row r="194" spans="1:27" x14ac:dyDescent="0.3">
      <c r="A194" s="386">
        <v>9</v>
      </c>
      <c r="B194" s="387" t="s">
        <v>446</v>
      </c>
      <c r="C194" s="418">
        <v>1.0496904588913363</v>
      </c>
      <c r="D194" s="418">
        <v>0.80378979261484007</v>
      </c>
      <c r="E194" s="418">
        <v>0.78635534517192685</v>
      </c>
      <c r="F194" s="418">
        <v>0.83321528245646237</v>
      </c>
      <c r="G194" s="418">
        <v>0.95054710279337118</v>
      </c>
      <c r="H194" s="418">
        <v>1.1187869134769304</v>
      </c>
      <c r="I194" s="418">
        <v>1.2740163508768458</v>
      </c>
      <c r="J194" s="419">
        <v>1.5167580844634614</v>
      </c>
      <c r="K194" s="420">
        <v>1.7051879864334667</v>
      </c>
      <c r="L194" s="418">
        <v>1.7929602120190553</v>
      </c>
      <c r="M194" s="418">
        <v>1.9441869362074133</v>
      </c>
      <c r="N194" s="419">
        <v>2.1236981785538989</v>
      </c>
      <c r="O194" s="420">
        <v>2.2744522219419614</v>
      </c>
      <c r="P194" s="418">
        <v>2.5055196194046161</v>
      </c>
      <c r="Q194" s="418">
        <v>2.9435256705657422</v>
      </c>
      <c r="R194" s="418">
        <v>3.0960505043981179</v>
      </c>
      <c r="S194" s="418">
        <v>2.9356525197765357</v>
      </c>
      <c r="T194" s="418">
        <v>2.5899977820358848</v>
      </c>
      <c r="U194" s="419">
        <v>2.2272759960190811</v>
      </c>
      <c r="V194" s="420">
        <v>1.8839644307215189</v>
      </c>
      <c r="W194" s="418">
        <v>1.5394901682152478</v>
      </c>
      <c r="X194" s="418">
        <v>1.1907090991986364</v>
      </c>
      <c r="Y194" s="418">
        <v>0.88398583959914434</v>
      </c>
      <c r="Z194" s="418">
        <v>0.63586779294333839</v>
      </c>
      <c r="AA194" s="418">
        <v>0.44309141335893376</v>
      </c>
    </row>
    <row r="195" spans="1:27" x14ac:dyDescent="0.3">
      <c r="A195" s="386">
        <v>10</v>
      </c>
      <c r="B195" s="387" t="s">
        <v>447</v>
      </c>
      <c r="C195" s="418">
        <v>21.336905167295239</v>
      </c>
      <c r="D195" s="418">
        <v>23.277969116092937</v>
      </c>
      <c r="E195" s="418">
        <v>25.994058986121651</v>
      </c>
      <c r="F195" s="418">
        <v>27.85770207188158</v>
      </c>
      <c r="G195" s="418">
        <v>28.812108944443345</v>
      </c>
      <c r="H195" s="418">
        <v>29.159883126782752</v>
      </c>
      <c r="I195" s="418">
        <v>29.177607148458023</v>
      </c>
      <c r="J195" s="419">
        <v>29.35239463968977</v>
      </c>
      <c r="K195" s="420">
        <v>28.775728122911726</v>
      </c>
      <c r="L195" s="418">
        <v>26.780081573615075</v>
      </c>
      <c r="M195" s="418">
        <v>24.341626134354414</v>
      </c>
      <c r="N195" s="419">
        <v>21.248552456506054</v>
      </c>
      <c r="O195" s="420">
        <v>17.11914041772588</v>
      </c>
      <c r="P195" s="418">
        <v>13.2106404756455</v>
      </c>
      <c r="Q195" s="418">
        <v>9.4055727107520788</v>
      </c>
      <c r="R195" s="418">
        <v>6.2744001270862952</v>
      </c>
      <c r="S195" s="418">
        <v>4.0263283452495289</v>
      </c>
      <c r="T195" s="418">
        <v>2.5642769987689227</v>
      </c>
      <c r="U195" s="419">
        <v>1.5273986446504748</v>
      </c>
      <c r="V195" s="420">
        <v>0.82674151167903798</v>
      </c>
      <c r="W195" s="418">
        <v>0.53607484115528803</v>
      </c>
      <c r="X195" s="418">
        <v>0.32487359982900821</v>
      </c>
      <c r="Y195" s="418">
        <v>0.19803111441076063</v>
      </c>
      <c r="Z195" s="418">
        <v>9.9737621295191953E-2</v>
      </c>
      <c r="AA195" s="418">
        <v>3.5835017399598365E-2</v>
      </c>
    </row>
    <row r="196" spans="1:27" ht="15" thickBot="1" x14ac:dyDescent="0.35">
      <c r="A196" s="395"/>
      <c r="B196" s="396" t="s">
        <v>390</v>
      </c>
      <c r="C196" s="421">
        <f t="shared" ref="C196:AA196" si="18">SUM(C186:C195)</f>
        <v>49.267664431869505</v>
      </c>
      <c r="D196" s="421">
        <f t="shared" si="18"/>
        <v>55.326482148314241</v>
      </c>
      <c r="E196" s="421">
        <f t="shared" si="18"/>
        <v>58.232228153794601</v>
      </c>
      <c r="F196" s="421">
        <f t="shared" si="18"/>
        <v>65.075410974794409</v>
      </c>
      <c r="G196" s="421">
        <f t="shared" si="18"/>
        <v>66.958080237880253</v>
      </c>
      <c r="H196" s="421">
        <f t="shared" si="18"/>
        <v>69.067511678107664</v>
      </c>
      <c r="I196" s="421">
        <f t="shared" si="18"/>
        <v>70.734804174711314</v>
      </c>
      <c r="J196" s="421">
        <f t="shared" si="18"/>
        <v>71.859168438707314</v>
      </c>
      <c r="K196" s="422">
        <f t="shared" si="18"/>
        <v>74.606497403926625</v>
      </c>
      <c r="L196" s="422">
        <f t="shared" si="18"/>
        <v>75.272589041118678</v>
      </c>
      <c r="M196" s="422">
        <f t="shared" si="18"/>
        <v>73.142769852045461</v>
      </c>
      <c r="N196" s="422">
        <f t="shared" si="18"/>
        <v>71.503875406914744</v>
      </c>
      <c r="O196" s="423">
        <f t="shared" si="18"/>
        <v>69.0023626127591</v>
      </c>
      <c r="P196" s="423">
        <f t="shared" si="18"/>
        <v>67.475904749459886</v>
      </c>
      <c r="Q196" s="423">
        <f t="shared" si="18"/>
        <v>66.248691721332747</v>
      </c>
      <c r="R196" s="423">
        <f t="shared" si="18"/>
        <v>65.708687813333754</v>
      </c>
      <c r="S196" s="423">
        <f t="shared" si="18"/>
        <v>65.644422177771574</v>
      </c>
      <c r="T196" s="423">
        <f t="shared" si="18"/>
        <v>65.845824769211305</v>
      </c>
      <c r="U196" s="423">
        <f t="shared" si="18"/>
        <v>65.873448488508174</v>
      </c>
      <c r="V196" s="424">
        <f t="shared" si="18"/>
        <v>65.279024814574896</v>
      </c>
      <c r="W196" s="424">
        <f t="shared" si="18"/>
        <v>64.456121061183879</v>
      </c>
      <c r="X196" s="424">
        <f t="shared" si="18"/>
        <v>63.024546873365409</v>
      </c>
      <c r="Y196" s="424">
        <f t="shared" si="18"/>
        <v>61.297693067463499</v>
      </c>
      <c r="Z196" s="424">
        <f t="shared" si="18"/>
        <v>59.41682981542602</v>
      </c>
      <c r="AA196" s="424">
        <f t="shared" si="18"/>
        <v>57.237152980956111</v>
      </c>
    </row>
    <row r="197" spans="1:27" ht="15" thickTop="1" x14ac:dyDescent="0.3">
      <c r="A197"/>
      <c r="B197"/>
      <c r="C197" s="395"/>
      <c r="D197" s="395"/>
      <c r="E197" s="395"/>
      <c r="F197" s="395"/>
      <c r="G197" s="395"/>
      <c r="H197" s="395"/>
      <c r="I197" s="395"/>
      <c r="J197" s="395"/>
      <c r="K197" s="395"/>
      <c r="L197" s="395"/>
      <c r="M197" s="395"/>
      <c r="N197" s="395"/>
      <c r="O197" s="395"/>
      <c r="P197" s="395"/>
      <c r="Q197" s="395"/>
      <c r="R197" s="395"/>
      <c r="S197" s="395"/>
      <c r="T197" s="395"/>
      <c r="U197" s="395"/>
      <c r="V197" s="395"/>
      <c r="W197" s="395"/>
      <c r="X197" s="395"/>
      <c r="Y197" s="395"/>
      <c r="Z197" s="395"/>
      <c r="AA197" s="395"/>
    </row>
    <row r="198" spans="1:27" ht="26.4" x14ac:dyDescent="0.3">
      <c r="A198" s="401" t="s">
        <v>484</v>
      </c>
      <c r="B198" s="414" t="s">
        <v>485</v>
      </c>
      <c r="C198" s="403" t="s">
        <v>457</v>
      </c>
      <c r="D198" s="403"/>
      <c r="E198" s="403"/>
      <c r="F198" s="403"/>
      <c r="G198" s="403"/>
      <c r="H198" s="403"/>
      <c r="I198" s="403"/>
      <c r="J198" s="403"/>
      <c r="K198" s="403"/>
      <c r="L198" s="403"/>
      <c r="M198" s="403"/>
      <c r="N198" s="403"/>
      <c r="O198" s="403"/>
      <c r="P198" s="403"/>
      <c r="Q198" s="403"/>
      <c r="R198" s="403"/>
      <c r="S198" s="403"/>
      <c r="T198" s="403"/>
      <c r="U198" s="403"/>
      <c r="V198" s="403"/>
      <c r="W198" s="403"/>
      <c r="X198" s="403"/>
      <c r="Y198" s="403"/>
      <c r="Z198" s="403"/>
      <c r="AA198" s="403"/>
    </row>
    <row r="199" spans="1:27" x14ac:dyDescent="0.3">
      <c r="A199" s="386">
        <v>1</v>
      </c>
      <c r="B199" s="387" t="s">
        <v>458</v>
      </c>
      <c r="C199" s="415">
        <v>3.9877472152175857</v>
      </c>
      <c r="D199" s="415">
        <v>4.8358273842972954</v>
      </c>
      <c r="E199" s="415">
        <v>5.9464632144787721</v>
      </c>
      <c r="F199" s="415">
        <v>7.2590265753038583</v>
      </c>
      <c r="G199" s="415">
        <v>8.789999344627903</v>
      </c>
      <c r="H199" s="415">
        <v>10.709105995562286</v>
      </c>
      <c r="I199" s="415">
        <v>12.716358570660665</v>
      </c>
      <c r="J199" s="416">
        <v>13.985333322217166</v>
      </c>
      <c r="K199" s="417">
        <v>15.392056056392288</v>
      </c>
      <c r="L199" s="415">
        <v>16.905427100679791</v>
      </c>
      <c r="M199" s="415">
        <v>17.220050722578886</v>
      </c>
      <c r="N199" s="416">
        <v>17.467342843194942</v>
      </c>
      <c r="O199" s="417">
        <v>17.424189040486581</v>
      </c>
      <c r="P199" s="415">
        <v>17.68340063960142</v>
      </c>
      <c r="Q199" s="415">
        <v>18.256471568162798</v>
      </c>
      <c r="R199" s="415">
        <v>18.778753056920895</v>
      </c>
      <c r="S199" s="415">
        <v>18.903942083493398</v>
      </c>
      <c r="T199" s="415">
        <v>18.307792285205974</v>
      </c>
      <c r="U199" s="416">
        <v>17.204716379452133</v>
      </c>
      <c r="V199" s="417">
        <v>15.13355105324694</v>
      </c>
      <c r="W199" s="415">
        <v>13.113406236828853</v>
      </c>
      <c r="X199" s="415">
        <v>10.990296392189329</v>
      </c>
      <c r="Y199" s="415">
        <v>8.8804893221620826</v>
      </c>
      <c r="Z199" s="415">
        <v>7.0141645169691307</v>
      </c>
      <c r="AA199" s="415">
        <v>5.4242102309743325</v>
      </c>
    </row>
    <row r="200" spans="1:27" x14ac:dyDescent="0.3">
      <c r="A200" s="386">
        <v>2</v>
      </c>
      <c r="B200" s="387" t="s">
        <v>462</v>
      </c>
      <c r="C200" s="418">
        <v>0</v>
      </c>
      <c r="D200" s="418">
        <v>0</v>
      </c>
      <c r="E200" s="418">
        <v>0</v>
      </c>
      <c r="F200" s="418">
        <v>2.8046560063167133E-4</v>
      </c>
      <c r="G200" s="418">
        <v>2.0583248405952599E-3</v>
      </c>
      <c r="H200" s="418">
        <v>5.4158874196748481E-3</v>
      </c>
      <c r="I200" s="418">
        <v>1.4724656558406025E-2</v>
      </c>
      <c r="J200" s="419">
        <v>0.10971089513285322</v>
      </c>
      <c r="K200" s="420">
        <v>0.24578265525972229</v>
      </c>
      <c r="L200" s="418">
        <v>0.54497863075450326</v>
      </c>
      <c r="M200" s="418">
        <v>1.4841056826535448</v>
      </c>
      <c r="N200" s="419">
        <v>2.5024865669488969</v>
      </c>
      <c r="O200" s="420">
        <v>3.4047854181367523</v>
      </c>
      <c r="P200" s="418">
        <v>4.2281133881033641</v>
      </c>
      <c r="Q200" s="418">
        <v>4.7340588183814765</v>
      </c>
      <c r="R200" s="418">
        <v>5.310535858064604</v>
      </c>
      <c r="S200" s="418">
        <v>6.1920821606654748</v>
      </c>
      <c r="T200" s="418">
        <v>7.1165173425184252</v>
      </c>
      <c r="U200" s="419">
        <v>8.2761592011413843</v>
      </c>
      <c r="V200" s="420">
        <v>9.7857065223114379</v>
      </c>
      <c r="W200" s="418">
        <v>11.941620385420444</v>
      </c>
      <c r="X200" s="418">
        <v>14.205495023525991</v>
      </c>
      <c r="Y200" s="418">
        <v>16.244922432249702</v>
      </c>
      <c r="Z200" s="418">
        <v>18.033241330235661</v>
      </c>
      <c r="AA200" s="418">
        <v>19.392044421197266</v>
      </c>
    </row>
    <row r="201" spans="1:27" x14ac:dyDescent="0.3">
      <c r="A201" s="386">
        <v>3</v>
      </c>
      <c r="B201" s="387" t="s">
        <v>393</v>
      </c>
      <c r="C201" s="418">
        <v>0</v>
      </c>
      <c r="D201" s="418">
        <v>0</v>
      </c>
      <c r="E201" s="418">
        <v>0</v>
      </c>
      <c r="F201" s="418">
        <v>0</v>
      </c>
      <c r="G201" s="418">
        <v>0</v>
      </c>
      <c r="H201" s="418">
        <v>0</v>
      </c>
      <c r="I201" s="418">
        <v>0</v>
      </c>
      <c r="J201" s="419">
        <v>0</v>
      </c>
      <c r="K201" s="420">
        <v>0</v>
      </c>
      <c r="L201" s="418">
        <v>0</v>
      </c>
      <c r="M201" s="418">
        <v>0</v>
      </c>
      <c r="N201" s="419">
        <v>0</v>
      </c>
      <c r="O201" s="420">
        <v>0</v>
      </c>
      <c r="P201" s="418">
        <v>0</v>
      </c>
      <c r="Q201" s="418">
        <v>0</v>
      </c>
      <c r="R201" s="418">
        <v>0</v>
      </c>
      <c r="S201" s="418">
        <v>0</v>
      </c>
      <c r="T201" s="418">
        <v>0</v>
      </c>
      <c r="U201" s="419">
        <v>0</v>
      </c>
      <c r="V201" s="420">
        <v>0</v>
      </c>
      <c r="W201" s="418">
        <v>0</v>
      </c>
      <c r="X201" s="418">
        <v>0</v>
      </c>
      <c r="Y201" s="418">
        <v>0</v>
      </c>
      <c r="Z201" s="418">
        <v>0</v>
      </c>
      <c r="AA201" s="418">
        <v>0</v>
      </c>
    </row>
    <row r="202" spans="1:27" ht="15" thickBot="1" x14ac:dyDescent="0.35">
      <c r="A202" s="395"/>
      <c r="B202" s="396" t="s">
        <v>390</v>
      </c>
      <c r="C202" s="421">
        <f t="shared" ref="C202:AA202" si="19">SUM(C199:C201)</f>
        <v>3.9877472152175857</v>
      </c>
      <c r="D202" s="421">
        <f t="shared" si="19"/>
        <v>4.8358273842972954</v>
      </c>
      <c r="E202" s="421">
        <f t="shared" si="19"/>
        <v>5.9464632144787721</v>
      </c>
      <c r="F202" s="421">
        <f t="shared" si="19"/>
        <v>7.2593070409044902</v>
      </c>
      <c r="G202" s="421">
        <f t="shared" si="19"/>
        <v>8.7920576694684982</v>
      </c>
      <c r="H202" s="421">
        <f t="shared" si="19"/>
        <v>10.714521882981961</v>
      </c>
      <c r="I202" s="421">
        <f t="shared" si="19"/>
        <v>12.73108322721907</v>
      </c>
      <c r="J202" s="421">
        <f t="shared" si="19"/>
        <v>14.095044217350019</v>
      </c>
      <c r="K202" s="422">
        <f t="shared" si="19"/>
        <v>15.637838711652011</v>
      </c>
      <c r="L202" s="422">
        <f t="shared" si="19"/>
        <v>17.450405731434294</v>
      </c>
      <c r="M202" s="422">
        <f t="shared" si="19"/>
        <v>18.704156405232432</v>
      </c>
      <c r="N202" s="422">
        <f t="shared" si="19"/>
        <v>19.969829410143838</v>
      </c>
      <c r="O202" s="423">
        <f t="shared" si="19"/>
        <v>20.828974458623335</v>
      </c>
      <c r="P202" s="423">
        <f t="shared" si="19"/>
        <v>21.911514027704783</v>
      </c>
      <c r="Q202" s="423">
        <f t="shared" si="19"/>
        <v>22.990530386544275</v>
      </c>
      <c r="R202" s="423">
        <f t="shared" si="19"/>
        <v>24.089288914985499</v>
      </c>
      <c r="S202" s="423">
        <f t="shared" si="19"/>
        <v>25.096024244158873</v>
      </c>
      <c r="T202" s="423">
        <f t="shared" si="19"/>
        <v>25.424309627724398</v>
      </c>
      <c r="U202" s="423">
        <f t="shared" si="19"/>
        <v>25.480875580593519</v>
      </c>
      <c r="V202" s="424">
        <f t="shared" si="19"/>
        <v>24.919257575558376</v>
      </c>
      <c r="W202" s="424">
        <f t="shared" si="19"/>
        <v>25.055026622249297</v>
      </c>
      <c r="X202" s="424">
        <f t="shared" si="19"/>
        <v>25.19579141571532</v>
      </c>
      <c r="Y202" s="424">
        <f t="shared" si="19"/>
        <v>25.125411754411786</v>
      </c>
      <c r="Z202" s="424">
        <f t="shared" si="19"/>
        <v>25.047405847204793</v>
      </c>
      <c r="AA202" s="424">
        <f t="shared" si="19"/>
        <v>24.816254652171597</v>
      </c>
    </row>
    <row r="203" spans="1:27" ht="15" thickTop="1" x14ac:dyDescent="0.3">
      <c r="A203"/>
      <c r="B203"/>
      <c r="C203" s="395"/>
      <c r="D203" s="395"/>
      <c r="E203" s="395"/>
      <c r="F203" s="395"/>
      <c r="G203" s="395"/>
      <c r="H203" s="395"/>
      <c r="I203" s="395"/>
      <c r="J203" s="395"/>
      <c r="K203" s="395"/>
      <c r="L203" s="395"/>
      <c r="M203" s="395"/>
      <c r="N203" s="395"/>
      <c r="O203" s="395"/>
      <c r="P203" s="395"/>
      <c r="Q203" s="395"/>
      <c r="R203" s="395"/>
      <c r="S203" s="395"/>
      <c r="T203" s="395"/>
      <c r="U203" s="395"/>
      <c r="V203" s="395"/>
      <c r="W203" s="395"/>
      <c r="X203" s="395"/>
      <c r="Y203" s="395"/>
      <c r="Z203" s="395"/>
      <c r="AA203" s="395"/>
    </row>
    <row r="204" spans="1:27" ht="26.4" x14ac:dyDescent="0.3">
      <c r="A204" s="401" t="s">
        <v>486</v>
      </c>
      <c r="B204" s="414" t="s">
        <v>487</v>
      </c>
      <c r="C204" s="403" t="s">
        <v>457</v>
      </c>
      <c r="D204" s="403"/>
      <c r="E204" s="403"/>
      <c r="F204" s="403"/>
      <c r="G204" s="403"/>
      <c r="H204" s="403"/>
      <c r="I204" s="403"/>
      <c r="J204" s="403"/>
      <c r="K204" s="403"/>
      <c r="L204" s="403"/>
      <c r="M204" s="403"/>
      <c r="N204" s="403"/>
      <c r="O204" s="403"/>
      <c r="P204" s="403"/>
      <c r="Q204" s="403"/>
      <c r="R204" s="403"/>
      <c r="S204" s="403"/>
      <c r="T204" s="403"/>
      <c r="U204" s="403"/>
      <c r="V204" s="403"/>
      <c r="W204" s="403"/>
      <c r="X204" s="403"/>
      <c r="Y204" s="403"/>
      <c r="Z204" s="403"/>
      <c r="AA204" s="403"/>
    </row>
    <row r="205" spans="1:27" x14ac:dyDescent="0.3">
      <c r="A205" s="386">
        <v>1</v>
      </c>
      <c r="B205" s="387" t="s">
        <v>443</v>
      </c>
      <c r="C205" s="415">
        <v>0.6379736323108578</v>
      </c>
      <c r="D205" s="415">
        <v>1.0172414292562817</v>
      </c>
      <c r="E205" s="415">
        <v>1.4819304802105646</v>
      </c>
      <c r="F205" s="415">
        <v>1.4102942043175482</v>
      </c>
      <c r="G205" s="415">
        <v>1.6016579421392574</v>
      </c>
      <c r="H205" s="415">
        <v>2.2946171027370164</v>
      </c>
      <c r="I205" s="415">
        <v>2.5992605928019912</v>
      </c>
      <c r="J205" s="416">
        <v>3.2620654208334869</v>
      </c>
      <c r="K205" s="417">
        <v>3.4198089784457464</v>
      </c>
      <c r="L205" s="415">
        <v>4.4870810930338667</v>
      </c>
      <c r="M205" s="415">
        <v>5.3188193052560537</v>
      </c>
      <c r="N205" s="416">
        <v>6.4123496318046938</v>
      </c>
      <c r="O205" s="417">
        <v>8.3665507431689718</v>
      </c>
      <c r="P205" s="415">
        <v>11.201614995403714</v>
      </c>
      <c r="Q205" s="415">
        <v>14.899623521995629</v>
      </c>
      <c r="R205" s="415">
        <v>18.089833944597242</v>
      </c>
      <c r="S205" s="415">
        <v>20.170557968630156</v>
      </c>
      <c r="T205" s="415">
        <v>21.458955750122929</v>
      </c>
      <c r="U205" s="416">
        <v>22.106437398758541</v>
      </c>
      <c r="V205" s="417">
        <v>22.647316640863199</v>
      </c>
      <c r="W205" s="415">
        <v>23.150712290439341</v>
      </c>
      <c r="X205" s="415">
        <v>23.653660472156524</v>
      </c>
      <c r="Y205" s="415">
        <v>24.216756782885614</v>
      </c>
      <c r="Z205" s="415">
        <v>24.853454502478236</v>
      </c>
      <c r="AA205" s="415">
        <v>25.563187218041534</v>
      </c>
    </row>
    <row r="206" spans="1:27" x14ac:dyDescent="0.3">
      <c r="A206" s="386">
        <v>2</v>
      </c>
      <c r="B206" s="387" t="s">
        <v>444</v>
      </c>
      <c r="C206" s="418">
        <v>11.096298297550806</v>
      </c>
      <c r="D206" s="418">
        <v>10.748671638634988</v>
      </c>
      <c r="E206" s="418">
        <v>12.283571882815632</v>
      </c>
      <c r="F206" s="418">
        <v>13.45728525175211</v>
      </c>
      <c r="G206" s="418">
        <v>15.504110764082235</v>
      </c>
      <c r="H206" s="418">
        <v>18.008131974100976</v>
      </c>
      <c r="I206" s="418">
        <v>18.561219208143033</v>
      </c>
      <c r="J206" s="419">
        <v>19.263552182770233</v>
      </c>
      <c r="K206" s="420">
        <v>21.327276742379819</v>
      </c>
      <c r="L206" s="418">
        <v>23.679171147046727</v>
      </c>
      <c r="M206" s="418">
        <v>25.21112507872235</v>
      </c>
      <c r="N206" s="419">
        <v>26.648781581602517</v>
      </c>
      <c r="O206" s="420">
        <v>27.301051539880667</v>
      </c>
      <c r="P206" s="418">
        <v>27.428376049953449</v>
      </c>
      <c r="Q206" s="418">
        <v>27.292670690556541</v>
      </c>
      <c r="R206" s="418">
        <v>27.246742657611577</v>
      </c>
      <c r="S206" s="418">
        <v>28.155055784573683</v>
      </c>
      <c r="T206" s="418">
        <v>29.796831326062762</v>
      </c>
      <c r="U206" s="419">
        <v>31.925662758061922</v>
      </c>
      <c r="V206" s="420">
        <v>33.955585363426756</v>
      </c>
      <c r="W206" s="418">
        <v>35.520472220817361</v>
      </c>
      <c r="X206" s="418">
        <v>36.707203734937679</v>
      </c>
      <c r="Y206" s="418">
        <v>37.529072487735796</v>
      </c>
      <c r="Z206" s="418">
        <v>38.18628831863056</v>
      </c>
      <c r="AA206" s="418">
        <v>38.700102775903247</v>
      </c>
    </row>
    <row r="207" spans="1:27" x14ac:dyDescent="0.3">
      <c r="A207" s="386">
        <v>3</v>
      </c>
      <c r="B207" s="387" t="s">
        <v>445</v>
      </c>
      <c r="C207" s="418">
        <v>3.0721399450490932</v>
      </c>
      <c r="D207" s="418">
        <v>4.4016407099487544</v>
      </c>
      <c r="E207" s="418">
        <v>6.2317975884306422</v>
      </c>
      <c r="F207" s="418">
        <v>7.6208833983555557</v>
      </c>
      <c r="G207" s="418">
        <v>8.7205987091501367</v>
      </c>
      <c r="H207" s="418">
        <v>9.5829320809143699</v>
      </c>
      <c r="I207" s="418">
        <v>11.426977025562941</v>
      </c>
      <c r="J207" s="419">
        <v>12.47999559755049</v>
      </c>
      <c r="K207" s="420">
        <v>13.585413153798603</v>
      </c>
      <c r="L207" s="418">
        <v>14.864301630287555</v>
      </c>
      <c r="M207" s="418">
        <v>16.491869077878636</v>
      </c>
      <c r="N207" s="419">
        <v>19.316952715188808</v>
      </c>
      <c r="O207" s="420">
        <v>22.508611395857905</v>
      </c>
      <c r="P207" s="418">
        <v>25.486321843302829</v>
      </c>
      <c r="Q207" s="418">
        <v>28.251667238774107</v>
      </c>
      <c r="R207" s="418">
        <v>30.866679006779822</v>
      </c>
      <c r="S207" s="418">
        <v>33.257681276800554</v>
      </c>
      <c r="T207" s="418">
        <v>35.277979664185445</v>
      </c>
      <c r="U207" s="419">
        <v>36.916592403377578</v>
      </c>
      <c r="V207" s="420">
        <v>37.998269068468169</v>
      </c>
      <c r="W207" s="418">
        <v>38.662228214499976</v>
      </c>
      <c r="X207" s="418">
        <v>38.836478336062228</v>
      </c>
      <c r="Y207" s="418">
        <v>38.956147120476544</v>
      </c>
      <c r="Z207" s="418">
        <v>38.625428374102768</v>
      </c>
      <c r="AA207" s="418">
        <v>37.852975921291581</v>
      </c>
    </row>
    <row r="208" spans="1:27" x14ac:dyDescent="0.3">
      <c r="A208" s="386">
        <v>4</v>
      </c>
      <c r="B208" s="387" t="s">
        <v>446</v>
      </c>
      <c r="C208" s="418">
        <v>0</v>
      </c>
      <c r="D208" s="418">
        <v>0</v>
      </c>
      <c r="E208" s="418">
        <v>0</v>
      </c>
      <c r="F208" s="418">
        <v>0</v>
      </c>
      <c r="G208" s="418">
        <v>0</v>
      </c>
      <c r="H208" s="418">
        <v>0</v>
      </c>
      <c r="I208" s="418">
        <v>0</v>
      </c>
      <c r="J208" s="419">
        <v>0</v>
      </c>
      <c r="K208" s="420">
        <v>4.3901040284671997E-2</v>
      </c>
      <c r="L208" s="418">
        <v>0.1254827152154635</v>
      </c>
      <c r="M208" s="418">
        <v>0.25882532190943669</v>
      </c>
      <c r="N208" s="419">
        <v>0.44689044227893188</v>
      </c>
      <c r="O208" s="420">
        <v>0.62603286676559078</v>
      </c>
      <c r="P208" s="418">
        <v>0.84471983906469561</v>
      </c>
      <c r="Q208" s="418">
        <v>1.1509733380417475</v>
      </c>
      <c r="R208" s="418">
        <v>1.5471153299520894</v>
      </c>
      <c r="S208" s="418">
        <v>2.0508815104467839</v>
      </c>
      <c r="T208" s="418">
        <v>2.6429956528795153</v>
      </c>
      <c r="U208" s="419">
        <v>3.416041048096083</v>
      </c>
      <c r="V208" s="420">
        <v>4.5417596705596841</v>
      </c>
      <c r="W208" s="418">
        <v>6.2359266120904566</v>
      </c>
      <c r="X208" s="418">
        <v>8.6279132997041579</v>
      </c>
      <c r="Y208" s="418">
        <v>11.168419563386676</v>
      </c>
      <c r="Z208" s="418">
        <v>14.059628807108375</v>
      </c>
      <c r="AA208" s="418">
        <v>17.13477826957347</v>
      </c>
    </row>
    <row r="209" spans="1:27" ht="15" thickBot="1" x14ac:dyDescent="0.35">
      <c r="A209" s="395"/>
      <c r="B209" s="396" t="s">
        <v>390</v>
      </c>
      <c r="C209" s="421">
        <f t="shared" ref="C209:AA209" si="20">SUM(C205:C208)</f>
        <v>14.806411874910758</v>
      </c>
      <c r="D209" s="421">
        <f t="shared" si="20"/>
        <v>16.167553777840027</v>
      </c>
      <c r="E209" s="421">
        <f t="shared" si="20"/>
        <v>19.997299951456839</v>
      </c>
      <c r="F209" s="421">
        <f t="shared" si="20"/>
        <v>22.488462854425215</v>
      </c>
      <c r="G209" s="421">
        <f t="shared" si="20"/>
        <v>25.826367415371628</v>
      </c>
      <c r="H209" s="421">
        <f t="shared" si="20"/>
        <v>29.885681157752366</v>
      </c>
      <c r="I209" s="421">
        <f t="shared" si="20"/>
        <v>32.58745682650796</v>
      </c>
      <c r="J209" s="421">
        <f t="shared" si="20"/>
        <v>35.005613201154212</v>
      </c>
      <c r="K209" s="422">
        <f t="shared" si="20"/>
        <v>38.376399914908845</v>
      </c>
      <c r="L209" s="422">
        <f t="shared" si="20"/>
        <v>43.156036585583614</v>
      </c>
      <c r="M209" s="422">
        <f t="shared" si="20"/>
        <v>47.28063878376647</v>
      </c>
      <c r="N209" s="422">
        <f t="shared" si="20"/>
        <v>52.824974370874948</v>
      </c>
      <c r="O209" s="423">
        <f t="shared" si="20"/>
        <v>58.802246545673135</v>
      </c>
      <c r="P209" s="423">
        <f t="shared" si="20"/>
        <v>64.961032727724685</v>
      </c>
      <c r="Q209" s="423">
        <f t="shared" si="20"/>
        <v>71.594934789368025</v>
      </c>
      <c r="R209" s="423">
        <f t="shared" si="20"/>
        <v>77.750370938940733</v>
      </c>
      <c r="S209" s="423">
        <f t="shared" si="20"/>
        <v>83.634176540451179</v>
      </c>
      <c r="T209" s="423">
        <f t="shared" si="20"/>
        <v>89.176762393250655</v>
      </c>
      <c r="U209" s="423">
        <f t="shared" si="20"/>
        <v>94.364733608294117</v>
      </c>
      <c r="V209" s="424">
        <f t="shared" si="20"/>
        <v>99.142930743317805</v>
      </c>
      <c r="W209" s="424">
        <f t="shared" si="20"/>
        <v>103.56933933784713</v>
      </c>
      <c r="X209" s="424">
        <f t="shared" si="20"/>
        <v>107.82525584286059</v>
      </c>
      <c r="Y209" s="424">
        <f t="shared" si="20"/>
        <v>111.87039595448464</v>
      </c>
      <c r="Z209" s="424">
        <f t="shared" si="20"/>
        <v>115.72480000231994</v>
      </c>
      <c r="AA209" s="424">
        <f t="shared" si="20"/>
        <v>119.25104418480984</v>
      </c>
    </row>
    <row r="210" spans="1:27" ht="15" thickTop="1" x14ac:dyDescent="0.3">
      <c r="A210"/>
      <c r="B210"/>
      <c r="C210" s="395"/>
      <c r="D210" s="395"/>
      <c r="E210" s="395"/>
      <c r="F210" s="395"/>
      <c r="G210" s="395"/>
      <c r="H210" s="395"/>
      <c r="I210" s="395"/>
      <c r="J210" s="395"/>
      <c r="K210" s="395"/>
      <c r="L210" s="395"/>
      <c r="M210" s="395"/>
      <c r="N210" s="395"/>
      <c r="O210" s="395"/>
      <c r="P210" s="395"/>
      <c r="Q210" s="395"/>
      <c r="R210" s="395"/>
      <c r="S210" s="395"/>
      <c r="T210" s="395"/>
      <c r="U210" s="395"/>
      <c r="V210" s="395"/>
      <c r="W210" s="395"/>
      <c r="X210" s="395"/>
      <c r="Y210" s="395"/>
      <c r="Z210" s="395"/>
      <c r="AA210" s="395"/>
    </row>
    <row r="211" spans="1:27" x14ac:dyDescent="0.3">
      <c r="A211" s="401" t="s">
        <v>488</v>
      </c>
      <c r="B211" s="414" t="s">
        <v>489</v>
      </c>
      <c r="C211" s="403" t="s">
        <v>457</v>
      </c>
      <c r="D211" s="403"/>
      <c r="E211" s="403"/>
      <c r="F211" s="403"/>
      <c r="G211" s="403"/>
      <c r="H211" s="403"/>
      <c r="I211" s="403"/>
      <c r="J211" s="403"/>
      <c r="K211" s="403"/>
      <c r="L211" s="403"/>
      <c r="M211" s="403"/>
      <c r="N211" s="403"/>
      <c r="O211" s="403"/>
      <c r="P211" s="403"/>
      <c r="Q211" s="403"/>
      <c r="R211" s="403"/>
      <c r="S211" s="403"/>
      <c r="T211" s="403"/>
      <c r="U211" s="403"/>
      <c r="V211" s="403"/>
      <c r="W211" s="403"/>
      <c r="X211" s="403"/>
      <c r="Y211" s="403"/>
      <c r="Z211" s="403"/>
      <c r="AA211" s="403"/>
    </row>
    <row r="212" spans="1:27" x14ac:dyDescent="0.3">
      <c r="A212" s="386">
        <v>1</v>
      </c>
      <c r="B212" s="387" t="s">
        <v>443</v>
      </c>
      <c r="C212" s="415">
        <v>0.60338648799506511</v>
      </c>
      <c r="D212" s="415">
        <v>0.7655318023994242</v>
      </c>
      <c r="E212" s="415">
        <v>1.0077068556897488</v>
      </c>
      <c r="F212" s="415">
        <v>1.2885897949415919</v>
      </c>
      <c r="G212" s="415">
        <v>1.736685901857056</v>
      </c>
      <c r="H212" s="415">
        <v>2.5571434213854718</v>
      </c>
      <c r="I212" s="415">
        <v>2.6361725764765929</v>
      </c>
      <c r="J212" s="416">
        <v>3.4842420186273415</v>
      </c>
      <c r="K212" s="417">
        <v>4.5648112034861699</v>
      </c>
      <c r="L212" s="415">
        <v>5.2546205347619441</v>
      </c>
      <c r="M212" s="415">
        <v>5.3840163096928508</v>
      </c>
      <c r="N212" s="416">
        <v>5.2907542344083325</v>
      </c>
      <c r="O212" s="417">
        <v>5.1207112829911479</v>
      </c>
      <c r="P212" s="415">
        <v>4.8812712573511821</v>
      </c>
      <c r="Q212" s="415">
        <v>4.6790388687055371</v>
      </c>
      <c r="R212" s="415">
        <v>4.4513272772523091</v>
      </c>
      <c r="S212" s="415">
        <v>4.0003198090722449</v>
      </c>
      <c r="T212" s="415">
        <v>3.5282518688175548</v>
      </c>
      <c r="U212" s="416">
        <v>2.9746942193178687</v>
      </c>
      <c r="V212" s="417">
        <v>2.5333137108725006</v>
      </c>
      <c r="W212" s="415">
        <v>2.2237855384733072</v>
      </c>
      <c r="X212" s="415">
        <v>2.0165650901275485</v>
      </c>
      <c r="Y212" s="415">
        <v>1.8557697699580471</v>
      </c>
      <c r="Z212" s="415">
        <v>1.7191850466428942</v>
      </c>
      <c r="AA212" s="415">
        <v>1.5984361856186222</v>
      </c>
    </row>
    <row r="213" spans="1:27" x14ac:dyDescent="0.3">
      <c r="A213" s="386">
        <v>2</v>
      </c>
      <c r="B213" s="387" t="s">
        <v>444</v>
      </c>
      <c r="C213" s="418">
        <v>106.24569351907537</v>
      </c>
      <c r="D213" s="418">
        <v>100.63389445147395</v>
      </c>
      <c r="E213" s="418">
        <v>111.64574934477399</v>
      </c>
      <c r="F213" s="418">
        <v>116.76565594911669</v>
      </c>
      <c r="G213" s="418">
        <v>127.42548549871198</v>
      </c>
      <c r="H213" s="418">
        <v>141.09549545581837</v>
      </c>
      <c r="I213" s="418">
        <v>146.69955161586728</v>
      </c>
      <c r="J213" s="419">
        <v>152.1298411887575</v>
      </c>
      <c r="K213" s="420">
        <v>162.34325779319178</v>
      </c>
      <c r="L213" s="418">
        <v>170.27577607280364</v>
      </c>
      <c r="M213" s="418">
        <v>163.58939824562131</v>
      </c>
      <c r="N213" s="419">
        <v>158.94955358060758</v>
      </c>
      <c r="O213" s="420">
        <v>154.14989349816284</v>
      </c>
      <c r="P213" s="418">
        <v>147.93970394918298</v>
      </c>
      <c r="Q213" s="418">
        <v>140.34173227636995</v>
      </c>
      <c r="R213" s="418">
        <v>129.20223807971956</v>
      </c>
      <c r="S213" s="418">
        <v>114.50354775010399</v>
      </c>
      <c r="T213" s="418">
        <v>100.74674040040577</v>
      </c>
      <c r="U213" s="419">
        <v>85.792113429061885</v>
      </c>
      <c r="V213" s="420">
        <v>73.358899943391108</v>
      </c>
      <c r="W213" s="418">
        <v>63.838050218381142</v>
      </c>
      <c r="X213" s="418">
        <v>56.997227391279523</v>
      </c>
      <c r="Y213" s="418">
        <v>51.987463182750105</v>
      </c>
      <c r="Z213" s="418">
        <v>47.8526136173354</v>
      </c>
      <c r="AA213" s="418">
        <v>44.201733080203724</v>
      </c>
    </row>
    <row r="214" spans="1:27" x14ac:dyDescent="0.3">
      <c r="A214" s="386">
        <v>3</v>
      </c>
      <c r="B214" s="387" t="s">
        <v>445</v>
      </c>
      <c r="C214" s="418">
        <v>5.2068356124722959</v>
      </c>
      <c r="D214" s="418">
        <v>6.3649578361897321</v>
      </c>
      <c r="E214" s="418">
        <v>7.1510707154058091</v>
      </c>
      <c r="F214" s="418">
        <v>8.9937216819338381</v>
      </c>
      <c r="G214" s="418">
        <v>10.968687607207753</v>
      </c>
      <c r="H214" s="418">
        <v>11.648915249657833</v>
      </c>
      <c r="I214" s="418">
        <v>13.159101946905079</v>
      </c>
      <c r="J214" s="419">
        <v>15.1613283574476</v>
      </c>
      <c r="K214" s="420">
        <v>16.55822455048251</v>
      </c>
      <c r="L214" s="418">
        <v>17.783153284400374</v>
      </c>
      <c r="M214" s="418">
        <v>17.431029888336525</v>
      </c>
      <c r="N214" s="419">
        <v>16.603609673896731</v>
      </c>
      <c r="O214" s="420">
        <v>15.634312199383745</v>
      </c>
      <c r="P214" s="418">
        <v>14.585582040591007</v>
      </c>
      <c r="Q214" s="418">
        <v>13.352960696642487</v>
      </c>
      <c r="R214" s="418">
        <v>12.060727588367435</v>
      </c>
      <c r="S214" s="418">
        <v>10.587294343060858</v>
      </c>
      <c r="T214" s="418">
        <v>9.4484051280043921</v>
      </c>
      <c r="U214" s="419">
        <v>8.3053625588669604</v>
      </c>
      <c r="V214" s="420">
        <v>7.2651224455119205</v>
      </c>
      <c r="W214" s="418">
        <v>6.3715026155214387</v>
      </c>
      <c r="X214" s="418">
        <v>5.6274090015939722</v>
      </c>
      <c r="Y214" s="418">
        <v>5.0835891992941704</v>
      </c>
      <c r="Z214" s="418">
        <v>4.6448058311604425</v>
      </c>
      <c r="AA214" s="418">
        <v>4.2728302797070299</v>
      </c>
    </row>
    <row r="215" spans="1:27" x14ac:dyDescent="0.3">
      <c r="A215" s="386">
        <v>4</v>
      </c>
      <c r="B215" s="387" t="s">
        <v>458</v>
      </c>
      <c r="C215" s="418">
        <v>16.607295534742242</v>
      </c>
      <c r="D215" s="418">
        <v>11.827039723482663</v>
      </c>
      <c r="E215" s="418">
        <v>13.664875546001875</v>
      </c>
      <c r="F215" s="418">
        <v>12.681834173213904</v>
      </c>
      <c r="G215" s="418">
        <v>12.210145882144925</v>
      </c>
      <c r="H215" s="418">
        <v>11.868544357454873</v>
      </c>
      <c r="I215" s="418">
        <v>10.412957694703453</v>
      </c>
      <c r="J215" s="419">
        <v>10.6046134319892</v>
      </c>
      <c r="K215" s="420">
        <v>11.570604959028872</v>
      </c>
      <c r="L215" s="418">
        <v>11.334169639031842</v>
      </c>
      <c r="M215" s="418">
        <v>9.7222830336728645</v>
      </c>
      <c r="N215" s="419">
        <v>6.7640467767819352</v>
      </c>
      <c r="O215" s="420">
        <v>4.7224995014821936</v>
      </c>
      <c r="P215" s="418">
        <v>2.8996176439276931</v>
      </c>
      <c r="Q215" s="418">
        <v>1.5347976243993009</v>
      </c>
      <c r="R215" s="418">
        <v>0.77500115285444926</v>
      </c>
      <c r="S215" s="418">
        <v>8.9542442476765058E-2</v>
      </c>
      <c r="T215" s="418">
        <v>7.3220633890090815E-5</v>
      </c>
      <c r="U215" s="419">
        <v>7.5292934523775161E-5</v>
      </c>
      <c r="V215" s="420">
        <v>6.1790730450870881E-5</v>
      </c>
      <c r="W215" s="418">
        <v>1.1159591778992311E-4</v>
      </c>
      <c r="X215" s="418">
        <v>7.9947535554336906E-5</v>
      </c>
      <c r="Y215" s="418">
        <v>6.2302151172432985E-5</v>
      </c>
      <c r="Z215" s="418">
        <v>1.3917832507017372E-4</v>
      </c>
      <c r="AA215" s="418">
        <v>1.1030608847284671E-4</v>
      </c>
    </row>
    <row r="216" spans="1:27" x14ac:dyDescent="0.3">
      <c r="A216" s="386">
        <v>5</v>
      </c>
      <c r="B216" s="387" t="s">
        <v>393</v>
      </c>
      <c r="C216" s="418">
        <v>0</v>
      </c>
      <c r="D216" s="418">
        <v>0</v>
      </c>
      <c r="E216" s="418">
        <v>0</v>
      </c>
      <c r="F216" s="418">
        <v>0</v>
      </c>
      <c r="G216" s="418">
        <v>0</v>
      </c>
      <c r="H216" s="418">
        <v>0</v>
      </c>
      <c r="I216" s="418">
        <v>0</v>
      </c>
      <c r="J216" s="419">
        <v>0</v>
      </c>
      <c r="K216" s="420">
        <v>2.5287005137787497E-4</v>
      </c>
      <c r="L216" s="418">
        <v>5.8760840343427729E-4</v>
      </c>
      <c r="M216" s="418">
        <v>7.2606194567661705E-4</v>
      </c>
      <c r="N216" s="419">
        <v>8.4441069296582814E-4</v>
      </c>
      <c r="O216" s="420">
        <v>1.1203266075498666E-3</v>
      </c>
      <c r="P216" s="418">
        <v>1.7393050202264828E-3</v>
      </c>
      <c r="Q216" s="418">
        <v>4.8621524106745532E-3</v>
      </c>
      <c r="R216" s="418">
        <v>1.475113639062043E-2</v>
      </c>
      <c r="S216" s="418">
        <v>3.4386844808021115E-2</v>
      </c>
      <c r="T216" s="418">
        <v>5.1557731233207969E-2</v>
      </c>
      <c r="U216" s="419">
        <v>6.4760530200222086E-2</v>
      </c>
      <c r="V216" s="420">
        <v>5.7849429896791133E-3</v>
      </c>
      <c r="W216" s="418">
        <v>6.0807934985076788E-3</v>
      </c>
      <c r="X216" s="418">
        <v>6.4835689133937871E-3</v>
      </c>
      <c r="Y216" s="418">
        <v>6.9363223229660402E-3</v>
      </c>
      <c r="Z216" s="418">
        <v>7.3663685539165531E-3</v>
      </c>
      <c r="AA216" s="418">
        <v>7.8062485619182715E-3</v>
      </c>
    </row>
    <row r="217" spans="1:27" x14ac:dyDescent="0.3">
      <c r="A217" s="386">
        <v>6</v>
      </c>
      <c r="B217" s="387" t="s">
        <v>459</v>
      </c>
      <c r="C217" s="418">
        <v>1.7575585159939366</v>
      </c>
      <c r="D217" s="418">
        <v>2.3660926739358827</v>
      </c>
      <c r="E217" s="418">
        <v>2.7943882845962853</v>
      </c>
      <c r="F217" s="418">
        <v>1.9667998125100463</v>
      </c>
      <c r="G217" s="418">
        <v>1.3177260779242654</v>
      </c>
      <c r="H217" s="418">
        <v>1.206175480711049</v>
      </c>
      <c r="I217" s="418">
        <v>1.0904410181566606</v>
      </c>
      <c r="J217" s="419">
        <v>0.91349460005161953</v>
      </c>
      <c r="K217" s="420">
        <v>0.65863828945705383</v>
      </c>
      <c r="L217" s="418">
        <v>0.23936586934524953</v>
      </c>
      <c r="M217" s="418">
        <v>4.1616487740356471E-2</v>
      </c>
      <c r="N217" s="419">
        <v>2.4827022642091287E-2</v>
      </c>
      <c r="O217" s="420">
        <v>1.2587023023335536E-2</v>
      </c>
      <c r="P217" s="418">
        <v>3.279749245332871E-3</v>
      </c>
      <c r="Q217" s="418">
        <v>6.211813389551857E-4</v>
      </c>
      <c r="R217" s="418">
        <v>3.7987163973802954E-5</v>
      </c>
      <c r="S217" s="418">
        <v>2.8540227114216835E-5</v>
      </c>
      <c r="T217" s="418">
        <v>1.5369790348295387E-5</v>
      </c>
      <c r="U217" s="419">
        <v>1.4498122216332556E-5</v>
      </c>
      <c r="V217" s="420">
        <v>1.3420930892598383E-5</v>
      </c>
      <c r="W217" s="418">
        <v>9.5897431849413583E-6</v>
      </c>
      <c r="X217" s="418">
        <v>1.2897485656392425E-5</v>
      </c>
      <c r="Y217" s="418">
        <v>1.7889665840324199E-5</v>
      </c>
      <c r="Z217" s="418">
        <v>5.2030610787216934E-5</v>
      </c>
      <c r="AA217" s="418">
        <v>2.4057647807362088E-5</v>
      </c>
    </row>
    <row r="218" spans="1:27" ht="15" thickBot="1" x14ac:dyDescent="0.35">
      <c r="A218" s="395"/>
      <c r="B218" s="396" t="s">
        <v>390</v>
      </c>
      <c r="C218" s="421">
        <f t="shared" ref="C218:AA218" si="21">SUM(C212:C217)</f>
        <v>130.4207696702789</v>
      </c>
      <c r="D218" s="421">
        <f t="shared" si="21"/>
        <v>121.95751648748164</v>
      </c>
      <c r="E218" s="421">
        <f t="shared" si="21"/>
        <v>136.26379074646772</v>
      </c>
      <c r="F218" s="421">
        <f t="shared" si="21"/>
        <v>141.69660141171605</v>
      </c>
      <c r="G218" s="421">
        <f t="shared" si="21"/>
        <v>153.658730967846</v>
      </c>
      <c r="H218" s="421">
        <f t="shared" si="21"/>
        <v>168.37627396502759</v>
      </c>
      <c r="I218" s="421">
        <f t="shared" si="21"/>
        <v>173.99822485210908</v>
      </c>
      <c r="J218" s="421">
        <f t="shared" si="21"/>
        <v>182.29351959687327</v>
      </c>
      <c r="K218" s="422">
        <f t="shared" si="21"/>
        <v>195.69578966569779</v>
      </c>
      <c r="L218" s="422">
        <f t="shared" si="21"/>
        <v>204.8876730087465</v>
      </c>
      <c r="M218" s="422">
        <f t="shared" si="21"/>
        <v>196.16907002700955</v>
      </c>
      <c r="N218" s="422">
        <f t="shared" si="21"/>
        <v>187.63363569902961</v>
      </c>
      <c r="O218" s="423">
        <f t="shared" si="21"/>
        <v>179.64112383165082</v>
      </c>
      <c r="P218" s="423">
        <f t="shared" si="21"/>
        <v>170.31119394531845</v>
      </c>
      <c r="Q218" s="423">
        <f t="shared" si="21"/>
        <v>159.9140127998669</v>
      </c>
      <c r="R218" s="423">
        <f t="shared" si="21"/>
        <v>146.50408322174837</v>
      </c>
      <c r="S218" s="423">
        <f t="shared" si="21"/>
        <v>129.21511972974895</v>
      </c>
      <c r="T218" s="423">
        <f t="shared" si="21"/>
        <v>113.77504371888516</v>
      </c>
      <c r="U218" s="423">
        <f t="shared" si="21"/>
        <v>97.137020528503669</v>
      </c>
      <c r="V218" s="424">
        <f t="shared" si="21"/>
        <v>83.163196254426566</v>
      </c>
      <c r="W218" s="424">
        <f t="shared" si="21"/>
        <v>72.439540351535371</v>
      </c>
      <c r="X218" s="424">
        <f t="shared" si="21"/>
        <v>64.647777896935651</v>
      </c>
      <c r="Y218" s="424">
        <f t="shared" si="21"/>
        <v>58.933838666142293</v>
      </c>
      <c r="Z218" s="424">
        <f t="shared" si="21"/>
        <v>54.224162072628509</v>
      </c>
      <c r="AA218" s="424">
        <f t="shared" si="21"/>
        <v>50.080940157827577</v>
      </c>
    </row>
    <row r="219" spans="1:27" ht="15" thickTop="1" x14ac:dyDescent="0.3">
      <c r="A219"/>
      <c r="B219"/>
      <c r="C219" s="395"/>
      <c r="D219" s="395"/>
      <c r="E219" s="395"/>
      <c r="F219" s="395"/>
      <c r="G219" s="395"/>
      <c r="H219" s="395"/>
      <c r="I219" s="395"/>
      <c r="J219" s="395"/>
      <c r="K219" s="395"/>
      <c r="L219" s="395"/>
      <c r="M219" s="395"/>
      <c r="N219" s="395"/>
      <c r="O219" s="395"/>
      <c r="P219" s="395"/>
      <c r="Q219" s="395"/>
      <c r="R219" s="395"/>
      <c r="S219" s="395"/>
      <c r="T219" s="395"/>
      <c r="U219" s="395"/>
      <c r="V219" s="395"/>
      <c r="W219" s="395"/>
      <c r="X219" s="395"/>
      <c r="Y219" s="395"/>
      <c r="Z219" s="395"/>
      <c r="AA219" s="395"/>
    </row>
    <row r="220" spans="1:27" ht="26.4" x14ac:dyDescent="0.3">
      <c r="A220" s="401" t="s">
        <v>490</v>
      </c>
      <c r="B220" s="414" t="s">
        <v>491</v>
      </c>
      <c r="C220" s="403" t="s">
        <v>457</v>
      </c>
      <c r="D220" s="403"/>
      <c r="E220" s="403"/>
      <c r="F220" s="403"/>
      <c r="G220" s="403"/>
      <c r="H220" s="403"/>
      <c r="I220" s="403"/>
      <c r="J220" s="403"/>
      <c r="K220" s="403"/>
      <c r="L220" s="403"/>
      <c r="M220" s="403"/>
      <c r="N220" s="403"/>
      <c r="O220" s="403"/>
      <c r="P220" s="403"/>
      <c r="Q220" s="403"/>
      <c r="R220" s="403"/>
      <c r="S220" s="403"/>
      <c r="T220" s="403"/>
      <c r="U220" s="403"/>
      <c r="V220" s="403"/>
      <c r="W220" s="403"/>
      <c r="X220" s="403"/>
      <c r="Y220" s="403"/>
      <c r="Z220" s="403"/>
      <c r="AA220" s="403"/>
    </row>
    <row r="221" spans="1:27" x14ac:dyDescent="0.3">
      <c r="A221" s="386">
        <v>1</v>
      </c>
      <c r="B221" s="387" t="s">
        <v>444</v>
      </c>
      <c r="C221" s="415">
        <v>0.10446066</v>
      </c>
      <c r="D221" s="415">
        <v>0.22608720000000002</v>
      </c>
      <c r="E221" s="415">
        <v>0.30119839200000004</v>
      </c>
      <c r="F221" s="415">
        <v>0.444135744</v>
      </c>
      <c r="G221" s="415">
        <v>0.45164519985896745</v>
      </c>
      <c r="H221" s="415">
        <v>0.85230164771302874</v>
      </c>
      <c r="I221" s="415">
        <v>2.4255425955049206</v>
      </c>
      <c r="J221" s="416">
        <v>3.2325089180372983</v>
      </c>
      <c r="K221" s="417">
        <v>4.0145308248668083</v>
      </c>
      <c r="L221" s="415">
        <v>4.5501928024739682</v>
      </c>
      <c r="M221" s="415">
        <v>4.8437328067927901</v>
      </c>
      <c r="N221" s="416">
        <v>8.6191882408235205</v>
      </c>
      <c r="O221" s="417">
        <v>12.205506450023496</v>
      </c>
      <c r="P221" s="415">
        <v>14.304252335706634</v>
      </c>
      <c r="Q221" s="415">
        <v>18.52947082392631</v>
      </c>
      <c r="R221" s="415">
        <v>26.394940229525584</v>
      </c>
      <c r="S221" s="415">
        <v>36.142297583843671</v>
      </c>
      <c r="T221" s="415">
        <v>42.176005146554729</v>
      </c>
      <c r="U221" s="416">
        <v>45.66365878328088</v>
      </c>
      <c r="V221" s="417">
        <v>49.820080191705358</v>
      </c>
      <c r="W221" s="415">
        <v>53.575264247889095</v>
      </c>
      <c r="X221" s="415">
        <v>56.628809835331218</v>
      </c>
      <c r="Y221" s="415">
        <v>58.989186463962426</v>
      </c>
      <c r="Z221" s="415">
        <v>60.532799166866724</v>
      </c>
      <c r="AA221" s="415">
        <v>60.897312540358023</v>
      </c>
    </row>
    <row r="222" spans="1:27" x14ac:dyDescent="0.3">
      <c r="A222" s="386">
        <v>2</v>
      </c>
      <c r="B222" s="387" t="s">
        <v>458</v>
      </c>
      <c r="C222" s="418">
        <v>0</v>
      </c>
      <c r="D222" s="418">
        <v>0</v>
      </c>
      <c r="E222" s="418">
        <v>0</v>
      </c>
      <c r="F222" s="418">
        <v>0</v>
      </c>
      <c r="G222" s="418">
        <v>0</v>
      </c>
      <c r="H222" s="418">
        <v>1.9347888091173524E-2</v>
      </c>
      <c r="I222" s="418">
        <v>3.7327122117605097E-2</v>
      </c>
      <c r="J222" s="419">
        <v>6.5015666717867654E-2</v>
      </c>
      <c r="K222" s="420">
        <v>0.10307576207314904</v>
      </c>
      <c r="L222" s="418">
        <v>9.8689560979255922E-2</v>
      </c>
      <c r="M222" s="418">
        <v>8.9787812649239601E-2</v>
      </c>
      <c r="N222" s="419">
        <v>8.734810161052721E-2</v>
      </c>
      <c r="O222" s="420">
        <v>0.12215437104888714</v>
      </c>
      <c r="P222" s="418">
        <v>0.22897439327443572</v>
      </c>
      <c r="Q222" s="418">
        <v>0.293359305292623</v>
      </c>
      <c r="R222" s="418">
        <v>8.6852814370036377E-2</v>
      </c>
      <c r="S222" s="418">
        <v>0.16568580407287314</v>
      </c>
      <c r="T222" s="418">
        <v>0.25769019460993842</v>
      </c>
      <c r="U222" s="419">
        <v>0.27678655725969259</v>
      </c>
      <c r="V222" s="420">
        <v>0.18064408288896294</v>
      </c>
      <c r="W222" s="418">
        <v>0.11569419408211054</v>
      </c>
      <c r="X222" s="418">
        <v>7.442998599342622E-2</v>
      </c>
      <c r="Y222" s="418">
        <v>0.101014477852232</v>
      </c>
      <c r="Z222" s="418">
        <v>6.3149431419392332E-2</v>
      </c>
      <c r="AA222" s="418">
        <v>6.8410678169183128E-2</v>
      </c>
    </row>
    <row r="223" spans="1:27" x14ac:dyDescent="0.3">
      <c r="A223" s="386">
        <v>3</v>
      </c>
      <c r="B223" s="387" t="s">
        <v>459</v>
      </c>
      <c r="C223" s="418">
        <v>0</v>
      </c>
      <c r="D223" s="418">
        <v>0</v>
      </c>
      <c r="E223" s="418">
        <v>0</v>
      </c>
      <c r="F223" s="418">
        <v>2.5120800000000005E-4</v>
      </c>
      <c r="G223" s="418">
        <v>4.1868E-5</v>
      </c>
      <c r="H223" s="418">
        <v>4.0775812400433804E-3</v>
      </c>
      <c r="I223" s="418">
        <v>1.2215847748532172E-2</v>
      </c>
      <c r="J223" s="419">
        <v>4.2133159324686279E-3</v>
      </c>
      <c r="K223" s="420">
        <v>1.9548272507975725E-3</v>
      </c>
      <c r="L223" s="418">
        <v>1.4146158852328108E-3</v>
      </c>
      <c r="M223" s="418">
        <v>4.5638410329309435E-4</v>
      </c>
      <c r="N223" s="419">
        <v>2.1619591973425314E-4</v>
      </c>
      <c r="O223" s="420">
        <v>1.1879875180728267E-4</v>
      </c>
      <c r="P223" s="418">
        <v>2.7525497091318108E-5</v>
      </c>
      <c r="Q223" s="418">
        <v>7.0498984350894496E-6</v>
      </c>
      <c r="R223" s="418">
        <v>4.1959887185927656E-6</v>
      </c>
      <c r="S223" s="418">
        <v>4.0181731610276788E-6</v>
      </c>
      <c r="T223" s="418">
        <v>2.4082300558069216E-6</v>
      </c>
      <c r="U223" s="419">
        <v>1.9091760702034129E-6</v>
      </c>
      <c r="V223" s="420">
        <v>1.8993472355958511E-6</v>
      </c>
      <c r="W223" s="418">
        <v>1.4271275692225933E-6</v>
      </c>
      <c r="X223" s="418">
        <v>1.5440647096906215E-6</v>
      </c>
      <c r="Y223" s="418">
        <v>2.4719548404696758E-6</v>
      </c>
      <c r="Z223" s="418">
        <v>9.1920944318172422E-6</v>
      </c>
      <c r="AA223" s="418">
        <v>3.1890341630032711E-6</v>
      </c>
    </row>
    <row r="224" spans="1:27" ht="15" thickBot="1" x14ac:dyDescent="0.35">
      <c r="A224" s="395"/>
      <c r="B224" s="396" t="s">
        <v>390</v>
      </c>
      <c r="C224" s="421">
        <f t="shared" ref="C224:AA224" si="22">SUM(C221:C223)</f>
        <v>0.10446066</v>
      </c>
      <c r="D224" s="421">
        <f t="shared" si="22"/>
        <v>0.22608720000000002</v>
      </c>
      <c r="E224" s="421">
        <f t="shared" si="22"/>
        <v>0.30119839200000004</v>
      </c>
      <c r="F224" s="421">
        <f t="shared" si="22"/>
        <v>0.444386952</v>
      </c>
      <c r="G224" s="421">
        <f t="shared" si="22"/>
        <v>0.45168706785896745</v>
      </c>
      <c r="H224" s="421">
        <f t="shared" si="22"/>
        <v>0.87572711704424566</v>
      </c>
      <c r="I224" s="421">
        <f t="shared" si="22"/>
        <v>2.4750855653710579</v>
      </c>
      <c r="J224" s="421">
        <f t="shared" si="22"/>
        <v>3.3017379006876348</v>
      </c>
      <c r="K224" s="422">
        <f t="shared" si="22"/>
        <v>4.1195614141907546</v>
      </c>
      <c r="L224" s="422">
        <f t="shared" si="22"/>
        <v>4.6502969793384574</v>
      </c>
      <c r="M224" s="422">
        <f t="shared" si="22"/>
        <v>4.9339770035453228</v>
      </c>
      <c r="N224" s="422">
        <f t="shared" si="22"/>
        <v>8.7067525383537809</v>
      </c>
      <c r="O224" s="423">
        <f t="shared" si="22"/>
        <v>12.32777961982419</v>
      </c>
      <c r="P224" s="423">
        <f t="shared" si="22"/>
        <v>14.533254254478161</v>
      </c>
      <c r="Q224" s="423">
        <f t="shared" si="22"/>
        <v>18.822837179117368</v>
      </c>
      <c r="R224" s="423">
        <f t="shared" si="22"/>
        <v>26.48179723988434</v>
      </c>
      <c r="S224" s="423">
        <f t="shared" si="22"/>
        <v>36.307987406089701</v>
      </c>
      <c r="T224" s="423">
        <f t="shared" si="22"/>
        <v>42.433697749394717</v>
      </c>
      <c r="U224" s="423">
        <f t="shared" si="22"/>
        <v>45.940447249716641</v>
      </c>
      <c r="V224" s="424">
        <f t="shared" si="22"/>
        <v>50.000726173941551</v>
      </c>
      <c r="W224" s="424">
        <f t="shared" si="22"/>
        <v>53.690959869098776</v>
      </c>
      <c r="X224" s="424">
        <f t="shared" si="22"/>
        <v>56.703241365389353</v>
      </c>
      <c r="Y224" s="424">
        <f t="shared" si="22"/>
        <v>59.090203413769501</v>
      </c>
      <c r="Z224" s="424">
        <f t="shared" si="22"/>
        <v>60.595957790380545</v>
      </c>
      <c r="AA224" s="424">
        <f t="shared" si="22"/>
        <v>60.96572640756137</v>
      </c>
    </row>
    <row r="225" spans="1:27" ht="15" thickTop="1" x14ac:dyDescent="0.3">
      <c r="A225"/>
      <c r="B225"/>
      <c r="C225" s="395"/>
      <c r="D225" s="395"/>
      <c r="E225" s="395"/>
      <c r="F225" s="395"/>
      <c r="G225" s="395"/>
      <c r="H225" s="395"/>
      <c r="I225" s="395"/>
      <c r="J225" s="395"/>
      <c r="K225" s="395"/>
      <c r="L225" s="395"/>
      <c r="M225" s="395"/>
      <c r="N225" s="395"/>
      <c r="O225" s="395"/>
      <c r="P225" s="395"/>
      <c r="Q225" s="395"/>
      <c r="R225" s="395"/>
      <c r="S225" s="395"/>
      <c r="T225" s="395"/>
      <c r="U225" s="395"/>
      <c r="V225" s="395"/>
      <c r="W225" s="395"/>
      <c r="X225" s="395"/>
      <c r="Y225" s="395"/>
      <c r="Z225" s="395"/>
      <c r="AA225" s="395"/>
    </row>
    <row r="226" spans="1:27" ht="26.4" x14ac:dyDescent="0.3">
      <c r="A226" s="401" t="s">
        <v>492</v>
      </c>
      <c r="B226" s="414" t="s">
        <v>493</v>
      </c>
      <c r="C226" s="403" t="s">
        <v>457</v>
      </c>
      <c r="D226" s="403"/>
      <c r="E226" s="403"/>
      <c r="F226" s="403"/>
      <c r="G226" s="403"/>
      <c r="H226" s="403"/>
      <c r="I226" s="403"/>
      <c r="J226" s="403"/>
      <c r="K226" s="403"/>
      <c r="L226" s="403"/>
      <c r="M226" s="403"/>
      <c r="N226" s="403"/>
      <c r="O226" s="403"/>
      <c r="P226" s="403"/>
      <c r="Q226" s="403"/>
      <c r="R226" s="403"/>
      <c r="S226" s="403"/>
      <c r="T226" s="403"/>
      <c r="U226" s="403"/>
      <c r="V226" s="403"/>
      <c r="W226" s="403"/>
      <c r="X226" s="403"/>
      <c r="Y226" s="403"/>
      <c r="Z226" s="403"/>
      <c r="AA226" s="403"/>
    </row>
    <row r="227" spans="1:27" x14ac:dyDescent="0.3">
      <c r="A227" s="386">
        <v>1</v>
      </c>
      <c r="B227" s="387" t="s">
        <v>444</v>
      </c>
      <c r="C227" s="415">
        <v>0</v>
      </c>
      <c r="D227" s="415">
        <v>3.2206153846153847E-3</v>
      </c>
      <c r="E227" s="415">
        <v>9.4370471999999983E-2</v>
      </c>
      <c r="F227" s="415">
        <v>0.11916010614162126</v>
      </c>
      <c r="G227" s="415">
        <v>7.7372064000000018E-2</v>
      </c>
      <c r="H227" s="415">
        <v>0.18103723200000002</v>
      </c>
      <c r="I227" s="415">
        <v>0.28687953599999999</v>
      </c>
      <c r="J227" s="416">
        <v>0.72892188000000024</v>
      </c>
      <c r="K227" s="417">
        <v>1.1499338298534736</v>
      </c>
      <c r="L227" s="415">
        <v>1.1046705639561136</v>
      </c>
      <c r="M227" s="415">
        <v>1.069442852210263</v>
      </c>
      <c r="N227" s="416">
        <v>1.0518118868789232</v>
      </c>
      <c r="O227" s="417">
        <v>1.0416770383163647</v>
      </c>
      <c r="P227" s="415">
        <v>1.0306722822957584</v>
      </c>
      <c r="Q227" s="415">
        <v>1.0291946067046343</v>
      </c>
      <c r="R227" s="415">
        <v>1.0382751573527964</v>
      </c>
      <c r="S227" s="415">
        <v>1.0602545730265955</v>
      </c>
      <c r="T227" s="415">
        <v>1.1005062253473208</v>
      </c>
      <c r="U227" s="416">
        <v>1.0983004583089826</v>
      </c>
      <c r="V227" s="417">
        <v>1.0572404937039501</v>
      </c>
      <c r="W227" s="415">
        <v>1.053438140177503</v>
      </c>
      <c r="X227" s="415">
        <v>1.0513258349442689</v>
      </c>
      <c r="Y227" s="415">
        <v>1.0501177934782948</v>
      </c>
      <c r="Z227" s="415">
        <v>1.0494333817517936</v>
      </c>
      <c r="AA227" s="415">
        <v>1.0490102367709453</v>
      </c>
    </row>
    <row r="228" spans="1:27" x14ac:dyDescent="0.3">
      <c r="A228" s="386">
        <v>2</v>
      </c>
      <c r="B228" s="387" t="s">
        <v>445</v>
      </c>
      <c r="C228" s="418">
        <v>40.075276104846409</v>
      </c>
      <c r="D228" s="418">
        <v>43.956471390854894</v>
      </c>
      <c r="E228" s="418">
        <v>45.310585174956813</v>
      </c>
      <c r="F228" s="418">
        <v>49.334508328716176</v>
      </c>
      <c r="G228" s="418">
        <v>55.544374747847151</v>
      </c>
      <c r="H228" s="418">
        <v>60.016998339686928</v>
      </c>
      <c r="I228" s="418">
        <v>67.694357122227444</v>
      </c>
      <c r="J228" s="419">
        <v>72.158081616345257</v>
      </c>
      <c r="K228" s="420">
        <v>78.116072259785355</v>
      </c>
      <c r="L228" s="418">
        <v>81.466415295343381</v>
      </c>
      <c r="M228" s="418">
        <v>78.867273748456327</v>
      </c>
      <c r="N228" s="419">
        <v>74.119525014014883</v>
      </c>
      <c r="O228" s="420">
        <v>68.363222405789344</v>
      </c>
      <c r="P228" s="418">
        <v>61.105972664960838</v>
      </c>
      <c r="Q228" s="418">
        <v>54.25643395674286</v>
      </c>
      <c r="R228" s="418">
        <v>49.769736902870648</v>
      </c>
      <c r="S228" s="418">
        <v>45.680509722911928</v>
      </c>
      <c r="T228" s="418">
        <v>42.258839229292761</v>
      </c>
      <c r="U228" s="419">
        <v>42.55784905767274</v>
      </c>
      <c r="V228" s="420">
        <v>43.39562928436019</v>
      </c>
      <c r="W228" s="418">
        <v>43.98138155604039</v>
      </c>
      <c r="X228" s="418">
        <v>44.103727804737083</v>
      </c>
      <c r="Y228" s="418">
        <v>44.338321420784808</v>
      </c>
      <c r="Z228" s="418">
        <v>44.244839870664691</v>
      </c>
      <c r="AA228" s="418">
        <v>43.954108346221147</v>
      </c>
    </row>
    <row r="229" spans="1:27" x14ac:dyDescent="0.3">
      <c r="A229" s="386">
        <v>3</v>
      </c>
      <c r="B229" s="387" t="s">
        <v>458</v>
      </c>
      <c r="C229" s="418">
        <v>9.6606252463471591</v>
      </c>
      <c r="D229" s="418">
        <v>12.437850598883418</v>
      </c>
      <c r="E229" s="418">
        <v>16.877142217833285</v>
      </c>
      <c r="F229" s="418">
        <v>19.290717614121551</v>
      </c>
      <c r="G229" s="418">
        <v>25.076216859947611</v>
      </c>
      <c r="H229" s="418">
        <v>32.500577278175136</v>
      </c>
      <c r="I229" s="418">
        <v>40.726996052407564</v>
      </c>
      <c r="J229" s="419">
        <v>45.577186313170557</v>
      </c>
      <c r="K229" s="420">
        <v>52.450035022395355</v>
      </c>
      <c r="L229" s="418">
        <v>64.229243042674781</v>
      </c>
      <c r="M229" s="418">
        <v>73.963155120708322</v>
      </c>
      <c r="N229" s="419">
        <v>79.441227486062587</v>
      </c>
      <c r="O229" s="420">
        <v>77.911723407599936</v>
      </c>
      <c r="P229" s="418">
        <v>70.445400911427555</v>
      </c>
      <c r="Q229" s="418">
        <v>57.531795139803336</v>
      </c>
      <c r="R229" s="418">
        <v>42.404658715659288</v>
      </c>
      <c r="S229" s="418">
        <v>28.051417771076327</v>
      </c>
      <c r="T229" s="418">
        <v>14.88553424118359</v>
      </c>
      <c r="U229" s="419">
        <v>7.4032381480604732</v>
      </c>
      <c r="V229" s="420">
        <v>5.8520796652554061</v>
      </c>
      <c r="W229" s="418">
        <v>4.9638404193889274</v>
      </c>
      <c r="X229" s="418">
        <v>4.4486705189991946</v>
      </c>
      <c r="Y229" s="418">
        <v>4.5209120932419795</v>
      </c>
      <c r="Z229" s="418">
        <v>4.8444152755197498</v>
      </c>
      <c r="AA229" s="418">
        <v>4.8817080509367194</v>
      </c>
    </row>
    <row r="230" spans="1:27" x14ac:dyDescent="0.3">
      <c r="A230" s="386">
        <v>4</v>
      </c>
      <c r="B230" s="387" t="s">
        <v>393</v>
      </c>
      <c r="C230" s="418">
        <v>0</v>
      </c>
      <c r="D230" s="418">
        <v>0</v>
      </c>
      <c r="E230" s="418">
        <v>0</v>
      </c>
      <c r="F230" s="418">
        <v>0</v>
      </c>
      <c r="G230" s="418">
        <v>0</v>
      </c>
      <c r="H230" s="418">
        <v>0</v>
      </c>
      <c r="I230" s="418">
        <v>0</v>
      </c>
      <c r="J230" s="419">
        <v>0</v>
      </c>
      <c r="K230" s="420">
        <v>3.1247690121231922E-2</v>
      </c>
      <c r="L230" s="418">
        <v>0.10379976970828969</v>
      </c>
      <c r="M230" s="418">
        <v>0.20561067909312544</v>
      </c>
      <c r="N230" s="419">
        <v>0.32384211305928101</v>
      </c>
      <c r="O230" s="420">
        <v>0.41386198807483032</v>
      </c>
      <c r="P230" s="418">
        <v>0.41835527563556324</v>
      </c>
      <c r="Q230" s="418">
        <v>0.43791966763363349</v>
      </c>
      <c r="R230" s="418">
        <v>0.57734854663280255</v>
      </c>
      <c r="S230" s="418">
        <v>1.1506515338251848</v>
      </c>
      <c r="T230" s="418">
        <v>1.9082802634014766</v>
      </c>
      <c r="U230" s="419">
        <v>2.4960444588082913</v>
      </c>
      <c r="V230" s="420">
        <v>2.843560384699185</v>
      </c>
      <c r="W230" s="418">
        <v>3.2092713085219864</v>
      </c>
      <c r="X230" s="418">
        <v>3.4743894780122022</v>
      </c>
      <c r="Y230" s="418">
        <v>3.6682294312816301</v>
      </c>
      <c r="Z230" s="418">
        <v>3.8007251844464114</v>
      </c>
      <c r="AA230" s="418">
        <v>3.886118069409255</v>
      </c>
    </row>
    <row r="231" spans="1:27" x14ac:dyDescent="0.3">
      <c r="A231" s="386">
        <v>5</v>
      </c>
      <c r="B231" s="387" t="s">
        <v>459</v>
      </c>
      <c r="C231" s="418">
        <v>1.7505371698213261</v>
      </c>
      <c r="D231" s="418">
        <v>2.722170227033839</v>
      </c>
      <c r="E231" s="418">
        <v>8.01026660141072</v>
      </c>
      <c r="F231" s="418">
        <v>7.0760536389874726</v>
      </c>
      <c r="G231" s="418">
        <v>6.5193636622016093</v>
      </c>
      <c r="H231" s="418">
        <v>6.6214194379026443</v>
      </c>
      <c r="I231" s="418">
        <v>6.429880114516731</v>
      </c>
      <c r="J231" s="419">
        <v>5.2860982495602844</v>
      </c>
      <c r="K231" s="420">
        <v>5.0463860232085649</v>
      </c>
      <c r="L231" s="418">
        <v>4.7012619790163823</v>
      </c>
      <c r="M231" s="418">
        <v>4.1545703623881121</v>
      </c>
      <c r="N231" s="419">
        <v>3.6061564473322774</v>
      </c>
      <c r="O231" s="420">
        <v>3.0214399646801464</v>
      </c>
      <c r="P231" s="418">
        <v>2.3811760374527142</v>
      </c>
      <c r="Q231" s="418">
        <v>1.7836196690920665</v>
      </c>
      <c r="R231" s="418">
        <v>1.248668335586824</v>
      </c>
      <c r="S231" s="418">
        <v>0.75285100958076356</v>
      </c>
      <c r="T231" s="418">
        <v>0.28124828705253763</v>
      </c>
      <c r="U231" s="419">
        <v>0.10745484782137958</v>
      </c>
      <c r="V231" s="420">
        <v>8.2048515099458944E-2</v>
      </c>
      <c r="W231" s="418">
        <v>6.3194699132957124E-2</v>
      </c>
      <c r="X231" s="418">
        <v>4.768253681003156E-2</v>
      </c>
      <c r="Y231" s="418">
        <v>3.40066434775953E-2</v>
      </c>
      <c r="Z231" s="418">
        <v>2.7112692547137305E-2</v>
      </c>
      <c r="AA231" s="418">
        <v>1.996831928501927E-2</v>
      </c>
    </row>
    <row r="232" spans="1:27" ht="15" thickBot="1" x14ac:dyDescent="0.35">
      <c r="A232" s="395"/>
      <c r="B232" s="396" t="s">
        <v>390</v>
      </c>
      <c r="C232" s="421">
        <f t="shared" ref="C232:AA232" si="23">SUM(C227:C231)</f>
        <v>51.486438521014897</v>
      </c>
      <c r="D232" s="421">
        <f t="shared" si="23"/>
        <v>59.119712832156765</v>
      </c>
      <c r="E232" s="421">
        <f t="shared" si="23"/>
        <v>70.292364466200823</v>
      </c>
      <c r="F232" s="421">
        <f t="shared" si="23"/>
        <v>75.820439687966825</v>
      </c>
      <c r="G232" s="421">
        <f t="shared" si="23"/>
        <v>87.21732733399638</v>
      </c>
      <c r="H232" s="421">
        <f t="shared" si="23"/>
        <v>99.320032287764704</v>
      </c>
      <c r="I232" s="421">
        <f t="shared" si="23"/>
        <v>115.13811282515174</v>
      </c>
      <c r="J232" s="421">
        <f t="shared" si="23"/>
        <v>123.7502880590761</v>
      </c>
      <c r="K232" s="422">
        <f t="shared" si="23"/>
        <v>136.79367482536398</v>
      </c>
      <c r="L232" s="422">
        <f t="shared" si="23"/>
        <v>151.60539065069898</v>
      </c>
      <c r="M232" s="422">
        <f t="shared" si="23"/>
        <v>158.26005276285613</v>
      </c>
      <c r="N232" s="422">
        <f t="shared" si="23"/>
        <v>158.54256294734793</v>
      </c>
      <c r="O232" s="423">
        <f t="shared" si="23"/>
        <v>150.75192480446063</v>
      </c>
      <c r="P232" s="423">
        <f t="shared" si="23"/>
        <v>135.38157717177245</v>
      </c>
      <c r="Q232" s="423">
        <f t="shared" si="23"/>
        <v>115.03896303997652</v>
      </c>
      <c r="R232" s="423">
        <f t="shared" si="23"/>
        <v>95.038687658102376</v>
      </c>
      <c r="S232" s="423">
        <f t="shared" si="23"/>
        <v>76.695684610420798</v>
      </c>
      <c r="T232" s="423">
        <f t="shared" si="23"/>
        <v>60.434408246277691</v>
      </c>
      <c r="U232" s="423">
        <f t="shared" si="23"/>
        <v>53.66288697067187</v>
      </c>
      <c r="V232" s="424">
        <f t="shared" si="23"/>
        <v>53.23055834311819</v>
      </c>
      <c r="W232" s="424">
        <f t="shared" si="23"/>
        <v>53.271126123261766</v>
      </c>
      <c r="X232" s="424">
        <f t="shared" si="23"/>
        <v>53.125796173502778</v>
      </c>
      <c r="Y232" s="424">
        <f t="shared" si="23"/>
        <v>53.611587382264311</v>
      </c>
      <c r="Z232" s="424">
        <f t="shared" si="23"/>
        <v>53.966526404929787</v>
      </c>
      <c r="AA232" s="424">
        <f t="shared" si="23"/>
        <v>53.790913022623087</v>
      </c>
    </row>
    <row r="233" spans="1:27" ht="15" thickTop="1" x14ac:dyDescent="0.3">
      <c r="A233"/>
      <c r="B233"/>
      <c r="C233" s="395"/>
      <c r="D233" s="395"/>
      <c r="E233" s="395"/>
      <c r="F233" s="395"/>
      <c r="G233" s="395"/>
      <c r="H233" s="395"/>
      <c r="I233" s="395"/>
      <c r="J233" s="395"/>
      <c r="K233" s="395"/>
      <c r="L233" s="395"/>
      <c r="M233" s="395"/>
      <c r="N233" s="395"/>
      <c r="O233" s="395"/>
      <c r="P233" s="395"/>
      <c r="Q233" s="395"/>
      <c r="R233" s="395"/>
      <c r="S233" s="395"/>
      <c r="T233" s="395"/>
      <c r="U233" s="395"/>
      <c r="V233" s="395"/>
      <c r="W233" s="395"/>
      <c r="X233" s="395"/>
      <c r="Y233" s="395"/>
      <c r="Z233" s="395"/>
      <c r="AA233" s="395"/>
    </row>
    <row r="234" spans="1:27" x14ac:dyDescent="0.3">
      <c r="A234" s="401" t="s">
        <v>494</v>
      </c>
      <c r="B234" s="414" t="s">
        <v>495</v>
      </c>
      <c r="C234" s="403" t="s">
        <v>457</v>
      </c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03"/>
      <c r="T234" s="403"/>
      <c r="U234" s="403"/>
      <c r="V234" s="403"/>
      <c r="W234" s="403"/>
      <c r="X234" s="403"/>
      <c r="Y234" s="403"/>
      <c r="Z234" s="403"/>
      <c r="AA234" s="403"/>
    </row>
    <row r="235" spans="1:27" x14ac:dyDescent="0.3">
      <c r="A235" s="386">
        <v>1</v>
      </c>
      <c r="B235" s="387" t="s">
        <v>443</v>
      </c>
      <c r="C235" s="415">
        <v>36.070731182518827</v>
      </c>
      <c r="D235" s="415">
        <v>36.901185878849752</v>
      </c>
      <c r="E235" s="415">
        <v>38.424689915314772</v>
      </c>
      <c r="F235" s="415">
        <v>32.659499473011863</v>
      </c>
      <c r="G235" s="415">
        <v>28.005339609458794</v>
      </c>
      <c r="H235" s="415">
        <v>40.81013642324961</v>
      </c>
      <c r="I235" s="415">
        <v>55.709144885271755</v>
      </c>
      <c r="J235" s="416">
        <v>55.887381978574609</v>
      </c>
      <c r="K235" s="417">
        <v>52.001335528626093</v>
      </c>
      <c r="L235" s="415">
        <v>51.795248453185629</v>
      </c>
      <c r="M235" s="415">
        <v>52.191701446728921</v>
      </c>
      <c r="N235" s="416">
        <v>54.166077410769503</v>
      </c>
      <c r="O235" s="417">
        <v>57.614995321293662</v>
      </c>
      <c r="P235" s="415">
        <v>62.697629380308179</v>
      </c>
      <c r="Q235" s="415">
        <v>66.735727609675166</v>
      </c>
      <c r="R235" s="415">
        <v>67.465280012022319</v>
      </c>
      <c r="S235" s="415">
        <v>64.25241365274232</v>
      </c>
      <c r="T235" s="415">
        <v>58.991625807305077</v>
      </c>
      <c r="U235" s="416">
        <v>53.598029294323908</v>
      </c>
      <c r="V235" s="417">
        <v>50.099203538991567</v>
      </c>
      <c r="W235" s="415">
        <v>48.43027974920161</v>
      </c>
      <c r="X235" s="415">
        <v>48.064674912271698</v>
      </c>
      <c r="Y235" s="415">
        <v>48.800776545027482</v>
      </c>
      <c r="Z235" s="415">
        <v>49.803353398575211</v>
      </c>
      <c r="AA235" s="415">
        <v>50.627273360961937</v>
      </c>
    </row>
    <row r="236" spans="1:27" x14ac:dyDescent="0.3">
      <c r="A236" s="386">
        <v>2</v>
      </c>
      <c r="B236" s="387" t="s">
        <v>444</v>
      </c>
      <c r="C236" s="418">
        <v>9.1350006659877192E-2</v>
      </c>
      <c r="D236" s="418">
        <v>0.53335405708636374</v>
      </c>
      <c r="E236" s="418">
        <v>0.5971113777700886</v>
      </c>
      <c r="F236" s="418">
        <v>0.60902937300000004</v>
      </c>
      <c r="G236" s="418">
        <v>0.64142124900000008</v>
      </c>
      <c r="H236" s="418">
        <v>0.27447963000000003</v>
      </c>
      <c r="I236" s="418">
        <v>0.31184681999999997</v>
      </c>
      <c r="J236" s="419">
        <v>0.43910809500000003</v>
      </c>
      <c r="K236" s="420">
        <v>1.0623417307333944</v>
      </c>
      <c r="L236" s="418">
        <v>1.0661006538190896</v>
      </c>
      <c r="M236" s="418">
        <v>1.0713987212151943</v>
      </c>
      <c r="N236" s="419">
        <v>1.080600391264686</v>
      </c>
      <c r="O236" s="420">
        <v>1.1010588993746122</v>
      </c>
      <c r="P236" s="418">
        <v>1.1213446344213376</v>
      </c>
      <c r="Q236" s="418">
        <v>1.1518949674571191</v>
      </c>
      <c r="R236" s="418">
        <v>1.1965461761945122</v>
      </c>
      <c r="S236" s="418">
        <v>1.2580889886630597</v>
      </c>
      <c r="T236" s="418">
        <v>1.3424376531675302</v>
      </c>
      <c r="U236" s="419">
        <v>1.3735196490875416</v>
      </c>
      <c r="V236" s="420">
        <v>1.4154428963017542</v>
      </c>
      <c r="W236" s="418">
        <v>1.4301785886510689</v>
      </c>
      <c r="X236" s="418">
        <v>1.438207573777017</v>
      </c>
      <c r="Y236" s="418">
        <v>1.4440289779157245</v>
      </c>
      <c r="Z236" s="418">
        <v>1.4484739556940387</v>
      </c>
      <c r="AA236" s="418">
        <v>1.4518653845465497</v>
      </c>
    </row>
    <row r="237" spans="1:27" x14ac:dyDescent="0.3">
      <c r="A237" s="386">
        <v>3</v>
      </c>
      <c r="B237" s="387" t="s">
        <v>445</v>
      </c>
      <c r="C237" s="418">
        <v>2.9276125359837093</v>
      </c>
      <c r="D237" s="418">
        <v>2.8015599426936197</v>
      </c>
      <c r="E237" s="418">
        <v>3.008771207610299</v>
      </c>
      <c r="F237" s="418">
        <v>2.8928052176196197</v>
      </c>
      <c r="G237" s="418">
        <v>2.7912732002028817</v>
      </c>
      <c r="H237" s="418">
        <v>3.4798668305668947</v>
      </c>
      <c r="I237" s="418">
        <v>4.5701367872896537</v>
      </c>
      <c r="J237" s="419">
        <v>5.1477808018881817</v>
      </c>
      <c r="K237" s="420">
        <v>5.0709637262518568</v>
      </c>
      <c r="L237" s="418">
        <v>4.9541255085934566</v>
      </c>
      <c r="M237" s="418">
        <v>4.6668075654649641</v>
      </c>
      <c r="N237" s="419">
        <v>4.1674432096740581</v>
      </c>
      <c r="O237" s="420">
        <v>3.3825661858448632</v>
      </c>
      <c r="P237" s="418">
        <v>2.5782775985220483</v>
      </c>
      <c r="Q237" s="418">
        <v>1.3768634295355051</v>
      </c>
      <c r="R237" s="418">
        <v>0.27472352831446972</v>
      </c>
      <c r="S237" s="418">
        <v>0.26117943336022931</v>
      </c>
      <c r="T237" s="418">
        <v>0.25364769336829718</v>
      </c>
      <c r="U237" s="419">
        <v>0.24910489278109521</v>
      </c>
      <c r="V237" s="420">
        <v>0.24248215548349325</v>
      </c>
      <c r="W237" s="418">
        <v>0.2348876857637405</v>
      </c>
      <c r="X237" s="418">
        <v>0.22380705817090155</v>
      </c>
      <c r="Y237" s="418">
        <v>0.20190152602950728</v>
      </c>
      <c r="Z237" s="418">
        <v>0.15622746457647005</v>
      </c>
      <c r="AA237" s="418">
        <v>0.12088581637019856</v>
      </c>
    </row>
    <row r="238" spans="1:27" x14ac:dyDescent="0.3">
      <c r="A238" s="386">
        <v>4</v>
      </c>
      <c r="B238" s="387" t="s">
        <v>458</v>
      </c>
      <c r="C238" s="418">
        <v>32.015823432641405</v>
      </c>
      <c r="D238" s="418">
        <v>37.641093624799204</v>
      </c>
      <c r="E238" s="418">
        <v>45.536546123835066</v>
      </c>
      <c r="F238" s="418">
        <v>51.791351976701996</v>
      </c>
      <c r="G238" s="418">
        <v>60.702587270889907</v>
      </c>
      <c r="H238" s="418">
        <v>75.189690907866407</v>
      </c>
      <c r="I238" s="418">
        <v>85.861370687871457</v>
      </c>
      <c r="J238" s="419">
        <v>91.770470853213325</v>
      </c>
      <c r="K238" s="420">
        <v>91.110034938417726</v>
      </c>
      <c r="L238" s="418">
        <v>92.71090451437712</v>
      </c>
      <c r="M238" s="418">
        <v>88.05183258767201</v>
      </c>
      <c r="N238" s="419">
        <v>78.753157290862006</v>
      </c>
      <c r="O238" s="420">
        <v>62.300140968831769</v>
      </c>
      <c r="P238" s="418">
        <v>42.707933759594773</v>
      </c>
      <c r="Q238" s="418">
        <v>27.203370054430248</v>
      </c>
      <c r="R238" s="418">
        <v>13.069919263651968</v>
      </c>
      <c r="S238" s="418">
        <v>5.4027308081806762</v>
      </c>
      <c r="T238" s="418">
        <v>2.4483150606408159</v>
      </c>
      <c r="U238" s="419">
        <v>0.63786469005002566</v>
      </c>
      <c r="V238" s="420">
        <v>7.4547722193598634E-2</v>
      </c>
      <c r="W238" s="418">
        <v>5.5633981097284166E-2</v>
      </c>
      <c r="X238" s="418">
        <v>4.044403712952168E-2</v>
      </c>
      <c r="Y238" s="418">
        <v>2.9937132951410182E-2</v>
      </c>
      <c r="Z238" s="418">
        <v>3.1039026501108707E-2</v>
      </c>
      <c r="AA238" s="418">
        <v>3.1087476562952042E-2</v>
      </c>
    </row>
    <row r="239" spans="1:27" x14ac:dyDescent="0.3">
      <c r="A239" s="386">
        <v>5</v>
      </c>
      <c r="B239" s="387" t="s">
        <v>393</v>
      </c>
      <c r="C239" s="418">
        <v>0</v>
      </c>
      <c r="D239" s="418">
        <v>0</v>
      </c>
      <c r="E239" s="418">
        <v>0</v>
      </c>
      <c r="F239" s="418">
        <v>0</v>
      </c>
      <c r="G239" s="418">
        <v>0</v>
      </c>
      <c r="H239" s="418">
        <v>0</v>
      </c>
      <c r="I239" s="418">
        <v>0</v>
      </c>
      <c r="J239" s="419">
        <v>0</v>
      </c>
      <c r="K239" s="420">
        <v>2.0379880381098069E-2</v>
      </c>
      <c r="L239" s="418">
        <v>5.0769673495230094E-2</v>
      </c>
      <c r="M239" s="418">
        <v>5.6503798081063157E-2</v>
      </c>
      <c r="N239" s="419">
        <v>6.0964566816852098E-2</v>
      </c>
      <c r="O239" s="420">
        <v>6.4536545067459886E-2</v>
      </c>
      <c r="P239" s="418">
        <v>6.2341677570753894E-2</v>
      </c>
      <c r="Q239" s="418">
        <v>5.7417049143601809E-2</v>
      </c>
      <c r="R239" s="418">
        <v>5.0335850023747693E-2</v>
      </c>
      <c r="S239" s="418">
        <v>4.3564204455202316E-2</v>
      </c>
      <c r="T239" s="418">
        <v>3.7030870699869274E-2</v>
      </c>
      <c r="U239" s="419">
        <v>2.9653028719237119E-2</v>
      </c>
      <c r="V239" s="420">
        <v>4.7912662253512593E-5</v>
      </c>
      <c r="W239" s="418">
        <v>3.5151348139539382E-5</v>
      </c>
      <c r="X239" s="418">
        <v>6.2710584207753572E-5</v>
      </c>
      <c r="Y239" s="418">
        <v>6.5712591693271457E-5</v>
      </c>
      <c r="Z239" s="418">
        <v>9.0982385597196714E-5</v>
      </c>
      <c r="AA239" s="418">
        <v>1.293325917573248E-4</v>
      </c>
    </row>
    <row r="240" spans="1:27" x14ac:dyDescent="0.3">
      <c r="A240" s="386">
        <v>6</v>
      </c>
      <c r="B240" s="387" t="s">
        <v>459</v>
      </c>
      <c r="C240" s="418">
        <v>4.657812313028975</v>
      </c>
      <c r="D240" s="418">
        <v>5.0110031414884793</v>
      </c>
      <c r="E240" s="418">
        <v>5.9515111958432323</v>
      </c>
      <c r="F240" s="418">
        <v>4.9108977771280093</v>
      </c>
      <c r="G240" s="418">
        <v>5.0915425735196287</v>
      </c>
      <c r="H240" s="418">
        <v>5.9745546586549594</v>
      </c>
      <c r="I240" s="418">
        <v>6.9037715531395918</v>
      </c>
      <c r="J240" s="419">
        <v>7.6418006656035953</v>
      </c>
      <c r="K240" s="420">
        <v>8.1222834857472375</v>
      </c>
      <c r="L240" s="418">
        <v>8.8858261797948046</v>
      </c>
      <c r="M240" s="418">
        <v>8.3621045431778178</v>
      </c>
      <c r="N240" s="419">
        <v>6.7541724306569382</v>
      </c>
      <c r="O240" s="420">
        <v>5.38898895038513</v>
      </c>
      <c r="P240" s="418">
        <v>4.2087503176171959</v>
      </c>
      <c r="Q240" s="418">
        <v>3.2200714134828643</v>
      </c>
      <c r="R240" s="418">
        <v>2.4485644741580104</v>
      </c>
      <c r="S240" s="418">
        <v>1.8194654902021057</v>
      </c>
      <c r="T240" s="418">
        <v>1.1014243564129949</v>
      </c>
      <c r="U240" s="419">
        <v>0.3432777208393708</v>
      </c>
      <c r="V240" s="420">
        <v>9.2468577918922462E-2</v>
      </c>
      <c r="W240" s="418">
        <v>7.1614309293765999E-2</v>
      </c>
      <c r="X240" s="418">
        <v>5.4782875305735196E-2</v>
      </c>
      <c r="Y240" s="418">
        <v>4.0220307106736748E-2</v>
      </c>
      <c r="Z240" s="418">
        <v>3.0346933485830407E-2</v>
      </c>
      <c r="AA240" s="418">
        <v>2.0912142064412061E-2</v>
      </c>
    </row>
    <row r="241" spans="1:27" ht="15" thickBot="1" x14ac:dyDescent="0.35">
      <c r="A241" s="395"/>
      <c r="B241" s="396" t="s">
        <v>390</v>
      </c>
      <c r="C241" s="421">
        <f t="shared" ref="C241:AA241" si="24">SUM(C235:C240)</f>
        <v>75.763329470832801</v>
      </c>
      <c r="D241" s="421">
        <f t="shared" si="24"/>
        <v>82.888196644917414</v>
      </c>
      <c r="E241" s="421">
        <f t="shared" si="24"/>
        <v>93.518629820373462</v>
      </c>
      <c r="F241" s="421">
        <f t="shared" si="24"/>
        <v>92.863583817461489</v>
      </c>
      <c r="G241" s="421">
        <f t="shared" si="24"/>
        <v>97.232163903071211</v>
      </c>
      <c r="H241" s="421">
        <f t="shared" si="24"/>
        <v>125.72872845033788</v>
      </c>
      <c r="I241" s="421">
        <f t="shared" si="24"/>
        <v>153.35627073357247</v>
      </c>
      <c r="J241" s="421">
        <f t="shared" si="24"/>
        <v>160.8865423942797</v>
      </c>
      <c r="K241" s="422">
        <f t="shared" si="24"/>
        <v>157.3873392901574</v>
      </c>
      <c r="L241" s="422">
        <f t="shared" si="24"/>
        <v>159.46297498326533</v>
      </c>
      <c r="M241" s="422">
        <f t="shared" si="24"/>
        <v>154.40034866233995</v>
      </c>
      <c r="N241" s="422">
        <f t="shared" si="24"/>
        <v>144.98241530004407</v>
      </c>
      <c r="O241" s="423">
        <f t="shared" si="24"/>
        <v>129.85228687079751</v>
      </c>
      <c r="P241" s="423">
        <f t="shared" si="24"/>
        <v>113.37627736803429</v>
      </c>
      <c r="Q241" s="423">
        <f t="shared" si="24"/>
        <v>99.745344523724512</v>
      </c>
      <c r="R241" s="423">
        <f t="shared" si="24"/>
        <v>84.505369304365018</v>
      </c>
      <c r="S241" s="423">
        <f t="shared" si="24"/>
        <v>73.037442577603599</v>
      </c>
      <c r="T241" s="423">
        <f t="shared" si="24"/>
        <v>64.174481441594594</v>
      </c>
      <c r="U241" s="423">
        <f t="shared" si="24"/>
        <v>56.231449275801175</v>
      </c>
      <c r="V241" s="424">
        <f t="shared" si="24"/>
        <v>51.924192803551591</v>
      </c>
      <c r="W241" s="424">
        <f t="shared" si="24"/>
        <v>50.222629465355602</v>
      </c>
      <c r="X241" s="424">
        <f t="shared" si="24"/>
        <v>49.821979167239078</v>
      </c>
      <c r="Y241" s="424">
        <f t="shared" si="24"/>
        <v>50.51693020162255</v>
      </c>
      <c r="Z241" s="424">
        <f t="shared" si="24"/>
        <v>51.469531761218263</v>
      </c>
      <c r="AA241" s="424">
        <f t="shared" si="24"/>
        <v>52.252153513097802</v>
      </c>
    </row>
    <row r="242" spans="1:27" ht="15" thickTop="1" x14ac:dyDescent="0.3">
      <c r="A242"/>
      <c r="B242"/>
      <c r="C242" s="395"/>
      <c r="D242" s="395"/>
      <c r="E242" s="395"/>
      <c r="F242" s="395"/>
      <c r="G242" s="395"/>
      <c r="H242" s="395"/>
      <c r="I242" s="395"/>
      <c r="J242" s="395"/>
      <c r="K242" s="395"/>
      <c r="L242" s="395"/>
      <c r="M242" s="395"/>
      <c r="N242" s="395"/>
      <c r="O242" s="395"/>
      <c r="P242" s="395"/>
      <c r="Q242" s="395"/>
      <c r="R242" s="395"/>
      <c r="S242" s="395"/>
      <c r="T242" s="395"/>
      <c r="U242" s="395"/>
      <c r="V242" s="395"/>
      <c r="W242" s="395"/>
      <c r="X242" s="395"/>
      <c r="Y242" s="395"/>
      <c r="Z242" s="395"/>
      <c r="AA242" s="395"/>
    </row>
    <row r="243" spans="1:27" ht="26.4" x14ac:dyDescent="0.3">
      <c r="A243" s="401" t="s">
        <v>496</v>
      </c>
      <c r="B243" s="414" t="s">
        <v>497</v>
      </c>
      <c r="C243" s="403" t="s">
        <v>457</v>
      </c>
      <c r="D243" s="403"/>
      <c r="E243" s="403"/>
      <c r="F243" s="403"/>
      <c r="G243" s="403"/>
      <c r="H243" s="403"/>
      <c r="I243" s="403"/>
      <c r="J243" s="403"/>
      <c r="K243" s="403"/>
      <c r="L243" s="403"/>
      <c r="M243" s="403"/>
      <c r="N243" s="403"/>
      <c r="O243" s="403"/>
      <c r="P243" s="403"/>
      <c r="Q243" s="403"/>
      <c r="R243" s="403"/>
      <c r="S243" s="403"/>
      <c r="T243" s="403"/>
      <c r="U243" s="403"/>
      <c r="V243" s="403"/>
      <c r="W243" s="403"/>
      <c r="X243" s="403"/>
      <c r="Y243" s="403"/>
      <c r="Z243" s="403"/>
      <c r="AA243" s="403"/>
    </row>
    <row r="244" spans="1:27" x14ac:dyDescent="0.3">
      <c r="A244" s="386">
        <v>1</v>
      </c>
      <c r="B244" s="387" t="s">
        <v>458</v>
      </c>
      <c r="C244" s="415">
        <v>7.7842851764428076</v>
      </c>
      <c r="D244" s="415">
        <v>16.281444764895671</v>
      </c>
      <c r="E244" s="415">
        <v>21.968851003251245</v>
      </c>
      <c r="F244" s="415">
        <v>25.450711824178214</v>
      </c>
      <c r="G244" s="415">
        <v>28.272947698538879</v>
      </c>
      <c r="H244" s="415">
        <v>30.210065787667663</v>
      </c>
      <c r="I244" s="415">
        <v>30.080663347724361</v>
      </c>
      <c r="J244" s="416">
        <v>28.062819518533217</v>
      </c>
      <c r="K244" s="417">
        <v>31.66098224605226</v>
      </c>
      <c r="L244" s="415">
        <v>36.638254495621986</v>
      </c>
      <c r="M244" s="415">
        <v>43.955355525225073</v>
      </c>
      <c r="N244" s="416">
        <v>54.320841860062188</v>
      </c>
      <c r="O244" s="417">
        <v>63.577607458839559</v>
      </c>
      <c r="P244" s="415">
        <v>72.030588560369907</v>
      </c>
      <c r="Q244" s="415">
        <v>78.848134541334474</v>
      </c>
      <c r="R244" s="415">
        <v>86.128101523337989</v>
      </c>
      <c r="S244" s="415">
        <v>92.565021810416724</v>
      </c>
      <c r="T244" s="415">
        <v>98.841346031455245</v>
      </c>
      <c r="U244" s="416">
        <v>104.554971223829</v>
      </c>
      <c r="V244" s="417">
        <v>107.24447702437662</v>
      </c>
      <c r="W244" s="415">
        <v>108.09351830307384</v>
      </c>
      <c r="X244" s="415">
        <v>107.7284659576784</v>
      </c>
      <c r="Y244" s="415">
        <v>106.0974548916362</v>
      </c>
      <c r="Z244" s="415">
        <v>103.3872191279453</v>
      </c>
      <c r="AA244" s="415">
        <v>99.870857594398785</v>
      </c>
    </row>
    <row r="245" spans="1:27" x14ac:dyDescent="0.3">
      <c r="A245" s="386">
        <v>2</v>
      </c>
      <c r="B245" s="387" t="s">
        <v>393</v>
      </c>
      <c r="C245" s="418">
        <v>0</v>
      </c>
      <c r="D245" s="418">
        <v>0</v>
      </c>
      <c r="E245" s="418">
        <v>0</v>
      </c>
      <c r="F245" s="418">
        <v>0</v>
      </c>
      <c r="G245" s="418">
        <v>0</v>
      </c>
      <c r="H245" s="418">
        <v>0</v>
      </c>
      <c r="I245" s="418">
        <v>0</v>
      </c>
      <c r="J245" s="419">
        <v>0</v>
      </c>
      <c r="K245" s="420">
        <v>1.9923768619899525E-4</v>
      </c>
      <c r="L245" s="418">
        <v>1.188158979842349E-2</v>
      </c>
      <c r="M245" s="418">
        <v>4.259282568802053E-2</v>
      </c>
      <c r="N245" s="419">
        <v>0.11409384573707611</v>
      </c>
      <c r="O245" s="420">
        <v>0.27082496774129988</v>
      </c>
      <c r="P245" s="418">
        <v>0.55832952791259982</v>
      </c>
      <c r="Q245" s="418">
        <v>1.3789368104756425</v>
      </c>
      <c r="R245" s="418">
        <v>2.5549966965574091</v>
      </c>
      <c r="S245" s="418">
        <v>4.1832728446245238</v>
      </c>
      <c r="T245" s="418">
        <v>5.796258593764346</v>
      </c>
      <c r="U245" s="419">
        <v>7.3442016645828101</v>
      </c>
      <c r="V245" s="420">
        <v>9.309770830740792</v>
      </c>
      <c r="W245" s="418">
        <v>11.441597273884266</v>
      </c>
      <c r="X245" s="418">
        <v>13.941904601310762</v>
      </c>
      <c r="Y245" s="418">
        <v>16.949448398800897</v>
      </c>
      <c r="Z245" s="418">
        <v>20.487384036664938</v>
      </c>
      <c r="AA245" s="418">
        <v>24.613827048542806</v>
      </c>
    </row>
    <row r="246" spans="1:27" x14ac:dyDescent="0.3">
      <c r="A246" s="386">
        <v>3</v>
      </c>
      <c r="B246" s="387" t="s">
        <v>459</v>
      </c>
      <c r="C246" s="418">
        <v>2.0934000000000001E-2</v>
      </c>
      <c r="D246" s="418">
        <v>2.7842220000000004E-2</v>
      </c>
      <c r="E246" s="418">
        <v>4.3150916559792099E-2</v>
      </c>
      <c r="F246" s="418">
        <v>1.9893538446041095E-2</v>
      </c>
      <c r="G246" s="418">
        <v>1.8582342023408315E-2</v>
      </c>
      <c r="H246" s="418">
        <v>1.9564392141646826E-2</v>
      </c>
      <c r="I246" s="418">
        <v>2.6602326595160746E-2</v>
      </c>
      <c r="J246" s="419">
        <v>2.5067426939428573E-2</v>
      </c>
      <c r="K246" s="420">
        <v>3.5891990099930463E-3</v>
      </c>
      <c r="L246" s="418">
        <v>7.4319928383812205E-3</v>
      </c>
      <c r="M246" s="418">
        <v>5.4496344691890557E-3</v>
      </c>
      <c r="N246" s="419">
        <v>3.8092175801975841E-3</v>
      </c>
      <c r="O246" s="420">
        <v>3.9213776641867423E-3</v>
      </c>
      <c r="P246" s="418">
        <v>1.8699910115384821E-3</v>
      </c>
      <c r="Q246" s="418">
        <v>1.0807599383917739E-3</v>
      </c>
      <c r="R246" s="418">
        <v>4.2895810283741817E-4</v>
      </c>
      <c r="S246" s="418">
        <v>2.6416107835749769E-4</v>
      </c>
      <c r="T246" s="418">
        <v>1.6171356851702923E-4</v>
      </c>
      <c r="U246" s="419">
        <v>1.228823716250863E-4</v>
      </c>
      <c r="V246" s="420">
        <v>1.0781431769616216E-4</v>
      </c>
      <c r="W246" s="418">
        <v>6.1228882152052568E-5</v>
      </c>
      <c r="X246" s="418">
        <v>3.4721177613993197E-5</v>
      </c>
      <c r="Y246" s="418">
        <v>5.1845150105566908E-5</v>
      </c>
      <c r="Z246" s="418">
        <v>1.3340260236133545E-4</v>
      </c>
      <c r="AA246" s="418">
        <v>4.6609141389299696E-5</v>
      </c>
    </row>
    <row r="247" spans="1:27" ht="15" thickBot="1" x14ac:dyDescent="0.35">
      <c r="A247" s="395"/>
      <c r="B247" s="396" t="s">
        <v>390</v>
      </c>
      <c r="C247" s="421">
        <f t="shared" ref="C247:AA247" si="25">SUM(C244:C246)</f>
        <v>7.8052191764428072</v>
      </c>
      <c r="D247" s="421">
        <f t="shared" si="25"/>
        <v>16.309286984895671</v>
      </c>
      <c r="E247" s="421">
        <f t="shared" si="25"/>
        <v>22.012001919811038</v>
      </c>
      <c r="F247" s="421">
        <f t="shared" si="25"/>
        <v>25.470605362624255</v>
      </c>
      <c r="G247" s="421">
        <f t="shared" si="25"/>
        <v>28.291530040562286</v>
      </c>
      <c r="H247" s="421">
        <f t="shared" si="25"/>
        <v>30.229630179809309</v>
      </c>
      <c r="I247" s="421">
        <f t="shared" si="25"/>
        <v>30.107265674319521</v>
      </c>
      <c r="J247" s="421">
        <f t="shared" si="25"/>
        <v>28.087886945472647</v>
      </c>
      <c r="K247" s="422">
        <f t="shared" si="25"/>
        <v>31.664770682748454</v>
      </c>
      <c r="L247" s="422">
        <f t="shared" si="25"/>
        <v>36.657568078258791</v>
      </c>
      <c r="M247" s="422">
        <f t="shared" si="25"/>
        <v>44.003397985382279</v>
      </c>
      <c r="N247" s="422">
        <f t="shared" si="25"/>
        <v>54.43874492337946</v>
      </c>
      <c r="O247" s="423">
        <f t="shared" si="25"/>
        <v>63.852353804245041</v>
      </c>
      <c r="P247" s="423">
        <f t="shared" si="25"/>
        <v>72.590788079294043</v>
      </c>
      <c r="Q247" s="423">
        <f t="shared" si="25"/>
        <v>80.2281521117485</v>
      </c>
      <c r="R247" s="423">
        <f t="shared" si="25"/>
        <v>88.683527177998243</v>
      </c>
      <c r="S247" s="423">
        <f t="shared" si="25"/>
        <v>96.748558816119612</v>
      </c>
      <c r="T247" s="423">
        <f t="shared" si="25"/>
        <v>104.63776633878811</v>
      </c>
      <c r="U247" s="423">
        <f t="shared" si="25"/>
        <v>111.89929577078344</v>
      </c>
      <c r="V247" s="424">
        <f t="shared" si="25"/>
        <v>116.55435566943511</v>
      </c>
      <c r="W247" s="424">
        <f t="shared" si="25"/>
        <v>119.53517680584025</v>
      </c>
      <c r="X247" s="424">
        <f t="shared" si="25"/>
        <v>121.67040528016678</v>
      </c>
      <c r="Y247" s="424">
        <f t="shared" si="25"/>
        <v>123.04695513558721</v>
      </c>
      <c r="Z247" s="424">
        <f t="shared" si="25"/>
        <v>123.87473656721259</v>
      </c>
      <c r="AA247" s="424">
        <f t="shared" si="25"/>
        <v>124.48473125208298</v>
      </c>
    </row>
    <row r="248" spans="1:27" ht="15" thickTop="1" x14ac:dyDescent="0.3">
      <c r="A248"/>
      <c r="B248"/>
      <c r="C248" s="395"/>
      <c r="D248" s="395"/>
      <c r="E248" s="395"/>
      <c r="F248" s="395"/>
      <c r="G248" s="395"/>
      <c r="H248" s="395"/>
      <c r="I248" s="395"/>
      <c r="J248" s="395"/>
      <c r="K248" s="395"/>
      <c r="L248" s="395"/>
      <c r="M248" s="395"/>
      <c r="N248" s="395"/>
      <c r="O248" s="395"/>
      <c r="P248" s="395"/>
      <c r="Q248" s="395"/>
      <c r="R248" s="395"/>
      <c r="S248" s="395"/>
      <c r="T248" s="395"/>
      <c r="U248" s="395"/>
      <c r="V248" s="395"/>
      <c r="W248" s="395"/>
      <c r="X248" s="395"/>
      <c r="Y248" s="395"/>
      <c r="Z248" s="395"/>
      <c r="AA248" s="395"/>
    </row>
    <row r="249" spans="1:27" ht="26.4" x14ac:dyDescent="0.3">
      <c r="A249" s="401" t="s">
        <v>498</v>
      </c>
      <c r="B249" s="414" t="s">
        <v>499</v>
      </c>
      <c r="C249" s="403" t="s">
        <v>457</v>
      </c>
      <c r="D249" s="403"/>
      <c r="E249" s="403"/>
      <c r="F249" s="403"/>
      <c r="G249" s="403"/>
      <c r="H249" s="403"/>
      <c r="I249" s="403"/>
      <c r="J249" s="403"/>
      <c r="K249" s="403"/>
      <c r="L249" s="403"/>
      <c r="M249" s="403"/>
      <c r="N249" s="403"/>
      <c r="O249" s="403"/>
      <c r="P249" s="403"/>
      <c r="Q249" s="403"/>
      <c r="R249" s="403"/>
      <c r="S249" s="403"/>
      <c r="T249" s="403"/>
      <c r="U249" s="403"/>
      <c r="V249" s="403"/>
      <c r="W249" s="403"/>
      <c r="X249" s="403"/>
      <c r="Y249" s="403"/>
      <c r="Z249" s="403"/>
      <c r="AA249" s="403"/>
    </row>
    <row r="250" spans="1:27" x14ac:dyDescent="0.3">
      <c r="A250" s="386">
        <v>1</v>
      </c>
      <c r="B250" s="387" t="s">
        <v>458</v>
      </c>
      <c r="C250" s="415">
        <v>6.2021716526057578</v>
      </c>
      <c r="D250" s="415">
        <v>7.1299533532498458</v>
      </c>
      <c r="E250" s="415">
        <v>7.7319384716989816</v>
      </c>
      <c r="F250" s="415">
        <v>8.9395585712747625</v>
      </c>
      <c r="G250" s="415">
        <v>9.4582300533240176</v>
      </c>
      <c r="H250" s="415">
        <v>10.593539340497674</v>
      </c>
      <c r="I250" s="415">
        <v>12.406896577376719</v>
      </c>
      <c r="J250" s="416">
        <v>14.027620208487081</v>
      </c>
      <c r="K250" s="417">
        <v>14.198514563324554</v>
      </c>
      <c r="L250" s="415">
        <v>14.98207615335801</v>
      </c>
      <c r="M250" s="415">
        <v>15.640803502612629</v>
      </c>
      <c r="N250" s="416">
        <v>16.500258519152165</v>
      </c>
      <c r="O250" s="417">
        <v>17.189333703831739</v>
      </c>
      <c r="P250" s="415">
        <v>17.401603125476729</v>
      </c>
      <c r="Q250" s="415">
        <v>16.914926772822298</v>
      </c>
      <c r="R250" s="415">
        <v>16.565880194938806</v>
      </c>
      <c r="S250" s="415">
        <v>17.025113932243098</v>
      </c>
      <c r="T250" s="415">
        <v>17.33708491739787</v>
      </c>
      <c r="U250" s="416">
        <v>17.445885005323202</v>
      </c>
      <c r="V250" s="417">
        <v>16.76953414102956</v>
      </c>
      <c r="W250" s="415">
        <v>16.087564184493427</v>
      </c>
      <c r="X250" s="415">
        <v>15.312777802048894</v>
      </c>
      <c r="Y250" s="415">
        <v>14.498557989008177</v>
      </c>
      <c r="Z250" s="415">
        <v>13.681550193043355</v>
      </c>
      <c r="AA250" s="415">
        <v>12.850032949665023</v>
      </c>
    </row>
    <row r="251" spans="1:27" x14ac:dyDescent="0.3">
      <c r="A251" s="386">
        <v>2</v>
      </c>
      <c r="B251" s="387" t="s">
        <v>393</v>
      </c>
      <c r="C251" s="418">
        <v>0</v>
      </c>
      <c r="D251" s="418">
        <v>0</v>
      </c>
      <c r="E251" s="418">
        <v>0</v>
      </c>
      <c r="F251" s="418">
        <v>0</v>
      </c>
      <c r="G251" s="418">
        <v>0</v>
      </c>
      <c r="H251" s="418">
        <v>0</v>
      </c>
      <c r="I251" s="418">
        <v>0</v>
      </c>
      <c r="J251" s="419">
        <v>0</v>
      </c>
      <c r="K251" s="420">
        <v>5.4580436991047456E-5</v>
      </c>
      <c r="L251" s="418">
        <v>4.6996964432342126E-4</v>
      </c>
      <c r="M251" s="418">
        <v>1.336530331842894E-2</v>
      </c>
      <c r="N251" s="419">
        <v>0.10266033852792004</v>
      </c>
      <c r="O251" s="420">
        <v>0.35647840671387637</v>
      </c>
      <c r="P251" s="418">
        <v>1.0415844599204005</v>
      </c>
      <c r="Q251" s="418">
        <v>2.4416040411735449</v>
      </c>
      <c r="R251" s="418">
        <v>3.7083797638741665</v>
      </c>
      <c r="S251" s="418">
        <v>4.1442369366941234</v>
      </c>
      <c r="T251" s="418">
        <v>4.5780186244612295</v>
      </c>
      <c r="U251" s="419">
        <v>5.1756574026325923</v>
      </c>
      <c r="V251" s="420">
        <v>5.9594924026467124</v>
      </c>
      <c r="W251" s="418">
        <v>6.7602788435947838</v>
      </c>
      <c r="X251" s="418">
        <v>7.65329503329506</v>
      </c>
      <c r="Y251" s="418">
        <v>8.5834647295974804</v>
      </c>
      <c r="Z251" s="418">
        <v>9.5162540417532817</v>
      </c>
      <c r="AA251" s="418">
        <v>10.476262262948998</v>
      </c>
    </row>
    <row r="252" spans="1:27" ht="15" thickBot="1" x14ac:dyDescent="0.35">
      <c r="A252" s="395"/>
      <c r="B252" s="396" t="s">
        <v>390</v>
      </c>
      <c r="C252" s="421">
        <f t="shared" ref="C252:AA252" si="26">SUM(C250:C251)</f>
        <v>6.2021716526057578</v>
      </c>
      <c r="D252" s="421">
        <f t="shared" si="26"/>
        <v>7.1299533532498458</v>
      </c>
      <c r="E252" s="421">
        <f t="shared" si="26"/>
        <v>7.7319384716989816</v>
      </c>
      <c r="F252" s="421">
        <f t="shared" si="26"/>
        <v>8.9395585712747625</v>
      </c>
      <c r="G252" s="421">
        <f t="shared" si="26"/>
        <v>9.4582300533240176</v>
      </c>
      <c r="H252" s="421">
        <f t="shared" si="26"/>
        <v>10.593539340497674</v>
      </c>
      <c r="I252" s="421">
        <f t="shared" si="26"/>
        <v>12.406896577376719</v>
      </c>
      <c r="J252" s="421">
        <f t="shared" si="26"/>
        <v>14.027620208487081</v>
      </c>
      <c r="K252" s="422">
        <f t="shared" si="26"/>
        <v>14.198569143761546</v>
      </c>
      <c r="L252" s="422">
        <f t="shared" si="26"/>
        <v>14.982546123002333</v>
      </c>
      <c r="M252" s="422">
        <f t="shared" si="26"/>
        <v>15.654168805931057</v>
      </c>
      <c r="N252" s="422">
        <f t="shared" si="26"/>
        <v>16.602918857680084</v>
      </c>
      <c r="O252" s="423">
        <f t="shared" si="26"/>
        <v>17.545812110545615</v>
      </c>
      <c r="P252" s="423">
        <f t="shared" si="26"/>
        <v>18.44318758539713</v>
      </c>
      <c r="Q252" s="423">
        <f t="shared" si="26"/>
        <v>19.356530813995843</v>
      </c>
      <c r="R252" s="423">
        <f t="shared" si="26"/>
        <v>20.274259958812973</v>
      </c>
      <c r="S252" s="423">
        <f t="shared" si="26"/>
        <v>21.169350868937222</v>
      </c>
      <c r="T252" s="423">
        <f t="shared" si="26"/>
        <v>21.9151035418591</v>
      </c>
      <c r="U252" s="423">
        <f t="shared" si="26"/>
        <v>22.621542407955793</v>
      </c>
      <c r="V252" s="424">
        <f t="shared" si="26"/>
        <v>22.729026543676273</v>
      </c>
      <c r="W252" s="424">
        <f t="shared" si="26"/>
        <v>22.84784302808821</v>
      </c>
      <c r="X252" s="424">
        <f t="shared" si="26"/>
        <v>22.966072835343954</v>
      </c>
      <c r="Y252" s="424">
        <f t="shared" si="26"/>
        <v>23.082022718605657</v>
      </c>
      <c r="Z252" s="424">
        <f t="shared" si="26"/>
        <v>23.197804234796635</v>
      </c>
      <c r="AA252" s="424">
        <f t="shared" si="26"/>
        <v>23.326295212614021</v>
      </c>
    </row>
    <row r="253" spans="1:27" ht="15" thickTop="1" x14ac:dyDescent="0.3">
      <c r="A253"/>
      <c r="B253"/>
      <c r="C253" s="395"/>
      <c r="D253" s="395"/>
      <c r="E253" s="395"/>
      <c r="F253" s="395"/>
      <c r="G253" s="395"/>
      <c r="H253" s="395"/>
      <c r="I253" s="395"/>
      <c r="J253" s="395"/>
      <c r="K253" s="395"/>
      <c r="L253" s="395"/>
      <c r="M253" s="395"/>
      <c r="N253" s="395"/>
      <c r="O253" s="395"/>
      <c r="P253" s="395"/>
      <c r="Q253" s="395"/>
      <c r="R253" s="395"/>
      <c r="S253" s="395"/>
      <c r="T253" s="395"/>
      <c r="U253" s="395"/>
      <c r="V253" s="395"/>
      <c r="W253" s="395"/>
      <c r="X253" s="395"/>
      <c r="Y253" s="395"/>
      <c r="Z253" s="395"/>
      <c r="AA253" s="395"/>
    </row>
    <row r="254" spans="1:27" x14ac:dyDescent="0.3">
      <c r="A254" s="401" t="s">
        <v>500</v>
      </c>
      <c r="B254" s="414" t="s">
        <v>501</v>
      </c>
      <c r="C254" s="403" t="s">
        <v>457</v>
      </c>
      <c r="D254" s="403"/>
      <c r="E254" s="403"/>
      <c r="F254" s="403"/>
      <c r="G254" s="403"/>
      <c r="H254" s="403"/>
      <c r="I254" s="403"/>
      <c r="J254" s="403"/>
      <c r="K254" s="403"/>
      <c r="L254" s="403"/>
      <c r="M254" s="403"/>
      <c r="N254" s="403"/>
      <c r="O254" s="403"/>
      <c r="P254" s="403"/>
      <c r="Q254" s="403"/>
      <c r="R254" s="403"/>
      <c r="S254" s="403"/>
      <c r="T254" s="403"/>
      <c r="U254" s="403"/>
      <c r="V254" s="403"/>
      <c r="W254" s="403"/>
      <c r="X254" s="403"/>
      <c r="Y254" s="403"/>
      <c r="Z254" s="403"/>
      <c r="AA254" s="403"/>
    </row>
    <row r="255" spans="1:27" x14ac:dyDescent="0.3">
      <c r="A255" s="386">
        <v>1</v>
      </c>
      <c r="B255" s="387" t="s">
        <v>458</v>
      </c>
      <c r="C255" s="415">
        <v>0</v>
      </c>
      <c r="D255" s="415">
        <v>0</v>
      </c>
      <c r="E255" s="415">
        <v>7.2431640000000007E-3</v>
      </c>
      <c r="F255" s="415">
        <v>9.0016200000000001E-3</v>
      </c>
      <c r="G255" s="415">
        <v>5.5684440000000005E-3</v>
      </c>
      <c r="H255" s="415">
        <v>6.4625890752996826E-3</v>
      </c>
      <c r="I255" s="415">
        <v>3.7673087130688142E-2</v>
      </c>
      <c r="J255" s="416">
        <v>0.43017817472164382</v>
      </c>
      <c r="K255" s="417">
        <v>2.6198359426320006</v>
      </c>
      <c r="L255" s="415">
        <v>6.3597359340529458</v>
      </c>
      <c r="M255" s="415">
        <v>12.781882632571429</v>
      </c>
      <c r="N255" s="416">
        <v>23.980605770997293</v>
      </c>
      <c r="O255" s="417">
        <v>36.82713755788081</v>
      </c>
      <c r="P255" s="415">
        <v>53.765166569310665</v>
      </c>
      <c r="Q255" s="415">
        <v>74.040756378880744</v>
      </c>
      <c r="R255" s="415">
        <v>97.949727099655078</v>
      </c>
      <c r="S255" s="415">
        <v>130.65356146257076</v>
      </c>
      <c r="T255" s="415">
        <v>162.1257277485829</v>
      </c>
      <c r="U255" s="416">
        <v>187.6619741609999</v>
      </c>
      <c r="V255" s="417">
        <v>196.94467395514582</v>
      </c>
      <c r="W255" s="415">
        <v>202.12795657735373</v>
      </c>
      <c r="X255" s="415">
        <v>204.02687522889849</v>
      </c>
      <c r="Y255" s="415">
        <v>203.12627440715039</v>
      </c>
      <c r="Z255" s="415">
        <v>200.27669245222469</v>
      </c>
      <c r="AA255" s="415">
        <v>196.77071533078492</v>
      </c>
    </row>
    <row r="256" spans="1:27" x14ac:dyDescent="0.3">
      <c r="A256" s="386">
        <v>2</v>
      </c>
      <c r="B256" s="387" t="s">
        <v>462</v>
      </c>
      <c r="C256" s="418">
        <v>0</v>
      </c>
      <c r="D256" s="418">
        <v>4.1868E-5</v>
      </c>
      <c r="E256" s="418">
        <v>4.1926695674374272E-5</v>
      </c>
      <c r="F256" s="418">
        <v>4.1874781838536677E-4</v>
      </c>
      <c r="G256" s="418">
        <v>3.517124560359759E-3</v>
      </c>
      <c r="H256" s="418">
        <v>1.3433679532279781E-2</v>
      </c>
      <c r="I256" s="418">
        <v>9.929720198757902E-2</v>
      </c>
      <c r="J256" s="419">
        <v>0.58285014028246029</v>
      </c>
      <c r="K256" s="420">
        <v>1.2505829195351359</v>
      </c>
      <c r="L256" s="418">
        <v>3.1526701827587909</v>
      </c>
      <c r="M256" s="418">
        <v>9.6735596239851809</v>
      </c>
      <c r="N256" s="419">
        <v>16.926897834042439</v>
      </c>
      <c r="O256" s="420">
        <v>23.231123146224594</v>
      </c>
      <c r="P256" s="418">
        <v>29.200000200975502</v>
      </c>
      <c r="Q256" s="418">
        <v>34.15202740837919</v>
      </c>
      <c r="R256" s="418">
        <v>38.947760337740981</v>
      </c>
      <c r="S256" s="418">
        <v>44.343611614169738</v>
      </c>
      <c r="T256" s="418">
        <v>50.015611247597725</v>
      </c>
      <c r="U256" s="419">
        <v>56.040064787309106</v>
      </c>
      <c r="V256" s="420">
        <v>60.26725870722349</v>
      </c>
      <c r="W256" s="418">
        <v>65.575593044170219</v>
      </c>
      <c r="X256" s="418">
        <v>70.885043851292636</v>
      </c>
      <c r="Y256" s="418">
        <v>75.733061400796871</v>
      </c>
      <c r="Z256" s="418">
        <v>80.584406239583927</v>
      </c>
      <c r="AA256" s="418">
        <v>84.676489964070655</v>
      </c>
    </row>
    <row r="257" spans="1:27" x14ac:dyDescent="0.3">
      <c r="A257" s="386">
        <v>3</v>
      </c>
      <c r="B257" s="387" t="s">
        <v>393</v>
      </c>
      <c r="C257" s="418">
        <v>0</v>
      </c>
      <c r="D257" s="418">
        <v>0</v>
      </c>
      <c r="E257" s="418">
        <v>0</v>
      </c>
      <c r="F257" s="418">
        <v>0</v>
      </c>
      <c r="G257" s="418">
        <v>0</v>
      </c>
      <c r="H257" s="418">
        <v>0</v>
      </c>
      <c r="I257" s="418">
        <v>0</v>
      </c>
      <c r="J257" s="419">
        <v>0</v>
      </c>
      <c r="K257" s="420">
        <v>1.0977491484695061E-2</v>
      </c>
      <c r="L257" s="418">
        <v>5.700804348510255E-2</v>
      </c>
      <c r="M257" s="418">
        <v>0.31281298880554775</v>
      </c>
      <c r="N257" s="419">
        <v>0.89548735074828634</v>
      </c>
      <c r="O257" s="420">
        <v>2.0840187514075179</v>
      </c>
      <c r="P257" s="418">
        <v>4.3791560749019771</v>
      </c>
      <c r="Q257" s="418">
        <v>9.9112839430862643</v>
      </c>
      <c r="R257" s="418">
        <v>19.513101854872104</v>
      </c>
      <c r="S257" s="418">
        <v>33.791423420883632</v>
      </c>
      <c r="T257" s="418">
        <v>48.554251215370144</v>
      </c>
      <c r="U257" s="419">
        <v>61.455114206831752</v>
      </c>
      <c r="V257" s="420">
        <v>69.773133103657031</v>
      </c>
      <c r="W257" s="418">
        <v>77.760677415971031</v>
      </c>
      <c r="X257" s="418">
        <v>85.449353991887534</v>
      </c>
      <c r="Y257" s="418">
        <v>92.960642171704819</v>
      </c>
      <c r="Z257" s="418">
        <v>101.60252119026549</v>
      </c>
      <c r="AA257" s="418">
        <v>111.04174061049743</v>
      </c>
    </row>
    <row r="258" spans="1:27" x14ac:dyDescent="0.3">
      <c r="A258" s="386">
        <v>4</v>
      </c>
      <c r="B258" s="387" t="s">
        <v>459</v>
      </c>
      <c r="C258" s="418">
        <v>0</v>
      </c>
      <c r="D258" s="418">
        <v>0</v>
      </c>
      <c r="E258" s="418">
        <v>0</v>
      </c>
      <c r="F258" s="418">
        <v>0</v>
      </c>
      <c r="G258" s="418">
        <v>7.3653942375263552E-5</v>
      </c>
      <c r="H258" s="418">
        <v>7.3115794938351711E-5</v>
      </c>
      <c r="I258" s="418">
        <v>3.042062097042743E-4</v>
      </c>
      <c r="J258" s="419">
        <v>1.6494761192430759E-3</v>
      </c>
      <c r="K258" s="420">
        <v>2.8483543022901998E-3</v>
      </c>
      <c r="L258" s="418">
        <v>5.9588635821837078E-2</v>
      </c>
      <c r="M258" s="418">
        <v>0.76859734852550565</v>
      </c>
      <c r="N258" s="419">
        <v>1.4478993691088269</v>
      </c>
      <c r="O258" s="420">
        <v>2.1601394920103232</v>
      </c>
      <c r="P258" s="418">
        <v>2.3619008356603852</v>
      </c>
      <c r="Q258" s="418">
        <v>2.1096238897290784</v>
      </c>
      <c r="R258" s="418">
        <v>2.0219872635605176</v>
      </c>
      <c r="S258" s="418">
        <v>1.5219758613285237</v>
      </c>
      <c r="T258" s="418">
        <v>0.97284208353569002</v>
      </c>
      <c r="U258" s="419">
        <v>0.39062697933351803</v>
      </c>
      <c r="V258" s="420">
        <v>0.20309660286737508</v>
      </c>
      <c r="W258" s="418">
        <v>0.17390119554359476</v>
      </c>
      <c r="X258" s="418">
        <v>0.14624653621270425</v>
      </c>
      <c r="Y258" s="418">
        <v>0.1269260318022902</v>
      </c>
      <c r="Z258" s="418">
        <v>0.11047299668926779</v>
      </c>
      <c r="AA258" s="418">
        <v>8.4341826146795543E-2</v>
      </c>
    </row>
    <row r="259" spans="1:27" x14ac:dyDescent="0.3">
      <c r="A259" s="386">
        <v>5</v>
      </c>
      <c r="B259" s="387" t="s">
        <v>463</v>
      </c>
      <c r="C259" s="418">
        <v>1.1304360000000001E-3</v>
      </c>
      <c r="D259" s="418">
        <v>1.2560399999999999E-2</v>
      </c>
      <c r="E259" s="418">
        <v>8.9388694524106346E-2</v>
      </c>
      <c r="F259" s="418">
        <v>0.11103615253207634</v>
      </c>
      <c r="G259" s="418">
        <v>0.20951017918176285</v>
      </c>
      <c r="H259" s="418">
        <v>0.29655744310630527</v>
      </c>
      <c r="I259" s="418">
        <v>0.64105864969010018</v>
      </c>
      <c r="J259" s="419">
        <v>1.2458079496480647</v>
      </c>
      <c r="K259" s="420">
        <v>2.0477359084273337</v>
      </c>
      <c r="L259" s="418">
        <v>2.9981751993947632</v>
      </c>
      <c r="M259" s="418">
        <v>3.6445476136767776</v>
      </c>
      <c r="N259" s="419">
        <v>4.7383666559731843</v>
      </c>
      <c r="O259" s="420">
        <v>5.946944062375052</v>
      </c>
      <c r="P259" s="418">
        <v>6.8599769574342329</v>
      </c>
      <c r="Q259" s="418">
        <v>7.189281123914542</v>
      </c>
      <c r="R259" s="418">
        <v>7.3863637343856663</v>
      </c>
      <c r="S259" s="418">
        <v>7.5498598421276713</v>
      </c>
      <c r="T259" s="418">
        <v>7.5944710310485508</v>
      </c>
      <c r="U259" s="419">
        <v>7.484259832582616</v>
      </c>
      <c r="V259" s="420">
        <v>7.3078214592656465</v>
      </c>
      <c r="W259" s="418">
        <v>7.18721641836588</v>
      </c>
      <c r="X259" s="418">
        <v>7.0807825159864288</v>
      </c>
      <c r="Y259" s="418">
        <v>7.0102635896050831</v>
      </c>
      <c r="Z259" s="418">
        <v>6.9600124375183032</v>
      </c>
      <c r="AA259" s="418">
        <v>6.8527607382301978</v>
      </c>
    </row>
    <row r="260" spans="1:27" ht="15" thickBot="1" x14ac:dyDescent="0.35">
      <c r="A260" s="395"/>
      <c r="B260" s="396" t="s">
        <v>390</v>
      </c>
      <c r="C260" s="421">
        <f t="shared" ref="C260:AA260" si="27">SUM(C255:C259)</f>
        <v>1.1304360000000001E-3</v>
      </c>
      <c r="D260" s="421">
        <f t="shared" si="27"/>
        <v>1.2602268E-2</v>
      </c>
      <c r="E260" s="421">
        <f t="shared" si="27"/>
        <v>9.667378521978072E-2</v>
      </c>
      <c r="F260" s="421">
        <f t="shared" si="27"/>
        <v>0.12045652035046171</v>
      </c>
      <c r="G260" s="421">
        <f t="shared" si="27"/>
        <v>0.21866940168449786</v>
      </c>
      <c r="H260" s="421">
        <f t="shared" si="27"/>
        <v>0.31652682750882311</v>
      </c>
      <c r="I260" s="421">
        <f t="shared" si="27"/>
        <v>0.7783331450180716</v>
      </c>
      <c r="J260" s="421">
        <f t="shared" si="27"/>
        <v>2.2604857407714123</v>
      </c>
      <c r="K260" s="422">
        <f t="shared" si="27"/>
        <v>5.9319806163814555</v>
      </c>
      <c r="L260" s="422">
        <f t="shared" si="27"/>
        <v>12.62717799551344</v>
      </c>
      <c r="M260" s="422">
        <f t="shared" si="27"/>
        <v>27.18140020756444</v>
      </c>
      <c r="N260" s="422">
        <f t="shared" si="27"/>
        <v>47.989256980870024</v>
      </c>
      <c r="O260" s="423">
        <f t="shared" si="27"/>
        <v>70.249363009898303</v>
      </c>
      <c r="P260" s="423">
        <f t="shared" si="27"/>
        <v>96.566200638282751</v>
      </c>
      <c r="Q260" s="423">
        <f t="shared" si="27"/>
        <v>127.40297274398982</v>
      </c>
      <c r="R260" s="423">
        <f t="shared" si="27"/>
        <v>165.81894029021433</v>
      </c>
      <c r="S260" s="423">
        <f t="shared" si="27"/>
        <v>217.8604322010803</v>
      </c>
      <c r="T260" s="423">
        <f t="shared" si="27"/>
        <v>269.26290332613502</v>
      </c>
      <c r="U260" s="423">
        <f t="shared" si="27"/>
        <v>313.03203996705685</v>
      </c>
      <c r="V260" s="424">
        <f t="shared" si="27"/>
        <v>334.49598382815935</v>
      </c>
      <c r="W260" s="424">
        <f t="shared" si="27"/>
        <v>352.82534465140446</v>
      </c>
      <c r="X260" s="424">
        <f t="shared" si="27"/>
        <v>367.58830212427779</v>
      </c>
      <c r="Y260" s="424">
        <f t="shared" si="27"/>
        <v>378.95716760105944</v>
      </c>
      <c r="Z260" s="424">
        <f t="shared" si="27"/>
        <v>389.53410531628168</v>
      </c>
      <c r="AA260" s="424">
        <f t="shared" si="27"/>
        <v>399.42604846972995</v>
      </c>
    </row>
    <row r="261" spans="1:27" ht="15" thickTop="1" x14ac:dyDescent="0.3">
      <c r="A261"/>
      <c r="B261"/>
      <c r="C261" s="395"/>
      <c r="D261" s="395"/>
      <c r="E261" s="395"/>
      <c r="F261" s="395"/>
      <c r="G261" s="395"/>
      <c r="H261" s="395"/>
      <c r="I261" s="395"/>
      <c r="J261" s="395"/>
      <c r="K261" s="395"/>
      <c r="L261" s="395"/>
      <c r="M261" s="395"/>
      <c r="N261" s="395"/>
      <c r="O261" s="395"/>
      <c r="P261" s="395"/>
      <c r="Q261" s="395"/>
      <c r="R261" s="395"/>
      <c r="S261" s="395"/>
      <c r="T261" s="395"/>
      <c r="U261" s="395"/>
      <c r="V261" s="395"/>
      <c r="W261" s="395"/>
      <c r="X261" s="395"/>
      <c r="Y261" s="395"/>
      <c r="Z261" s="395"/>
      <c r="AA261" s="395"/>
    </row>
    <row r="262" spans="1:27" x14ac:dyDescent="0.3">
      <c r="A262" s="401" t="s">
        <v>502</v>
      </c>
      <c r="B262" s="414" t="s">
        <v>503</v>
      </c>
      <c r="C262" s="403" t="s">
        <v>457</v>
      </c>
      <c r="D262" s="403"/>
      <c r="E262" s="403"/>
      <c r="F262" s="403"/>
      <c r="G262" s="403"/>
      <c r="H262" s="403"/>
      <c r="I262" s="403"/>
      <c r="J262" s="403"/>
      <c r="K262" s="403"/>
      <c r="L262" s="403"/>
      <c r="M262" s="403"/>
      <c r="N262" s="403"/>
      <c r="O262" s="403"/>
      <c r="P262" s="403"/>
      <c r="Q262" s="403"/>
      <c r="R262" s="403"/>
      <c r="S262" s="403"/>
      <c r="T262" s="403"/>
      <c r="U262" s="403"/>
      <c r="V262" s="403"/>
      <c r="W262" s="403"/>
      <c r="X262" s="403"/>
      <c r="Y262" s="403"/>
      <c r="Z262" s="403"/>
      <c r="AA262" s="403"/>
    </row>
    <row r="263" spans="1:27" x14ac:dyDescent="0.3">
      <c r="A263" s="386">
        <v>1</v>
      </c>
      <c r="B263" s="387" t="s">
        <v>458</v>
      </c>
      <c r="C263" s="415">
        <v>4.1868E-5</v>
      </c>
      <c r="D263" s="415">
        <v>2.0934E-4</v>
      </c>
      <c r="E263" s="415">
        <v>1.4234404022373463E-2</v>
      </c>
      <c r="F263" s="415">
        <v>2.8728681974362576E-2</v>
      </c>
      <c r="G263" s="415">
        <v>0.11445145492654601</v>
      </c>
      <c r="H263" s="415">
        <v>0.37489248420976679</v>
      </c>
      <c r="I263" s="415">
        <v>1.2299466339984244</v>
      </c>
      <c r="J263" s="416">
        <v>3.030511438550592</v>
      </c>
      <c r="K263" s="417">
        <v>5.9614081253526425</v>
      </c>
      <c r="L263" s="415">
        <v>10.113297272726204</v>
      </c>
      <c r="M263" s="415">
        <v>15.659391814202202</v>
      </c>
      <c r="N263" s="416">
        <v>26.058340704071384</v>
      </c>
      <c r="O263" s="417">
        <v>40.006824253970748</v>
      </c>
      <c r="P263" s="415">
        <v>58.145896521428249</v>
      </c>
      <c r="Q263" s="415">
        <v>82.000699045029023</v>
      </c>
      <c r="R263" s="415">
        <v>100.36702948868457</v>
      </c>
      <c r="S263" s="415">
        <v>107.33366674974697</v>
      </c>
      <c r="T263" s="415">
        <v>112.27444390915767</v>
      </c>
      <c r="U263" s="416">
        <v>113.14668950468467</v>
      </c>
      <c r="V263" s="417">
        <v>113.01077972944488</v>
      </c>
      <c r="W263" s="415">
        <v>111.52644787263495</v>
      </c>
      <c r="X263" s="415">
        <v>108.39360572443397</v>
      </c>
      <c r="Y263" s="415">
        <v>104.34632063903953</v>
      </c>
      <c r="Z263" s="415">
        <v>99.737944193438594</v>
      </c>
      <c r="AA263" s="415">
        <v>94.558510806228284</v>
      </c>
    </row>
    <row r="264" spans="1:27" x14ac:dyDescent="0.3">
      <c r="A264" s="386">
        <v>2</v>
      </c>
      <c r="B264" s="387" t="s">
        <v>393</v>
      </c>
      <c r="C264" s="418">
        <v>0</v>
      </c>
      <c r="D264" s="418">
        <v>0</v>
      </c>
      <c r="E264" s="418">
        <v>0</v>
      </c>
      <c r="F264" s="418">
        <v>0</v>
      </c>
      <c r="G264" s="418">
        <v>0</v>
      </c>
      <c r="H264" s="418">
        <v>0</v>
      </c>
      <c r="I264" s="418">
        <v>0</v>
      </c>
      <c r="J264" s="419">
        <v>0</v>
      </c>
      <c r="K264" s="420">
        <v>2.0373409525289831E-2</v>
      </c>
      <c r="L264" s="418">
        <v>8.8661512833418277E-2</v>
      </c>
      <c r="M264" s="418">
        <v>0.37925963770282134</v>
      </c>
      <c r="N264" s="419">
        <v>0.95951843554154637</v>
      </c>
      <c r="O264" s="420">
        <v>1.8783249810921667</v>
      </c>
      <c r="P264" s="418">
        <v>3.4907227493103594</v>
      </c>
      <c r="Q264" s="418">
        <v>6.4408842038061591</v>
      </c>
      <c r="R264" s="418">
        <v>9.9303135291694957</v>
      </c>
      <c r="S264" s="418">
        <v>13.063661393268083</v>
      </c>
      <c r="T264" s="418">
        <v>15.438848408031237</v>
      </c>
      <c r="U264" s="419">
        <v>17.183183408204954</v>
      </c>
      <c r="V264" s="420">
        <v>19.09202156159018</v>
      </c>
      <c r="W264" s="418">
        <v>21.021473517827875</v>
      </c>
      <c r="X264" s="418">
        <v>23.078626636181035</v>
      </c>
      <c r="Y264" s="418">
        <v>25.116073136726925</v>
      </c>
      <c r="Z264" s="418">
        <v>26.947639716021726</v>
      </c>
      <c r="AA264" s="418">
        <v>28.688010945816508</v>
      </c>
    </row>
    <row r="265" spans="1:27" ht="15" thickBot="1" x14ac:dyDescent="0.35">
      <c r="A265" s="395"/>
      <c r="B265" s="396" t="s">
        <v>390</v>
      </c>
      <c r="C265" s="421">
        <f t="shared" ref="C265:AA265" si="28">SUM(C263:C264)</f>
        <v>4.1868E-5</v>
      </c>
      <c r="D265" s="421">
        <f t="shared" si="28"/>
        <v>2.0934E-4</v>
      </c>
      <c r="E265" s="421">
        <f t="shared" si="28"/>
        <v>1.4234404022373463E-2</v>
      </c>
      <c r="F265" s="421">
        <f t="shared" si="28"/>
        <v>2.8728681974362576E-2</v>
      </c>
      <c r="G265" s="421">
        <f t="shared" si="28"/>
        <v>0.11445145492654601</v>
      </c>
      <c r="H265" s="421">
        <f t="shared" si="28"/>
        <v>0.37489248420976679</v>
      </c>
      <c r="I265" s="421">
        <f t="shared" si="28"/>
        <v>1.2299466339984244</v>
      </c>
      <c r="J265" s="421">
        <f t="shared" si="28"/>
        <v>3.030511438550592</v>
      </c>
      <c r="K265" s="422">
        <f t="shared" si="28"/>
        <v>5.981781534877932</v>
      </c>
      <c r="L265" s="422">
        <f t="shared" si="28"/>
        <v>10.201958785559622</v>
      </c>
      <c r="M265" s="422">
        <f t="shared" si="28"/>
        <v>16.038651451905022</v>
      </c>
      <c r="N265" s="422">
        <f t="shared" si="28"/>
        <v>27.017859139612931</v>
      </c>
      <c r="O265" s="423">
        <f t="shared" si="28"/>
        <v>41.885149235062912</v>
      </c>
      <c r="P265" s="423">
        <f t="shared" si="28"/>
        <v>61.636619270738606</v>
      </c>
      <c r="Q265" s="423">
        <f t="shared" si="28"/>
        <v>88.441583248835187</v>
      </c>
      <c r="R265" s="423">
        <f t="shared" si="28"/>
        <v>110.29734301785406</v>
      </c>
      <c r="S265" s="423">
        <f t="shared" si="28"/>
        <v>120.39732814301505</v>
      </c>
      <c r="T265" s="423">
        <f t="shared" si="28"/>
        <v>127.7132923171889</v>
      </c>
      <c r="U265" s="423">
        <f t="shared" si="28"/>
        <v>130.32987291288964</v>
      </c>
      <c r="V265" s="424">
        <f t="shared" si="28"/>
        <v>132.10280129103506</v>
      </c>
      <c r="W265" s="424">
        <f t="shared" si="28"/>
        <v>132.54792139046282</v>
      </c>
      <c r="X265" s="424">
        <f t="shared" si="28"/>
        <v>131.47223236061501</v>
      </c>
      <c r="Y265" s="424">
        <f t="shared" si="28"/>
        <v>129.46239377576646</v>
      </c>
      <c r="Z265" s="424">
        <f t="shared" si="28"/>
        <v>126.68558390946032</v>
      </c>
      <c r="AA265" s="424">
        <f t="shared" si="28"/>
        <v>123.2465217520448</v>
      </c>
    </row>
    <row r="266" spans="1:27" ht="15" thickTop="1" x14ac:dyDescent="0.3">
      <c r="A266"/>
      <c r="B266"/>
      <c r="C266" s="395"/>
      <c r="D266" s="395"/>
      <c r="E266" s="395"/>
      <c r="F266" s="395"/>
      <c r="G266" s="395"/>
      <c r="H266" s="395"/>
      <c r="I266" s="395"/>
      <c r="J266" s="395"/>
      <c r="K266" s="395"/>
      <c r="L266" s="395"/>
      <c r="M266" s="395"/>
      <c r="N266" s="395"/>
      <c r="O266" s="395"/>
      <c r="P266" s="395"/>
      <c r="Q266" s="395"/>
      <c r="R266" s="395"/>
      <c r="S266" s="395"/>
      <c r="T266" s="395"/>
      <c r="U266" s="395"/>
      <c r="V266" s="395"/>
      <c r="W266" s="395"/>
      <c r="X266" s="395"/>
      <c r="Y266" s="395"/>
      <c r="Z266" s="395"/>
      <c r="AA266" s="395"/>
    </row>
    <row r="267" spans="1:27" ht="26.4" x14ac:dyDescent="0.3">
      <c r="A267" s="401" t="s">
        <v>504</v>
      </c>
      <c r="B267" s="414" t="s">
        <v>505</v>
      </c>
      <c r="C267" s="403" t="s">
        <v>457</v>
      </c>
      <c r="D267" s="403"/>
      <c r="E267" s="403"/>
      <c r="F267" s="403"/>
      <c r="G267" s="403"/>
      <c r="H267" s="403"/>
      <c r="I267" s="403"/>
      <c r="J267" s="403"/>
      <c r="K267" s="403"/>
      <c r="L267" s="403"/>
      <c r="M267" s="403"/>
      <c r="N267" s="403"/>
      <c r="O267" s="403"/>
      <c r="P267" s="403"/>
      <c r="Q267" s="403"/>
      <c r="R267" s="403"/>
      <c r="S267" s="403"/>
      <c r="T267" s="403"/>
      <c r="U267" s="403"/>
      <c r="V267" s="403"/>
      <c r="W267" s="403"/>
      <c r="X267" s="403"/>
      <c r="Y267" s="403"/>
      <c r="Z267" s="403"/>
      <c r="AA267" s="403"/>
    </row>
    <row r="268" spans="1:27" x14ac:dyDescent="0.3">
      <c r="A268" s="386">
        <v>1</v>
      </c>
      <c r="B268" s="387" t="s">
        <v>445</v>
      </c>
      <c r="C268" s="415">
        <v>3.9355919999999999E-3</v>
      </c>
      <c r="D268" s="415">
        <v>4.7729520000000004E-3</v>
      </c>
      <c r="E268" s="415">
        <v>3.1788483629227093E-2</v>
      </c>
      <c r="F268" s="415">
        <v>8.2510268221199043E-2</v>
      </c>
      <c r="G268" s="415">
        <v>0.2636652841571987</v>
      </c>
      <c r="H268" s="415">
        <v>0.47540200276590117</v>
      </c>
      <c r="I268" s="415">
        <v>0.60860275026165844</v>
      </c>
      <c r="J268" s="416">
        <v>1.1689023747648888</v>
      </c>
      <c r="K268" s="417">
        <v>1.1699849939243419</v>
      </c>
      <c r="L268" s="415">
        <v>0.9434062278944394</v>
      </c>
      <c r="M268" s="415">
        <v>0.52108276662299824</v>
      </c>
      <c r="N268" s="416">
        <v>0.52992004132096193</v>
      </c>
      <c r="O268" s="417">
        <v>0.49119541308787984</v>
      </c>
      <c r="P268" s="415">
        <v>0.35992126561130872</v>
      </c>
      <c r="Q268" s="415">
        <v>0.33800495878284126</v>
      </c>
      <c r="R268" s="415">
        <v>0.32486928049452918</v>
      </c>
      <c r="S268" s="415">
        <v>0.29355672783204295</v>
      </c>
      <c r="T268" s="415">
        <v>0.28681655440877984</v>
      </c>
      <c r="U268" s="416">
        <v>0.28766075353202908</v>
      </c>
      <c r="V268" s="417">
        <v>0.28056238128117267</v>
      </c>
      <c r="W268" s="415">
        <v>0.26863086545823456</v>
      </c>
      <c r="X268" s="415">
        <v>0.2574415833281859</v>
      </c>
      <c r="Y268" s="415">
        <v>0.22793922757557192</v>
      </c>
      <c r="Z268" s="415">
        <v>0.17635323351238452</v>
      </c>
      <c r="AA268" s="415">
        <v>0.13617704527966698</v>
      </c>
    </row>
    <row r="269" spans="1:27" x14ac:dyDescent="0.3">
      <c r="A269" s="386">
        <v>2</v>
      </c>
      <c r="B269" s="387" t="s">
        <v>458</v>
      </c>
      <c r="C269" s="418">
        <v>0.98068967693902576</v>
      </c>
      <c r="D269" s="418">
        <v>1.4647319403222221</v>
      </c>
      <c r="E269" s="418">
        <v>3.5113832462613717</v>
      </c>
      <c r="F269" s="418">
        <v>4.0005753639527093</v>
      </c>
      <c r="G269" s="418">
        <v>3.9805611350710812</v>
      </c>
      <c r="H269" s="418">
        <v>4.8404473421323821</v>
      </c>
      <c r="I269" s="418">
        <v>6.5416989849234559</v>
      </c>
      <c r="J269" s="419">
        <v>8.8889146586174714</v>
      </c>
      <c r="K269" s="420">
        <v>13.77716141031382</v>
      </c>
      <c r="L269" s="418">
        <v>18.01616498626478</v>
      </c>
      <c r="M269" s="418">
        <v>21.187596616536581</v>
      </c>
      <c r="N269" s="419">
        <v>26.181083904547716</v>
      </c>
      <c r="O269" s="420">
        <v>41.425880994820162</v>
      </c>
      <c r="P269" s="418">
        <v>63.829215438795302</v>
      </c>
      <c r="Q269" s="418">
        <v>80.123875107886704</v>
      </c>
      <c r="R269" s="418">
        <v>93.969062104163726</v>
      </c>
      <c r="S269" s="418">
        <v>101.47048020746314</v>
      </c>
      <c r="T269" s="418">
        <v>104.3089973328057</v>
      </c>
      <c r="U269" s="419">
        <v>109.1997702295369</v>
      </c>
      <c r="V269" s="420">
        <v>125.44635927085417</v>
      </c>
      <c r="W269" s="418">
        <v>131.71732620268151</v>
      </c>
      <c r="X269" s="418">
        <v>130.59742232904387</v>
      </c>
      <c r="Y269" s="418">
        <v>128.00005879050801</v>
      </c>
      <c r="Z269" s="418">
        <v>125.59486085690247</v>
      </c>
      <c r="AA269" s="418">
        <v>123.65888228481241</v>
      </c>
    </row>
    <row r="270" spans="1:27" x14ac:dyDescent="0.3">
      <c r="A270" s="386">
        <v>3</v>
      </c>
      <c r="B270" s="387" t="s">
        <v>393</v>
      </c>
      <c r="C270" s="418">
        <v>0</v>
      </c>
      <c r="D270" s="418">
        <v>0</v>
      </c>
      <c r="E270" s="418">
        <v>0</v>
      </c>
      <c r="F270" s="418">
        <v>0</v>
      </c>
      <c r="G270" s="418">
        <v>0</v>
      </c>
      <c r="H270" s="418">
        <v>0</v>
      </c>
      <c r="I270" s="418">
        <v>0</v>
      </c>
      <c r="J270" s="419">
        <v>0</v>
      </c>
      <c r="K270" s="420">
        <v>2.2115615091604517E-4</v>
      </c>
      <c r="L270" s="418">
        <v>9.3781956192719781E-4</v>
      </c>
      <c r="M270" s="418">
        <v>1.5354082230055889E-2</v>
      </c>
      <c r="N270" s="419">
        <v>8.7137902820700885E-2</v>
      </c>
      <c r="O270" s="420">
        <v>0.40842561361635815</v>
      </c>
      <c r="P270" s="418">
        <v>1.2940786763043906</v>
      </c>
      <c r="Q270" s="418">
        <v>2.031696834324118</v>
      </c>
      <c r="R270" s="418">
        <v>3.3300556310977787</v>
      </c>
      <c r="S270" s="418">
        <v>5.2678170402584268</v>
      </c>
      <c r="T270" s="418">
        <v>6.6510677471796251</v>
      </c>
      <c r="U270" s="419">
        <v>8.0283228421664283</v>
      </c>
      <c r="V270" s="420">
        <v>10.599140924792907</v>
      </c>
      <c r="W270" s="418">
        <v>10.788022476020718</v>
      </c>
      <c r="X270" s="418">
        <v>10.063767853591575</v>
      </c>
      <c r="Y270" s="418">
        <v>9.4281960384609853</v>
      </c>
      <c r="Z270" s="418">
        <v>8.6877348932517915</v>
      </c>
      <c r="AA270" s="418">
        <v>8.0816958369490131</v>
      </c>
    </row>
    <row r="271" spans="1:27" x14ac:dyDescent="0.3">
      <c r="A271" s="386">
        <v>4</v>
      </c>
      <c r="B271" s="387" t="s">
        <v>459</v>
      </c>
      <c r="C271" s="418">
        <v>4.9643954075344846E-2</v>
      </c>
      <c r="D271" s="418">
        <v>0.11901085591977327</v>
      </c>
      <c r="E271" s="418">
        <v>0.37010008369774133</v>
      </c>
      <c r="F271" s="418">
        <v>0.4413232934239969</v>
      </c>
      <c r="G271" s="418">
        <v>0.5115554103654214</v>
      </c>
      <c r="H271" s="418">
        <v>0.65420087224938728</v>
      </c>
      <c r="I271" s="418">
        <v>0.96815265479407653</v>
      </c>
      <c r="J271" s="419">
        <v>1.1119276427181952</v>
      </c>
      <c r="K271" s="420">
        <v>1.2928733908286891</v>
      </c>
      <c r="L271" s="418">
        <v>1.4091258631208223</v>
      </c>
      <c r="M271" s="418">
        <v>1.4729478637449132</v>
      </c>
      <c r="N271" s="419">
        <v>1.555421674472893</v>
      </c>
      <c r="O271" s="420">
        <v>1.5733782324884444</v>
      </c>
      <c r="P271" s="418">
        <v>1.6077932887698045</v>
      </c>
      <c r="Q271" s="418">
        <v>1.7068698966408342</v>
      </c>
      <c r="R271" s="418">
        <v>1.8196267813652152</v>
      </c>
      <c r="S271" s="418">
        <v>1.9436316900240198</v>
      </c>
      <c r="T271" s="418">
        <v>2.0727994644890813</v>
      </c>
      <c r="U271" s="419">
        <v>1.7981928011147474</v>
      </c>
      <c r="V271" s="420">
        <v>1.0191335495132912</v>
      </c>
      <c r="W271" s="418">
        <v>0.76697611347359251</v>
      </c>
      <c r="X271" s="418">
        <v>0.63371927483924284</v>
      </c>
      <c r="Y271" s="418">
        <v>0.51603846998141767</v>
      </c>
      <c r="Z271" s="418">
        <v>0.41691364879650139</v>
      </c>
      <c r="AA271" s="418">
        <v>0.34800853356490963</v>
      </c>
    </row>
    <row r="272" spans="1:27" x14ac:dyDescent="0.3">
      <c r="A272" s="386">
        <v>5</v>
      </c>
      <c r="B272" s="387" t="s">
        <v>446</v>
      </c>
      <c r="C272" s="418">
        <v>9.3159643352300279</v>
      </c>
      <c r="D272" s="418">
        <v>10.634529860828083</v>
      </c>
      <c r="E272" s="418">
        <v>9.2955290616131467</v>
      </c>
      <c r="F272" s="418">
        <v>9.5165204799167924</v>
      </c>
      <c r="G272" s="418">
        <v>11.06799440188299</v>
      </c>
      <c r="H272" s="418">
        <v>12.232589283974786</v>
      </c>
      <c r="I272" s="418">
        <v>13.680853189563292</v>
      </c>
      <c r="J272" s="419">
        <v>15.176453953523875</v>
      </c>
      <c r="K272" s="420">
        <v>14.668943169421031</v>
      </c>
      <c r="L272" s="418">
        <v>13.90431600458145</v>
      </c>
      <c r="M272" s="418">
        <v>16.424624005030864</v>
      </c>
      <c r="N272" s="419">
        <v>20.54134067736323</v>
      </c>
      <c r="O272" s="420">
        <v>22.750656252161189</v>
      </c>
      <c r="P272" s="418">
        <v>24.44846895550954</v>
      </c>
      <c r="Q272" s="418">
        <v>25.772073960710269</v>
      </c>
      <c r="R272" s="418">
        <v>26.290538219270914</v>
      </c>
      <c r="S272" s="418">
        <v>25.962807679567238</v>
      </c>
      <c r="T272" s="418">
        <v>24.934345580968337</v>
      </c>
      <c r="U272" s="419">
        <v>23.673421616170533</v>
      </c>
      <c r="V272" s="420">
        <v>22.646308985277489</v>
      </c>
      <c r="W272" s="418">
        <v>22.275700363112058</v>
      </c>
      <c r="X272" s="418">
        <v>23.103213735908138</v>
      </c>
      <c r="Y272" s="418">
        <v>24.522994258319777</v>
      </c>
      <c r="Z272" s="418">
        <v>26.478455964638382</v>
      </c>
      <c r="AA272" s="418">
        <v>29.108521225219491</v>
      </c>
    </row>
    <row r="273" spans="1:27" x14ac:dyDescent="0.3">
      <c r="A273" s="386">
        <v>6</v>
      </c>
      <c r="B273" s="387" t="s">
        <v>447</v>
      </c>
      <c r="C273" s="418">
        <v>21.336905167295239</v>
      </c>
      <c r="D273" s="418">
        <v>23.277969116092937</v>
      </c>
      <c r="E273" s="418">
        <v>25.994058986121651</v>
      </c>
      <c r="F273" s="418">
        <v>27.85770207188158</v>
      </c>
      <c r="G273" s="418">
        <v>28.812108944443345</v>
      </c>
      <c r="H273" s="418">
        <v>29.159883126782752</v>
      </c>
      <c r="I273" s="418">
        <v>29.177607148458023</v>
      </c>
      <c r="J273" s="419">
        <v>29.35239463968977</v>
      </c>
      <c r="K273" s="420">
        <v>28.775728122911726</v>
      </c>
      <c r="L273" s="418">
        <v>26.780081573615078</v>
      </c>
      <c r="M273" s="418">
        <v>24.341626134354421</v>
      </c>
      <c r="N273" s="419">
        <v>21.248552456506058</v>
      </c>
      <c r="O273" s="420">
        <v>17.119140417725884</v>
      </c>
      <c r="P273" s="418">
        <v>13.210640475645503</v>
      </c>
      <c r="Q273" s="418">
        <v>9.4055727107520788</v>
      </c>
      <c r="R273" s="418">
        <v>6.274400127086297</v>
      </c>
      <c r="S273" s="418">
        <v>4.0263283452495298</v>
      </c>
      <c r="T273" s="418">
        <v>2.5642769987689231</v>
      </c>
      <c r="U273" s="419">
        <v>1.527398644650475</v>
      </c>
      <c r="V273" s="420">
        <v>0.82674151167903809</v>
      </c>
      <c r="W273" s="418">
        <v>0.53607484115528814</v>
      </c>
      <c r="X273" s="418">
        <v>0.32487359982900832</v>
      </c>
      <c r="Y273" s="418">
        <v>0.19803111441076068</v>
      </c>
      <c r="Z273" s="418">
        <v>9.9737621295192008E-2</v>
      </c>
      <c r="AA273" s="418">
        <v>3.5835017399598379E-2</v>
      </c>
    </row>
    <row r="274" spans="1:27" ht="15" thickBot="1" x14ac:dyDescent="0.35">
      <c r="A274" s="395"/>
      <c r="B274" s="396" t="s">
        <v>390</v>
      </c>
      <c r="C274" s="421">
        <f t="shared" ref="C274:AA274" si="29">SUM(C268:C273)</f>
        <v>31.687138725539636</v>
      </c>
      <c r="D274" s="421">
        <f t="shared" si="29"/>
        <v>35.501014725163017</v>
      </c>
      <c r="E274" s="421">
        <f t="shared" si="29"/>
        <v>39.202859861323134</v>
      </c>
      <c r="F274" s="421">
        <f t="shared" si="29"/>
        <v>41.898631477396279</v>
      </c>
      <c r="G274" s="421">
        <f t="shared" si="29"/>
        <v>44.635885175920038</v>
      </c>
      <c r="H274" s="421">
        <f t="shared" si="29"/>
        <v>47.362522627905207</v>
      </c>
      <c r="I274" s="421">
        <f t="shared" si="29"/>
        <v>50.976914728000509</v>
      </c>
      <c r="J274" s="421">
        <f t="shared" si="29"/>
        <v>55.698593269314202</v>
      </c>
      <c r="K274" s="422">
        <f t="shared" si="29"/>
        <v>59.684912243550528</v>
      </c>
      <c r="L274" s="422">
        <f t="shared" si="29"/>
        <v>61.054032475038497</v>
      </c>
      <c r="M274" s="422">
        <f t="shared" si="29"/>
        <v>63.96323146851983</v>
      </c>
      <c r="N274" s="422">
        <f t="shared" si="29"/>
        <v>70.143456657031564</v>
      </c>
      <c r="O274" s="423">
        <f t="shared" si="29"/>
        <v>83.768676923899918</v>
      </c>
      <c r="P274" s="423">
        <f t="shared" si="29"/>
        <v>104.75011810063585</v>
      </c>
      <c r="Q274" s="423">
        <f t="shared" si="29"/>
        <v>119.37809346909687</v>
      </c>
      <c r="R274" s="423">
        <f t="shared" si="29"/>
        <v>132.00855214347845</v>
      </c>
      <c r="S274" s="423">
        <f t="shared" si="29"/>
        <v>138.96462169039441</v>
      </c>
      <c r="T274" s="423">
        <f t="shared" si="29"/>
        <v>140.81830367862042</v>
      </c>
      <c r="U274" s="423">
        <f t="shared" si="29"/>
        <v>144.51476688717111</v>
      </c>
      <c r="V274" s="424">
        <f t="shared" si="29"/>
        <v>160.8182466233981</v>
      </c>
      <c r="W274" s="424">
        <f t="shared" si="29"/>
        <v>166.35273086190139</v>
      </c>
      <c r="X274" s="424">
        <f t="shared" si="29"/>
        <v>164.98043837654001</v>
      </c>
      <c r="Y274" s="424">
        <f t="shared" si="29"/>
        <v>162.89325789925653</v>
      </c>
      <c r="Z274" s="424">
        <f t="shared" si="29"/>
        <v>161.45405621839674</v>
      </c>
      <c r="AA274" s="424">
        <f t="shared" si="29"/>
        <v>161.36911994322512</v>
      </c>
    </row>
    <row r="275" spans="1:27" ht="15" thickTop="1" x14ac:dyDescent="0.3">
      <c r="A275"/>
      <c r="B275"/>
      <c r="C275" s="395"/>
      <c r="D275" s="395"/>
      <c r="E275" s="395"/>
      <c r="F275" s="395"/>
      <c r="G275" s="395"/>
      <c r="H275" s="395"/>
      <c r="I275" s="395"/>
      <c r="J275" s="395"/>
      <c r="K275" s="395"/>
      <c r="L275" s="395"/>
      <c r="M275" s="395"/>
      <c r="N275" s="395"/>
      <c r="O275" s="395"/>
      <c r="P275" s="395"/>
      <c r="Q275" s="395"/>
      <c r="R275" s="395"/>
      <c r="S275" s="395"/>
      <c r="T275" s="395"/>
      <c r="U275" s="395"/>
      <c r="V275" s="395"/>
      <c r="W275" s="395"/>
      <c r="X275" s="395"/>
      <c r="Y275" s="395"/>
      <c r="Z275" s="395"/>
      <c r="AA275" s="395"/>
    </row>
    <row r="276" spans="1:27" ht="26.4" x14ac:dyDescent="0.3">
      <c r="A276" s="401" t="s">
        <v>506</v>
      </c>
      <c r="B276" s="414" t="s">
        <v>507</v>
      </c>
      <c r="C276" s="403" t="s">
        <v>457</v>
      </c>
      <c r="D276" s="403"/>
      <c r="E276" s="403"/>
      <c r="F276" s="403"/>
      <c r="G276" s="403"/>
      <c r="H276" s="403"/>
      <c r="I276" s="403"/>
      <c r="J276" s="403"/>
      <c r="K276" s="403"/>
      <c r="L276" s="403"/>
      <c r="M276" s="403"/>
      <c r="N276" s="403"/>
      <c r="O276" s="403"/>
      <c r="P276" s="403"/>
      <c r="Q276" s="403"/>
      <c r="R276" s="403"/>
      <c r="S276" s="403"/>
      <c r="T276" s="403"/>
      <c r="U276" s="403"/>
      <c r="V276" s="403"/>
      <c r="W276" s="403"/>
      <c r="X276" s="403"/>
      <c r="Y276" s="403"/>
      <c r="Z276" s="403"/>
      <c r="AA276" s="403"/>
    </row>
    <row r="277" spans="1:27" x14ac:dyDescent="0.3">
      <c r="A277" s="386">
        <v>1</v>
      </c>
      <c r="B277" s="387" t="s">
        <v>24</v>
      </c>
      <c r="C277" s="415">
        <v>4.9027083787607895</v>
      </c>
      <c r="D277" s="415">
        <v>3.4652068607316973</v>
      </c>
      <c r="E277" s="415">
        <v>4.067086039039741</v>
      </c>
      <c r="F277" s="415">
        <v>3.8197395397360858</v>
      </c>
      <c r="G277" s="415">
        <v>3.6755836844989211</v>
      </c>
      <c r="H277" s="415">
        <v>3.4816469299347679</v>
      </c>
      <c r="I277" s="415">
        <v>2.9117796181015798</v>
      </c>
      <c r="J277" s="416">
        <v>2.8839002526312054</v>
      </c>
      <c r="K277" s="417">
        <v>3.2311146020047143</v>
      </c>
      <c r="L277" s="415">
        <v>3.159693589271698</v>
      </c>
      <c r="M277" s="415">
        <v>2.6350019140157341</v>
      </c>
      <c r="N277" s="416">
        <v>1.7790442950927179</v>
      </c>
      <c r="O277" s="417">
        <v>1.2339647302922048</v>
      </c>
      <c r="P277" s="415">
        <v>0.74667255228408369</v>
      </c>
      <c r="Q277" s="415">
        <v>0.38035783910473758</v>
      </c>
      <c r="R277" s="415">
        <v>0.18557329410587467</v>
      </c>
      <c r="S277" s="415">
        <v>2.0982648082859108E-2</v>
      </c>
      <c r="T277" s="415">
        <v>2.419309468482146E-5</v>
      </c>
      <c r="U277" s="416">
        <v>2.4083756539941407E-5</v>
      </c>
      <c r="V277" s="417">
        <v>1.9401918220282367E-5</v>
      </c>
      <c r="W277" s="415">
        <v>3.5217842863843571E-5</v>
      </c>
      <c r="X277" s="415">
        <v>2.5446266415096889E-5</v>
      </c>
      <c r="Y277" s="415">
        <v>1.9865713946311461E-5</v>
      </c>
      <c r="Z277" s="415">
        <v>4.3666342399247178E-5</v>
      </c>
      <c r="AA277" s="415">
        <v>3.4753451361893971E-5</v>
      </c>
    </row>
    <row r="278" spans="1:27" x14ac:dyDescent="0.3">
      <c r="A278" s="386">
        <v>2</v>
      </c>
      <c r="B278" s="387" t="s">
        <v>55</v>
      </c>
      <c r="C278" s="418">
        <v>0</v>
      </c>
      <c r="D278" s="418">
        <v>0</v>
      </c>
      <c r="E278" s="418">
        <v>0</v>
      </c>
      <c r="F278" s="418">
        <v>0</v>
      </c>
      <c r="G278" s="418">
        <v>0</v>
      </c>
      <c r="H278" s="418">
        <v>7.1084806244461861E-3</v>
      </c>
      <c r="I278" s="418">
        <v>1.7311044957290571E-2</v>
      </c>
      <c r="J278" s="419">
        <v>2.6783178193208697E-2</v>
      </c>
      <c r="K278" s="420">
        <v>4.0757712826717724E-2</v>
      </c>
      <c r="L278" s="418">
        <v>3.903062612423399E-2</v>
      </c>
      <c r="M278" s="418">
        <v>3.5519441726472631E-2</v>
      </c>
      <c r="N278" s="419">
        <v>3.4573482332862789E-2</v>
      </c>
      <c r="O278" s="420">
        <v>4.8506059597337517E-2</v>
      </c>
      <c r="P278" s="418">
        <v>9.1281972090484526E-2</v>
      </c>
      <c r="Q278" s="418">
        <v>0.11722037923435873</v>
      </c>
      <c r="R278" s="418">
        <v>3.4697169409213351E-2</v>
      </c>
      <c r="S278" s="418">
        <v>6.6171611336871522E-2</v>
      </c>
      <c r="T278" s="418">
        <v>0.10288454081589665</v>
      </c>
      <c r="U278" s="419">
        <v>0.11050485316164496</v>
      </c>
      <c r="V278" s="420">
        <v>7.2133233341269767E-2</v>
      </c>
      <c r="W278" s="418">
        <v>4.6208769788609473E-2</v>
      </c>
      <c r="X278" s="418">
        <v>2.9738429327866946E-2</v>
      </c>
      <c r="Y278" s="418">
        <v>4.0339595722706373E-2</v>
      </c>
      <c r="Z278" s="418">
        <v>2.523616619580835E-2</v>
      </c>
      <c r="AA278" s="418">
        <v>2.7352488515519677E-2</v>
      </c>
    </row>
    <row r="279" spans="1:27" x14ac:dyDescent="0.3">
      <c r="A279" s="386">
        <v>3</v>
      </c>
      <c r="B279" s="387" t="s">
        <v>95</v>
      </c>
      <c r="C279" s="418">
        <v>2.9190696983291531</v>
      </c>
      <c r="D279" s="418">
        <v>3.6545069747238603</v>
      </c>
      <c r="E279" s="418">
        <v>5.0610043735971662</v>
      </c>
      <c r="F279" s="418">
        <v>5.9586882650127304</v>
      </c>
      <c r="G279" s="418">
        <v>8.2377780603606183</v>
      </c>
      <c r="H279" s="418">
        <v>11.119349494813411</v>
      </c>
      <c r="I279" s="418">
        <v>14.582799131156422</v>
      </c>
      <c r="J279" s="419">
        <v>16.835781479107638</v>
      </c>
      <c r="K279" s="420">
        <v>19.599691971261031</v>
      </c>
      <c r="L279" s="418">
        <v>24.581899022886901</v>
      </c>
      <c r="M279" s="418">
        <v>28.615221325252541</v>
      </c>
      <c r="N279" s="419">
        <v>30.907910428275375</v>
      </c>
      <c r="O279" s="420">
        <v>30.559902995980682</v>
      </c>
      <c r="P279" s="418">
        <v>27.864784517239386</v>
      </c>
      <c r="Q279" s="418">
        <v>22.588971220456521</v>
      </c>
      <c r="R279" s="418">
        <v>16.393496159546704</v>
      </c>
      <c r="S279" s="418">
        <v>10.693103099670727</v>
      </c>
      <c r="T279" s="418">
        <v>5.6774946800156929</v>
      </c>
      <c r="U279" s="419">
        <v>2.9964830779445357</v>
      </c>
      <c r="V279" s="420">
        <v>2.4658390844334797</v>
      </c>
      <c r="W279" s="418">
        <v>2.0805149665644942</v>
      </c>
      <c r="X279" s="418">
        <v>1.8676893660612295</v>
      </c>
      <c r="Y279" s="418">
        <v>1.8877376544850286</v>
      </c>
      <c r="Z279" s="418">
        <v>2.0068515930735744</v>
      </c>
      <c r="AA279" s="418">
        <v>2.0096318571223346</v>
      </c>
    </row>
    <row r="280" spans="1:27" x14ac:dyDescent="0.3">
      <c r="A280" s="386">
        <v>4</v>
      </c>
      <c r="B280" s="387" t="s">
        <v>96</v>
      </c>
      <c r="C280" s="418">
        <v>1.1403046436484762E-4</v>
      </c>
      <c r="D280" s="418">
        <v>3.167229276276873E-4</v>
      </c>
      <c r="E280" s="418">
        <v>9.9781364913114623E-3</v>
      </c>
      <c r="F280" s="418">
        <v>1.6652717670419263E-2</v>
      </c>
      <c r="G280" s="418">
        <v>4.3998878105355278E-2</v>
      </c>
      <c r="H280" s="418">
        <v>7.2567865181613886E-2</v>
      </c>
      <c r="I280" s="418">
        <v>0.14987482481424272</v>
      </c>
      <c r="J280" s="419">
        <v>0.25043355548179086</v>
      </c>
      <c r="K280" s="420">
        <v>0.5604167352616235</v>
      </c>
      <c r="L280" s="418">
        <v>0.85344120904478027</v>
      </c>
      <c r="M280" s="418">
        <v>1.0987924559503068</v>
      </c>
      <c r="N280" s="419">
        <v>1.488655954393953</v>
      </c>
      <c r="O280" s="420">
        <v>2.6788244832721535</v>
      </c>
      <c r="P280" s="418">
        <v>4.5796714425158438</v>
      </c>
      <c r="Q280" s="418">
        <v>5.3716446468750156</v>
      </c>
      <c r="R280" s="418">
        <v>5.9436489359581639</v>
      </c>
      <c r="S280" s="418">
        <v>6.2095253497164009</v>
      </c>
      <c r="T280" s="418">
        <v>6.1945087926268227</v>
      </c>
      <c r="U280" s="419">
        <v>6.3169557241394072</v>
      </c>
      <c r="V280" s="420">
        <v>7.4220773698955496</v>
      </c>
      <c r="W280" s="418">
        <v>7.7114920086934244</v>
      </c>
      <c r="X280" s="418">
        <v>7.41718640974136</v>
      </c>
      <c r="Y280" s="418">
        <v>7.0038167739722921</v>
      </c>
      <c r="Z280" s="418">
        <v>6.6204214945232804</v>
      </c>
      <c r="AA280" s="418">
        <v>6.258507909045635</v>
      </c>
    </row>
    <row r="281" spans="1:27" x14ac:dyDescent="0.3">
      <c r="A281" s="386">
        <v>5</v>
      </c>
      <c r="B281" s="387" t="s">
        <v>23</v>
      </c>
      <c r="C281" s="418">
        <v>9.2570111187681032</v>
      </c>
      <c r="D281" s="418">
        <v>11.266513632016849</v>
      </c>
      <c r="E281" s="418">
        <v>12.960932017159674</v>
      </c>
      <c r="F281" s="418">
        <v>14.724733245532933</v>
      </c>
      <c r="G281" s="418">
        <v>17.739627859257087</v>
      </c>
      <c r="H281" s="418">
        <v>21.878247799657885</v>
      </c>
      <c r="I281" s="418">
        <v>26.000278232046359</v>
      </c>
      <c r="J281" s="419">
        <v>28.778813083686412</v>
      </c>
      <c r="K281" s="420">
        <v>28.546615017277635</v>
      </c>
      <c r="L281" s="418">
        <v>29.039426650441374</v>
      </c>
      <c r="M281" s="418">
        <v>27.48250009705411</v>
      </c>
      <c r="N281" s="419">
        <v>24.464511329593915</v>
      </c>
      <c r="O281" s="420">
        <v>19.199861392715214</v>
      </c>
      <c r="P281" s="418">
        <v>13.056065280370293</v>
      </c>
      <c r="Q281" s="418">
        <v>8.2126720466133865</v>
      </c>
      <c r="R281" s="418">
        <v>3.906754882012081</v>
      </c>
      <c r="S281" s="418">
        <v>1.8026036754305146</v>
      </c>
      <c r="T281" s="418">
        <v>0.87122015924707408</v>
      </c>
      <c r="U281" s="419">
        <v>0.22984872493357503</v>
      </c>
      <c r="V281" s="420">
        <v>2.726335428664137E-2</v>
      </c>
      <c r="W281" s="418">
        <v>2.0145655429469639E-2</v>
      </c>
      <c r="X281" s="418">
        <v>1.4649918711508452E-2</v>
      </c>
      <c r="Y281" s="418">
        <v>1.083689577056041E-2</v>
      </c>
      <c r="Z281" s="418">
        <v>1.1269339515908399E-2</v>
      </c>
      <c r="AA281" s="418">
        <v>1.1303248819220088E-2</v>
      </c>
    </row>
    <row r="282" spans="1:27" x14ac:dyDescent="0.3">
      <c r="A282" s="386">
        <v>6</v>
      </c>
      <c r="B282" s="387" t="s">
        <v>97</v>
      </c>
      <c r="C282" s="418">
        <v>0.12479479342605296</v>
      </c>
      <c r="D282" s="418">
        <v>0.16437739801820894</v>
      </c>
      <c r="E282" s="418">
        <v>0.38765013871607412</v>
      </c>
      <c r="F282" s="418">
        <v>0.3901362049161719</v>
      </c>
      <c r="G282" s="418">
        <v>0.47506671980294146</v>
      </c>
      <c r="H282" s="418">
        <v>0.63881028636713</v>
      </c>
      <c r="I282" s="418">
        <v>0.9879726726385416</v>
      </c>
      <c r="J282" s="419">
        <v>1.3782679576085206</v>
      </c>
      <c r="K282" s="420">
        <v>2.5665009577798266</v>
      </c>
      <c r="L282" s="418">
        <v>3.5487566345981585</v>
      </c>
      <c r="M282" s="418">
        <v>4.0844431980591303</v>
      </c>
      <c r="N282" s="419">
        <v>4.7257756049171409</v>
      </c>
      <c r="O282" s="420">
        <v>7.2501214558652567</v>
      </c>
      <c r="P282" s="418">
        <v>10.397969841263867</v>
      </c>
      <c r="Q282" s="418">
        <v>12.115098987555786</v>
      </c>
      <c r="R282" s="418">
        <v>13.709277975212137</v>
      </c>
      <c r="S282" s="418">
        <v>14.724291856576421</v>
      </c>
      <c r="T282" s="418">
        <v>15.112347324287587</v>
      </c>
      <c r="U282" s="419">
        <v>16.031430723783373</v>
      </c>
      <c r="V282" s="420">
        <v>19.643962892212638</v>
      </c>
      <c r="W282" s="418">
        <v>20.985267417928164</v>
      </c>
      <c r="X282" s="418">
        <v>20.866965063836332</v>
      </c>
      <c r="Y282" s="418">
        <v>20.397136257437499</v>
      </c>
      <c r="Z282" s="418">
        <v>19.893696869690768</v>
      </c>
      <c r="AA282" s="418">
        <v>19.551502702244598</v>
      </c>
    </row>
    <row r="283" spans="1:27" x14ac:dyDescent="0.3">
      <c r="A283" s="386">
        <v>7</v>
      </c>
      <c r="B283" s="387" t="s">
        <v>53</v>
      </c>
      <c r="C283" s="418">
        <v>2.1338796672618043</v>
      </c>
      <c r="D283" s="418">
        <v>4.4139900304984003</v>
      </c>
      <c r="E283" s="418">
        <v>5.8990573256361145</v>
      </c>
      <c r="F283" s="418">
        <v>6.8851198220374714</v>
      </c>
      <c r="G283" s="418">
        <v>7.7058513708590803</v>
      </c>
      <c r="H283" s="418">
        <v>8.2691579513031801</v>
      </c>
      <c r="I283" s="418">
        <v>8.3070469980916091</v>
      </c>
      <c r="J283" s="419">
        <v>7.6561142454859974</v>
      </c>
      <c r="K283" s="420">
        <v>8.7020735329387797</v>
      </c>
      <c r="L283" s="418">
        <v>10.217047562611787</v>
      </c>
      <c r="M283" s="418">
        <v>12.431884376334379</v>
      </c>
      <c r="N283" s="419">
        <v>15.603644400757954</v>
      </c>
      <c r="O283" s="420">
        <v>18.439082051978144</v>
      </c>
      <c r="P283" s="418">
        <v>21.03235312643282</v>
      </c>
      <c r="Q283" s="418">
        <v>23.128446881773197</v>
      </c>
      <c r="R283" s="418">
        <v>25.361279029087182</v>
      </c>
      <c r="S283" s="418">
        <v>27.332313358905175</v>
      </c>
      <c r="T283" s="418">
        <v>29.252341846764811</v>
      </c>
      <c r="U283" s="419">
        <v>30.999807530823155</v>
      </c>
      <c r="V283" s="420">
        <v>31.876547356318564</v>
      </c>
      <c r="W283" s="418">
        <v>32.195563098804861</v>
      </c>
      <c r="X283" s="418">
        <v>32.136939415838441</v>
      </c>
      <c r="Y283" s="418">
        <v>31.687680531649274</v>
      </c>
      <c r="Z283" s="418">
        <v>30.90641079000606</v>
      </c>
      <c r="AA283" s="418">
        <v>29.876948781341806</v>
      </c>
    </row>
    <row r="284" spans="1:27" x14ac:dyDescent="0.3">
      <c r="A284" s="386">
        <v>8</v>
      </c>
      <c r="B284" s="387" t="s">
        <v>99</v>
      </c>
      <c r="C284" s="418">
        <v>5.1161776171544311</v>
      </c>
      <c r="D284" s="418">
        <v>5.8365210482591356</v>
      </c>
      <c r="E284" s="418">
        <v>6.3067642404744575</v>
      </c>
      <c r="F284" s="418">
        <v>7.1901191813130207</v>
      </c>
      <c r="G284" s="418">
        <v>7.5327646532745307</v>
      </c>
      <c r="H284" s="418">
        <v>8.5288218888744325</v>
      </c>
      <c r="I284" s="418">
        <v>10.19135707545778</v>
      </c>
      <c r="J284" s="419">
        <v>11.428501661104665</v>
      </c>
      <c r="K284" s="420">
        <v>11.610841939376011</v>
      </c>
      <c r="L284" s="418">
        <v>12.333625446708027</v>
      </c>
      <c r="M284" s="418">
        <v>12.962269717386587</v>
      </c>
      <c r="N284" s="419">
        <v>13.800083591375483</v>
      </c>
      <c r="O284" s="420">
        <v>14.477202213674078</v>
      </c>
      <c r="P284" s="418">
        <v>14.712422122981337</v>
      </c>
      <c r="Q284" s="418">
        <v>14.308275894258676</v>
      </c>
      <c r="R284" s="418">
        <v>14.03019527638404</v>
      </c>
      <c r="S284" s="418">
        <v>14.483720680592244</v>
      </c>
      <c r="T284" s="418">
        <v>14.795195072085768</v>
      </c>
      <c r="U284" s="419">
        <v>14.918091661714044</v>
      </c>
      <c r="V284" s="420">
        <v>14.476059594404688</v>
      </c>
      <c r="W284" s="418">
        <v>13.98587050468309</v>
      </c>
      <c r="X284" s="418">
        <v>13.373211660152858</v>
      </c>
      <c r="Y284" s="418">
        <v>12.707437706751847</v>
      </c>
      <c r="Z284" s="418">
        <v>12.02864712942333</v>
      </c>
      <c r="AA284" s="418">
        <v>11.327715825705909</v>
      </c>
    </row>
    <row r="285" spans="1:27" x14ac:dyDescent="0.3">
      <c r="A285" s="386">
        <v>9</v>
      </c>
      <c r="B285" s="387" t="s">
        <v>63</v>
      </c>
      <c r="C285" s="418">
        <v>4.2756894790838273E-2</v>
      </c>
      <c r="D285" s="418">
        <v>7.1733437683225487E-2</v>
      </c>
      <c r="E285" s="418">
        <v>0.11233203511279806</v>
      </c>
      <c r="F285" s="418">
        <v>0.12243477975089292</v>
      </c>
      <c r="G285" s="418">
        <v>0.16003405326669976</v>
      </c>
      <c r="H285" s="418">
        <v>0.18067974593792685</v>
      </c>
      <c r="I285" s="418">
        <v>0.21450856767290347</v>
      </c>
      <c r="J285" s="419">
        <v>0.25620737634925989</v>
      </c>
      <c r="K285" s="420">
        <v>0.30265210857205943</v>
      </c>
      <c r="L285" s="418">
        <v>0.37212855870837197</v>
      </c>
      <c r="M285" s="418">
        <v>0.48870480150366941</v>
      </c>
      <c r="N285" s="419">
        <v>0.73814959822890724</v>
      </c>
      <c r="O285" s="420">
        <v>1.2528243888051529</v>
      </c>
      <c r="P285" s="418">
        <v>2.1150775408499265</v>
      </c>
      <c r="Q285" s="418">
        <v>3.0436084269429973</v>
      </c>
      <c r="R285" s="418">
        <v>3.7310695305783708</v>
      </c>
      <c r="S285" s="418">
        <v>4.001644889755382</v>
      </c>
      <c r="T285" s="418">
        <v>4.0900620389063596</v>
      </c>
      <c r="U285" s="419">
        <v>4.1562420959481754</v>
      </c>
      <c r="V285" s="420">
        <v>4.1988205979836373</v>
      </c>
      <c r="W285" s="418">
        <v>4.191330210941544</v>
      </c>
      <c r="X285" s="418">
        <v>4.1805330560312761</v>
      </c>
      <c r="Y285" s="418">
        <v>4.1720443521486521</v>
      </c>
      <c r="Z285" s="418">
        <v>4.1815729955958885</v>
      </c>
      <c r="AA285" s="418">
        <v>4.1842443374518572</v>
      </c>
    </row>
    <row r="286" spans="1:27" x14ac:dyDescent="0.3">
      <c r="A286" s="386">
        <v>10</v>
      </c>
      <c r="B286" s="387" t="s">
        <v>56</v>
      </c>
      <c r="C286" s="418">
        <v>0</v>
      </c>
      <c r="D286" s="418">
        <v>4.1868E-5</v>
      </c>
      <c r="E286" s="418">
        <v>2.0077806547821957E-3</v>
      </c>
      <c r="F286" s="418">
        <v>2.9590515559104287E-3</v>
      </c>
      <c r="G286" s="418">
        <v>5.1662550354389034E-3</v>
      </c>
      <c r="H286" s="418">
        <v>1.6002563743912714E-2</v>
      </c>
      <c r="I286" s="418">
        <v>0.11924210604922084</v>
      </c>
      <c r="J286" s="419">
        <v>0.87099894672171385</v>
      </c>
      <c r="K286" s="420">
        <v>3.2078768657521479</v>
      </c>
      <c r="L286" s="418">
        <v>7.8005012633071447</v>
      </c>
      <c r="M286" s="418">
        <v>18.626203454517054</v>
      </c>
      <c r="N286" s="419">
        <v>33.511410267275458</v>
      </c>
      <c r="O286" s="420">
        <v>48.625584915496873</v>
      </c>
      <c r="P286" s="418">
        <v>66.374482454991579</v>
      </c>
      <c r="Q286" s="418">
        <v>85.791719717023213</v>
      </c>
      <c r="R286" s="418">
        <v>107.4899394187411</v>
      </c>
      <c r="S286" s="418">
        <v>135.81844187655818</v>
      </c>
      <c r="T286" s="418">
        <v>163.54988193801708</v>
      </c>
      <c r="U286" s="419">
        <v>187.11773625527366</v>
      </c>
      <c r="V286" s="420">
        <v>197.11713693072096</v>
      </c>
      <c r="W286" s="418">
        <v>205.22743779945776</v>
      </c>
      <c r="X286" s="418">
        <v>211.0552329330846</v>
      </c>
      <c r="Y286" s="418">
        <v>214.88664139074115</v>
      </c>
      <c r="Z286" s="418">
        <v>217.78826630463541</v>
      </c>
      <c r="AA286" s="418">
        <v>219.57591774186221</v>
      </c>
    </row>
    <row r="287" spans="1:27" x14ac:dyDescent="0.3">
      <c r="A287" s="386">
        <v>11</v>
      </c>
      <c r="B287" s="387" t="s">
        <v>57</v>
      </c>
      <c r="C287" s="418">
        <v>3.2005203810947139E-5</v>
      </c>
      <c r="D287" s="418">
        <v>1.7601197523518737E-4</v>
      </c>
      <c r="E287" s="418">
        <v>1.2121754488302069E-2</v>
      </c>
      <c r="F287" s="418">
        <v>2.4355546000587012E-2</v>
      </c>
      <c r="G287" s="418">
        <v>9.8056962536337014E-2</v>
      </c>
      <c r="H287" s="418">
        <v>0.32061064423818542</v>
      </c>
      <c r="I287" s="418">
        <v>1.0441726850038051</v>
      </c>
      <c r="J287" s="419">
        <v>2.5694113411754382</v>
      </c>
      <c r="K287" s="420">
        <v>4.8359063292591635</v>
      </c>
      <c r="L287" s="418">
        <v>7.8576827123836157</v>
      </c>
      <c r="M287" s="418">
        <v>11.84575880822123</v>
      </c>
      <c r="N287" s="419">
        <v>19.360882665640027</v>
      </c>
      <c r="O287" s="420">
        <v>29.433730477182063</v>
      </c>
      <c r="P287" s="418">
        <v>42.569671557807759</v>
      </c>
      <c r="Q287" s="418">
        <v>59.858107223409789</v>
      </c>
      <c r="R287" s="418">
        <v>73.212642226711068</v>
      </c>
      <c r="S287" s="418">
        <v>78.745993207600051</v>
      </c>
      <c r="T287" s="418">
        <v>82.815931971859769</v>
      </c>
      <c r="U287" s="419">
        <v>83.82216024554711</v>
      </c>
      <c r="V287" s="420">
        <v>83.964819450770818</v>
      </c>
      <c r="W287" s="418">
        <v>83.028193735221919</v>
      </c>
      <c r="X287" s="418">
        <v>80.77049969440543</v>
      </c>
      <c r="Y287" s="418">
        <v>77.7765098540754</v>
      </c>
      <c r="Z287" s="418">
        <v>74.295879863326689</v>
      </c>
      <c r="AA287" s="418">
        <v>70.372861619322194</v>
      </c>
    </row>
    <row r="288" spans="1:27" x14ac:dyDescent="0.3">
      <c r="A288" s="386">
        <v>12</v>
      </c>
      <c r="B288" s="387" t="s">
        <v>100</v>
      </c>
      <c r="C288" s="418">
        <v>1.4493118443266435E-3</v>
      </c>
      <c r="D288" s="418">
        <v>1.6524088038012096E-3</v>
      </c>
      <c r="E288" s="418">
        <v>1.4168889827037559E-3</v>
      </c>
      <c r="F288" s="418">
        <v>1.393632700350364E-3</v>
      </c>
      <c r="G288" s="418">
        <v>1.4286180238083255E-3</v>
      </c>
      <c r="H288" s="418">
        <v>1.3853583517677525E-3</v>
      </c>
      <c r="I288" s="418">
        <v>1.4587559739747038E-3</v>
      </c>
      <c r="J288" s="419">
        <v>3.0051138385493574E-3</v>
      </c>
      <c r="K288" s="420">
        <v>5.9767325796110694E-2</v>
      </c>
      <c r="L288" s="418">
        <v>0.17747118556531088</v>
      </c>
      <c r="M288" s="418">
        <v>0.30020924688636774</v>
      </c>
      <c r="N288" s="419">
        <v>0.46431274803855621</v>
      </c>
      <c r="O288" s="420">
        <v>0.51495390622727788</v>
      </c>
      <c r="P288" s="418">
        <v>0.5731757450415047</v>
      </c>
      <c r="Q288" s="418">
        <v>0.63942131728666984</v>
      </c>
      <c r="R288" s="418">
        <v>0.71554191790596</v>
      </c>
      <c r="S288" s="418">
        <v>0.74427553402367941</v>
      </c>
      <c r="T288" s="418">
        <v>0.74677994334254094</v>
      </c>
      <c r="U288" s="419">
        <v>0.74122092798155526</v>
      </c>
      <c r="V288" s="420">
        <v>0.727175270105059</v>
      </c>
      <c r="W288" s="418">
        <v>0.69746000222657989</v>
      </c>
      <c r="X288" s="418">
        <v>0.66691583619909367</v>
      </c>
      <c r="Y288" s="418">
        <v>0.63487255715438307</v>
      </c>
      <c r="Z288" s="418">
        <v>0.59970153184292407</v>
      </c>
      <c r="AA288" s="418">
        <v>0.55852078159341956</v>
      </c>
    </row>
    <row r="289" spans="1:27" ht="15" thickBot="1" x14ac:dyDescent="0.35">
      <c r="A289" s="395"/>
      <c r="B289" s="396" t="s">
        <v>390</v>
      </c>
      <c r="C289" s="421">
        <f t="shared" ref="C289:AA289" si="30">SUM(C277:C288)</f>
        <v>24.497993516003671</v>
      </c>
      <c r="D289" s="421">
        <f t="shared" si="30"/>
        <v>28.875036393638041</v>
      </c>
      <c r="E289" s="421">
        <f t="shared" si="30"/>
        <v>34.820350730353127</v>
      </c>
      <c r="F289" s="421">
        <f t="shared" si="30"/>
        <v>39.136331986226566</v>
      </c>
      <c r="G289" s="421">
        <f t="shared" si="30"/>
        <v>45.67535711502083</v>
      </c>
      <c r="H289" s="421">
        <f t="shared" si="30"/>
        <v>54.514389009028662</v>
      </c>
      <c r="I289" s="421">
        <f t="shared" si="30"/>
        <v>64.527801711963718</v>
      </c>
      <c r="J289" s="421">
        <f t="shared" si="30"/>
        <v>72.938218191384408</v>
      </c>
      <c r="K289" s="422">
        <f t="shared" si="30"/>
        <v>83.264215098105836</v>
      </c>
      <c r="L289" s="422">
        <f t="shared" si="30"/>
        <v>99.980704461651399</v>
      </c>
      <c r="M289" s="422">
        <f t="shared" si="30"/>
        <v>120.60650883690759</v>
      </c>
      <c r="N289" s="422">
        <f t="shared" si="30"/>
        <v>146.87895436592234</v>
      </c>
      <c r="O289" s="423">
        <f t="shared" si="30"/>
        <v>173.7145590710864</v>
      </c>
      <c r="P289" s="423">
        <f t="shared" si="30"/>
        <v>204.11362815386889</v>
      </c>
      <c r="Q289" s="423">
        <f t="shared" si="30"/>
        <v>235.5555445805343</v>
      </c>
      <c r="R289" s="423">
        <f t="shared" si="30"/>
        <v>264.71411581565189</v>
      </c>
      <c r="S289" s="423">
        <f t="shared" si="30"/>
        <v>294.64306778824852</v>
      </c>
      <c r="T289" s="423">
        <f t="shared" si="30"/>
        <v>323.20867250106403</v>
      </c>
      <c r="U289" s="423">
        <f t="shared" si="30"/>
        <v>347.44050590500672</v>
      </c>
      <c r="V289" s="424">
        <f t="shared" si="30"/>
        <v>361.9918545363916</v>
      </c>
      <c r="W289" s="424">
        <f t="shared" si="30"/>
        <v>370.1695193875828</v>
      </c>
      <c r="X289" s="424">
        <f t="shared" si="30"/>
        <v>372.37958722965641</v>
      </c>
      <c r="Y289" s="424">
        <f t="shared" si="30"/>
        <v>371.20507343562275</v>
      </c>
      <c r="Z289" s="424">
        <f t="shared" si="30"/>
        <v>368.35799774417205</v>
      </c>
      <c r="AA289" s="424">
        <f t="shared" si="30"/>
        <v>363.75454204647605</v>
      </c>
    </row>
    <row r="290" spans="1:27" ht="15" thickTop="1" x14ac:dyDescent="0.3">
      <c r="A290"/>
      <c r="B290"/>
      <c r="C290" s="395"/>
      <c r="D290" s="395"/>
      <c r="E290" s="395"/>
      <c r="F290" s="395"/>
      <c r="G290" s="395"/>
      <c r="H290" s="395"/>
      <c r="I290" s="395"/>
      <c r="J290" s="395"/>
      <c r="K290" s="395"/>
      <c r="L290" s="395"/>
      <c r="M290" s="395"/>
      <c r="N290" s="395"/>
      <c r="O290" s="395"/>
      <c r="P290" s="395"/>
      <c r="Q290" s="395"/>
      <c r="R290" s="395"/>
      <c r="S290" s="395"/>
      <c r="T290" s="395"/>
      <c r="U290" s="395"/>
      <c r="V290" s="395"/>
      <c r="W290" s="395"/>
      <c r="X290" s="395"/>
      <c r="Y290" s="395"/>
      <c r="Z290" s="395"/>
      <c r="AA290" s="395"/>
    </row>
    <row r="291" spans="1:27" ht="26.4" x14ac:dyDescent="0.3">
      <c r="A291" s="401" t="s">
        <v>508</v>
      </c>
      <c r="B291" s="414" t="s">
        <v>509</v>
      </c>
      <c r="C291" s="403" t="s">
        <v>457</v>
      </c>
      <c r="D291" s="403"/>
      <c r="E291" s="403"/>
      <c r="F291" s="403"/>
      <c r="G291" s="403"/>
      <c r="H291" s="403"/>
      <c r="I291" s="403"/>
      <c r="J291" s="403"/>
      <c r="K291" s="403"/>
      <c r="L291" s="403"/>
      <c r="M291" s="403"/>
      <c r="N291" s="403"/>
      <c r="O291" s="403"/>
      <c r="P291" s="403"/>
      <c r="Q291" s="403"/>
      <c r="R291" s="403"/>
      <c r="S291" s="403"/>
      <c r="T291" s="403"/>
      <c r="U291" s="403"/>
      <c r="V291" s="403"/>
      <c r="W291" s="403"/>
      <c r="X291" s="403"/>
      <c r="Y291" s="403"/>
      <c r="Z291" s="403"/>
      <c r="AA291" s="403"/>
    </row>
    <row r="292" spans="1:27" x14ac:dyDescent="0.3">
      <c r="A292" s="386">
        <v>1</v>
      </c>
      <c r="B292" s="387" t="s">
        <v>428</v>
      </c>
      <c r="C292" s="415">
        <v>6.9394293465283683</v>
      </c>
      <c r="D292" s="415">
        <v>7.7046237122088073</v>
      </c>
      <c r="E292" s="415">
        <v>8.4225983110955163</v>
      </c>
      <c r="F292" s="415">
        <v>8.9981576991875709</v>
      </c>
      <c r="G292" s="415">
        <v>10.080640875174302</v>
      </c>
      <c r="H292" s="415">
        <v>11.286073922575948</v>
      </c>
      <c r="I292" s="415">
        <v>13.525900344300885</v>
      </c>
      <c r="J292" s="416">
        <v>15.544213199118175</v>
      </c>
      <c r="K292" s="417">
        <v>17.647181296304964</v>
      </c>
      <c r="L292" s="415">
        <v>19.694419108573694</v>
      </c>
      <c r="M292" s="415">
        <v>20.464821072371063</v>
      </c>
      <c r="N292" s="416">
        <v>21.484070525062421</v>
      </c>
      <c r="O292" s="417">
        <v>22.497459519100275</v>
      </c>
      <c r="P292" s="415">
        <v>23.993006751781365</v>
      </c>
      <c r="Q292" s="415">
        <v>25.858623416238576</v>
      </c>
      <c r="R292" s="415">
        <v>28.333260642464285</v>
      </c>
      <c r="S292" s="415">
        <v>31.008774524168654</v>
      </c>
      <c r="T292" s="415">
        <v>33.471505349880736</v>
      </c>
      <c r="U292" s="416">
        <v>35.452981190634226</v>
      </c>
      <c r="V292" s="417">
        <v>36.415830047822276</v>
      </c>
      <c r="W292" s="415">
        <v>36.410054158838221</v>
      </c>
      <c r="X292" s="415">
        <v>36.17664314862229</v>
      </c>
      <c r="Y292" s="415">
        <v>35.678790263786922</v>
      </c>
      <c r="Z292" s="415">
        <v>34.94955989016411</v>
      </c>
      <c r="AA292" s="415">
        <v>34.183339854831225</v>
      </c>
    </row>
    <row r="293" spans="1:27" x14ac:dyDescent="0.3">
      <c r="A293" s="386">
        <v>2</v>
      </c>
      <c r="B293" s="387" t="s">
        <v>429</v>
      </c>
      <c r="C293" s="418">
        <v>6.421442169712507</v>
      </c>
      <c r="D293" s="418">
        <v>7.2800334669235687</v>
      </c>
      <c r="E293" s="418">
        <v>9.5586504976804818</v>
      </c>
      <c r="F293" s="418">
        <v>9.8582314998665037</v>
      </c>
      <c r="G293" s="418">
        <v>11.167506277104382</v>
      </c>
      <c r="H293" s="418">
        <v>14.105206792205532</v>
      </c>
      <c r="I293" s="418">
        <v>16.559404226257886</v>
      </c>
      <c r="J293" s="419">
        <v>19.705470987655229</v>
      </c>
      <c r="K293" s="420">
        <v>23.211397152120732</v>
      </c>
      <c r="L293" s="418">
        <v>27.43982145382439</v>
      </c>
      <c r="M293" s="418">
        <v>32.782493907383369</v>
      </c>
      <c r="N293" s="419">
        <v>40.471229982525735</v>
      </c>
      <c r="O293" s="420">
        <v>47.362367066645902</v>
      </c>
      <c r="P293" s="418">
        <v>53.865176851437141</v>
      </c>
      <c r="Q293" s="418">
        <v>58.898749197385115</v>
      </c>
      <c r="R293" s="418">
        <v>61.930892649842853</v>
      </c>
      <c r="S293" s="418">
        <v>64.720969131645063</v>
      </c>
      <c r="T293" s="418">
        <v>67.6026403776916</v>
      </c>
      <c r="U293" s="419">
        <v>69.646358062736994</v>
      </c>
      <c r="V293" s="420">
        <v>71.140455968697495</v>
      </c>
      <c r="W293" s="418">
        <v>72.042537928726432</v>
      </c>
      <c r="X293" s="418">
        <v>72.648607107268631</v>
      </c>
      <c r="Y293" s="418">
        <v>73.203717526013108</v>
      </c>
      <c r="Z293" s="418">
        <v>73.667004338125508</v>
      </c>
      <c r="AA293" s="418">
        <v>73.999976527932915</v>
      </c>
    </row>
    <row r="294" spans="1:27" x14ac:dyDescent="0.3">
      <c r="A294" s="386">
        <v>3</v>
      </c>
      <c r="B294" s="387" t="s">
        <v>430</v>
      </c>
      <c r="C294" s="418">
        <v>4.3554151601553803</v>
      </c>
      <c r="D294" s="418">
        <v>5.6714735533237128</v>
      </c>
      <c r="E294" s="418">
        <v>7.0311106280294364</v>
      </c>
      <c r="F294" s="418">
        <v>8.5877395707796094</v>
      </c>
      <c r="G294" s="418">
        <v>10.843644908514522</v>
      </c>
      <c r="H294" s="418">
        <v>12.981849339652719</v>
      </c>
      <c r="I294" s="418">
        <v>15.210357423442149</v>
      </c>
      <c r="J294" s="419">
        <v>16.182272512480004</v>
      </c>
      <c r="K294" s="420">
        <v>18.301963406003498</v>
      </c>
      <c r="L294" s="418">
        <v>23.376290154082788</v>
      </c>
      <c r="M294" s="418">
        <v>30.737642847664986</v>
      </c>
      <c r="N294" s="419">
        <v>38.831977142102936</v>
      </c>
      <c r="O294" s="420">
        <v>47.248681846040576</v>
      </c>
      <c r="P294" s="418">
        <v>56.600353269294956</v>
      </c>
      <c r="Q294" s="418">
        <v>66.01633714550691</v>
      </c>
      <c r="R294" s="418">
        <v>74.948466522961411</v>
      </c>
      <c r="S294" s="418">
        <v>83.876174847744537</v>
      </c>
      <c r="T294" s="418">
        <v>90.761836096952294</v>
      </c>
      <c r="U294" s="419">
        <v>95.100839927143895</v>
      </c>
      <c r="V294" s="420">
        <v>97.74504860376463</v>
      </c>
      <c r="W294" s="418">
        <v>99.342228731117785</v>
      </c>
      <c r="X294" s="418">
        <v>98.574361855773148</v>
      </c>
      <c r="Y294" s="418">
        <v>97.191052860217312</v>
      </c>
      <c r="Z294" s="418">
        <v>95.8032042997784</v>
      </c>
      <c r="AA294" s="418">
        <v>93.726063874981946</v>
      </c>
    </row>
    <row r="295" spans="1:27" x14ac:dyDescent="0.3">
      <c r="A295" s="386">
        <v>4</v>
      </c>
      <c r="B295" s="387" t="s">
        <v>432</v>
      </c>
      <c r="C295" s="418">
        <v>0.24422446491633684</v>
      </c>
      <c r="D295" s="418">
        <v>0.28470351495140428</v>
      </c>
      <c r="E295" s="418">
        <v>0.52152287928319807</v>
      </c>
      <c r="F295" s="418">
        <v>0.4042733952936341</v>
      </c>
      <c r="G295" s="418">
        <v>0.39943016324174424</v>
      </c>
      <c r="H295" s="418">
        <v>0.45670283831803909</v>
      </c>
      <c r="I295" s="418">
        <v>0.47951747742308237</v>
      </c>
      <c r="J295" s="419">
        <v>0.53048104723334222</v>
      </c>
      <c r="K295" s="420">
        <v>0.52623759313480323</v>
      </c>
      <c r="L295" s="418">
        <v>0.54041233902729036</v>
      </c>
      <c r="M295" s="418">
        <v>0.60134771642098572</v>
      </c>
      <c r="N295" s="419">
        <v>0.66046697092292284</v>
      </c>
      <c r="O295" s="420">
        <v>0.71312607692376107</v>
      </c>
      <c r="P295" s="418">
        <v>0.7488587227434701</v>
      </c>
      <c r="Q295" s="418">
        <v>0.77603710845346974</v>
      </c>
      <c r="R295" s="418">
        <v>0.79680027570294021</v>
      </c>
      <c r="S295" s="418">
        <v>0.80250543679093689</v>
      </c>
      <c r="T295" s="418">
        <v>0.80550398949114899</v>
      </c>
      <c r="U295" s="419">
        <v>0.80228527881210665</v>
      </c>
      <c r="V295" s="420">
        <v>0.80017469216719195</v>
      </c>
      <c r="W295" s="418">
        <v>0.80339524560020192</v>
      </c>
      <c r="X295" s="418">
        <v>0.80928442875470374</v>
      </c>
      <c r="Y295" s="418">
        <v>0.81390563641446978</v>
      </c>
      <c r="Z295" s="418">
        <v>0.81554703870930778</v>
      </c>
      <c r="AA295" s="418">
        <v>0.81330707787569578</v>
      </c>
    </row>
    <row r="296" spans="1:27" x14ac:dyDescent="0.3">
      <c r="A296" s="386">
        <v>5</v>
      </c>
      <c r="B296" s="387" t="s">
        <v>433</v>
      </c>
      <c r="C296" s="418">
        <v>0</v>
      </c>
      <c r="D296" s="418">
        <v>0</v>
      </c>
      <c r="E296" s="418">
        <v>5.1544682547038992E-3</v>
      </c>
      <c r="F296" s="418">
        <v>4.6942343223941741E-3</v>
      </c>
      <c r="G296" s="418">
        <v>5.0710225572754113E-3</v>
      </c>
      <c r="H296" s="418">
        <v>6.6573440941737672E-2</v>
      </c>
      <c r="I296" s="418">
        <v>0.29074034197699589</v>
      </c>
      <c r="J296" s="419">
        <v>0.44391622886192356</v>
      </c>
      <c r="K296" s="420">
        <v>0.59093290076118621</v>
      </c>
      <c r="L296" s="418">
        <v>1.8059081905861258</v>
      </c>
      <c r="M296" s="418">
        <v>3.8915862757763597</v>
      </c>
      <c r="N296" s="419">
        <v>6.1421209518075823</v>
      </c>
      <c r="O296" s="420">
        <v>8.867593182265054</v>
      </c>
      <c r="P296" s="418">
        <v>12.508824539972014</v>
      </c>
      <c r="Q296" s="418">
        <v>17.000387040248771</v>
      </c>
      <c r="R296" s="418">
        <v>20.836153798282357</v>
      </c>
      <c r="S296" s="418">
        <v>25.184810564657813</v>
      </c>
      <c r="T296" s="418">
        <v>30.375393705971405</v>
      </c>
      <c r="U296" s="419">
        <v>35.796441696250042</v>
      </c>
      <c r="V296" s="420">
        <v>37.088851794057419</v>
      </c>
      <c r="W296" s="418">
        <v>37.582369682451017</v>
      </c>
      <c r="X296" s="418">
        <v>37.901165603320919</v>
      </c>
      <c r="Y296" s="418">
        <v>37.922722108531083</v>
      </c>
      <c r="Z296" s="418">
        <v>37.674668368864829</v>
      </c>
      <c r="AA296" s="418">
        <v>37.202242253771836</v>
      </c>
    </row>
    <row r="297" spans="1:27" x14ac:dyDescent="0.3">
      <c r="A297" s="386">
        <v>6</v>
      </c>
      <c r="B297" s="387" t="s">
        <v>435</v>
      </c>
      <c r="C297" s="418">
        <v>0</v>
      </c>
      <c r="D297" s="418">
        <v>0</v>
      </c>
      <c r="E297" s="418">
        <v>0</v>
      </c>
      <c r="F297" s="418">
        <v>0</v>
      </c>
      <c r="G297" s="418">
        <v>0</v>
      </c>
      <c r="H297" s="418">
        <v>0</v>
      </c>
      <c r="I297" s="418">
        <v>0</v>
      </c>
      <c r="J297" s="419">
        <v>0</v>
      </c>
      <c r="K297" s="420">
        <v>1.534370654042327E-4</v>
      </c>
      <c r="L297" s="418">
        <v>3.7312858688393871E-4</v>
      </c>
      <c r="M297" s="418">
        <v>5.9934200012850907E-4</v>
      </c>
      <c r="N297" s="419">
        <v>7.5436324522101567E-4</v>
      </c>
      <c r="O297" s="420">
        <v>8.0248285495538132E-4</v>
      </c>
      <c r="P297" s="418">
        <v>7.8510587325909765E-4</v>
      </c>
      <c r="Q297" s="418">
        <v>7.3960523459521386E-4</v>
      </c>
      <c r="R297" s="418">
        <v>6.8534830516352716E-4</v>
      </c>
      <c r="S297" s="418">
        <v>6.2848132439922056E-4</v>
      </c>
      <c r="T297" s="418">
        <v>5.8015035033886109E-4</v>
      </c>
      <c r="U297" s="419">
        <v>5.4345869279485818E-4</v>
      </c>
      <c r="V297" s="420">
        <v>5.1400379282614877E-4</v>
      </c>
      <c r="W297" s="418">
        <v>4.9074524952239179E-4</v>
      </c>
      <c r="X297" s="418">
        <v>4.7363706118038254E-4</v>
      </c>
      <c r="Y297" s="418">
        <v>4.6245176987121236E-4</v>
      </c>
      <c r="Z297" s="418">
        <v>4.5426557207679054E-4</v>
      </c>
      <c r="AA297" s="418">
        <v>4.4781736077042616E-4</v>
      </c>
    </row>
    <row r="298" spans="1:27" x14ac:dyDescent="0.3">
      <c r="A298" s="386">
        <v>7</v>
      </c>
      <c r="B298" s="387" t="s">
        <v>436</v>
      </c>
      <c r="C298" s="418">
        <v>0.32373457171786246</v>
      </c>
      <c r="D298" s="418">
        <v>0.34833344334864347</v>
      </c>
      <c r="E298" s="418">
        <v>0.19771440540899241</v>
      </c>
      <c r="F298" s="418">
        <v>0.25028637436866114</v>
      </c>
      <c r="G298" s="418">
        <v>0.26068687131229928</v>
      </c>
      <c r="H298" s="418">
        <v>0.30966062318563331</v>
      </c>
      <c r="I298" s="418">
        <v>0.37056108628942275</v>
      </c>
      <c r="J298" s="419">
        <v>0.40405661815362398</v>
      </c>
      <c r="K298" s="420">
        <v>0.41933949844503371</v>
      </c>
      <c r="L298" s="418">
        <v>0.42986686580389255</v>
      </c>
      <c r="M298" s="418">
        <v>0.44454216021939713</v>
      </c>
      <c r="N298" s="419">
        <v>0.49286333334420601</v>
      </c>
      <c r="O298" s="420">
        <v>0.56424283638562478</v>
      </c>
      <c r="P298" s="418">
        <v>0.65314606866826419</v>
      </c>
      <c r="Q298" s="418">
        <v>0.74426188097147405</v>
      </c>
      <c r="R298" s="418">
        <v>0.82680137656346664</v>
      </c>
      <c r="S298" s="418">
        <v>0.91283142686211549</v>
      </c>
      <c r="T298" s="418">
        <v>0.9970584513478925</v>
      </c>
      <c r="U298" s="419">
        <v>1.0851407999525431</v>
      </c>
      <c r="V298" s="420">
        <v>1.1762492171356329</v>
      </c>
      <c r="W298" s="418">
        <v>1.2653213981026403</v>
      </c>
      <c r="X298" s="418">
        <v>1.3621051101990658</v>
      </c>
      <c r="Y298" s="418">
        <v>1.4604462401350851</v>
      </c>
      <c r="Z298" s="418">
        <v>1.5568218335525681</v>
      </c>
      <c r="AA298" s="418">
        <v>1.6519230874960622</v>
      </c>
    </row>
    <row r="299" spans="1:27" x14ac:dyDescent="0.3">
      <c r="A299" s="386">
        <v>8</v>
      </c>
      <c r="B299" s="387" t="s">
        <v>437</v>
      </c>
      <c r="C299" s="418">
        <v>0</v>
      </c>
      <c r="D299" s="418">
        <v>0</v>
      </c>
      <c r="E299" s="418">
        <v>0</v>
      </c>
      <c r="F299" s="418">
        <v>0</v>
      </c>
      <c r="G299" s="418">
        <v>0</v>
      </c>
      <c r="H299" s="418">
        <v>0</v>
      </c>
      <c r="I299" s="418">
        <v>0</v>
      </c>
      <c r="J299" s="419">
        <v>0</v>
      </c>
      <c r="K299" s="420">
        <v>3.1325016260540843E-2</v>
      </c>
      <c r="L299" s="418">
        <v>0.24493123438181916</v>
      </c>
      <c r="M299" s="418">
        <v>0.73515330630341214</v>
      </c>
      <c r="N299" s="419">
        <v>1.4862874390188523</v>
      </c>
      <c r="O299" s="420">
        <v>2.470261327997727</v>
      </c>
      <c r="P299" s="418">
        <v>4.1961306275480581</v>
      </c>
      <c r="Q299" s="418">
        <v>7.1602645179250439</v>
      </c>
      <c r="R299" s="418">
        <v>11.106165440248859</v>
      </c>
      <c r="S299" s="418">
        <v>16.313238688140604</v>
      </c>
      <c r="T299" s="418">
        <v>22.781480920664585</v>
      </c>
      <c r="U299" s="419">
        <v>30.549960676846638</v>
      </c>
      <c r="V299" s="420">
        <v>37.983956559136878</v>
      </c>
      <c r="W299" s="418">
        <v>42.658245096269759</v>
      </c>
      <c r="X299" s="418">
        <v>45.230791866953368</v>
      </c>
      <c r="Y299" s="418">
        <v>46.370452922200414</v>
      </c>
      <c r="Z299" s="418">
        <v>46.740413604401553</v>
      </c>
      <c r="AA299" s="418">
        <v>46.962706089792498</v>
      </c>
    </row>
    <row r="300" spans="1:27" x14ac:dyDescent="0.3">
      <c r="A300" s="386">
        <v>9</v>
      </c>
      <c r="B300" s="387" t="s">
        <v>439</v>
      </c>
      <c r="C300" s="418">
        <v>2.2260005877556366</v>
      </c>
      <c r="D300" s="418">
        <v>2.7499994505846117</v>
      </c>
      <c r="E300" s="418">
        <v>3.137094399426358</v>
      </c>
      <c r="F300" s="418">
        <v>3.7735153107749291</v>
      </c>
      <c r="G300" s="418">
        <v>4.1249443497385849</v>
      </c>
      <c r="H300" s="418">
        <v>4.5906641255161293</v>
      </c>
      <c r="I300" s="418">
        <v>5.3258983412043275</v>
      </c>
      <c r="J300" s="419">
        <v>5.8736576364708064</v>
      </c>
      <c r="K300" s="420">
        <v>6.8978460863576618</v>
      </c>
      <c r="L300" s="418">
        <v>8.9982762553502305</v>
      </c>
      <c r="M300" s="418">
        <v>12.244165803535454</v>
      </c>
      <c r="N300" s="419">
        <v>17.339354247748656</v>
      </c>
      <c r="O300" s="420">
        <v>23.161050274249241</v>
      </c>
      <c r="P300" s="418">
        <v>29.635832188845487</v>
      </c>
      <c r="Q300" s="418">
        <v>36.109614282026165</v>
      </c>
      <c r="R300" s="418">
        <v>41.845600846295078</v>
      </c>
      <c r="S300" s="418">
        <v>46.727110442755389</v>
      </c>
      <c r="T300" s="418">
        <v>50.98836383098957</v>
      </c>
      <c r="U300" s="419">
        <v>53.525079233344172</v>
      </c>
      <c r="V300" s="420">
        <v>54.721516074258787</v>
      </c>
      <c r="W300" s="418">
        <v>55.009849778977994</v>
      </c>
      <c r="X300" s="418">
        <v>54.480363055987681</v>
      </c>
      <c r="Y300" s="418">
        <v>53.43811167214254</v>
      </c>
      <c r="Z300" s="418">
        <v>52.102918257798791</v>
      </c>
      <c r="AA300" s="418">
        <v>50.398280810261461</v>
      </c>
    </row>
    <row r="301" spans="1:27" x14ac:dyDescent="0.3">
      <c r="A301" s="386">
        <v>10</v>
      </c>
      <c r="B301" s="387" t="s">
        <v>440</v>
      </c>
      <c r="C301" s="418">
        <v>3.9877472152175857</v>
      </c>
      <c r="D301" s="418">
        <v>4.8358273842972954</v>
      </c>
      <c r="E301" s="418">
        <v>5.9464632144787721</v>
      </c>
      <c r="F301" s="418">
        <v>7.2593070409044902</v>
      </c>
      <c r="G301" s="418">
        <v>8.7920576694685</v>
      </c>
      <c r="H301" s="418">
        <v>10.714521882981959</v>
      </c>
      <c r="I301" s="418">
        <v>12.731083227219072</v>
      </c>
      <c r="J301" s="419">
        <v>14.095044217350019</v>
      </c>
      <c r="K301" s="420">
        <v>15.637838711652011</v>
      </c>
      <c r="L301" s="418">
        <v>17.450405731434298</v>
      </c>
      <c r="M301" s="418">
        <v>18.704156405232432</v>
      </c>
      <c r="N301" s="419">
        <v>19.969829410143841</v>
      </c>
      <c r="O301" s="420">
        <v>20.828974458623335</v>
      </c>
      <c r="P301" s="418">
        <v>21.911514027704783</v>
      </c>
      <c r="Q301" s="418">
        <v>22.990530386544275</v>
      </c>
      <c r="R301" s="418">
        <v>24.089288914985495</v>
      </c>
      <c r="S301" s="418">
        <v>25.096024244158873</v>
      </c>
      <c r="T301" s="418">
        <v>25.424309627724401</v>
      </c>
      <c r="U301" s="419">
        <v>25.480875580593516</v>
      </c>
      <c r="V301" s="420">
        <v>24.91925757555838</v>
      </c>
      <c r="W301" s="418">
        <v>25.055026622249297</v>
      </c>
      <c r="X301" s="418">
        <v>25.195791415715323</v>
      </c>
      <c r="Y301" s="418">
        <v>25.125411754411786</v>
      </c>
      <c r="Z301" s="418">
        <v>25.047405847204789</v>
      </c>
      <c r="AA301" s="418">
        <v>24.816254652171597</v>
      </c>
    </row>
    <row r="302" spans="1:27" ht="15" thickBot="1" x14ac:dyDescent="0.35">
      <c r="A302" s="395"/>
      <c r="B302" s="396" t="s">
        <v>390</v>
      </c>
      <c r="C302" s="421">
        <f t="shared" ref="C302:AA302" si="31">SUM(C292:C301)</f>
        <v>24.497993516003675</v>
      </c>
      <c r="D302" s="421">
        <f t="shared" si="31"/>
        <v>28.874994525638044</v>
      </c>
      <c r="E302" s="421">
        <f t="shared" si="31"/>
        <v>34.820308803657454</v>
      </c>
      <c r="F302" s="421">
        <f t="shared" si="31"/>
        <v>39.136205125497789</v>
      </c>
      <c r="G302" s="421">
        <f t="shared" si="31"/>
        <v>45.673982137111608</v>
      </c>
      <c r="H302" s="421">
        <f t="shared" si="31"/>
        <v>54.511252965377693</v>
      </c>
      <c r="I302" s="421">
        <f t="shared" si="31"/>
        <v>64.493462468113819</v>
      </c>
      <c r="J302" s="421">
        <f t="shared" si="31"/>
        <v>72.779112447323129</v>
      </c>
      <c r="K302" s="422">
        <f t="shared" si="31"/>
        <v>83.264215098105836</v>
      </c>
      <c r="L302" s="422">
        <f t="shared" si="31"/>
        <v>99.980704461651413</v>
      </c>
      <c r="M302" s="422">
        <f t="shared" si="31"/>
        <v>120.60650883690761</v>
      </c>
      <c r="N302" s="422">
        <f t="shared" si="31"/>
        <v>146.87895436592237</v>
      </c>
      <c r="O302" s="423">
        <f t="shared" si="31"/>
        <v>173.71455907108646</v>
      </c>
      <c r="P302" s="423">
        <f t="shared" si="31"/>
        <v>204.1136281538688</v>
      </c>
      <c r="Q302" s="423">
        <f t="shared" si="31"/>
        <v>235.55554458053439</v>
      </c>
      <c r="R302" s="423">
        <f t="shared" si="31"/>
        <v>264.71411581565189</v>
      </c>
      <c r="S302" s="423">
        <f t="shared" si="31"/>
        <v>294.6430677882484</v>
      </c>
      <c r="T302" s="423">
        <f t="shared" si="31"/>
        <v>323.20867250106403</v>
      </c>
      <c r="U302" s="423">
        <f t="shared" si="31"/>
        <v>347.44050590500694</v>
      </c>
      <c r="V302" s="424">
        <f t="shared" si="31"/>
        <v>361.99185453639154</v>
      </c>
      <c r="W302" s="424">
        <f t="shared" si="31"/>
        <v>370.1695193875828</v>
      </c>
      <c r="X302" s="424">
        <f t="shared" si="31"/>
        <v>372.37958722965629</v>
      </c>
      <c r="Y302" s="424">
        <f t="shared" si="31"/>
        <v>371.20507343562258</v>
      </c>
      <c r="Z302" s="424">
        <f t="shared" si="31"/>
        <v>368.35799774417194</v>
      </c>
      <c r="AA302" s="424">
        <f t="shared" si="31"/>
        <v>363.75454204647599</v>
      </c>
    </row>
    <row r="303" spans="1:27" ht="15" thickTop="1" x14ac:dyDescent="0.3">
      <c r="A303"/>
      <c r="B303"/>
      <c r="C303" s="395"/>
      <c r="D303" s="395"/>
      <c r="E303" s="395"/>
      <c r="F303" s="395"/>
      <c r="G303" s="395"/>
      <c r="H303" s="395"/>
      <c r="I303" s="395"/>
      <c r="J303" s="395"/>
      <c r="K303" s="395"/>
      <c r="L303" s="395"/>
      <c r="M303" s="395"/>
      <c r="N303" s="395"/>
      <c r="O303" s="395"/>
      <c r="P303" s="395"/>
      <c r="Q303" s="395"/>
      <c r="R303" s="395"/>
      <c r="S303" s="395"/>
      <c r="T303" s="395"/>
      <c r="U303" s="395"/>
      <c r="V303" s="395"/>
      <c r="W303" s="395"/>
      <c r="X303" s="395"/>
      <c r="Y303" s="395"/>
      <c r="Z303" s="395"/>
      <c r="AA303" s="395"/>
    </row>
    <row r="304" spans="1:27" ht="15.6" x14ac:dyDescent="0.3">
      <c r="A304" s="401">
        <v>10</v>
      </c>
      <c r="B304" s="414" t="s">
        <v>510</v>
      </c>
      <c r="C304" s="403" t="s">
        <v>511</v>
      </c>
      <c r="D304" s="403"/>
      <c r="E304" s="403"/>
      <c r="F304" s="403"/>
      <c r="G304" s="403"/>
      <c r="H304" s="403"/>
      <c r="I304" s="403"/>
      <c r="J304" s="403"/>
      <c r="K304" s="403"/>
      <c r="L304" s="403"/>
      <c r="M304" s="403"/>
      <c r="N304" s="403"/>
      <c r="O304" s="403"/>
      <c r="P304" s="403"/>
      <c r="Q304" s="403"/>
      <c r="R304" s="403"/>
      <c r="S304" s="403"/>
      <c r="T304" s="403"/>
      <c r="U304" s="403"/>
      <c r="V304" s="403"/>
      <c r="W304" s="403"/>
      <c r="X304" s="403"/>
      <c r="Y304" s="403"/>
      <c r="Z304" s="403"/>
      <c r="AA304" s="403"/>
    </row>
    <row r="305" spans="1:27" x14ac:dyDescent="0.3">
      <c r="A305" s="386">
        <v>1</v>
      </c>
      <c r="B305" s="387" t="s">
        <v>428</v>
      </c>
      <c r="C305" s="415">
        <v>2.1132843801640675</v>
      </c>
      <c r="D305" s="415">
        <v>2.1631708513339993</v>
      </c>
      <c r="E305" s="415">
        <v>2.1007868401617786</v>
      </c>
      <c r="F305" s="415">
        <v>2.2882194933784228</v>
      </c>
      <c r="G305" s="415">
        <v>2.3608938754091842</v>
      </c>
      <c r="H305" s="415">
        <v>3.008372947979447</v>
      </c>
      <c r="I305" s="415">
        <v>3.6948453519293558</v>
      </c>
      <c r="J305" s="416">
        <v>3.9380429547556854</v>
      </c>
      <c r="K305" s="417">
        <v>3.9847623006209041</v>
      </c>
      <c r="L305" s="415">
        <v>4.1598267618357276</v>
      </c>
      <c r="M305" s="415">
        <v>4.3402613926118434</v>
      </c>
      <c r="N305" s="416">
        <v>4.4921471560502138</v>
      </c>
      <c r="O305" s="417">
        <v>4.6126686018500385</v>
      </c>
      <c r="P305" s="415">
        <v>4.2664950420194137</v>
      </c>
      <c r="Q305" s="415">
        <v>3.9001896457071967</v>
      </c>
      <c r="R305" s="415">
        <v>3.3713703837833071</v>
      </c>
      <c r="S305" s="415">
        <v>2.6122638768598767</v>
      </c>
      <c r="T305" s="415">
        <v>1.8457179571001103</v>
      </c>
      <c r="U305" s="416">
        <v>1.1611375282872007</v>
      </c>
      <c r="V305" s="417">
        <v>0.64929004212044461</v>
      </c>
      <c r="W305" s="415">
        <v>0.46199315579245903</v>
      </c>
      <c r="X305" s="415">
        <v>0.43493376917427151</v>
      </c>
      <c r="Y305" s="415">
        <v>0.42163975159381151</v>
      </c>
      <c r="Z305" s="415">
        <v>0.41260770909667366</v>
      </c>
      <c r="AA305" s="415">
        <v>0.40204726344512826</v>
      </c>
    </row>
    <row r="306" spans="1:27" x14ac:dyDescent="0.3">
      <c r="A306" s="386">
        <v>2</v>
      </c>
      <c r="B306" s="387" t="s">
        <v>429</v>
      </c>
      <c r="C306" s="418">
        <v>3.3071994022470239</v>
      </c>
      <c r="D306" s="418">
        <v>3.1287128094292664</v>
      </c>
      <c r="E306" s="418">
        <v>2.8108968999016999</v>
      </c>
      <c r="F306" s="418">
        <v>2.4302554109559407</v>
      </c>
      <c r="G306" s="418">
        <v>2.3220485439455372</v>
      </c>
      <c r="H306" s="418">
        <v>2.6800295907690868</v>
      </c>
      <c r="I306" s="418">
        <v>3.0063725347591879</v>
      </c>
      <c r="J306" s="419">
        <v>2.9126322543517951</v>
      </c>
      <c r="K306" s="420">
        <v>2.9423784099745927</v>
      </c>
      <c r="L306" s="418">
        <v>2.9554554698721374</v>
      </c>
      <c r="M306" s="418">
        <v>2.8107921732111731</v>
      </c>
      <c r="N306" s="419">
        <v>2.4288897898677448</v>
      </c>
      <c r="O306" s="420">
        <v>1.943109228816845</v>
      </c>
      <c r="P306" s="418">
        <v>1.4261076138077586</v>
      </c>
      <c r="Q306" s="418">
        <v>1.0547282412297561</v>
      </c>
      <c r="R306" s="418">
        <v>0.77451411952339355</v>
      </c>
      <c r="S306" s="418">
        <v>0.53898532997763382</v>
      </c>
      <c r="T306" s="418">
        <v>0.3777776473448326</v>
      </c>
      <c r="U306" s="419">
        <v>0.27313354418315944</v>
      </c>
      <c r="V306" s="420">
        <v>0.18252972223116803</v>
      </c>
      <c r="W306" s="418">
        <v>0.10172876148203835</v>
      </c>
      <c r="X306" s="418">
        <v>4.9606151841316774E-2</v>
      </c>
      <c r="Y306" s="418">
        <v>2.51799660082184E-2</v>
      </c>
      <c r="Z306" s="418">
        <v>4.0444561523066171E-3</v>
      </c>
      <c r="AA306" s="418">
        <v>3.497359583209199E-3</v>
      </c>
    </row>
    <row r="307" spans="1:27" x14ac:dyDescent="0.3">
      <c r="A307" s="386">
        <v>3</v>
      </c>
      <c r="B307" s="387" t="s">
        <v>430</v>
      </c>
      <c r="C307" s="418">
        <v>0.89924761835257416</v>
      </c>
      <c r="D307" s="418">
        <v>0.83091053385096947</v>
      </c>
      <c r="E307" s="418">
        <v>0.79985684903069632</v>
      </c>
      <c r="F307" s="418">
        <v>0.76114583298921645</v>
      </c>
      <c r="G307" s="418">
        <v>0.75156192187401394</v>
      </c>
      <c r="H307" s="418">
        <v>0.84393738472010038</v>
      </c>
      <c r="I307" s="418">
        <v>0.87258978606357585</v>
      </c>
      <c r="J307" s="419">
        <v>0.92186762832275282</v>
      </c>
      <c r="K307" s="420">
        <v>0.94174251224688188</v>
      </c>
      <c r="L307" s="418">
        <v>0.87612266924859861</v>
      </c>
      <c r="M307" s="418">
        <v>0.73506437336004316</v>
      </c>
      <c r="N307" s="419">
        <v>0.61175367479273524</v>
      </c>
      <c r="O307" s="420">
        <v>0.48962320128037101</v>
      </c>
      <c r="P307" s="418">
        <v>0.38326161878760362</v>
      </c>
      <c r="Q307" s="418">
        <v>0.28492023089212615</v>
      </c>
      <c r="R307" s="418">
        <v>0.18403679752458352</v>
      </c>
      <c r="S307" s="418">
        <v>8.5722726509673913E-2</v>
      </c>
      <c r="T307" s="418">
        <v>1.4042351168537531E-2</v>
      </c>
      <c r="U307" s="419">
        <v>3.4552734673633147E-3</v>
      </c>
      <c r="V307" s="420">
        <v>4.0966653539223732E-4</v>
      </c>
      <c r="W307" s="418">
        <v>4.8733205494958983E-5</v>
      </c>
      <c r="X307" s="418">
        <v>3.44923150654322E-5</v>
      </c>
      <c r="Y307" s="418">
        <v>1.725418877959656E-5</v>
      </c>
      <c r="Z307" s="418">
        <v>9.4267608076496217E-6</v>
      </c>
      <c r="AA307" s="418">
        <v>5.7458648918009604E-6</v>
      </c>
    </row>
    <row r="308" spans="1:27" x14ac:dyDescent="0.3">
      <c r="A308" s="386">
        <v>4</v>
      </c>
      <c r="B308" s="387" t="s">
        <v>431</v>
      </c>
      <c r="C308" s="418">
        <v>2.3709967510535342E-2</v>
      </c>
      <c r="D308" s="418">
        <v>3.8756884487170754E-2</v>
      </c>
      <c r="E308" s="418">
        <v>3.571857989563286E-2</v>
      </c>
      <c r="F308" s="418">
        <v>3.382656574537711E-2</v>
      </c>
      <c r="G308" s="418">
        <v>4.0198687797068512E-2</v>
      </c>
      <c r="H308" s="418">
        <v>4.5301149583890629E-2</v>
      </c>
      <c r="I308" s="418">
        <v>5.2091991028528309E-2</v>
      </c>
      <c r="J308" s="419">
        <v>6.7980108177376958E-2</v>
      </c>
      <c r="K308" s="420">
        <v>7.1821573481509818E-2</v>
      </c>
      <c r="L308" s="418">
        <v>7.4157448230931455E-2</v>
      </c>
      <c r="M308" s="418">
        <v>7.5796607672632355E-2</v>
      </c>
      <c r="N308" s="419">
        <v>7.8018128884192184E-2</v>
      </c>
      <c r="O308" s="420">
        <v>7.829237338893888E-2</v>
      </c>
      <c r="P308" s="418">
        <v>7.6564906911130881E-2</v>
      </c>
      <c r="Q308" s="418">
        <v>7.330772182199212E-2</v>
      </c>
      <c r="R308" s="418">
        <v>6.882816665262334E-2</v>
      </c>
      <c r="S308" s="418">
        <v>6.4436873422269642E-2</v>
      </c>
      <c r="T308" s="418">
        <v>6.0056078399981602E-2</v>
      </c>
      <c r="U308" s="419">
        <v>5.5807241032633362E-2</v>
      </c>
      <c r="V308" s="420">
        <v>5.1800394091157088E-2</v>
      </c>
      <c r="W308" s="418">
        <v>4.7961055085324382E-2</v>
      </c>
      <c r="X308" s="418">
        <v>4.4240209568989185E-2</v>
      </c>
      <c r="Y308" s="418">
        <v>4.0626376710243169E-2</v>
      </c>
      <c r="Z308" s="418">
        <v>3.7124138151658083E-2</v>
      </c>
      <c r="AA308" s="418">
        <v>3.3733854524156379E-2</v>
      </c>
    </row>
    <row r="309" spans="1:27" x14ac:dyDescent="0.3">
      <c r="A309" s="386">
        <v>5</v>
      </c>
      <c r="B309" s="387" t="s">
        <v>432</v>
      </c>
      <c r="C309" s="418">
        <v>3.5019147576420127E-2</v>
      </c>
      <c r="D309" s="418">
        <v>3.4007227349846923E-2</v>
      </c>
      <c r="E309" s="418">
        <v>2.5057775578381566E-2</v>
      </c>
      <c r="F309" s="418">
        <v>2.053577401833126E-2</v>
      </c>
      <c r="G309" s="418">
        <v>1.9622301786237067E-2</v>
      </c>
      <c r="H309" s="418">
        <v>1.8884239945977679E-2</v>
      </c>
      <c r="I309" s="418">
        <v>1.7286868110586412E-2</v>
      </c>
      <c r="J309" s="419">
        <v>1.8113557290685998E-2</v>
      </c>
      <c r="K309" s="420">
        <v>2.0442072050786617E-2</v>
      </c>
      <c r="L309" s="418">
        <v>2.0933534107004121E-2</v>
      </c>
      <c r="M309" s="418">
        <v>1.887671287422777E-2</v>
      </c>
      <c r="N309" s="419">
        <v>1.6313100721737337E-2</v>
      </c>
      <c r="O309" s="420">
        <v>1.4042145044555825E-2</v>
      </c>
      <c r="P309" s="418">
        <v>1.2384673170732769E-2</v>
      </c>
      <c r="Q309" s="418">
        <v>1.1120731504459603E-2</v>
      </c>
      <c r="R309" s="418">
        <v>9.4913044847924448E-3</v>
      </c>
      <c r="S309" s="418">
        <v>7.9703468285517547E-3</v>
      </c>
      <c r="T309" s="418">
        <v>6.5637106925346975E-3</v>
      </c>
      <c r="U309" s="419">
        <v>5.3086116038682102E-3</v>
      </c>
      <c r="V309" s="420">
        <v>4.1623169001241264E-3</v>
      </c>
      <c r="W309" s="418">
        <v>3.0950281857829135E-3</v>
      </c>
      <c r="X309" s="418">
        <v>2.1954417899168513E-3</v>
      </c>
      <c r="Y309" s="418">
        <v>1.6334615667378143E-3</v>
      </c>
      <c r="Z309" s="418">
        <v>1.1796613210961892E-3</v>
      </c>
      <c r="AA309" s="418">
        <v>7.5119897463668301E-4</v>
      </c>
    </row>
    <row r="310" spans="1:27" x14ac:dyDescent="0.3">
      <c r="A310" s="386">
        <v>6</v>
      </c>
      <c r="B310" s="387" t="s">
        <v>433</v>
      </c>
      <c r="C310" s="418">
        <v>1.7103460770016108</v>
      </c>
      <c r="D310" s="418">
        <v>1.787687955511797</v>
      </c>
      <c r="E310" s="418">
        <v>1.9979510666805778</v>
      </c>
      <c r="F310" s="418">
        <v>2.2150650524353614</v>
      </c>
      <c r="G310" s="418">
        <v>2.5156627648709908</v>
      </c>
      <c r="H310" s="418">
        <v>2.8609220537799591</v>
      </c>
      <c r="I310" s="418">
        <v>3.2404584378391696</v>
      </c>
      <c r="J310" s="419">
        <v>3.5735183051980837</v>
      </c>
      <c r="K310" s="420">
        <v>3.8364092337316653</v>
      </c>
      <c r="L310" s="418">
        <v>3.8665200033054026</v>
      </c>
      <c r="M310" s="418">
        <v>3.3759897267016594</v>
      </c>
      <c r="N310" s="419">
        <v>3.1812675886076751</v>
      </c>
      <c r="O310" s="420">
        <v>2.8757251400526678</v>
      </c>
      <c r="P310" s="418">
        <v>2.4558805720976196</v>
      </c>
      <c r="Q310" s="418">
        <v>2.0706594258019848</v>
      </c>
      <c r="R310" s="418">
        <v>1.7692843671224148</v>
      </c>
      <c r="S310" s="418">
        <v>1.4087480897427771</v>
      </c>
      <c r="T310" s="418">
        <v>0.92786733485712569</v>
      </c>
      <c r="U310" s="419">
        <v>0.51130819554087614</v>
      </c>
      <c r="V310" s="420">
        <v>0.38963414379004818</v>
      </c>
      <c r="W310" s="418">
        <v>0.31406005862994474</v>
      </c>
      <c r="X310" s="418">
        <v>0.25963921401208556</v>
      </c>
      <c r="Y310" s="418">
        <v>0.22757496572719318</v>
      </c>
      <c r="Z310" s="418">
        <v>0.20485187549315462</v>
      </c>
      <c r="AA310" s="418">
        <v>0.18922210777062518</v>
      </c>
    </row>
    <row r="311" spans="1:27" x14ac:dyDescent="0.3">
      <c r="A311" s="386">
        <v>7</v>
      </c>
      <c r="B311" s="387" t="s">
        <v>434</v>
      </c>
      <c r="C311" s="418">
        <v>0.34366654388245965</v>
      </c>
      <c r="D311" s="418">
        <v>0.37721673554759233</v>
      </c>
      <c r="E311" s="418">
        <v>0.44012592742812368</v>
      </c>
      <c r="F311" s="418">
        <v>0.44748856483690452</v>
      </c>
      <c r="G311" s="418">
        <v>0.53205166107180468</v>
      </c>
      <c r="H311" s="418">
        <v>0.57732262967302994</v>
      </c>
      <c r="I311" s="418">
        <v>0.59283621125834041</v>
      </c>
      <c r="J311" s="419">
        <v>0.6867437507066767</v>
      </c>
      <c r="K311" s="420">
        <v>0.70394356443195039</v>
      </c>
      <c r="L311" s="418">
        <v>0.76971490699913747</v>
      </c>
      <c r="M311" s="418">
        <v>0.80781624225315485</v>
      </c>
      <c r="N311" s="419">
        <v>0.94282510814715037</v>
      </c>
      <c r="O311" s="420">
        <v>1.096718714096123</v>
      </c>
      <c r="P311" s="418">
        <v>1.2479001640927365</v>
      </c>
      <c r="Q311" s="418">
        <v>1.4169237863453188</v>
      </c>
      <c r="R311" s="418">
        <v>1.5455114662915916</v>
      </c>
      <c r="S311" s="418">
        <v>1.6867178965630902</v>
      </c>
      <c r="T311" s="418">
        <v>1.8107170920890829</v>
      </c>
      <c r="U311" s="419">
        <v>1.9277991406782977</v>
      </c>
      <c r="V311" s="420">
        <v>2.0187081231060944</v>
      </c>
      <c r="W311" s="418">
        <v>2.0785735406188692</v>
      </c>
      <c r="X311" s="418">
        <v>2.1079671107834779</v>
      </c>
      <c r="Y311" s="418">
        <v>2.1064774736054095</v>
      </c>
      <c r="Z311" s="418">
        <v>2.0733953425384795</v>
      </c>
      <c r="AA311" s="418">
        <v>2.0097815100053191</v>
      </c>
    </row>
    <row r="312" spans="1:27" x14ac:dyDescent="0.3">
      <c r="A312" s="386">
        <v>8</v>
      </c>
      <c r="B312" s="387" t="s">
        <v>435</v>
      </c>
      <c r="C312" s="418">
        <v>0.41089663188668052</v>
      </c>
      <c r="D312" s="418">
        <v>0.35681413116769573</v>
      </c>
      <c r="E312" s="418">
        <v>0.41920880856932496</v>
      </c>
      <c r="F312" s="418">
        <v>0.47117651171874803</v>
      </c>
      <c r="G312" s="418">
        <v>0.55145821479498203</v>
      </c>
      <c r="H312" s="418">
        <v>0.62766517007902489</v>
      </c>
      <c r="I312" s="418">
        <v>0.70759975205935999</v>
      </c>
      <c r="J312" s="419">
        <v>0.70948733664600616</v>
      </c>
      <c r="K312" s="420">
        <v>0.75170189880595251</v>
      </c>
      <c r="L312" s="418">
        <v>0.81243729759530814</v>
      </c>
      <c r="M312" s="418">
        <v>0.8595563009986753</v>
      </c>
      <c r="N312" s="419">
        <v>0.91265566428404366</v>
      </c>
      <c r="O312" s="420">
        <v>0.95638594394761556</v>
      </c>
      <c r="P312" s="418">
        <v>0.99075908398346801</v>
      </c>
      <c r="Q312" s="418">
        <v>1.0166230969248717</v>
      </c>
      <c r="R312" s="418">
        <v>1.0258392630880759</v>
      </c>
      <c r="S312" s="418">
        <v>1.0082383882622039</v>
      </c>
      <c r="T312" s="418">
        <v>0.97481973861296611</v>
      </c>
      <c r="U312" s="419">
        <v>0.94435855172761052</v>
      </c>
      <c r="V312" s="420">
        <v>0.91589096079679533</v>
      </c>
      <c r="W312" s="418">
        <v>0.89136396696268971</v>
      </c>
      <c r="X312" s="418">
        <v>0.87108576583996011</v>
      </c>
      <c r="Y312" s="418">
        <v>0.85437513591448255</v>
      </c>
      <c r="Z312" s="418">
        <v>0.83854570226579195</v>
      </c>
      <c r="AA312" s="418">
        <v>0.82265408825271213</v>
      </c>
    </row>
    <row r="313" spans="1:27" x14ac:dyDescent="0.3">
      <c r="A313" s="386">
        <v>9</v>
      </c>
      <c r="B313" s="387" t="s">
        <v>436</v>
      </c>
      <c r="C313" s="418">
        <v>0.17694259844749965</v>
      </c>
      <c r="D313" s="418">
        <v>0.15912876305286924</v>
      </c>
      <c r="E313" s="418">
        <v>0.11478140990240114</v>
      </c>
      <c r="F313" s="418">
        <v>7.8541235051753089E-2</v>
      </c>
      <c r="G313" s="418">
        <v>7.8145766101056585E-2</v>
      </c>
      <c r="H313" s="418">
        <v>9.3721999100713257E-2</v>
      </c>
      <c r="I313" s="418">
        <v>7.8576234427413336E-2</v>
      </c>
      <c r="J313" s="419">
        <v>8.0928292679845373E-2</v>
      </c>
      <c r="K313" s="420">
        <v>8.2680698338534045E-2</v>
      </c>
      <c r="L313" s="418">
        <v>8.2184061883569554E-2</v>
      </c>
      <c r="M313" s="418">
        <v>7.7717872231449533E-2</v>
      </c>
      <c r="N313" s="419">
        <v>7.742853846620823E-2</v>
      </c>
      <c r="O313" s="420">
        <v>7.7205198777908976E-2</v>
      </c>
      <c r="P313" s="418">
        <v>7.5346521895608531E-2</v>
      </c>
      <c r="Q313" s="418">
        <v>7.1079599182175421E-2</v>
      </c>
      <c r="R313" s="418">
        <v>6.4443636074356755E-2</v>
      </c>
      <c r="S313" s="418">
        <v>5.789011434176082E-2</v>
      </c>
      <c r="T313" s="418">
        <v>5.1182984717854672E-2</v>
      </c>
      <c r="U313" s="419">
        <v>4.4664366836241781E-2</v>
      </c>
      <c r="V313" s="420">
        <v>3.8593852569235421E-2</v>
      </c>
      <c r="W313" s="418">
        <v>3.2964409072334402E-2</v>
      </c>
      <c r="X313" s="418">
        <v>2.763194193323458E-2</v>
      </c>
      <c r="Y313" s="418">
        <v>2.2470201085413349E-2</v>
      </c>
      <c r="Z313" s="418">
        <v>1.790117749709335E-2</v>
      </c>
      <c r="AA313" s="418">
        <v>1.335282382217646E-2</v>
      </c>
    </row>
    <row r="314" spans="1:27" x14ac:dyDescent="0.3">
      <c r="A314" s="386">
        <v>10</v>
      </c>
      <c r="B314" s="387" t="s">
        <v>437</v>
      </c>
      <c r="C314" s="418">
        <v>0.87202209804785658</v>
      </c>
      <c r="D314" s="418">
        <v>0.9911344174844795</v>
      </c>
      <c r="E314" s="418">
        <v>1.3405884028128323</v>
      </c>
      <c r="F314" s="418">
        <v>1.5038248220911854</v>
      </c>
      <c r="G314" s="418">
        <v>1.738813388988411</v>
      </c>
      <c r="H314" s="418">
        <v>1.9487342641665866</v>
      </c>
      <c r="I314" s="418">
        <v>2.102334046784188</v>
      </c>
      <c r="J314" s="419">
        <v>2.4208292930675852</v>
      </c>
      <c r="K314" s="420">
        <v>2.6128581907081512</v>
      </c>
      <c r="L314" s="418">
        <v>2.8405591001236021</v>
      </c>
      <c r="M314" s="418">
        <v>2.946852413488378</v>
      </c>
      <c r="N314" s="419">
        <v>3.104591058711216</v>
      </c>
      <c r="O314" s="420">
        <v>3.2242461420228672</v>
      </c>
      <c r="P314" s="418">
        <v>3.2758180794280092</v>
      </c>
      <c r="Q314" s="418">
        <v>3.2657803631149878</v>
      </c>
      <c r="R314" s="418">
        <v>3.1610634870136574</v>
      </c>
      <c r="S314" s="418">
        <v>2.9517931435653662</v>
      </c>
      <c r="T314" s="418">
        <v>2.6048080548342942</v>
      </c>
      <c r="U314" s="419">
        <v>2.1440550067613677</v>
      </c>
      <c r="V314" s="420">
        <v>1.6604845934890573</v>
      </c>
      <c r="W314" s="418">
        <v>1.3323013899040639</v>
      </c>
      <c r="X314" s="418">
        <v>1.1388972290338091</v>
      </c>
      <c r="Y314" s="418">
        <v>1.0339731152942506</v>
      </c>
      <c r="Z314" s="418">
        <v>0.95857652302304541</v>
      </c>
      <c r="AA314" s="418">
        <v>0.86582434713175649</v>
      </c>
    </row>
    <row r="315" spans="1:27" x14ac:dyDescent="0.3">
      <c r="A315" s="386">
        <v>11</v>
      </c>
      <c r="B315" s="387" t="s">
        <v>438</v>
      </c>
      <c r="C315" s="418">
        <v>7.163552249123771E-2</v>
      </c>
      <c r="D315" s="418">
        <v>8.4500409351460082E-2</v>
      </c>
      <c r="E315" s="418">
        <v>0.10168226633496567</v>
      </c>
      <c r="F315" s="418">
        <v>0.12028364136434982</v>
      </c>
      <c r="G315" s="418">
        <v>0.13947090431812378</v>
      </c>
      <c r="H315" s="418">
        <v>0.150403787244587</v>
      </c>
      <c r="I315" s="418">
        <v>0.14902757798580049</v>
      </c>
      <c r="J315" s="419">
        <v>0.1772689439166705</v>
      </c>
      <c r="K315" s="420">
        <v>0.20210202761550095</v>
      </c>
      <c r="L315" s="418">
        <v>0.21340703700459793</v>
      </c>
      <c r="M315" s="418">
        <v>0.22022145115354819</v>
      </c>
      <c r="N315" s="419">
        <v>0.24868319060927721</v>
      </c>
      <c r="O315" s="420">
        <v>0.27970303843061389</v>
      </c>
      <c r="P315" s="418">
        <v>0.30900461653858552</v>
      </c>
      <c r="Q315" s="418">
        <v>0.34079823197353371</v>
      </c>
      <c r="R315" s="418">
        <v>0.36411045260552072</v>
      </c>
      <c r="S315" s="418">
        <v>0.39042855923743108</v>
      </c>
      <c r="T315" s="418">
        <v>0.41284770848803609</v>
      </c>
      <c r="U315" s="419">
        <v>0.4318692463394378</v>
      </c>
      <c r="V315" s="420">
        <v>0.44370760899230732</v>
      </c>
      <c r="W315" s="418">
        <v>0.44810591514118292</v>
      </c>
      <c r="X315" s="418">
        <v>0.44620484984354442</v>
      </c>
      <c r="Y315" s="418">
        <v>0.43880015635733044</v>
      </c>
      <c r="Z315" s="418">
        <v>0.42607711815272875</v>
      </c>
      <c r="AA315" s="418">
        <v>0.4081553647776654</v>
      </c>
    </row>
    <row r="316" spans="1:27" x14ac:dyDescent="0.3">
      <c r="A316" s="386">
        <v>12</v>
      </c>
      <c r="B316" s="387" t="s">
        <v>439</v>
      </c>
      <c r="C316" s="418">
        <v>1.6816954338733199</v>
      </c>
      <c r="D316" s="418">
        <v>1.8336297955518079</v>
      </c>
      <c r="E316" s="418">
        <v>1.9078308370856132</v>
      </c>
      <c r="F316" s="418">
        <v>1.9203240755680655</v>
      </c>
      <c r="G316" s="418">
        <v>1.9060502074105679</v>
      </c>
      <c r="H316" s="418">
        <v>2.0002570091497045</v>
      </c>
      <c r="I316" s="418">
        <v>2.0189314671021155</v>
      </c>
      <c r="J316" s="419">
        <v>2.0081161596358057</v>
      </c>
      <c r="K316" s="420">
        <v>2.1037622079507563</v>
      </c>
      <c r="L316" s="418">
        <v>2.0859479521232687</v>
      </c>
      <c r="M316" s="418">
        <v>1.8416340752679394</v>
      </c>
      <c r="N316" s="419">
        <v>1.5539782688795971</v>
      </c>
      <c r="O316" s="420">
        <v>1.2530625125748933</v>
      </c>
      <c r="P316" s="418">
        <v>1.0063507840879844</v>
      </c>
      <c r="Q316" s="418">
        <v>0.81580798887543915</v>
      </c>
      <c r="R316" s="418">
        <v>0.66575541261644433</v>
      </c>
      <c r="S316" s="418">
        <v>0.52043594162110185</v>
      </c>
      <c r="T316" s="418">
        <v>0.37625219155739703</v>
      </c>
      <c r="U316" s="419">
        <v>0.30021129183177819</v>
      </c>
      <c r="V316" s="420">
        <v>0.24542273152545657</v>
      </c>
      <c r="W316" s="418">
        <v>0.19325856876289241</v>
      </c>
      <c r="X316" s="418">
        <v>0.14652815323067336</v>
      </c>
      <c r="Y316" s="418">
        <v>0.10692584142554681</v>
      </c>
      <c r="Z316" s="418">
        <v>7.4662780318069319E-2</v>
      </c>
      <c r="AA316" s="418">
        <v>4.9693867673839577E-2</v>
      </c>
    </row>
    <row r="317" spans="1:27" x14ac:dyDescent="0.3">
      <c r="A317" s="386">
        <v>13</v>
      </c>
      <c r="B317" s="387" t="s">
        <v>443</v>
      </c>
      <c r="C317" s="418">
        <v>0.94021908447361457</v>
      </c>
      <c r="D317" s="418">
        <v>0.78092469868035841</v>
      </c>
      <c r="E317" s="418">
        <v>0.97097279413440585</v>
      </c>
      <c r="F317" s="418">
        <v>0.77109139472037147</v>
      </c>
      <c r="G317" s="418">
        <v>0.77370921772807932</v>
      </c>
      <c r="H317" s="418">
        <v>1.0950772807806173</v>
      </c>
      <c r="I317" s="418">
        <v>1.7903826186351117</v>
      </c>
      <c r="J317" s="419">
        <v>1.7028358619357131</v>
      </c>
      <c r="K317" s="420">
        <v>1.5093057862035359</v>
      </c>
      <c r="L317" s="418">
        <v>1.3694774757441841</v>
      </c>
      <c r="M317" s="418">
        <v>1.2867618381309203</v>
      </c>
      <c r="N317" s="419">
        <v>1.2506828520056494</v>
      </c>
      <c r="O317" s="420">
        <v>1.229276092147475</v>
      </c>
      <c r="P317" s="418">
        <v>1.2309668729924912</v>
      </c>
      <c r="Q317" s="418">
        <v>1.2040371265602008</v>
      </c>
      <c r="R317" s="418">
        <v>1.1286786206707875</v>
      </c>
      <c r="S317" s="418">
        <v>1.0212734810788164</v>
      </c>
      <c r="T317" s="418">
        <v>0.91351273026230129</v>
      </c>
      <c r="U317" s="419">
        <v>0.81862307184078387</v>
      </c>
      <c r="V317" s="420">
        <v>0.75174562493263208</v>
      </c>
      <c r="W317" s="418">
        <v>0.71101642567780443</v>
      </c>
      <c r="X317" s="418">
        <v>0.68958778152825162</v>
      </c>
      <c r="Y317" s="418">
        <v>0.68358031969494448</v>
      </c>
      <c r="Z317" s="418">
        <v>0.68357698087191443</v>
      </c>
      <c r="AA317" s="418">
        <v>0.68505111400137175</v>
      </c>
    </row>
    <row r="318" spans="1:27" x14ac:dyDescent="0.3">
      <c r="A318" s="386">
        <v>14</v>
      </c>
      <c r="B318" s="387" t="s">
        <v>444</v>
      </c>
      <c r="C318" s="418">
        <v>0.92623536587938704</v>
      </c>
      <c r="D318" s="418">
        <v>0.86057068275572479</v>
      </c>
      <c r="E318" s="418">
        <v>1.0671111172935674</v>
      </c>
      <c r="F318" s="418">
        <v>0.9923268376233203</v>
      </c>
      <c r="G318" s="418">
        <v>0.99510025826558657</v>
      </c>
      <c r="H318" s="418">
        <v>1.0699970596525481</v>
      </c>
      <c r="I318" s="418">
        <v>1.0182964480813808</v>
      </c>
      <c r="J318" s="419">
        <v>0.86292856734658485</v>
      </c>
      <c r="K318" s="420">
        <v>0.9359384069859229</v>
      </c>
      <c r="L318" s="418">
        <v>0.97522112418157969</v>
      </c>
      <c r="M318" s="418">
        <v>0.92312802182182829</v>
      </c>
      <c r="N318" s="419">
        <v>0.64873044318235396</v>
      </c>
      <c r="O318" s="420">
        <v>0.40015581019823976</v>
      </c>
      <c r="P318" s="418">
        <v>0.22629567751642624</v>
      </c>
      <c r="Q318" s="418">
        <v>-0.12877426263124855</v>
      </c>
      <c r="R318" s="418">
        <v>-0.82650298880216322</v>
      </c>
      <c r="S318" s="418">
        <v>-1.7784693045605993</v>
      </c>
      <c r="T318" s="418">
        <v>-2.5953019783319959</v>
      </c>
      <c r="U318" s="419">
        <v>-2.9544552722197337</v>
      </c>
      <c r="V318" s="420">
        <v>-3.2853187495105645</v>
      </c>
      <c r="W318" s="418">
        <v>-3.5761855689794944</v>
      </c>
      <c r="X318" s="418">
        <v>-3.8106293325099032</v>
      </c>
      <c r="Y318" s="418">
        <v>-3.991204030179945</v>
      </c>
      <c r="Z318" s="418">
        <v>-4.1118842868172987</v>
      </c>
      <c r="AA318" s="418">
        <v>-4.148041104396575</v>
      </c>
    </row>
    <row r="319" spans="1:27" x14ac:dyDescent="0.3">
      <c r="A319" s="386">
        <v>15</v>
      </c>
      <c r="B319" s="387" t="s">
        <v>445</v>
      </c>
      <c r="C319" s="418">
        <v>0.58778696885198845</v>
      </c>
      <c r="D319" s="418">
        <v>0.69170129472958919</v>
      </c>
      <c r="E319" s="418">
        <v>0.69908298850644757</v>
      </c>
      <c r="F319" s="418">
        <v>0.81195767263546514</v>
      </c>
      <c r="G319" s="418">
        <v>0.92005612645890356</v>
      </c>
      <c r="H319" s="418">
        <v>1.0536557813504601</v>
      </c>
      <c r="I319" s="418">
        <v>1.2003164888449565</v>
      </c>
      <c r="J319" s="419">
        <v>1.340429011425224</v>
      </c>
      <c r="K319" s="420">
        <v>1.4263393978958023</v>
      </c>
      <c r="L319" s="418">
        <v>1.4560974635053237</v>
      </c>
      <c r="M319" s="418">
        <v>1.4007482672335219</v>
      </c>
      <c r="N319" s="419">
        <v>1.2888589432195714</v>
      </c>
      <c r="O319" s="420">
        <v>1.0866757503030238</v>
      </c>
      <c r="P319" s="418">
        <v>0.89975893639947091</v>
      </c>
      <c r="Q319" s="418">
        <v>0.68600186397736063</v>
      </c>
      <c r="R319" s="418">
        <v>0.48078209929733812</v>
      </c>
      <c r="S319" s="418">
        <v>0.28722631769065721</v>
      </c>
      <c r="T319" s="418">
        <v>0.11328638521730783</v>
      </c>
      <c r="U319" s="419">
        <v>7.5519086364149307E-2</v>
      </c>
      <c r="V319" s="420">
        <v>6.9748085121098272E-2</v>
      </c>
      <c r="W319" s="418">
        <v>6.622850935174282E-2</v>
      </c>
      <c r="X319" s="418">
        <v>6.2750834727117552E-2</v>
      </c>
      <c r="Y319" s="418">
        <v>6.2441377192664411E-2</v>
      </c>
      <c r="Z319" s="418">
        <v>6.3804109116645122E-2</v>
      </c>
      <c r="AA319" s="418">
        <v>6.4676792172365521E-2</v>
      </c>
    </row>
    <row r="320" spans="1:27" x14ac:dyDescent="0.3">
      <c r="A320" s="386">
        <v>16</v>
      </c>
      <c r="B320" s="387" t="s">
        <v>395</v>
      </c>
      <c r="C320" s="418">
        <v>4.9345534544064611</v>
      </c>
      <c r="D320" s="418">
        <v>5.2916975759251139</v>
      </c>
      <c r="E320" s="418">
        <v>6.4512217387505624</v>
      </c>
      <c r="F320" s="418">
        <v>7.1449762144441982</v>
      </c>
      <c r="G320" s="418">
        <v>8.3138577839996231</v>
      </c>
      <c r="H320" s="418">
        <v>10.139334907267751</v>
      </c>
      <c r="I320" s="418">
        <v>11.565226875564436</v>
      </c>
      <c r="J320" s="419">
        <v>12.445723755904762</v>
      </c>
      <c r="K320" s="420">
        <v>12.858013113710211</v>
      </c>
      <c r="L320" s="418">
        <v>13.68936692162802</v>
      </c>
      <c r="M320" s="418">
        <v>13.660585303502883</v>
      </c>
      <c r="N320" s="419">
        <v>12.676441415542879</v>
      </c>
      <c r="O320" s="420">
        <v>10.019337402799165</v>
      </c>
      <c r="P320" s="418">
        <v>6.999992155179144</v>
      </c>
      <c r="Q320" s="418">
        <v>3.9068152733019788</v>
      </c>
      <c r="R320" s="418">
        <v>0.83978010478512088</v>
      </c>
      <c r="S320" s="418">
        <v>-1.2784185939259132</v>
      </c>
      <c r="T320" s="418">
        <v>-2.4802269998552595</v>
      </c>
      <c r="U320" s="419">
        <v>-3.4467868761889928</v>
      </c>
      <c r="V320" s="420">
        <v>-4.9012233085614225</v>
      </c>
      <c r="W320" s="418">
        <v>-5.8385995933042452</v>
      </c>
      <c r="X320" s="418">
        <v>-5.8105979045736191</v>
      </c>
      <c r="Y320" s="418">
        <v>-5.6587151392121315</v>
      </c>
      <c r="Z320" s="418">
        <v>-5.5197859680805514</v>
      </c>
      <c r="AA320" s="418">
        <v>-5.3848275485935959</v>
      </c>
    </row>
    <row r="321" spans="1:27" x14ac:dyDescent="0.3">
      <c r="A321" s="386">
        <v>17</v>
      </c>
      <c r="B321" s="387" t="s">
        <v>393</v>
      </c>
      <c r="C321" s="418">
        <v>0</v>
      </c>
      <c r="D321" s="418">
        <v>0</v>
      </c>
      <c r="E321" s="418">
        <v>0</v>
      </c>
      <c r="F321" s="418">
        <v>0</v>
      </c>
      <c r="G321" s="418">
        <v>0</v>
      </c>
      <c r="H321" s="418">
        <v>0</v>
      </c>
      <c r="I321" s="418">
        <v>0</v>
      </c>
      <c r="J321" s="419">
        <v>0</v>
      </c>
      <c r="K321" s="420">
        <v>3.7748830715209607E-3</v>
      </c>
      <c r="L321" s="418">
        <v>1.0856922601096832E-2</v>
      </c>
      <c r="M321" s="418">
        <v>1.7114435842516883E-2</v>
      </c>
      <c r="N321" s="419">
        <v>2.3737159099113822E-2</v>
      </c>
      <c r="O321" s="420">
        <v>2.4070430515058833E-2</v>
      </c>
      <c r="P321" s="418">
        <v>8.5343597348737938E-3</v>
      </c>
      <c r="Q321" s="418">
        <v>-2.1072900397521795E-2</v>
      </c>
      <c r="R321" s="418">
        <v>-9.1838315393779846E-2</v>
      </c>
      <c r="S321" s="418">
        <v>-0.24584350824930934</v>
      </c>
      <c r="T321" s="418">
        <v>-0.44781248677093083</v>
      </c>
      <c r="U321" s="419">
        <v>-0.57062231282980069</v>
      </c>
      <c r="V321" s="420">
        <v>-0.77850476959593629</v>
      </c>
      <c r="W321" s="418">
        <v>-0.77433682775374624</v>
      </c>
      <c r="X321" s="418">
        <v>-0.69415811696043517</v>
      </c>
      <c r="Y321" s="418">
        <v>-0.62565066634871713</v>
      </c>
      <c r="Z321" s="418">
        <v>-0.55084575276752679</v>
      </c>
      <c r="AA321" s="418">
        <v>-0.49001005784987406</v>
      </c>
    </row>
    <row r="322" spans="1:27" x14ac:dyDescent="0.3">
      <c r="A322" s="386">
        <v>18</v>
      </c>
      <c r="B322" s="387" t="s">
        <v>459</v>
      </c>
      <c r="C322" s="418">
        <v>0.68743292243775156</v>
      </c>
      <c r="D322" s="418">
        <v>0.82490053927734508</v>
      </c>
      <c r="E322" s="418">
        <v>1.2480094425665309</v>
      </c>
      <c r="F322" s="418">
        <v>1.0381111976137576</v>
      </c>
      <c r="G322" s="418">
        <v>0.97974047086990346</v>
      </c>
      <c r="H322" s="418">
        <v>1.0682831900553724</v>
      </c>
      <c r="I322" s="418">
        <v>1.1495435729090611</v>
      </c>
      <c r="J322" s="419">
        <v>1.1488306268222013</v>
      </c>
      <c r="K322" s="420">
        <v>1.1746700598274387</v>
      </c>
      <c r="L322" s="418">
        <v>1.2075719554500672</v>
      </c>
      <c r="M322" s="418">
        <v>1.1175642779684989</v>
      </c>
      <c r="N322" s="419">
        <v>0.92469905499828176</v>
      </c>
      <c r="O322" s="420">
        <v>0.71515031996682488</v>
      </c>
      <c r="P322" s="418">
        <v>0.54941446792943238</v>
      </c>
      <c r="Q322" s="418">
        <v>0.399407097671999</v>
      </c>
      <c r="R322" s="418">
        <v>0.26766764964452699</v>
      </c>
      <c r="S322" s="418">
        <v>0.1454513258164756</v>
      </c>
      <c r="T322" s="418">
        <v>4.6815197228304614E-2</v>
      </c>
      <c r="U322" s="419">
        <v>2.0047532905003919E-2</v>
      </c>
      <c r="V322" s="420">
        <v>9.5850663448918891E-3</v>
      </c>
      <c r="W322" s="418">
        <v>7.5806188476169028E-3</v>
      </c>
      <c r="X322" s="418">
        <v>6.4509627325645665E-3</v>
      </c>
      <c r="Y322" s="418">
        <v>5.4695415519137904E-3</v>
      </c>
      <c r="Z322" s="418">
        <v>4.6698742413138865E-3</v>
      </c>
      <c r="AA322" s="418">
        <v>3.9181299219086408E-3</v>
      </c>
    </row>
    <row r="323" spans="1:27" x14ac:dyDescent="0.3">
      <c r="A323" s="386">
        <v>19</v>
      </c>
      <c r="B323" s="387" t="s">
        <v>446</v>
      </c>
      <c r="C323" s="418">
        <v>-0.17207778343085198</v>
      </c>
      <c r="D323" s="418">
        <v>-0.22201861110435245</v>
      </c>
      <c r="E323" s="418">
        <v>-0.72177299615629287</v>
      </c>
      <c r="F323" s="418">
        <v>-0.71408257973455613</v>
      </c>
      <c r="G323" s="418">
        <v>-0.84542087902482954</v>
      </c>
      <c r="H323" s="418">
        <v>-0.92063400547488239</v>
      </c>
      <c r="I323" s="418">
        <v>-1.0104546259536653</v>
      </c>
      <c r="J323" s="419">
        <v>-1.0763015499631532</v>
      </c>
      <c r="K323" s="420">
        <v>-1.0119641724761086</v>
      </c>
      <c r="L323" s="418">
        <v>-0.94546315843247342</v>
      </c>
      <c r="M323" s="418">
        <v>-1.1473087937500857</v>
      </c>
      <c r="N323" s="419">
        <v>-1.4806768008398608</v>
      </c>
      <c r="O323" s="420">
        <v>-1.6625322516483705</v>
      </c>
      <c r="P323" s="418">
        <v>-1.8069368801277146</v>
      </c>
      <c r="Q323" s="418">
        <v>-1.9198373295169191</v>
      </c>
      <c r="R323" s="418">
        <v>-1.9737147481394335</v>
      </c>
      <c r="S323" s="418">
        <v>-1.9391266871729873</v>
      </c>
      <c r="T323" s="418">
        <v>-1.833158852006916</v>
      </c>
      <c r="U323" s="419">
        <v>-1.6994553695673686</v>
      </c>
      <c r="V323" s="420">
        <v>-1.5787413786430753</v>
      </c>
      <c r="W323" s="418">
        <v>-1.5031375567847018</v>
      </c>
      <c r="X323" s="418">
        <v>-1.530619472909057</v>
      </c>
      <c r="Y323" s="418">
        <v>-1.6021947173704976</v>
      </c>
      <c r="Z323" s="418">
        <v>-1.7117335849675355</v>
      </c>
      <c r="AA323" s="418">
        <v>-1.8814609938025477</v>
      </c>
    </row>
    <row r="324" spans="1:27" ht="15" thickBot="1" x14ac:dyDescent="0.35">
      <c r="A324" s="395"/>
      <c r="B324" s="396" t="s">
        <v>390</v>
      </c>
      <c r="C324" s="421">
        <f t="shared" ref="C324:AA324" si="32">SUM(C305:C323)</f>
        <v>19.549815434099642</v>
      </c>
      <c r="D324" s="421">
        <f t="shared" si="32"/>
        <v>20.013446694382729</v>
      </c>
      <c r="E324" s="421">
        <f t="shared" si="32"/>
        <v>21.809110748477249</v>
      </c>
      <c r="F324" s="421">
        <f t="shared" si="32"/>
        <v>22.335067717456216</v>
      </c>
      <c r="G324" s="421">
        <f t="shared" si="32"/>
        <v>24.093021216665242</v>
      </c>
      <c r="H324" s="421">
        <f t="shared" si="32"/>
        <v>28.361266439823975</v>
      </c>
      <c r="I324" s="421">
        <f t="shared" si="32"/>
        <v>32.246261637428901</v>
      </c>
      <c r="J324" s="421">
        <f t="shared" si="32"/>
        <v>33.939974858220303</v>
      </c>
      <c r="K324" s="422">
        <f t="shared" si="32"/>
        <v>35.150682165175517</v>
      </c>
      <c r="L324" s="422">
        <f t="shared" si="32"/>
        <v>36.520394947007077</v>
      </c>
      <c r="M324" s="422">
        <f t="shared" si="32"/>
        <v>35.369172692574807</v>
      </c>
      <c r="N324" s="422">
        <f t="shared" si="32"/>
        <v>32.981024335229783</v>
      </c>
      <c r="O324" s="423">
        <f t="shared" si="32"/>
        <v>28.712915794564857</v>
      </c>
      <c r="P324" s="423">
        <f t="shared" si="32"/>
        <v>23.633899266444775</v>
      </c>
      <c r="Q324" s="423">
        <f t="shared" si="32"/>
        <v>18.448515932339696</v>
      </c>
      <c r="R324" s="423">
        <f t="shared" si="32"/>
        <v>12.829101278843158</v>
      </c>
      <c r="S324" s="423">
        <f t="shared" si="32"/>
        <v>7.545724317608876</v>
      </c>
      <c r="T324" s="423">
        <f t="shared" si="32"/>
        <v>3.1797668456055632</v>
      </c>
      <c r="U324" s="423">
        <f t="shared" si="32"/>
        <v>4.5977858593875265E-2</v>
      </c>
      <c r="V324" s="424">
        <f t="shared" si="32"/>
        <v>-3.112075273765095</v>
      </c>
      <c r="W324" s="424">
        <f t="shared" si="32"/>
        <v>-5.0019794101019475</v>
      </c>
      <c r="X324" s="424">
        <f t="shared" si="32"/>
        <v>-5.5582509185987359</v>
      </c>
      <c r="Y324" s="424">
        <f t="shared" si="32"/>
        <v>-5.8465796151943525</v>
      </c>
      <c r="Z324" s="424">
        <f t="shared" si="32"/>
        <v>-6.0932227176321332</v>
      </c>
      <c r="AA324" s="424">
        <f t="shared" si="32"/>
        <v>-6.3519741367208296</v>
      </c>
    </row>
    <row r="325" spans="1:27" ht="15" thickTop="1" x14ac:dyDescent="0.3">
      <c r="A325"/>
      <c r="B325"/>
      <c r="C325" s="395"/>
      <c r="D325" s="395"/>
      <c r="E325" s="395"/>
      <c r="F325" s="395"/>
      <c r="G325" s="395"/>
      <c r="H325" s="395"/>
      <c r="I325" s="395"/>
      <c r="J325" s="395"/>
      <c r="K325" s="395"/>
      <c r="L325" s="395"/>
      <c r="M325" s="395"/>
      <c r="N325" s="395"/>
      <c r="O325" s="395"/>
      <c r="P325" s="395"/>
      <c r="Q325" s="395"/>
      <c r="R325" s="395"/>
      <c r="S325" s="395"/>
      <c r="T325" s="395"/>
      <c r="U325" s="395"/>
      <c r="V325" s="395"/>
      <c r="W325" s="395"/>
      <c r="X325" s="395"/>
      <c r="Y325" s="395"/>
      <c r="Z325" s="395"/>
      <c r="AA325" s="395"/>
    </row>
    <row r="326" spans="1:27" ht="26.4" x14ac:dyDescent="0.3">
      <c r="A326" s="401">
        <v>11</v>
      </c>
      <c r="B326" s="414" t="s">
        <v>512</v>
      </c>
      <c r="C326" s="403" t="s">
        <v>511</v>
      </c>
      <c r="D326" s="403"/>
      <c r="E326" s="403"/>
      <c r="F326" s="403"/>
      <c r="G326" s="403"/>
      <c r="H326" s="403"/>
      <c r="I326" s="403"/>
      <c r="J326" s="403"/>
      <c r="K326" s="403"/>
      <c r="L326" s="403"/>
      <c r="M326" s="403"/>
      <c r="N326" s="403"/>
      <c r="O326" s="403"/>
      <c r="P326" s="403"/>
      <c r="Q326" s="403"/>
      <c r="R326" s="403"/>
      <c r="S326" s="403"/>
      <c r="T326" s="403"/>
      <c r="U326" s="403"/>
      <c r="V326" s="403"/>
      <c r="W326" s="403"/>
      <c r="X326" s="403"/>
      <c r="Y326" s="403"/>
      <c r="Z326" s="403"/>
      <c r="AA326" s="403"/>
    </row>
    <row r="327" spans="1:27" x14ac:dyDescent="0.3">
      <c r="A327" s="386">
        <v>1</v>
      </c>
      <c r="B327" s="387" t="s">
        <v>428</v>
      </c>
      <c r="C327" s="415">
        <v>0</v>
      </c>
      <c r="D327" s="415">
        <v>0</v>
      </c>
      <c r="E327" s="415">
        <v>0</v>
      </c>
      <c r="F327" s="415">
        <v>0</v>
      </c>
      <c r="G327" s="415">
        <v>0</v>
      </c>
      <c r="H327" s="415">
        <v>0</v>
      </c>
      <c r="I327" s="415">
        <v>0</v>
      </c>
      <c r="J327" s="416">
        <v>0</v>
      </c>
      <c r="K327" s="417">
        <v>0</v>
      </c>
      <c r="L327" s="415">
        <v>2.2755188770260549E-2</v>
      </c>
      <c r="M327" s="415">
        <v>8.056920397253528E-2</v>
      </c>
      <c r="N327" s="416">
        <v>0.27215413712869319</v>
      </c>
      <c r="O327" s="417">
        <v>0.50932210449921889</v>
      </c>
      <c r="P327" s="415">
        <v>1.2134621698454615</v>
      </c>
      <c r="Q327" s="415">
        <v>1.6953960150864216</v>
      </c>
      <c r="R327" s="415">
        <v>2.1105295395428132</v>
      </c>
      <c r="S327" s="415">
        <v>2.4551733236442468</v>
      </c>
      <c r="T327" s="415">
        <v>2.6179288557175679</v>
      </c>
      <c r="U327" s="416">
        <v>2.6709995287662642</v>
      </c>
      <c r="V327" s="417">
        <v>2.7236452416221253</v>
      </c>
      <c r="W327" s="415">
        <v>2.617961216157267</v>
      </c>
      <c r="X327" s="415">
        <v>2.4646246919875363</v>
      </c>
      <c r="Y327" s="415">
        <v>2.3892919256982621</v>
      </c>
      <c r="Z327" s="415">
        <v>2.3381103515478152</v>
      </c>
      <c r="AA327" s="415">
        <v>2.2782678261890594</v>
      </c>
    </row>
    <row r="328" spans="1:27" x14ac:dyDescent="0.3">
      <c r="A328" s="386">
        <v>2</v>
      </c>
      <c r="B328" s="387" t="s">
        <v>429</v>
      </c>
      <c r="C328" s="418">
        <v>0</v>
      </c>
      <c r="D328" s="418">
        <v>0</v>
      </c>
      <c r="E328" s="418">
        <v>0</v>
      </c>
      <c r="F328" s="418">
        <v>0</v>
      </c>
      <c r="G328" s="418">
        <v>0</v>
      </c>
      <c r="H328" s="418">
        <v>0</v>
      </c>
      <c r="I328" s="418">
        <v>0</v>
      </c>
      <c r="J328" s="419">
        <v>0</v>
      </c>
      <c r="K328" s="420">
        <v>7.805064859986049E-4</v>
      </c>
      <c r="L328" s="418">
        <v>2.0344018415297097E-2</v>
      </c>
      <c r="M328" s="418">
        <v>8.6952123271741552E-2</v>
      </c>
      <c r="N328" s="419">
        <v>0.20587569441190912</v>
      </c>
      <c r="O328" s="420">
        <v>0.32126506190371124</v>
      </c>
      <c r="P328" s="418">
        <v>0.40159130388033554</v>
      </c>
      <c r="Q328" s="418">
        <v>0.37147625835597747</v>
      </c>
      <c r="R328" s="418">
        <v>0.31802059784934228</v>
      </c>
      <c r="S328" s="418">
        <v>0.23218103915459845</v>
      </c>
      <c r="T328" s="418">
        <v>0.13328938142886979</v>
      </c>
      <c r="U328" s="419">
        <v>9.5980438130955206E-2</v>
      </c>
      <c r="V328" s="420">
        <v>6.589019763858163E-2</v>
      </c>
      <c r="W328" s="418">
        <v>3.50178351917605E-2</v>
      </c>
      <c r="X328" s="418">
        <v>1.5998246777926283E-2</v>
      </c>
      <c r="Y328" s="418">
        <v>7.4485630969234979E-3</v>
      </c>
      <c r="Z328" s="418">
        <v>1.1456066145547768E-3</v>
      </c>
      <c r="AA328" s="418">
        <v>9.8160857425565228E-4</v>
      </c>
    </row>
    <row r="329" spans="1:27" x14ac:dyDescent="0.3">
      <c r="A329" s="386">
        <v>3</v>
      </c>
      <c r="B329" s="387" t="s">
        <v>444</v>
      </c>
      <c r="C329" s="418">
        <v>0</v>
      </c>
      <c r="D329" s="418">
        <v>0</v>
      </c>
      <c r="E329" s="418">
        <v>0</v>
      </c>
      <c r="F329" s="418">
        <v>0</v>
      </c>
      <c r="G329" s="418">
        <v>0</v>
      </c>
      <c r="H329" s="418">
        <v>0</v>
      </c>
      <c r="I329" s="418">
        <v>0</v>
      </c>
      <c r="J329" s="419">
        <v>0</v>
      </c>
      <c r="K329" s="420">
        <v>0</v>
      </c>
      <c r="L329" s="418">
        <v>0</v>
      </c>
      <c r="M329" s="418">
        <v>1.8449234458076695E-3</v>
      </c>
      <c r="N329" s="419">
        <v>1.8141641872266474E-2</v>
      </c>
      <c r="O329" s="420">
        <v>0.10267754876307267</v>
      </c>
      <c r="P329" s="418">
        <v>0.17710223339561074</v>
      </c>
      <c r="Q329" s="418">
        <v>0.31477501452724582</v>
      </c>
      <c r="R329" s="418">
        <v>0.54218882193023443</v>
      </c>
      <c r="S329" s="418">
        <v>0.86718443536391809</v>
      </c>
      <c r="T329" s="418">
        <v>1.3431550783302701</v>
      </c>
      <c r="U329" s="419">
        <v>1.2507136503315091</v>
      </c>
      <c r="V329" s="420">
        <v>1.0781690680047136</v>
      </c>
      <c r="W329" s="418">
        <v>0.94136206304980474</v>
      </c>
      <c r="X329" s="418">
        <v>0.8427936249737914</v>
      </c>
      <c r="Y329" s="418">
        <v>0.77154423594473631</v>
      </c>
      <c r="Z329" s="418">
        <v>0.71300341769656383</v>
      </c>
      <c r="AA329" s="418">
        <v>0.66128221491213057</v>
      </c>
    </row>
    <row r="330" spans="1:27" x14ac:dyDescent="0.3">
      <c r="A330" s="386">
        <v>4</v>
      </c>
      <c r="B330" s="387" t="s">
        <v>445</v>
      </c>
      <c r="C330" s="418">
        <v>0</v>
      </c>
      <c r="D330" s="418">
        <v>0</v>
      </c>
      <c r="E330" s="418">
        <v>0</v>
      </c>
      <c r="F330" s="418">
        <v>0</v>
      </c>
      <c r="G330" s="418">
        <v>0</v>
      </c>
      <c r="H330" s="418">
        <v>0</v>
      </c>
      <c r="I330" s="418">
        <v>0</v>
      </c>
      <c r="J330" s="419">
        <v>0</v>
      </c>
      <c r="K330" s="420">
        <v>0</v>
      </c>
      <c r="L330" s="418">
        <v>0</v>
      </c>
      <c r="M330" s="418">
        <v>2.1443738955148296E-3</v>
      </c>
      <c r="N330" s="419">
        <v>1.9614716213910161E-2</v>
      </c>
      <c r="O330" s="420">
        <v>9.3635584538915004E-2</v>
      </c>
      <c r="P330" s="418">
        <v>0.13661194031489202</v>
      </c>
      <c r="Q330" s="418">
        <v>0.19590115250237469</v>
      </c>
      <c r="R330" s="418">
        <v>0.2728276628769607</v>
      </c>
      <c r="S330" s="418">
        <v>0.38305620904633664</v>
      </c>
      <c r="T330" s="418">
        <v>0.48614318813332735</v>
      </c>
      <c r="U330" s="419">
        <v>0.48423145729121536</v>
      </c>
      <c r="V330" s="420">
        <v>0.45839257890108492</v>
      </c>
      <c r="W330" s="418">
        <v>0.4321771278024662</v>
      </c>
      <c r="X330" s="418">
        <v>0.40681577273892661</v>
      </c>
      <c r="Y330" s="418">
        <v>0.39137018212381236</v>
      </c>
      <c r="Z330" s="418">
        <v>0.37579106331623269</v>
      </c>
      <c r="AA330" s="418">
        <v>0.36269131631308238</v>
      </c>
    </row>
    <row r="331" spans="1:27" x14ac:dyDescent="0.3">
      <c r="A331" s="386">
        <v>5</v>
      </c>
      <c r="B331" s="387" t="s">
        <v>458</v>
      </c>
      <c r="C331" s="418">
        <v>0</v>
      </c>
      <c r="D331" s="418">
        <v>0</v>
      </c>
      <c r="E331" s="418">
        <v>0</v>
      </c>
      <c r="F331" s="418">
        <v>0</v>
      </c>
      <c r="G331" s="418">
        <v>0</v>
      </c>
      <c r="H331" s="418">
        <v>0</v>
      </c>
      <c r="I331" s="418">
        <v>0</v>
      </c>
      <c r="J331" s="419">
        <v>0</v>
      </c>
      <c r="K331" s="420">
        <v>0</v>
      </c>
      <c r="L331" s="418">
        <v>0</v>
      </c>
      <c r="M331" s="418">
        <v>2.2532371072025246E-2</v>
      </c>
      <c r="N331" s="419">
        <v>0.21233128299840498</v>
      </c>
      <c r="O331" s="420">
        <v>1.0650457127340673</v>
      </c>
      <c r="P331" s="418">
        <v>1.6549051528869958</v>
      </c>
      <c r="Q331" s="418">
        <v>2.4501364013388445</v>
      </c>
      <c r="R331" s="418">
        <v>3.3001665389544281</v>
      </c>
      <c r="S331" s="418">
        <v>3.8972651030052088</v>
      </c>
      <c r="T331" s="418">
        <v>4.1557728983835824</v>
      </c>
      <c r="U331" s="419">
        <v>4.6699108269606251</v>
      </c>
      <c r="V331" s="420">
        <v>6.1957518998081067</v>
      </c>
      <c r="W331" s="418">
        <v>7.2212935344466658</v>
      </c>
      <c r="X331" s="418">
        <v>7.2748119224618799</v>
      </c>
      <c r="Y331" s="418">
        <v>7.2251342330247637</v>
      </c>
      <c r="Z331" s="418">
        <v>7.1837319029722355</v>
      </c>
      <c r="AA331" s="418">
        <v>7.1551297276629784</v>
      </c>
    </row>
    <row r="332" spans="1:27" x14ac:dyDescent="0.3">
      <c r="A332" s="386">
        <v>6</v>
      </c>
      <c r="B332" s="387" t="s">
        <v>393</v>
      </c>
      <c r="C332" s="418">
        <v>0</v>
      </c>
      <c r="D332" s="418">
        <v>0</v>
      </c>
      <c r="E332" s="418">
        <v>0</v>
      </c>
      <c r="F332" s="418">
        <v>0</v>
      </c>
      <c r="G332" s="418">
        <v>0</v>
      </c>
      <c r="H332" s="418">
        <v>0</v>
      </c>
      <c r="I332" s="418">
        <v>0</v>
      </c>
      <c r="J332" s="419">
        <v>0</v>
      </c>
      <c r="K332" s="420">
        <v>0</v>
      </c>
      <c r="L332" s="418">
        <v>0</v>
      </c>
      <c r="M332" s="418">
        <v>2.7901683207671199E-5</v>
      </c>
      <c r="N332" s="419">
        <v>4.851403846676956E-4</v>
      </c>
      <c r="O332" s="420">
        <v>5.5733478622739209E-3</v>
      </c>
      <c r="P332" s="418">
        <v>2.1191128620375744E-2</v>
      </c>
      <c r="Q332" s="418">
        <v>5.1640870184080707E-2</v>
      </c>
      <c r="R332" s="418">
        <v>0.13025736334737825</v>
      </c>
      <c r="S332" s="418">
        <v>0.31719918352312171</v>
      </c>
      <c r="T332" s="418">
        <v>0.56228814518746173</v>
      </c>
      <c r="U332" s="419">
        <v>0.71831453685569935</v>
      </c>
      <c r="V332" s="420">
        <v>0.93845759155207953</v>
      </c>
      <c r="W332" s="418">
        <v>0.95482649247413232</v>
      </c>
      <c r="X332" s="418">
        <v>0.88955317047376403</v>
      </c>
      <c r="Y332" s="418">
        <v>0.83195364817051987</v>
      </c>
      <c r="Z332" s="418">
        <v>0.76461577387217117</v>
      </c>
      <c r="AA332" s="418">
        <v>0.70860665187781491</v>
      </c>
    </row>
    <row r="333" spans="1:27" x14ac:dyDescent="0.3">
      <c r="A333" s="386">
        <v>7</v>
      </c>
      <c r="B333" s="387" t="s">
        <v>459</v>
      </c>
      <c r="C333" s="418">
        <v>0</v>
      </c>
      <c r="D333" s="418">
        <v>0</v>
      </c>
      <c r="E333" s="418">
        <v>0</v>
      </c>
      <c r="F333" s="418">
        <v>0</v>
      </c>
      <c r="G333" s="418">
        <v>0</v>
      </c>
      <c r="H333" s="418">
        <v>0</v>
      </c>
      <c r="I333" s="418">
        <v>0</v>
      </c>
      <c r="J333" s="419">
        <v>0</v>
      </c>
      <c r="K333" s="420">
        <v>0</v>
      </c>
      <c r="L333" s="418">
        <v>0</v>
      </c>
      <c r="M333" s="418">
        <v>1.7629322016341155E-3</v>
      </c>
      <c r="N333" s="419">
        <v>1.4550075977783582E-2</v>
      </c>
      <c r="O333" s="420">
        <v>6.3916850250348142E-2</v>
      </c>
      <c r="P333" s="418">
        <v>8.6828687492024284E-2</v>
      </c>
      <c r="Q333" s="418">
        <v>0.11858789340918202</v>
      </c>
      <c r="R333" s="418">
        <v>0.15755135831833217</v>
      </c>
      <c r="S333" s="418">
        <v>0.20285791091236899</v>
      </c>
      <c r="T333" s="418">
        <v>0.21669773067700002</v>
      </c>
      <c r="U333" s="419">
        <v>0.14228913650263439</v>
      </c>
      <c r="V333" s="420">
        <v>7.3436232889048533E-2</v>
      </c>
      <c r="W333" s="418">
        <v>5.5415435264555508E-2</v>
      </c>
      <c r="X333" s="418">
        <v>4.5135560018451718E-2</v>
      </c>
      <c r="Y333" s="418">
        <v>3.6079221979660903E-2</v>
      </c>
      <c r="Z333" s="418">
        <v>2.8875477106003168E-2</v>
      </c>
      <c r="AA333" s="418">
        <v>2.3433383765555812E-2</v>
      </c>
    </row>
    <row r="334" spans="1:27" ht="15" thickBot="1" x14ac:dyDescent="0.35">
      <c r="A334" s="395"/>
      <c r="B334" s="396" t="s">
        <v>390</v>
      </c>
      <c r="C334" s="421">
        <f t="shared" ref="C334:AA334" si="33">SUM(C327:C333)</f>
        <v>0</v>
      </c>
      <c r="D334" s="421">
        <f t="shared" si="33"/>
        <v>0</v>
      </c>
      <c r="E334" s="421">
        <f t="shared" si="33"/>
        <v>0</v>
      </c>
      <c r="F334" s="421">
        <f t="shared" si="33"/>
        <v>0</v>
      </c>
      <c r="G334" s="421">
        <f t="shared" si="33"/>
        <v>0</v>
      </c>
      <c r="H334" s="421">
        <f t="shared" si="33"/>
        <v>0</v>
      </c>
      <c r="I334" s="421">
        <f t="shared" si="33"/>
        <v>0</v>
      </c>
      <c r="J334" s="421">
        <f t="shared" si="33"/>
        <v>0</v>
      </c>
      <c r="K334" s="422">
        <f t="shared" si="33"/>
        <v>7.805064859986049E-4</v>
      </c>
      <c r="L334" s="422">
        <f t="shared" si="33"/>
        <v>4.3099207185557646E-2</v>
      </c>
      <c r="M334" s="422">
        <f t="shared" si="33"/>
        <v>0.19583382954246636</v>
      </c>
      <c r="N334" s="422">
        <f t="shared" si="33"/>
        <v>0.7431526889876352</v>
      </c>
      <c r="O334" s="423">
        <f t="shared" si="33"/>
        <v>2.161436210551607</v>
      </c>
      <c r="P334" s="423">
        <f t="shared" si="33"/>
        <v>3.6916926164356956</v>
      </c>
      <c r="Q334" s="423">
        <f t="shared" si="33"/>
        <v>5.1979136054041266</v>
      </c>
      <c r="R334" s="423">
        <f t="shared" si="33"/>
        <v>6.8315418828194892</v>
      </c>
      <c r="S334" s="423">
        <f t="shared" si="33"/>
        <v>8.3549172046497997</v>
      </c>
      <c r="T334" s="423">
        <f t="shared" si="33"/>
        <v>9.5152752778580787</v>
      </c>
      <c r="U334" s="423">
        <f t="shared" si="33"/>
        <v>10.032439574838902</v>
      </c>
      <c r="V334" s="424">
        <f t="shared" si="33"/>
        <v>11.53374281041574</v>
      </c>
      <c r="W334" s="424">
        <f t="shared" si="33"/>
        <v>12.258053704386652</v>
      </c>
      <c r="X334" s="424">
        <f t="shared" si="33"/>
        <v>11.939732989432276</v>
      </c>
      <c r="Y334" s="424">
        <f t="shared" si="33"/>
        <v>11.652822010038678</v>
      </c>
      <c r="Z334" s="424">
        <f t="shared" si="33"/>
        <v>11.405273593125576</v>
      </c>
      <c r="AA334" s="424">
        <f t="shared" si="33"/>
        <v>11.190392729294876</v>
      </c>
    </row>
    <row r="335" spans="1:27" ht="15" thickTop="1" x14ac:dyDescent="0.3"/>
  </sheetData>
  <mergeCells count="34">
    <mergeCell ref="C276:AA276"/>
    <mergeCell ref="C291:AA291"/>
    <mergeCell ref="C304:AA304"/>
    <mergeCell ref="C326:AA326"/>
    <mergeCell ref="C234:AA234"/>
    <mergeCell ref="C243:AA243"/>
    <mergeCell ref="C249:AA249"/>
    <mergeCell ref="C254:AA254"/>
    <mergeCell ref="C262:AA262"/>
    <mergeCell ref="C267:AA267"/>
    <mergeCell ref="C185:AA185"/>
    <mergeCell ref="C198:AA198"/>
    <mergeCell ref="C204:AA204"/>
    <mergeCell ref="C211:AA211"/>
    <mergeCell ref="C220:AA220"/>
    <mergeCell ref="C226:AA226"/>
    <mergeCell ref="C145:AA145"/>
    <mergeCell ref="C152:AA152"/>
    <mergeCell ref="C157:AA157"/>
    <mergeCell ref="C165:AA165"/>
    <mergeCell ref="C173:AA173"/>
    <mergeCell ref="C180:AA180"/>
    <mergeCell ref="C89:AA89"/>
    <mergeCell ref="C96:AA96"/>
    <mergeCell ref="C106:AA106"/>
    <mergeCell ref="C118:AA118"/>
    <mergeCell ref="C130:AA130"/>
    <mergeCell ref="C137:AA137"/>
    <mergeCell ref="C10:AA10"/>
    <mergeCell ref="C24:AA24"/>
    <mergeCell ref="C38:AA38"/>
    <mergeCell ref="C55:AA55"/>
    <mergeCell ref="C66:AA66"/>
    <mergeCell ref="C82:AA82"/>
  </mergeCells>
  <conditionalFormatting sqref="A1:XFD4 A6:XFD7 A5 C5:XFD5">
    <cfRule type="expression" dxfId="34" priority="2">
      <formula>_xlfn.ISFORMULA(A1)</formula>
    </cfRule>
  </conditionalFormatting>
  <conditionalFormatting sqref="B5">
    <cfRule type="expression" dxfId="33" priority="1">
      <formula>_xlfn.ISFORMULA(B5)</formula>
    </cfRule>
  </conditionalFormatting>
  <hyperlinks>
    <hyperlink ref="B3" r:id="rId1" xr:uid="{0E4482DB-A128-4273-95F7-60583FA39C96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6C6CF-0294-4E54-865D-F38A05EE86BA}">
  <sheetPr>
    <tabColor theme="7" tint="0.39997558519241921"/>
  </sheetPr>
  <dimension ref="A1:Y64"/>
  <sheetViews>
    <sheetView workbookViewId="0"/>
  </sheetViews>
  <sheetFormatPr defaultColWidth="10.33203125" defaultRowHeight="14.4" x14ac:dyDescent="0.3"/>
  <cols>
    <col min="1" max="29" width="10.77734375" style="4" customWidth="1"/>
    <col min="30" max="16384" width="10.33203125" style="4"/>
  </cols>
  <sheetData>
    <row r="1" spans="1:25" s="19" customFormat="1" ht="49.5" customHeight="1" x14ac:dyDescent="0.3">
      <c r="A1" s="19" t="s">
        <v>513</v>
      </c>
    </row>
    <row r="2" spans="1:25" s="20" customFormat="1" x14ac:dyDescent="0.3">
      <c r="A2" s="20" t="s">
        <v>107</v>
      </c>
      <c r="B2" s="20" t="s">
        <v>279</v>
      </c>
    </row>
    <row r="3" spans="1:25" s="20" customFormat="1" x14ac:dyDescent="0.3">
      <c r="A3" s="20" t="s">
        <v>109</v>
      </c>
      <c r="B3" s="21" t="s">
        <v>280</v>
      </c>
    </row>
    <row r="4" spans="1:25" s="20" customFormat="1" x14ac:dyDescent="0.3">
      <c r="A4" s="20" t="s">
        <v>111</v>
      </c>
      <c r="B4" s="22">
        <v>43136</v>
      </c>
    </row>
    <row r="5" spans="1:25" s="20" customFormat="1" x14ac:dyDescent="0.3">
      <c r="A5" s="20" t="s">
        <v>7</v>
      </c>
      <c r="B5" s="20" t="s">
        <v>281</v>
      </c>
    </row>
    <row r="6" spans="1:25" s="20" customFormat="1" x14ac:dyDescent="0.3">
      <c r="A6" s="20" t="s">
        <v>5</v>
      </c>
      <c r="B6" s="20" t="s">
        <v>514</v>
      </c>
    </row>
    <row r="8" spans="1:25" ht="21" x14ac:dyDescent="0.3">
      <c r="A8" s="425" t="s">
        <v>515</v>
      </c>
      <c r="B8" s="425"/>
      <c r="C8" s="425"/>
      <c r="D8" s="425"/>
      <c r="E8" s="425"/>
      <c r="F8" s="425"/>
      <c r="G8" s="425"/>
      <c r="H8" s="425"/>
      <c r="I8" s="425"/>
      <c r="J8" s="425"/>
      <c r="K8" s="425"/>
      <c r="L8" s="426"/>
      <c r="M8" s="425" t="s">
        <v>516</v>
      </c>
      <c r="N8" s="425"/>
      <c r="O8" s="425"/>
      <c r="P8" s="425"/>
      <c r="Q8" s="425"/>
      <c r="R8" s="425"/>
      <c r="S8" s="425"/>
      <c r="T8" s="425"/>
      <c r="U8" s="425"/>
      <c r="V8" s="425"/>
      <c r="W8" s="425"/>
      <c r="X8" s="425"/>
      <c r="Y8" s="425"/>
    </row>
    <row r="9" spans="1:25" x14ac:dyDescent="0.3">
      <c r="A9"/>
      <c r="B9" s="34"/>
      <c r="C9" s="34"/>
      <c r="D9" s="34"/>
      <c r="E9" s="34"/>
      <c r="F9" s="34"/>
      <c r="G9" s="34"/>
      <c r="H9" s="34"/>
      <c r="I9" s="34"/>
      <c r="J9" s="34"/>
      <c r="K9" s="34"/>
      <c r="L9" s="35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5"/>
      <c r="Y9" s="35"/>
    </row>
    <row r="10" spans="1:25" x14ac:dyDescent="0.3">
      <c r="A10" s="427"/>
      <c r="B10" s="428" t="s">
        <v>517</v>
      </c>
      <c r="C10" s="428"/>
      <c r="D10" s="429"/>
      <c r="E10" s="429"/>
      <c r="F10" s="429"/>
      <c r="G10" s="429"/>
      <c r="H10" s="429"/>
      <c r="I10" s="428" t="s">
        <v>518</v>
      </c>
      <c r="J10" s="430"/>
      <c r="K10" s="431" t="s">
        <v>519</v>
      </c>
      <c r="L10"/>
      <c r="M10" s="432"/>
      <c r="N10" s="433" t="s">
        <v>517</v>
      </c>
      <c r="O10" s="433"/>
      <c r="P10" s="433"/>
      <c r="Q10" s="433"/>
      <c r="R10" s="433"/>
      <c r="S10" s="433"/>
      <c r="T10" s="433"/>
      <c r="U10" s="433"/>
      <c r="V10" s="433" t="s">
        <v>518</v>
      </c>
      <c r="W10" s="434"/>
      <c r="X10" s="435" t="s">
        <v>519</v>
      </c>
      <c r="Y10" s="435"/>
    </row>
    <row r="11" spans="1:25" x14ac:dyDescent="0.3">
      <c r="A11" s="436"/>
      <c r="B11" s="437">
        <v>2000</v>
      </c>
      <c r="C11" s="437">
        <v>2016</v>
      </c>
      <c r="D11" s="437" t="s">
        <v>520</v>
      </c>
      <c r="E11" s="437">
        <v>2025</v>
      </c>
      <c r="F11" s="437">
        <v>2030</v>
      </c>
      <c r="G11" s="437">
        <v>2035</v>
      </c>
      <c r="H11" s="437">
        <v>2040</v>
      </c>
      <c r="I11" s="438" t="s">
        <v>520</v>
      </c>
      <c r="J11" s="427">
        <v>2040</v>
      </c>
      <c r="K11" s="431" t="s">
        <v>521</v>
      </c>
      <c r="L11"/>
      <c r="M11" s="432"/>
      <c r="N11" s="439">
        <v>2025</v>
      </c>
      <c r="O11" s="439">
        <v>2030</v>
      </c>
      <c r="P11" s="439">
        <v>2035</v>
      </c>
      <c r="Q11" s="439">
        <v>2040</v>
      </c>
      <c r="R11" s="439">
        <v>2025</v>
      </c>
      <c r="S11" s="439">
        <v>2030</v>
      </c>
      <c r="T11" s="439">
        <v>2035</v>
      </c>
      <c r="U11" s="439">
        <v>2040</v>
      </c>
      <c r="V11" s="435">
        <v>2040</v>
      </c>
      <c r="W11" s="435"/>
      <c r="X11" s="433" t="s">
        <v>521</v>
      </c>
      <c r="Y11" s="433"/>
    </row>
    <row r="12" spans="1:25" x14ac:dyDescent="0.3">
      <c r="A12" s="440"/>
      <c r="B12" s="441" t="s">
        <v>283</v>
      </c>
      <c r="C12" s="441"/>
      <c r="D12" s="441"/>
      <c r="E12" s="441"/>
      <c r="F12" s="441"/>
      <c r="G12" s="441"/>
      <c r="H12" s="441"/>
      <c r="I12" s="442" t="s">
        <v>289</v>
      </c>
      <c r="J12" s="442" t="s">
        <v>289</v>
      </c>
      <c r="K12" s="443" t="s">
        <v>289</v>
      </c>
      <c r="L12" s="444"/>
      <c r="M12" s="445"/>
      <c r="N12" s="446" t="s">
        <v>366</v>
      </c>
      <c r="O12" s="446"/>
      <c r="P12" s="446"/>
      <c r="Q12" s="446"/>
      <c r="R12" s="446" t="s">
        <v>522</v>
      </c>
      <c r="S12" s="446"/>
      <c r="T12" s="446"/>
      <c r="U12" s="446"/>
      <c r="V12" s="447" t="s">
        <v>292</v>
      </c>
      <c r="W12" s="448" t="s">
        <v>293</v>
      </c>
      <c r="X12" s="449" t="s">
        <v>294</v>
      </c>
      <c r="Y12" s="450" t="s">
        <v>293</v>
      </c>
    </row>
    <row r="13" spans="1:25" x14ac:dyDescent="0.3">
      <c r="A13" s="451" t="s">
        <v>523</v>
      </c>
      <c r="B13" s="452">
        <v>10027</v>
      </c>
      <c r="C13" s="452">
        <v>13708</v>
      </c>
      <c r="D13" s="452">
        <v>13972</v>
      </c>
      <c r="E13" s="452">
        <v>15388</v>
      </c>
      <c r="F13" s="452">
        <v>16167</v>
      </c>
      <c r="G13" s="452">
        <v>16926</v>
      </c>
      <c r="H13" s="452">
        <v>17715</v>
      </c>
      <c r="I13" s="453">
        <v>100</v>
      </c>
      <c r="J13" s="454">
        <v>100</v>
      </c>
      <c r="K13" s="455">
        <v>1</v>
      </c>
      <c r="L13"/>
      <c r="M13" s="456" t="s">
        <v>523</v>
      </c>
      <c r="N13" s="457">
        <v>15782</v>
      </c>
      <c r="O13" s="457">
        <v>16943</v>
      </c>
      <c r="P13" s="457">
        <v>18125</v>
      </c>
      <c r="Q13" s="457">
        <v>19328</v>
      </c>
      <c r="R13" s="457">
        <v>14146</v>
      </c>
      <c r="S13" s="457">
        <v>13820</v>
      </c>
      <c r="T13" s="457">
        <v>13688</v>
      </c>
      <c r="U13" s="457">
        <v>13715</v>
      </c>
      <c r="V13" s="458">
        <v>100</v>
      </c>
      <c r="W13" s="458">
        <v>100</v>
      </c>
      <c r="X13" s="459">
        <v>1.4</v>
      </c>
      <c r="Y13" s="459">
        <v>-0.1</v>
      </c>
    </row>
    <row r="14" spans="1:25" x14ac:dyDescent="0.3">
      <c r="A14" s="460" t="s">
        <v>23</v>
      </c>
      <c r="B14" s="461">
        <v>2308</v>
      </c>
      <c r="C14" s="461">
        <v>3720</v>
      </c>
      <c r="D14" s="462">
        <v>3750</v>
      </c>
      <c r="E14" s="461">
        <v>3768</v>
      </c>
      <c r="F14" s="461">
        <v>3783</v>
      </c>
      <c r="G14" s="461">
        <v>3793</v>
      </c>
      <c r="H14" s="461">
        <v>3809</v>
      </c>
      <c r="I14" s="463">
        <v>27</v>
      </c>
      <c r="J14" s="464">
        <v>22</v>
      </c>
      <c r="K14" s="465">
        <v>0.1</v>
      </c>
      <c r="L14"/>
      <c r="M14" s="466" t="s">
        <v>23</v>
      </c>
      <c r="N14" s="467">
        <v>3998</v>
      </c>
      <c r="O14" s="467">
        <v>4252</v>
      </c>
      <c r="P14" s="467">
        <v>4520</v>
      </c>
      <c r="Q14" s="467">
        <v>4769</v>
      </c>
      <c r="R14" s="468">
        <v>3045</v>
      </c>
      <c r="S14" s="468">
        <v>2416</v>
      </c>
      <c r="T14" s="468">
        <v>1917</v>
      </c>
      <c r="U14" s="468">
        <v>1597</v>
      </c>
      <c r="V14" s="469">
        <v>25</v>
      </c>
      <c r="W14" s="470">
        <v>12</v>
      </c>
      <c r="X14" s="471">
        <v>1.1000000000000001</v>
      </c>
      <c r="Y14" s="472">
        <v>-3.6</v>
      </c>
    </row>
    <row r="15" spans="1:25" x14ac:dyDescent="0.3">
      <c r="A15" s="460" t="s">
        <v>24</v>
      </c>
      <c r="B15" s="461">
        <v>3665</v>
      </c>
      <c r="C15" s="461">
        <v>4364</v>
      </c>
      <c r="D15" s="473">
        <v>4435</v>
      </c>
      <c r="E15" s="461">
        <v>4754</v>
      </c>
      <c r="F15" s="461">
        <v>4830</v>
      </c>
      <c r="G15" s="461">
        <v>4842</v>
      </c>
      <c r="H15" s="461">
        <v>4894</v>
      </c>
      <c r="I15" s="463">
        <v>32</v>
      </c>
      <c r="J15" s="464">
        <v>28</v>
      </c>
      <c r="K15" s="465">
        <v>0.4</v>
      </c>
      <c r="L15"/>
      <c r="M15" s="466" t="s">
        <v>24</v>
      </c>
      <c r="N15" s="467">
        <v>4902</v>
      </c>
      <c r="O15" s="467">
        <v>5128</v>
      </c>
      <c r="P15" s="467">
        <v>5329</v>
      </c>
      <c r="Q15" s="467">
        <v>5570</v>
      </c>
      <c r="R15" s="468">
        <v>4334</v>
      </c>
      <c r="S15" s="468">
        <v>3985</v>
      </c>
      <c r="T15" s="468">
        <v>3515</v>
      </c>
      <c r="U15" s="468">
        <v>3156</v>
      </c>
      <c r="V15" s="469">
        <v>29</v>
      </c>
      <c r="W15" s="470">
        <v>23</v>
      </c>
      <c r="X15" s="471">
        <v>1</v>
      </c>
      <c r="Y15" s="472">
        <v>-1.5</v>
      </c>
    </row>
    <row r="16" spans="1:25" x14ac:dyDescent="0.3">
      <c r="A16" s="460" t="s">
        <v>25</v>
      </c>
      <c r="B16" s="461">
        <v>2071</v>
      </c>
      <c r="C16" s="461">
        <v>3022</v>
      </c>
      <c r="D16" s="473">
        <v>3107</v>
      </c>
      <c r="E16" s="461">
        <v>3539</v>
      </c>
      <c r="F16" s="461">
        <v>3820</v>
      </c>
      <c r="G16" s="461">
        <v>4132</v>
      </c>
      <c r="H16" s="461">
        <v>4436</v>
      </c>
      <c r="I16" s="463">
        <v>22</v>
      </c>
      <c r="J16" s="464">
        <v>25</v>
      </c>
      <c r="K16" s="465">
        <v>1.6</v>
      </c>
      <c r="L16"/>
      <c r="M16" s="466" t="s">
        <v>25</v>
      </c>
      <c r="N16" s="467">
        <v>3616</v>
      </c>
      <c r="O16" s="467">
        <v>4000</v>
      </c>
      <c r="P16" s="467">
        <v>4412</v>
      </c>
      <c r="Q16" s="467">
        <v>4804</v>
      </c>
      <c r="R16" s="468">
        <v>3454</v>
      </c>
      <c r="S16" s="468">
        <v>3554</v>
      </c>
      <c r="T16" s="468">
        <v>3532</v>
      </c>
      <c r="U16" s="468">
        <v>3433</v>
      </c>
      <c r="V16" s="469">
        <v>25</v>
      </c>
      <c r="W16" s="470">
        <v>25</v>
      </c>
      <c r="X16" s="471">
        <v>1.9</v>
      </c>
      <c r="Y16" s="472">
        <v>0.4</v>
      </c>
    </row>
    <row r="17" spans="1:25" x14ac:dyDescent="0.3">
      <c r="A17" s="460" t="s">
        <v>53</v>
      </c>
      <c r="B17" s="461">
        <v>675</v>
      </c>
      <c r="C17" s="461">
        <v>679</v>
      </c>
      <c r="D17" s="473">
        <v>688</v>
      </c>
      <c r="E17" s="461">
        <v>805</v>
      </c>
      <c r="F17" s="461">
        <v>848</v>
      </c>
      <c r="G17" s="461">
        <v>918</v>
      </c>
      <c r="H17" s="461">
        <v>971</v>
      </c>
      <c r="I17" s="463">
        <v>5</v>
      </c>
      <c r="J17" s="464">
        <v>5</v>
      </c>
      <c r="K17" s="465">
        <v>1.5</v>
      </c>
      <c r="L17"/>
      <c r="M17" s="466" t="s">
        <v>53</v>
      </c>
      <c r="N17" s="467">
        <v>803</v>
      </c>
      <c r="O17" s="467">
        <v>844</v>
      </c>
      <c r="P17" s="467">
        <v>889</v>
      </c>
      <c r="Q17" s="467">
        <v>951</v>
      </c>
      <c r="R17" s="468">
        <v>861</v>
      </c>
      <c r="S17" s="468">
        <v>1013</v>
      </c>
      <c r="T17" s="468">
        <v>1182</v>
      </c>
      <c r="U17" s="468">
        <v>1293</v>
      </c>
      <c r="V17" s="469">
        <v>5</v>
      </c>
      <c r="W17" s="470">
        <v>9</v>
      </c>
      <c r="X17" s="471">
        <v>1.4</v>
      </c>
      <c r="Y17" s="472">
        <v>2.8</v>
      </c>
    </row>
    <row r="18" spans="1:25" x14ac:dyDescent="0.3">
      <c r="A18" s="460" t="s">
        <v>54</v>
      </c>
      <c r="B18" s="461">
        <v>225</v>
      </c>
      <c r="C18" s="461">
        <v>348</v>
      </c>
      <c r="D18" s="473">
        <v>353</v>
      </c>
      <c r="E18" s="461">
        <v>415</v>
      </c>
      <c r="F18" s="461">
        <v>458</v>
      </c>
      <c r="G18" s="461">
        <v>496</v>
      </c>
      <c r="H18" s="461">
        <v>531</v>
      </c>
      <c r="I18" s="463">
        <v>3</v>
      </c>
      <c r="J18" s="464">
        <v>3</v>
      </c>
      <c r="K18" s="465">
        <v>1.8</v>
      </c>
      <c r="L18"/>
      <c r="M18" s="466" t="s">
        <v>54</v>
      </c>
      <c r="N18" s="467">
        <v>413</v>
      </c>
      <c r="O18" s="467">
        <v>449</v>
      </c>
      <c r="P18" s="467">
        <v>482</v>
      </c>
      <c r="Q18" s="467">
        <v>514</v>
      </c>
      <c r="R18" s="468">
        <v>431</v>
      </c>
      <c r="S18" s="468">
        <v>492</v>
      </c>
      <c r="T18" s="468">
        <v>548</v>
      </c>
      <c r="U18" s="468">
        <v>601</v>
      </c>
      <c r="V18" s="469">
        <v>3</v>
      </c>
      <c r="W18" s="470">
        <v>4</v>
      </c>
      <c r="X18" s="471">
        <v>1.6</v>
      </c>
      <c r="Y18" s="472">
        <v>2.2999999999999998</v>
      </c>
    </row>
    <row r="19" spans="1:25" x14ac:dyDescent="0.3">
      <c r="A19" s="460" t="s">
        <v>60</v>
      </c>
      <c r="B19" s="461">
        <v>1022</v>
      </c>
      <c r="C19" s="461">
        <v>1350</v>
      </c>
      <c r="D19" s="473">
        <v>1384</v>
      </c>
      <c r="E19" s="461">
        <v>1590</v>
      </c>
      <c r="F19" s="461">
        <v>1691</v>
      </c>
      <c r="G19" s="461">
        <v>1776</v>
      </c>
      <c r="H19" s="461">
        <v>1851</v>
      </c>
      <c r="I19" s="463">
        <v>10</v>
      </c>
      <c r="J19" s="464">
        <v>10</v>
      </c>
      <c r="K19" s="465">
        <v>1.3</v>
      </c>
      <c r="L19" s="444"/>
      <c r="M19" s="466" t="s">
        <v>60</v>
      </c>
      <c r="N19" s="467">
        <v>1572</v>
      </c>
      <c r="O19" s="467">
        <v>1649</v>
      </c>
      <c r="P19" s="467">
        <v>1718</v>
      </c>
      <c r="Q19" s="467">
        <v>1771</v>
      </c>
      <c r="R19" s="468">
        <v>1373</v>
      </c>
      <c r="S19" s="468">
        <v>1277</v>
      </c>
      <c r="T19" s="468">
        <v>1396</v>
      </c>
      <c r="U19" s="468">
        <v>1504</v>
      </c>
      <c r="V19" s="469">
        <v>9</v>
      </c>
      <c r="W19" s="470">
        <v>11</v>
      </c>
      <c r="X19" s="471">
        <v>1.1000000000000001</v>
      </c>
      <c r="Y19" s="472">
        <v>0.4</v>
      </c>
    </row>
    <row r="20" spans="1:25" x14ac:dyDescent="0.3">
      <c r="A20" s="474" t="s">
        <v>92</v>
      </c>
      <c r="B20" s="475">
        <v>60</v>
      </c>
      <c r="C20" s="475">
        <v>224</v>
      </c>
      <c r="D20" s="476">
        <v>254</v>
      </c>
      <c r="E20" s="475">
        <v>516</v>
      </c>
      <c r="F20" s="475">
        <v>736</v>
      </c>
      <c r="G20" s="475">
        <v>968</v>
      </c>
      <c r="H20" s="475">
        <v>1223</v>
      </c>
      <c r="I20" s="477">
        <v>2</v>
      </c>
      <c r="J20" s="478">
        <v>7</v>
      </c>
      <c r="K20" s="479">
        <v>7.1</v>
      </c>
      <c r="L20" s="480"/>
      <c r="M20" s="466" t="s">
        <v>92</v>
      </c>
      <c r="N20" s="467">
        <v>479</v>
      </c>
      <c r="O20" s="467">
        <v>620</v>
      </c>
      <c r="P20" s="467">
        <v>774</v>
      </c>
      <c r="Q20" s="467">
        <v>948</v>
      </c>
      <c r="R20" s="468">
        <v>648</v>
      </c>
      <c r="S20" s="468">
        <v>1083</v>
      </c>
      <c r="T20" s="468">
        <v>1598</v>
      </c>
      <c r="U20" s="468">
        <v>2132</v>
      </c>
      <c r="V20" s="469">
        <v>5</v>
      </c>
      <c r="W20" s="470">
        <v>16</v>
      </c>
      <c r="X20" s="471">
        <v>5.9</v>
      </c>
      <c r="Y20" s="472">
        <v>9.6999999999999993</v>
      </c>
    </row>
    <row r="21" spans="1:25" x14ac:dyDescent="0.3">
      <c r="A21" s="451" t="s">
        <v>524</v>
      </c>
      <c r="B21" s="452">
        <v>3660</v>
      </c>
      <c r="C21" s="452">
        <v>5208</v>
      </c>
      <c r="D21" s="452">
        <v>5357</v>
      </c>
      <c r="E21" s="452">
        <v>5826</v>
      </c>
      <c r="F21" s="452">
        <v>6215</v>
      </c>
      <c r="G21" s="452">
        <v>6668</v>
      </c>
      <c r="H21" s="452">
        <v>7137</v>
      </c>
      <c r="I21" s="453">
        <v>100</v>
      </c>
      <c r="J21" s="454">
        <v>100</v>
      </c>
      <c r="K21" s="481">
        <v>1.3</v>
      </c>
      <c r="L21"/>
      <c r="M21" s="482" t="s">
        <v>524</v>
      </c>
      <c r="N21" s="483">
        <v>6009</v>
      </c>
      <c r="O21" s="483">
        <v>6574</v>
      </c>
      <c r="P21" s="483">
        <v>7181</v>
      </c>
      <c r="Q21" s="483">
        <v>7811</v>
      </c>
      <c r="R21" s="483">
        <v>5371</v>
      </c>
      <c r="S21" s="483">
        <v>5416</v>
      </c>
      <c r="T21" s="483">
        <v>5638</v>
      </c>
      <c r="U21" s="483">
        <v>5946</v>
      </c>
      <c r="V21" s="484">
        <v>100</v>
      </c>
      <c r="W21" s="484">
        <v>100</v>
      </c>
      <c r="X21" s="485">
        <v>1.7</v>
      </c>
      <c r="Y21" s="486">
        <v>0.5</v>
      </c>
    </row>
    <row r="22" spans="1:25" x14ac:dyDescent="0.3">
      <c r="A22" s="460" t="s">
        <v>23</v>
      </c>
      <c r="B22" s="461">
        <v>1565</v>
      </c>
      <c r="C22" s="461">
        <v>2316</v>
      </c>
      <c r="D22" s="473">
        <v>2390</v>
      </c>
      <c r="E22" s="461">
        <v>2339</v>
      </c>
      <c r="F22" s="461">
        <v>2342</v>
      </c>
      <c r="G22" s="461">
        <v>2346</v>
      </c>
      <c r="H22" s="461">
        <v>2353</v>
      </c>
      <c r="I22" s="463">
        <v>45</v>
      </c>
      <c r="J22" s="464">
        <v>33</v>
      </c>
      <c r="K22" s="465">
        <v>-0.1</v>
      </c>
      <c r="L22"/>
      <c r="M22" s="466" t="s">
        <v>23</v>
      </c>
      <c r="N22" s="467">
        <v>2515</v>
      </c>
      <c r="O22" s="467">
        <v>2718</v>
      </c>
      <c r="P22" s="467">
        <v>2936</v>
      </c>
      <c r="Q22" s="467">
        <v>3140</v>
      </c>
      <c r="R22" s="468">
        <v>1714</v>
      </c>
      <c r="S22" s="468">
        <v>1161</v>
      </c>
      <c r="T22" s="468">
        <v>757</v>
      </c>
      <c r="U22" s="468">
        <v>513</v>
      </c>
      <c r="V22" s="469">
        <v>40</v>
      </c>
      <c r="W22" s="470">
        <v>9</v>
      </c>
      <c r="X22" s="471">
        <v>1.2</v>
      </c>
      <c r="Y22" s="472">
        <v>-6.5</v>
      </c>
    </row>
    <row r="23" spans="1:25" x14ac:dyDescent="0.3">
      <c r="A23" s="460" t="s">
        <v>24</v>
      </c>
      <c r="B23" s="461">
        <v>341</v>
      </c>
      <c r="C23" s="461">
        <v>247</v>
      </c>
      <c r="D23" s="473">
        <v>252</v>
      </c>
      <c r="E23" s="461">
        <v>205</v>
      </c>
      <c r="F23" s="461">
        <v>179</v>
      </c>
      <c r="G23" s="461">
        <v>158</v>
      </c>
      <c r="H23" s="461">
        <v>141</v>
      </c>
      <c r="I23" s="463">
        <v>5</v>
      </c>
      <c r="J23" s="464">
        <v>2</v>
      </c>
      <c r="K23" s="465">
        <v>-2.5</v>
      </c>
      <c r="L23"/>
      <c r="M23" s="466" t="s">
        <v>24</v>
      </c>
      <c r="N23" s="467">
        <v>208</v>
      </c>
      <c r="O23" s="467">
        <v>184</v>
      </c>
      <c r="P23" s="467">
        <v>168</v>
      </c>
      <c r="Q23" s="467">
        <v>160</v>
      </c>
      <c r="R23" s="468">
        <v>168</v>
      </c>
      <c r="S23" s="468">
        <v>118</v>
      </c>
      <c r="T23" s="468">
        <v>82</v>
      </c>
      <c r="U23" s="468">
        <v>63</v>
      </c>
      <c r="V23" s="469">
        <v>2</v>
      </c>
      <c r="W23" s="470">
        <v>1</v>
      </c>
      <c r="X23" s="471">
        <v>-2</v>
      </c>
      <c r="Y23" s="472">
        <v>-5.9</v>
      </c>
    </row>
    <row r="24" spans="1:25" x14ac:dyDescent="0.3">
      <c r="A24" s="460" t="s">
        <v>25</v>
      </c>
      <c r="B24" s="461">
        <v>746</v>
      </c>
      <c r="C24" s="461">
        <v>1241</v>
      </c>
      <c r="D24" s="473">
        <v>1256</v>
      </c>
      <c r="E24" s="461">
        <v>1341</v>
      </c>
      <c r="F24" s="461">
        <v>1426</v>
      </c>
      <c r="G24" s="461">
        <v>1532</v>
      </c>
      <c r="H24" s="461">
        <v>1642</v>
      </c>
      <c r="I24" s="463">
        <v>23</v>
      </c>
      <c r="J24" s="464">
        <v>23</v>
      </c>
      <c r="K24" s="465">
        <v>1.2</v>
      </c>
      <c r="L24"/>
      <c r="M24" s="466" t="s">
        <v>25</v>
      </c>
      <c r="N24" s="467">
        <v>1383</v>
      </c>
      <c r="O24" s="467">
        <v>1534</v>
      </c>
      <c r="P24" s="467">
        <v>1692</v>
      </c>
      <c r="Q24" s="467">
        <v>1845</v>
      </c>
      <c r="R24" s="468">
        <v>1329</v>
      </c>
      <c r="S24" s="468">
        <v>1305</v>
      </c>
      <c r="T24" s="468">
        <v>1201</v>
      </c>
      <c r="U24" s="468">
        <v>1051</v>
      </c>
      <c r="V24" s="469">
        <v>24</v>
      </c>
      <c r="W24" s="470">
        <v>18</v>
      </c>
      <c r="X24" s="471">
        <v>1.7</v>
      </c>
      <c r="Y24" s="472">
        <v>-0.8</v>
      </c>
    </row>
    <row r="25" spans="1:25" x14ac:dyDescent="0.3">
      <c r="A25" s="460" t="s">
        <v>53</v>
      </c>
      <c r="B25" s="461">
        <v>675</v>
      </c>
      <c r="C25" s="461">
        <v>679</v>
      </c>
      <c r="D25" s="473">
        <v>688</v>
      </c>
      <c r="E25" s="461">
        <v>805</v>
      </c>
      <c r="F25" s="461">
        <v>848</v>
      </c>
      <c r="G25" s="461">
        <v>918</v>
      </c>
      <c r="H25" s="461">
        <v>971</v>
      </c>
      <c r="I25" s="463">
        <v>13</v>
      </c>
      <c r="J25" s="464">
        <v>14</v>
      </c>
      <c r="K25" s="465">
        <v>1.5</v>
      </c>
      <c r="L25"/>
      <c r="M25" s="466" t="s">
        <v>53</v>
      </c>
      <c r="N25" s="467">
        <v>803</v>
      </c>
      <c r="O25" s="467">
        <v>844</v>
      </c>
      <c r="P25" s="467">
        <v>889</v>
      </c>
      <c r="Q25" s="467">
        <v>951</v>
      </c>
      <c r="R25" s="468">
        <v>861</v>
      </c>
      <c r="S25" s="468">
        <v>1013</v>
      </c>
      <c r="T25" s="468">
        <v>1182</v>
      </c>
      <c r="U25" s="468">
        <v>1293</v>
      </c>
      <c r="V25" s="469">
        <v>12</v>
      </c>
      <c r="W25" s="470">
        <v>22</v>
      </c>
      <c r="X25" s="471">
        <v>1.4</v>
      </c>
      <c r="Y25" s="472">
        <v>2.8</v>
      </c>
    </row>
    <row r="26" spans="1:25" x14ac:dyDescent="0.3">
      <c r="A26" s="460" t="s">
        <v>54</v>
      </c>
      <c r="B26" s="461">
        <v>225</v>
      </c>
      <c r="C26" s="461">
        <v>348</v>
      </c>
      <c r="D26" s="473">
        <v>353</v>
      </c>
      <c r="E26" s="461">
        <v>415</v>
      </c>
      <c r="F26" s="461">
        <v>458</v>
      </c>
      <c r="G26" s="461">
        <v>496</v>
      </c>
      <c r="H26" s="461">
        <v>531</v>
      </c>
      <c r="I26" s="463">
        <v>7</v>
      </c>
      <c r="J26" s="464">
        <v>7</v>
      </c>
      <c r="K26" s="465">
        <v>1.8</v>
      </c>
      <c r="L26"/>
      <c r="M26" s="466" t="s">
        <v>54</v>
      </c>
      <c r="N26" s="467">
        <v>413</v>
      </c>
      <c r="O26" s="467">
        <v>449</v>
      </c>
      <c r="P26" s="467">
        <v>482</v>
      </c>
      <c r="Q26" s="467">
        <v>514</v>
      </c>
      <c r="R26" s="468">
        <v>431</v>
      </c>
      <c r="S26" s="468">
        <v>492</v>
      </c>
      <c r="T26" s="468">
        <v>548</v>
      </c>
      <c r="U26" s="468">
        <v>601</v>
      </c>
      <c r="V26" s="469">
        <v>7</v>
      </c>
      <c r="W26" s="470">
        <v>10</v>
      </c>
      <c r="X26" s="471">
        <v>1.6</v>
      </c>
      <c r="Y26" s="472">
        <v>2.2999999999999998</v>
      </c>
    </row>
    <row r="27" spans="1:25" x14ac:dyDescent="0.3">
      <c r="A27" s="460" t="s">
        <v>60</v>
      </c>
      <c r="B27" s="461">
        <v>57</v>
      </c>
      <c r="C27" s="461">
        <v>194</v>
      </c>
      <c r="D27" s="473">
        <v>211</v>
      </c>
      <c r="E27" s="461">
        <v>283</v>
      </c>
      <c r="F27" s="461">
        <v>329</v>
      </c>
      <c r="G27" s="461">
        <v>380</v>
      </c>
      <c r="H27" s="461">
        <v>433</v>
      </c>
      <c r="I27" s="463">
        <v>4</v>
      </c>
      <c r="J27" s="464">
        <v>6</v>
      </c>
      <c r="K27" s="465">
        <v>3.2</v>
      </c>
      <c r="L27"/>
      <c r="M27" s="466" t="s">
        <v>60</v>
      </c>
      <c r="N27" s="467">
        <v>278</v>
      </c>
      <c r="O27" s="467">
        <v>311</v>
      </c>
      <c r="P27" s="467">
        <v>344</v>
      </c>
      <c r="Q27" s="467">
        <v>378</v>
      </c>
      <c r="R27" s="468">
        <v>324</v>
      </c>
      <c r="S27" s="468">
        <v>400</v>
      </c>
      <c r="T27" s="468">
        <v>486</v>
      </c>
      <c r="U27" s="468">
        <v>570</v>
      </c>
      <c r="V27" s="469">
        <v>5</v>
      </c>
      <c r="W27" s="470">
        <v>10</v>
      </c>
      <c r="X27" s="471">
        <v>2.6</v>
      </c>
      <c r="Y27" s="472">
        <v>4.4000000000000004</v>
      </c>
    </row>
    <row r="28" spans="1:25" x14ac:dyDescent="0.3">
      <c r="A28" s="474" t="s">
        <v>92</v>
      </c>
      <c r="B28" s="475">
        <v>51</v>
      </c>
      <c r="C28" s="475">
        <v>181</v>
      </c>
      <c r="D28" s="476">
        <v>206</v>
      </c>
      <c r="E28" s="475">
        <v>438</v>
      </c>
      <c r="F28" s="475">
        <v>633</v>
      </c>
      <c r="G28" s="475">
        <v>838</v>
      </c>
      <c r="H28" s="475">
        <v>1065</v>
      </c>
      <c r="I28" s="477">
        <v>4</v>
      </c>
      <c r="J28" s="478">
        <v>15</v>
      </c>
      <c r="K28" s="479">
        <v>7.4</v>
      </c>
      <c r="L28"/>
      <c r="M28" s="466" t="s">
        <v>92</v>
      </c>
      <c r="N28" s="467">
        <v>410</v>
      </c>
      <c r="O28" s="467">
        <v>533</v>
      </c>
      <c r="P28" s="467">
        <v>669</v>
      </c>
      <c r="Q28" s="467">
        <v>823</v>
      </c>
      <c r="R28" s="468">
        <v>545</v>
      </c>
      <c r="S28" s="468">
        <v>926</v>
      </c>
      <c r="T28" s="468">
        <v>1382</v>
      </c>
      <c r="U28" s="468">
        <v>1856</v>
      </c>
      <c r="V28" s="469">
        <v>11</v>
      </c>
      <c r="W28" s="470">
        <v>31</v>
      </c>
      <c r="X28" s="471">
        <v>6.2</v>
      </c>
      <c r="Y28" s="472">
        <v>10</v>
      </c>
    </row>
    <row r="29" spans="1:25" x14ac:dyDescent="0.3">
      <c r="A29" s="451" t="s">
        <v>525</v>
      </c>
      <c r="B29" s="452">
        <v>951</v>
      </c>
      <c r="C29" s="452">
        <v>1457</v>
      </c>
      <c r="D29" s="452">
        <v>1478</v>
      </c>
      <c r="E29" s="452">
        <v>1649</v>
      </c>
      <c r="F29" s="452">
        <v>1716</v>
      </c>
      <c r="G29" s="452">
        <v>1769</v>
      </c>
      <c r="H29" s="452">
        <v>1826</v>
      </c>
      <c r="I29" s="453">
        <v>100</v>
      </c>
      <c r="J29" s="454">
        <v>100</v>
      </c>
      <c r="K29" s="481">
        <v>0.9</v>
      </c>
      <c r="L29"/>
      <c r="M29" s="482" t="s">
        <v>525</v>
      </c>
      <c r="N29" s="483">
        <v>1699</v>
      </c>
      <c r="O29" s="483">
        <v>1819</v>
      </c>
      <c r="P29" s="483">
        <v>1942</v>
      </c>
      <c r="Q29" s="483">
        <v>2063</v>
      </c>
      <c r="R29" s="483">
        <v>1470</v>
      </c>
      <c r="S29" s="483">
        <v>1398</v>
      </c>
      <c r="T29" s="483">
        <v>1331</v>
      </c>
      <c r="U29" s="483">
        <v>1290</v>
      </c>
      <c r="V29" s="484">
        <v>100</v>
      </c>
      <c r="W29" s="484">
        <v>100</v>
      </c>
      <c r="X29" s="485">
        <v>1.5</v>
      </c>
      <c r="Y29" s="486">
        <v>-0.6</v>
      </c>
    </row>
    <row r="30" spans="1:25" x14ac:dyDescent="0.3">
      <c r="A30" s="487" t="s">
        <v>526</v>
      </c>
      <c r="B30" s="488">
        <v>239</v>
      </c>
      <c r="C30" s="488">
        <v>352</v>
      </c>
      <c r="D30" s="489">
        <v>364</v>
      </c>
      <c r="E30" s="488">
        <v>397</v>
      </c>
      <c r="F30" s="488">
        <v>426</v>
      </c>
      <c r="G30" s="488">
        <v>459</v>
      </c>
      <c r="H30" s="488">
        <v>494</v>
      </c>
      <c r="I30" s="477">
        <v>25</v>
      </c>
      <c r="J30" s="478">
        <v>27</v>
      </c>
      <c r="K30" s="490">
        <v>1.3</v>
      </c>
      <c r="L30"/>
      <c r="M30" s="491" t="s">
        <v>526</v>
      </c>
      <c r="N30" s="492">
        <v>415</v>
      </c>
      <c r="O30" s="492">
        <v>457</v>
      </c>
      <c r="P30" s="492">
        <v>503</v>
      </c>
      <c r="Q30" s="492">
        <v>553</v>
      </c>
      <c r="R30" s="493">
        <v>365</v>
      </c>
      <c r="S30" s="493">
        <v>367</v>
      </c>
      <c r="T30" s="493">
        <v>374</v>
      </c>
      <c r="U30" s="493">
        <v>390</v>
      </c>
      <c r="V30" s="494">
        <v>27</v>
      </c>
      <c r="W30" s="495">
        <v>30</v>
      </c>
      <c r="X30" s="496">
        <v>1.8</v>
      </c>
      <c r="Y30" s="497">
        <v>0.3</v>
      </c>
    </row>
    <row r="31" spans="1:25" x14ac:dyDescent="0.3">
      <c r="A31" s="451" t="s">
        <v>527</v>
      </c>
      <c r="B31" s="452">
        <v>7036</v>
      </c>
      <c r="C31" s="452">
        <v>9530</v>
      </c>
      <c r="D31" s="452">
        <v>9696</v>
      </c>
      <c r="E31" s="452">
        <v>10871</v>
      </c>
      <c r="F31" s="452">
        <v>11474</v>
      </c>
      <c r="G31" s="452">
        <v>12018</v>
      </c>
      <c r="H31" s="452">
        <v>12581</v>
      </c>
      <c r="I31" s="453">
        <v>100</v>
      </c>
      <c r="J31" s="454">
        <v>100</v>
      </c>
      <c r="K31" s="481">
        <v>1.1000000000000001</v>
      </c>
      <c r="L31"/>
      <c r="M31" s="482" t="s">
        <v>527</v>
      </c>
      <c r="N31" s="483">
        <v>11103</v>
      </c>
      <c r="O31" s="483">
        <v>11911</v>
      </c>
      <c r="P31" s="483">
        <v>12704</v>
      </c>
      <c r="Q31" s="483">
        <v>13510</v>
      </c>
      <c r="R31" s="483">
        <v>10126</v>
      </c>
      <c r="S31" s="483">
        <v>10007</v>
      </c>
      <c r="T31" s="483">
        <v>9946</v>
      </c>
      <c r="U31" s="483">
        <v>9958</v>
      </c>
      <c r="V31" s="484">
        <v>100</v>
      </c>
      <c r="W31" s="484">
        <v>100</v>
      </c>
      <c r="X31" s="485">
        <v>1.5</v>
      </c>
      <c r="Y31" s="486">
        <v>0.1</v>
      </c>
    </row>
    <row r="32" spans="1:25" x14ac:dyDescent="0.3">
      <c r="A32" s="460" t="s">
        <v>23</v>
      </c>
      <c r="B32" s="461">
        <v>542</v>
      </c>
      <c r="C32" s="461">
        <v>1034</v>
      </c>
      <c r="D32" s="473">
        <v>1004</v>
      </c>
      <c r="E32" s="461">
        <v>1029</v>
      </c>
      <c r="F32" s="461">
        <v>1027</v>
      </c>
      <c r="G32" s="461">
        <v>1021</v>
      </c>
      <c r="H32" s="461">
        <v>1020</v>
      </c>
      <c r="I32" s="463">
        <v>10</v>
      </c>
      <c r="J32" s="464">
        <v>8</v>
      </c>
      <c r="K32" s="465">
        <v>0.1</v>
      </c>
      <c r="L32"/>
      <c r="M32" s="466" t="s">
        <v>23</v>
      </c>
      <c r="N32" s="467">
        <v>1076</v>
      </c>
      <c r="O32" s="467">
        <v>1102</v>
      </c>
      <c r="P32" s="467">
        <v>1125</v>
      </c>
      <c r="Q32" s="467">
        <v>1147</v>
      </c>
      <c r="R32" s="468">
        <v>962</v>
      </c>
      <c r="S32" s="468">
        <v>895</v>
      </c>
      <c r="T32" s="468">
        <v>815</v>
      </c>
      <c r="U32" s="468">
        <v>754</v>
      </c>
      <c r="V32" s="469">
        <v>8</v>
      </c>
      <c r="W32" s="470">
        <v>8</v>
      </c>
      <c r="X32" s="471">
        <v>0.6</v>
      </c>
      <c r="Y32" s="472">
        <v>-1.2</v>
      </c>
    </row>
    <row r="33" spans="1:25" x14ac:dyDescent="0.3">
      <c r="A33" s="460" t="s">
        <v>24</v>
      </c>
      <c r="B33" s="461">
        <v>3123</v>
      </c>
      <c r="C33" s="461">
        <v>3877</v>
      </c>
      <c r="D33" s="473">
        <v>3940</v>
      </c>
      <c r="E33" s="461">
        <v>4297</v>
      </c>
      <c r="F33" s="461">
        <v>4405</v>
      </c>
      <c r="G33" s="461">
        <v>4458</v>
      </c>
      <c r="H33" s="461">
        <v>4541</v>
      </c>
      <c r="I33" s="463">
        <v>41</v>
      </c>
      <c r="J33" s="464">
        <v>36</v>
      </c>
      <c r="K33" s="465">
        <v>0.6</v>
      </c>
      <c r="L33"/>
      <c r="M33" s="466" t="s">
        <v>24</v>
      </c>
      <c r="N33" s="467">
        <v>4431</v>
      </c>
      <c r="O33" s="467">
        <v>4680</v>
      </c>
      <c r="P33" s="467">
        <v>4908</v>
      </c>
      <c r="Q33" s="467">
        <v>5163</v>
      </c>
      <c r="R33" s="468">
        <v>3936</v>
      </c>
      <c r="S33" s="468">
        <v>3667</v>
      </c>
      <c r="T33" s="468">
        <v>3274</v>
      </c>
      <c r="U33" s="468">
        <v>2962</v>
      </c>
      <c r="V33" s="469">
        <v>38</v>
      </c>
      <c r="W33" s="470">
        <v>30</v>
      </c>
      <c r="X33" s="471">
        <v>1.2</v>
      </c>
      <c r="Y33" s="472">
        <v>-1.2</v>
      </c>
    </row>
    <row r="34" spans="1:25" x14ac:dyDescent="0.3">
      <c r="A34" s="460" t="s">
        <v>25</v>
      </c>
      <c r="B34" s="461">
        <v>1118</v>
      </c>
      <c r="C34" s="461">
        <v>1449</v>
      </c>
      <c r="D34" s="473">
        <v>1503</v>
      </c>
      <c r="E34" s="461">
        <v>1790</v>
      </c>
      <c r="F34" s="461">
        <v>1964</v>
      </c>
      <c r="G34" s="461">
        <v>2139</v>
      </c>
      <c r="H34" s="461">
        <v>2299</v>
      </c>
      <c r="I34" s="463">
        <v>16</v>
      </c>
      <c r="J34" s="464">
        <v>18</v>
      </c>
      <c r="K34" s="465">
        <v>1.9</v>
      </c>
      <c r="L34"/>
      <c r="M34" s="466" t="s">
        <v>25</v>
      </c>
      <c r="N34" s="467">
        <v>1814</v>
      </c>
      <c r="O34" s="467">
        <v>2008</v>
      </c>
      <c r="P34" s="467">
        <v>2206</v>
      </c>
      <c r="Q34" s="467">
        <v>2392</v>
      </c>
      <c r="R34" s="468">
        <v>1741</v>
      </c>
      <c r="S34" s="468">
        <v>1871</v>
      </c>
      <c r="T34" s="468">
        <v>1969</v>
      </c>
      <c r="U34" s="468">
        <v>2032</v>
      </c>
      <c r="V34" s="469">
        <v>18</v>
      </c>
      <c r="W34" s="470">
        <v>20</v>
      </c>
      <c r="X34" s="471">
        <v>2</v>
      </c>
      <c r="Y34" s="472">
        <v>1.3</v>
      </c>
    </row>
    <row r="35" spans="1:25" x14ac:dyDescent="0.3">
      <c r="A35" s="460" t="s">
        <v>395</v>
      </c>
      <c r="B35" s="461">
        <v>1090</v>
      </c>
      <c r="C35" s="461">
        <v>1792</v>
      </c>
      <c r="D35" s="473">
        <v>1846</v>
      </c>
      <c r="E35" s="461">
        <v>2206</v>
      </c>
      <c r="F35" s="461">
        <v>2457</v>
      </c>
      <c r="G35" s="461">
        <v>2717</v>
      </c>
      <c r="H35" s="461">
        <v>2985</v>
      </c>
      <c r="I35" s="463">
        <v>19</v>
      </c>
      <c r="J35" s="464">
        <v>24</v>
      </c>
      <c r="K35" s="465">
        <v>2.1</v>
      </c>
      <c r="L35"/>
      <c r="M35" s="466" t="s">
        <v>395</v>
      </c>
      <c r="N35" s="467">
        <v>2249</v>
      </c>
      <c r="O35" s="467">
        <v>2532</v>
      </c>
      <c r="P35" s="467">
        <v>2824</v>
      </c>
      <c r="Q35" s="467">
        <v>3125</v>
      </c>
      <c r="R35" s="468">
        <v>2117</v>
      </c>
      <c r="S35" s="468">
        <v>2313</v>
      </c>
      <c r="T35" s="468">
        <v>2550</v>
      </c>
      <c r="U35" s="468">
        <v>2802</v>
      </c>
      <c r="V35" s="469">
        <v>23</v>
      </c>
      <c r="W35" s="470">
        <v>28</v>
      </c>
      <c r="X35" s="471">
        <v>2.2999999999999998</v>
      </c>
      <c r="Y35" s="472">
        <v>1.8</v>
      </c>
    </row>
    <row r="36" spans="1:25" x14ac:dyDescent="0.3">
      <c r="A36" s="460" t="s">
        <v>396</v>
      </c>
      <c r="B36" s="461">
        <v>248</v>
      </c>
      <c r="C36" s="461">
        <v>283</v>
      </c>
      <c r="D36" s="473">
        <v>289</v>
      </c>
      <c r="E36" s="461">
        <v>301</v>
      </c>
      <c r="F36" s="461">
        <v>302</v>
      </c>
      <c r="G36" s="461">
        <v>303</v>
      </c>
      <c r="H36" s="461">
        <v>302</v>
      </c>
      <c r="I36" s="463">
        <v>3</v>
      </c>
      <c r="J36" s="464">
        <v>2</v>
      </c>
      <c r="K36" s="465">
        <v>0.2</v>
      </c>
      <c r="L36"/>
      <c r="M36" s="466" t="s">
        <v>396</v>
      </c>
      <c r="N36" s="467">
        <v>308</v>
      </c>
      <c r="O36" s="467">
        <v>315</v>
      </c>
      <c r="P36" s="467">
        <v>321</v>
      </c>
      <c r="Q36" s="467">
        <v>325</v>
      </c>
      <c r="R36" s="468">
        <v>287</v>
      </c>
      <c r="S36" s="468">
        <v>275</v>
      </c>
      <c r="T36" s="468">
        <v>260</v>
      </c>
      <c r="U36" s="468">
        <v>245</v>
      </c>
      <c r="V36" s="469">
        <v>2</v>
      </c>
      <c r="W36" s="470">
        <v>2</v>
      </c>
      <c r="X36" s="471">
        <v>0.5</v>
      </c>
      <c r="Y36" s="472">
        <v>-0.7</v>
      </c>
    </row>
    <row r="37" spans="1:25" x14ac:dyDescent="0.3">
      <c r="A37" s="460" t="s">
        <v>60</v>
      </c>
      <c r="B37" s="461">
        <v>908</v>
      </c>
      <c r="C37" s="461">
        <v>1052</v>
      </c>
      <c r="D37" s="473">
        <v>1066</v>
      </c>
      <c r="E37" s="461">
        <v>1171</v>
      </c>
      <c r="F37" s="461">
        <v>1215</v>
      </c>
      <c r="G37" s="461">
        <v>1249</v>
      </c>
      <c r="H37" s="461">
        <v>1277</v>
      </c>
      <c r="I37" s="463">
        <v>11</v>
      </c>
      <c r="J37" s="464">
        <v>10</v>
      </c>
      <c r="K37" s="465">
        <v>0.8</v>
      </c>
      <c r="L37"/>
      <c r="M37" s="466" t="s">
        <v>60</v>
      </c>
      <c r="N37" s="467">
        <v>1157</v>
      </c>
      <c r="O37" s="467">
        <v>1187</v>
      </c>
      <c r="P37" s="467">
        <v>1215</v>
      </c>
      <c r="Q37" s="467">
        <v>1234</v>
      </c>
      <c r="R37" s="468">
        <v>979</v>
      </c>
      <c r="S37" s="468">
        <v>828</v>
      </c>
      <c r="T37" s="468">
        <v>863</v>
      </c>
      <c r="U37" s="468">
        <v>888</v>
      </c>
      <c r="V37" s="469">
        <v>9</v>
      </c>
      <c r="W37" s="470">
        <v>9</v>
      </c>
      <c r="X37" s="471">
        <v>0.6</v>
      </c>
      <c r="Y37" s="472">
        <v>-0.8</v>
      </c>
    </row>
    <row r="38" spans="1:25" x14ac:dyDescent="0.3">
      <c r="A38" s="474" t="s">
        <v>92</v>
      </c>
      <c r="B38" s="475">
        <v>9</v>
      </c>
      <c r="C38" s="475">
        <v>44</v>
      </c>
      <c r="D38" s="476">
        <v>47</v>
      </c>
      <c r="E38" s="475">
        <v>78</v>
      </c>
      <c r="F38" s="475">
        <v>103</v>
      </c>
      <c r="G38" s="475">
        <v>130</v>
      </c>
      <c r="H38" s="475">
        <v>157</v>
      </c>
      <c r="I38" s="477">
        <v>0</v>
      </c>
      <c r="J38" s="478">
        <v>1</v>
      </c>
      <c r="K38" s="479">
        <v>5.4</v>
      </c>
      <c r="L38"/>
      <c r="M38" s="466" t="s">
        <v>92</v>
      </c>
      <c r="N38" s="467">
        <v>69</v>
      </c>
      <c r="O38" s="467">
        <v>86</v>
      </c>
      <c r="P38" s="467">
        <v>105</v>
      </c>
      <c r="Q38" s="467">
        <v>125</v>
      </c>
      <c r="R38" s="468">
        <v>103</v>
      </c>
      <c r="S38" s="468">
        <v>157</v>
      </c>
      <c r="T38" s="468">
        <v>216</v>
      </c>
      <c r="U38" s="468">
        <v>276</v>
      </c>
      <c r="V38" s="469">
        <v>1</v>
      </c>
      <c r="W38" s="470">
        <v>3</v>
      </c>
      <c r="X38" s="471">
        <v>4.3</v>
      </c>
      <c r="Y38" s="472">
        <v>8</v>
      </c>
    </row>
    <row r="39" spans="1:25" x14ac:dyDescent="0.3">
      <c r="A39" s="451" t="s">
        <v>407</v>
      </c>
      <c r="B39" s="452">
        <v>1863</v>
      </c>
      <c r="C39" s="452">
        <v>2821</v>
      </c>
      <c r="D39" s="452">
        <v>2855</v>
      </c>
      <c r="E39" s="452">
        <v>3265</v>
      </c>
      <c r="F39" s="452">
        <v>3460</v>
      </c>
      <c r="G39" s="452">
        <v>3648</v>
      </c>
      <c r="H39" s="452">
        <v>3833</v>
      </c>
      <c r="I39" s="453">
        <v>100</v>
      </c>
      <c r="J39" s="454">
        <v>100</v>
      </c>
      <c r="K39" s="481">
        <v>1.3</v>
      </c>
      <c r="L39"/>
      <c r="M39" s="482" t="s">
        <v>407</v>
      </c>
      <c r="N39" s="483">
        <v>3327</v>
      </c>
      <c r="O39" s="483">
        <v>3581</v>
      </c>
      <c r="P39" s="483">
        <v>3835</v>
      </c>
      <c r="Q39" s="483">
        <v>4087</v>
      </c>
      <c r="R39" s="483">
        <v>3121</v>
      </c>
      <c r="S39" s="483">
        <v>3155</v>
      </c>
      <c r="T39" s="483">
        <v>3162</v>
      </c>
      <c r="U39" s="483">
        <v>3197</v>
      </c>
      <c r="V39" s="484">
        <v>100</v>
      </c>
      <c r="W39" s="484">
        <v>100</v>
      </c>
      <c r="X39" s="485">
        <v>1.6</v>
      </c>
      <c r="Y39" s="486">
        <v>0.5</v>
      </c>
    </row>
    <row r="40" spans="1:25" x14ac:dyDescent="0.3">
      <c r="A40" s="460" t="s">
        <v>23</v>
      </c>
      <c r="B40" s="461">
        <v>400</v>
      </c>
      <c r="C40" s="461">
        <v>826</v>
      </c>
      <c r="D40" s="473">
        <v>803</v>
      </c>
      <c r="E40" s="461">
        <v>858</v>
      </c>
      <c r="F40" s="461">
        <v>876</v>
      </c>
      <c r="G40" s="461">
        <v>890</v>
      </c>
      <c r="H40" s="461">
        <v>902</v>
      </c>
      <c r="I40" s="463">
        <v>28</v>
      </c>
      <c r="J40" s="464">
        <v>24</v>
      </c>
      <c r="K40" s="465">
        <v>0.5</v>
      </c>
      <c r="L40"/>
      <c r="M40" s="466" t="s">
        <v>23</v>
      </c>
      <c r="N40" s="467">
        <v>879</v>
      </c>
      <c r="O40" s="467">
        <v>916</v>
      </c>
      <c r="P40" s="467">
        <v>949</v>
      </c>
      <c r="Q40" s="467">
        <v>979</v>
      </c>
      <c r="R40" s="468">
        <v>799</v>
      </c>
      <c r="S40" s="468">
        <v>760</v>
      </c>
      <c r="T40" s="468">
        <v>707</v>
      </c>
      <c r="U40" s="468">
        <v>665</v>
      </c>
      <c r="V40" s="469">
        <v>24</v>
      </c>
      <c r="W40" s="470">
        <v>21</v>
      </c>
      <c r="X40" s="471">
        <v>0.9</v>
      </c>
      <c r="Y40" s="472">
        <v>-0.8</v>
      </c>
    </row>
    <row r="41" spans="1:25" x14ac:dyDescent="0.3">
      <c r="A41" s="460" t="s">
        <v>24</v>
      </c>
      <c r="B41" s="461">
        <v>326</v>
      </c>
      <c r="C41" s="461">
        <v>321</v>
      </c>
      <c r="D41" s="473">
        <v>321</v>
      </c>
      <c r="E41" s="461">
        <v>337</v>
      </c>
      <c r="F41" s="461">
        <v>335</v>
      </c>
      <c r="G41" s="461">
        <v>331</v>
      </c>
      <c r="H41" s="461">
        <v>327</v>
      </c>
      <c r="I41" s="463">
        <v>11</v>
      </c>
      <c r="J41" s="464">
        <v>9</v>
      </c>
      <c r="K41" s="465">
        <v>0.1</v>
      </c>
      <c r="L41"/>
      <c r="M41" s="466" t="s">
        <v>24</v>
      </c>
      <c r="N41" s="467">
        <v>343</v>
      </c>
      <c r="O41" s="467">
        <v>346</v>
      </c>
      <c r="P41" s="467">
        <v>347</v>
      </c>
      <c r="Q41" s="467">
        <v>347</v>
      </c>
      <c r="R41" s="468">
        <v>319</v>
      </c>
      <c r="S41" s="468">
        <v>303</v>
      </c>
      <c r="T41" s="468">
        <v>286</v>
      </c>
      <c r="U41" s="468">
        <v>272</v>
      </c>
      <c r="V41" s="469">
        <v>8</v>
      </c>
      <c r="W41" s="470">
        <v>9</v>
      </c>
      <c r="X41" s="471">
        <v>0.3</v>
      </c>
      <c r="Y41" s="472">
        <v>-0.7</v>
      </c>
    </row>
    <row r="42" spans="1:25" x14ac:dyDescent="0.3">
      <c r="A42" s="460" t="s">
        <v>25</v>
      </c>
      <c r="B42" s="461">
        <v>412</v>
      </c>
      <c r="C42" s="461">
        <v>595</v>
      </c>
      <c r="D42" s="473">
        <v>618</v>
      </c>
      <c r="E42" s="461">
        <v>768</v>
      </c>
      <c r="F42" s="461">
        <v>851</v>
      </c>
      <c r="G42" s="461">
        <v>936</v>
      </c>
      <c r="H42" s="461">
        <v>1025</v>
      </c>
      <c r="I42" s="463">
        <v>22</v>
      </c>
      <c r="J42" s="464">
        <v>27</v>
      </c>
      <c r="K42" s="465">
        <v>2.2000000000000002</v>
      </c>
      <c r="L42"/>
      <c r="M42" s="466" t="s">
        <v>25</v>
      </c>
      <c r="N42" s="467">
        <v>778</v>
      </c>
      <c r="O42" s="467">
        <v>874</v>
      </c>
      <c r="P42" s="467">
        <v>976</v>
      </c>
      <c r="Q42" s="467">
        <v>1081</v>
      </c>
      <c r="R42" s="468">
        <v>741</v>
      </c>
      <c r="S42" s="468">
        <v>788</v>
      </c>
      <c r="T42" s="468">
        <v>827</v>
      </c>
      <c r="U42" s="468">
        <v>866</v>
      </c>
      <c r="V42" s="469">
        <v>26</v>
      </c>
      <c r="W42" s="470">
        <v>27</v>
      </c>
      <c r="X42" s="471">
        <v>2.5</v>
      </c>
      <c r="Y42" s="472">
        <v>1.5</v>
      </c>
    </row>
    <row r="43" spans="1:25" x14ac:dyDescent="0.3">
      <c r="A43" s="460" t="s">
        <v>395</v>
      </c>
      <c r="B43" s="461">
        <v>462</v>
      </c>
      <c r="C43" s="461">
        <v>743</v>
      </c>
      <c r="D43" s="473">
        <v>768</v>
      </c>
      <c r="E43" s="461">
        <v>913</v>
      </c>
      <c r="F43" s="461">
        <v>987</v>
      </c>
      <c r="G43" s="461">
        <v>1057</v>
      </c>
      <c r="H43" s="461">
        <v>1123</v>
      </c>
      <c r="I43" s="463">
        <v>27</v>
      </c>
      <c r="J43" s="464">
        <v>29</v>
      </c>
      <c r="K43" s="465">
        <v>1.7</v>
      </c>
      <c r="L43"/>
      <c r="M43" s="466" t="s">
        <v>395</v>
      </c>
      <c r="N43" s="467">
        <v>929</v>
      </c>
      <c r="O43" s="467">
        <v>1021</v>
      </c>
      <c r="P43" s="467">
        <v>1110</v>
      </c>
      <c r="Q43" s="467">
        <v>1197</v>
      </c>
      <c r="R43" s="468">
        <v>872</v>
      </c>
      <c r="S43" s="468">
        <v>896</v>
      </c>
      <c r="T43" s="468">
        <v>914</v>
      </c>
      <c r="U43" s="468">
        <v>945</v>
      </c>
      <c r="V43" s="469">
        <v>29</v>
      </c>
      <c r="W43" s="470">
        <v>30</v>
      </c>
      <c r="X43" s="471">
        <v>1.9</v>
      </c>
      <c r="Y43" s="472">
        <v>0.9</v>
      </c>
    </row>
    <row r="44" spans="1:25" x14ac:dyDescent="0.3">
      <c r="A44" s="460" t="s">
        <v>396</v>
      </c>
      <c r="B44" s="461">
        <v>101</v>
      </c>
      <c r="C44" s="461">
        <v>136</v>
      </c>
      <c r="D44" s="473">
        <v>140</v>
      </c>
      <c r="E44" s="461">
        <v>149</v>
      </c>
      <c r="F44" s="461">
        <v>148</v>
      </c>
      <c r="G44" s="461">
        <v>146</v>
      </c>
      <c r="H44" s="461">
        <v>143</v>
      </c>
      <c r="I44" s="463">
        <v>5</v>
      </c>
      <c r="J44" s="464">
        <v>4</v>
      </c>
      <c r="K44" s="465">
        <v>0.1</v>
      </c>
      <c r="L44"/>
      <c r="M44" s="466" t="s">
        <v>396</v>
      </c>
      <c r="N44" s="467">
        <v>152</v>
      </c>
      <c r="O44" s="467">
        <v>155</v>
      </c>
      <c r="P44" s="467">
        <v>157</v>
      </c>
      <c r="Q44" s="467">
        <v>157</v>
      </c>
      <c r="R44" s="468">
        <v>141</v>
      </c>
      <c r="S44" s="468">
        <v>131</v>
      </c>
      <c r="T44" s="468">
        <v>120</v>
      </c>
      <c r="U44" s="468">
        <v>108</v>
      </c>
      <c r="V44" s="469">
        <v>4</v>
      </c>
      <c r="W44" s="470">
        <v>3</v>
      </c>
      <c r="X44" s="471">
        <v>0.5</v>
      </c>
      <c r="Y44" s="472">
        <v>-1.1000000000000001</v>
      </c>
    </row>
    <row r="45" spans="1:25" x14ac:dyDescent="0.3">
      <c r="A45" s="460" t="s">
        <v>60</v>
      </c>
      <c r="B45" s="461">
        <v>162</v>
      </c>
      <c r="C45" s="461">
        <v>199</v>
      </c>
      <c r="D45" s="473">
        <v>204</v>
      </c>
      <c r="E45" s="461">
        <v>239</v>
      </c>
      <c r="F45" s="461">
        <v>258</v>
      </c>
      <c r="G45" s="461">
        <v>279</v>
      </c>
      <c r="H45" s="461">
        <v>300</v>
      </c>
      <c r="I45" s="463">
        <v>7</v>
      </c>
      <c r="J45" s="464">
        <v>8</v>
      </c>
      <c r="K45" s="465">
        <v>1.7</v>
      </c>
      <c r="L45"/>
      <c r="M45" s="466" t="s">
        <v>60</v>
      </c>
      <c r="N45" s="467">
        <v>242</v>
      </c>
      <c r="O45" s="467">
        <v>266</v>
      </c>
      <c r="P45" s="467">
        <v>292</v>
      </c>
      <c r="Q45" s="467">
        <v>318</v>
      </c>
      <c r="R45" s="468">
        <v>240</v>
      </c>
      <c r="S45" s="468">
        <v>259</v>
      </c>
      <c r="T45" s="468">
        <v>277</v>
      </c>
      <c r="U45" s="468">
        <v>298</v>
      </c>
      <c r="V45" s="469">
        <v>8</v>
      </c>
      <c r="W45" s="470">
        <v>9</v>
      </c>
      <c r="X45" s="471">
        <v>1.9</v>
      </c>
      <c r="Y45" s="472">
        <v>1.7</v>
      </c>
    </row>
    <row r="46" spans="1:25" x14ac:dyDescent="0.3">
      <c r="A46" s="474" t="s">
        <v>92</v>
      </c>
      <c r="B46" s="475">
        <v>0</v>
      </c>
      <c r="C46" s="475">
        <v>1</v>
      </c>
      <c r="D46" s="476">
        <v>1</v>
      </c>
      <c r="E46" s="475">
        <v>3</v>
      </c>
      <c r="F46" s="475">
        <v>5</v>
      </c>
      <c r="G46" s="475">
        <v>9</v>
      </c>
      <c r="H46" s="475">
        <v>14</v>
      </c>
      <c r="I46" s="477">
        <v>0</v>
      </c>
      <c r="J46" s="478">
        <v>0</v>
      </c>
      <c r="K46" s="479">
        <v>11.9</v>
      </c>
      <c r="L46"/>
      <c r="M46" s="466" t="s">
        <v>92</v>
      </c>
      <c r="N46" s="467">
        <v>2</v>
      </c>
      <c r="O46" s="467">
        <v>3</v>
      </c>
      <c r="P46" s="467">
        <v>5</v>
      </c>
      <c r="Q46" s="467">
        <v>8</v>
      </c>
      <c r="R46" s="468">
        <v>8</v>
      </c>
      <c r="S46" s="468">
        <v>19</v>
      </c>
      <c r="T46" s="468">
        <v>31</v>
      </c>
      <c r="U46" s="468">
        <v>42</v>
      </c>
      <c r="V46" s="469">
        <v>0</v>
      </c>
      <c r="W46" s="470">
        <v>1</v>
      </c>
      <c r="X46" s="471">
        <v>9</v>
      </c>
      <c r="Y46" s="472">
        <v>17.5</v>
      </c>
    </row>
    <row r="47" spans="1:25" x14ac:dyDescent="0.3">
      <c r="A47" s="451" t="s">
        <v>409</v>
      </c>
      <c r="B47" s="452">
        <v>1958</v>
      </c>
      <c r="C47" s="452">
        <v>2745</v>
      </c>
      <c r="D47" s="452">
        <v>2794</v>
      </c>
      <c r="E47" s="452">
        <v>3144</v>
      </c>
      <c r="F47" s="452">
        <v>3313</v>
      </c>
      <c r="G47" s="452">
        <v>3447</v>
      </c>
      <c r="H47" s="452">
        <v>3617</v>
      </c>
      <c r="I47" s="453">
        <v>100</v>
      </c>
      <c r="J47" s="454">
        <v>100</v>
      </c>
      <c r="K47" s="481">
        <v>1.1000000000000001</v>
      </c>
      <c r="L47"/>
      <c r="M47" s="482" t="s">
        <v>409</v>
      </c>
      <c r="N47" s="483">
        <v>3210</v>
      </c>
      <c r="O47" s="483">
        <v>3451</v>
      </c>
      <c r="P47" s="483">
        <v>3691</v>
      </c>
      <c r="Q47" s="483">
        <v>3964</v>
      </c>
      <c r="R47" s="483">
        <v>2945</v>
      </c>
      <c r="S47" s="483">
        <v>2895</v>
      </c>
      <c r="T47" s="483">
        <v>2748</v>
      </c>
      <c r="U47" s="483">
        <v>2640</v>
      </c>
      <c r="V47" s="484">
        <v>100</v>
      </c>
      <c r="W47" s="484">
        <v>100</v>
      </c>
      <c r="X47" s="485">
        <v>1.5</v>
      </c>
      <c r="Y47" s="486">
        <v>-0.2</v>
      </c>
    </row>
    <row r="48" spans="1:25" x14ac:dyDescent="0.3">
      <c r="A48" s="460" t="s">
        <v>24</v>
      </c>
      <c r="B48" s="461">
        <v>1871</v>
      </c>
      <c r="C48" s="461">
        <v>2530</v>
      </c>
      <c r="D48" s="473">
        <v>2567</v>
      </c>
      <c r="E48" s="461">
        <v>2806</v>
      </c>
      <c r="F48" s="461">
        <v>2880</v>
      </c>
      <c r="G48" s="461">
        <v>2908</v>
      </c>
      <c r="H48" s="461">
        <v>2965</v>
      </c>
      <c r="I48" s="463">
        <v>92</v>
      </c>
      <c r="J48" s="464">
        <v>82</v>
      </c>
      <c r="K48" s="465">
        <v>0.6</v>
      </c>
      <c r="L48"/>
      <c r="M48" s="466" t="s">
        <v>24</v>
      </c>
      <c r="N48" s="467">
        <v>2908</v>
      </c>
      <c r="O48" s="467">
        <v>3101</v>
      </c>
      <c r="P48" s="467">
        <v>3284</v>
      </c>
      <c r="Q48" s="467">
        <v>3494</v>
      </c>
      <c r="R48" s="468">
        <v>2500</v>
      </c>
      <c r="S48" s="468">
        <v>2243</v>
      </c>
      <c r="T48" s="468">
        <v>1877</v>
      </c>
      <c r="U48" s="468">
        <v>1581</v>
      </c>
      <c r="V48" s="469">
        <v>88</v>
      </c>
      <c r="W48" s="470">
        <v>60</v>
      </c>
      <c r="X48" s="471">
        <v>1.3</v>
      </c>
      <c r="Y48" s="472">
        <v>-2.1</v>
      </c>
    </row>
    <row r="49" spans="1:25" x14ac:dyDescent="0.3">
      <c r="A49" s="498" t="s">
        <v>528</v>
      </c>
      <c r="B49" s="499">
        <v>274</v>
      </c>
      <c r="C49" s="499">
        <v>398</v>
      </c>
      <c r="D49" s="500">
        <v>404</v>
      </c>
      <c r="E49" s="499">
        <v>465</v>
      </c>
      <c r="F49" s="499">
        <v>499</v>
      </c>
      <c r="G49" s="499">
        <v>535</v>
      </c>
      <c r="H49" s="499">
        <v>571</v>
      </c>
      <c r="I49" s="501">
        <v>14</v>
      </c>
      <c r="J49" s="502">
        <v>16</v>
      </c>
      <c r="K49" s="503">
        <v>1.5</v>
      </c>
      <c r="L49"/>
      <c r="M49" s="498" t="s">
        <v>528</v>
      </c>
      <c r="N49" s="492">
        <v>488</v>
      </c>
      <c r="O49" s="492">
        <v>541</v>
      </c>
      <c r="P49" s="492">
        <v>600</v>
      </c>
      <c r="Q49" s="492">
        <v>663</v>
      </c>
      <c r="R49" s="493">
        <v>390</v>
      </c>
      <c r="S49" s="493">
        <v>376</v>
      </c>
      <c r="T49" s="493">
        <v>349</v>
      </c>
      <c r="U49" s="493">
        <v>322</v>
      </c>
      <c r="V49" s="494">
        <v>17</v>
      </c>
      <c r="W49" s="495">
        <v>12</v>
      </c>
      <c r="X49" s="496">
        <v>2.2000000000000002</v>
      </c>
      <c r="Y49" s="497">
        <v>-1</v>
      </c>
    </row>
    <row r="50" spans="1:25" x14ac:dyDescent="0.3">
      <c r="A50" s="460" t="s">
        <v>395</v>
      </c>
      <c r="B50" s="461">
        <v>19</v>
      </c>
      <c r="C50" s="461">
        <v>31</v>
      </c>
      <c r="D50" s="473">
        <v>33</v>
      </c>
      <c r="E50" s="461">
        <v>57</v>
      </c>
      <c r="F50" s="461">
        <v>86</v>
      </c>
      <c r="G50" s="461">
        <v>122</v>
      </c>
      <c r="H50" s="461">
        <v>160</v>
      </c>
      <c r="I50" s="463">
        <v>1</v>
      </c>
      <c r="J50" s="464">
        <v>4</v>
      </c>
      <c r="K50" s="465">
        <v>7.2</v>
      </c>
      <c r="L50"/>
      <c r="M50" s="466" t="s">
        <v>395</v>
      </c>
      <c r="N50" s="467">
        <v>47</v>
      </c>
      <c r="O50" s="467">
        <v>61</v>
      </c>
      <c r="P50" s="467">
        <v>77</v>
      </c>
      <c r="Q50" s="467">
        <v>94</v>
      </c>
      <c r="R50" s="468">
        <v>66</v>
      </c>
      <c r="S50" s="468">
        <v>130</v>
      </c>
      <c r="T50" s="468">
        <v>245</v>
      </c>
      <c r="U50" s="468">
        <v>364</v>
      </c>
      <c r="V50" s="469">
        <v>2</v>
      </c>
      <c r="W50" s="470">
        <v>14</v>
      </c>
      <c r="X50" s="471">
        <v>4.7</v>
      </c>
      <c r="Y50" s="472">
        <v>11.1</v>
      </c>
    </row>
    <row r="51" spans="1:25" x14ac:dyDescent="0.3">
      <c r="A51" s="460" t="s">
        <v>55</v>
      </c>
      <c r="B51" s="461">
        <v>10</v>
      </c>
      <c r="C51" s="461">
        <v>82</v>
      </c>
      <c r="D51" s="473">
        <v>86</v>
      </c>
      <c r="E51" s="461">
        <v>130</v>
      </c>
      <c r="F51" s="461">
        <v>161</v>
      </c>
      <c r="G51" s="461">
        <v>188</v>
      </c>
      <c r="H51" s="461">
        <v>220</v>
      </c>
      <c r="I51" s="463">
        <v>3</v>
      </c>
      <c r="J51" s="464">
        <v>6</v>
      </c>
      <c r="K51" s="465">
        <v>4.2</v>
      </c>
      <c r="L51"/>
      <c r="M51" s="466" t="s">
        <v>55</v>
      </c>
      <c r="N51" s="467">
        <v>115</v>
      </c>
      <c r="O51" s="467">
        <v>130</v>
      </c>
      <c r="P51" s="467">
        <v>146</v>
      </c>
      <c r="Q51" s="467">
        <v>165</v>
      </c>
      <c r="R51" s="468">
        <v>208</v>
      </c>
      <c r="S51" s="468">
        <v>280</v>
      </c>
      <c r="T51" s="468">
        <v>319</v>
      </c>
      <c r="U51" s="468">
        <v>351</v>
      </c>
      <c r="V51" s="469">
        <v>4</v>
      </c>
      <c r="W51" s="470">
        <v>13</v>
      </c>
      <c r="X51" s="471">
        <v>2.9</v>
      </c>
      <c r="Y51" s="472">
        <v>6.3</v>
      </c>
    </row>
    <row r="52" spans="1:25" x14ac:dyDescent="0.3">
      <c r="A52" s="474" t="s">
        <v>529</v>
      </c>
      <c r="B52" s="475">
        <v>58</v>
      </c>
      <c r="C52" s="475">
        <v>102</v>
      </c>
      <c r="D52" s="476">
        <v>109</v>
      </c>
      <c r="E52" s="475">
        <v>151</v>
      </c>
      <c r="F52" s="475">
        <v>187</v>
      </c>
      <c r="G52" s="475">
        <v>229</v>
      </c>
      <c r="H52" s="475">
        <v>272</v>
      </c>
      <c r="I52" s="477">
        <v>4</v>
      </c>
      <c r="J52" s="478">
        <v>8</v>
      </c>
      <c r="K52" s="479">
        <v>4.0999999999999996</v>
      </c>
      <c r="L52"/>
      <c r="M52" s="466" t="s">
        <v>529</v>
      </c>
      <c r="N52" s="467">
        <v>140</v>
      </c>
      <c r="O52" s="467">
        <v>160</v>
      </c>
      <c r="P52" s="467">
        <v>184</v>
      </c>
      <c r="Q52" s="467">
        <v>211</v>
      </c>
      <c r="R52" s="468">
        <v>172</v>
      </c>
      <c r="S52" s="468">
        <v>242</v>
      </c>
      <c r="T52" s="468">
        <v>307</v>
      </c>
      <c r="U52" s="468">
        <v>344</v>
      </c>
      <c r="V52" s="469">
        <v>5</v>
      </c>
      <c r="W52" s="470">
        <v>13</v>
      </c>
      <c r="X52" s="471">
        <v>2.9</v>
      </c>
      <c r="Y52" s="472">
        <v>5.0999999999999996</v>
      </c>
    </row>
    <row r="53" spans="1:25" x14ac:dyDescent="0.3">
      <c r="A53" s="451" t="s">
        <v>530</v>
      </c>
      <c r="B53" s="452">
        <v>2450</v>
      </c>
      <c r="C53" s="452">
        <v>2991</v>
      </c>
      <c r="D53" s="452">
        <v>3047</v>
      </c>
      <c r="E53" s="452">
        <v>3276</v>
      </c>
      <c r="F53" s="452">
        <v>3439</v>
      </c>
      <c r="G53" s="452">
        <v>3602</v>
      </c>
      <c r="H53" s="452">
        <v>3759</v>
      </c>
      <c r="I53" s="453">
        <v>100</v>
      </c>
      <c r="J53" s="453">
        <v>100</v>
      </c>
      <c r="K53" s="481">
        <v>0.9</v>
      </c>
      <c r="L53"/>
      <c r="M53" s="482" t="s">
        <v>530</v>
      </c>
      <c r="N53" s="483">
        <v>3374</v>
      </c>
      <c r="O53" s="483">
        <v>3605</v>
      </c>
      <c r="P53" s="483">
        <v>3835</v>
      </c>
      <c r="Q53" s="483">
        <v>4053</v>
      </c>
      <c r="R53" s="483">
        <v>2905</v>
      </c>
      <c r="S53" s="483">
        <v>2755</v>
      </c>
      <c r="T53" s="483">
        <v>2802</v>
      </c>
      <c r="U53" s="483">
        <v>2860</v>
      </c>
      <c r="V53" s="484">
        <v>100</v>
      </c>
      <c r="W53" s="484">
        <v>100</v>
      </c>
      <c r="X53" s="485">
        <v>1.2</v>
      </c>
      <c r="Y53" s="486">
        <v>-0.3</v>
      </c>
    </row>
    <row r="54" spans="1:25" x14ac:dyDescent="0.3">
      <c r="A54" s="460" t="s">
        <v>23</v>
      </c>
      <c r="B54" s="461">
        <v>109</v>
      </c>
      <c r="C54" s="461">
        <v>130</v>
      </c>
      <c r="D54" s="473">
        <v>127</v>
      </c>
      <c r="E54" s="461">
        <v>86</v>
      </c>
      <c r="F54" s="461">
        <v>65</v>
      </c>
      <c r="G54" s="461">
        <v>44</v>
      </c>
      <c r="H54" s="461">
        <v>31</v>
      </c>
      <c r="I54" s="463">
        <v>4</v>
      </c>
      <c r="J54" s="464">
        <v>1</v>
      </c>
      <c r="K54" s="465">
        <v>-5.9</v>
      </c>
      <c r="L54"/>
      <c r="M54" s="466" t="s">
        <v>23</v>
      </c>
      <c r="N54" s="467">
        <v>109</v>
      </c>
      <c r="O54" s="467">
        <v>96</v>
      </c>
      <c r="P54" s="467">
        <v>83</v>
      </c>
      <c r="Q54" s="467">
        <v>74</v>
      </c>
      <c r="R54" s="468">
        <v>81</v>
      </c>
      <c r="S54" s="468">
        <v>55</v>
      </c>
      <c r="T54" s="468">
        <v>29</v>
      </c>
      <c r="U54" s="468">
        <v>13</v>
      </c>
      <c r="V54" s="469">
        <v>2</v>
      </c>
      <c r="W54" s="470">
        <v>0</v>
      </c>
      <c r="X54" s="471">
        <v>-2.2999999999999998</v>
      </c>
      <c r="Y54" s="472">
        <v>-9.3000000000000007</v>
      </c>
    </row>
    <row r="55" spans="1:25" x14ac:dyDescent="0.3">
      <c r="A55" s="460" t="s">
        <v>24</v>
      </c>
      <c r="B55" s="461">
        <v>346</v>
      </c>
      <c r="C55" s="461">
        <v>315</v>
      </c>
      <c r="D55" s="473">
        <v>319</v>
      </c>
      <c r="E55" s="461">
        <v>293</v>
      </c>
      <c r="F55" s="461">
        <v>277</v>
      </c>
      <c r="G55" s="461">
        <v>263</v>
      </c>
      <c r="H55" s="461">
        <v>257</v>
      </c>
      <c r="I55" s="463">
        <v>10</v>
      </c>
      <c r="J55" s="464">
        <v>7</v>
      </c>
      <c r="K55" s="465">
        <v>-0.9</v>
      </c>
      <c r="L55"/>
      <c r="M55" s="466" t="s">
        <v>24</v>
      </c>
      <c r="N55" s="467">
        <v>315</v>
      </c>
      <c r="O55" s="467">
        <v>313</v>
      </c>
      <c r="P55" s="467">
        <v>310</v>
      </c>
      <c r="Q55" s="467">
        <v>311</v>
      </c>
      <c r="R55" s="468">
        <v>280</v>
      </c>
      <c r="S55" s="468">
        <v>252</v>
      </c>
      <c r="T55" s="468">
        <v>221</v>
      </c>
      <c r="U55" s="468">
        <v>201</v>
      </c>
      <c r="V55" s="469">
        <v>8</v>
      </c>
      <c r="W55" s="470">
        <v>7</v>
      </c>
      <c r="X55" s="471">
        <v>-0.1</v>
      </c>
      <c r="Y55" s="472">
        <v>-2</v>
      </c>
    </row>
    <row r="56" spans="1:25" x14ac:dyDescent="0.3">
      <c r="A56" s="460" t="s">
        <v>25</v>
      </c>
      <c r="B56" s="461">
        <v>535</v>
      </c>
      <c r="C56" s="461">
        <v>644</v>
      </c>
      <c r="D56" s="473">
        <v>665</v>
      </c>
      <c r="E56" s="461">
        <v>735</v>
      </c>
      <c r="F56" s="461">
        <v>780</v>
      </c>
      <c r="G56" s="461">
        <v>820</v>
      </c>
      <c r="H56" s="461">
        <v>840</v>
      </c>
      <c r="I56" s="463">
        <v>22</v>
      </c>
      <c r="J56" s="464">
        <v>22</v>
      </c>
      <c r="K56" s="465">
        <v>1</v>
      </c>
      <c r="L56"/>
      <c r="M56" s="466" t="s">
        <v>25</v>
      </c>
      <c r="N56" s="467">
        <v>761</v>
      </c>
      <c r="O56" s="467">
        <v>829</v>
      </c>
      <c r="P56" s="467">
        <v>894</v>
      </c>
      <c r="Q56" s="467">
        <v>939</v>
      </c>
      <c r="R56" s="468">
        <v>696</v>
      </c>
      <c r="S56" s="468">
        <v>703</v>
      </c>
      <c r="T56" s="468">
        <v>691</v>
      </c>
      <c r="U56" s="468">
        <v>672</v>
      </c>
      <c r="V56" s="469">
        <v>23</v>
      </c>
      <c r="W56" s="470">
        <v>23</v>
      </c>
      <c r="X56" s="471">
        <v>1.5</v>
      </c>
      <c r="Y56" s="472">
        <v>0</v>
      </c>
    </row>
    <row r="57" spans="1:25" x14ac:dyDescent="0.3">
      <c r="A57" s="460" t="s">
        <v>395</v>
      </c>
      <c r="B57" s="461">
        <v>579</v>
      </c>
      <c r="C57" s="461">
        <v>957</v>
      </c>
      <c r="D57" s="473">
        <v>982</v>
      </c>
      <c r="E57" s="461">
        <v>1156</v>
      </c>
      <c r="F57" s="461">
        <v>1296</v>
      </c>
      <c r="G57" s="461">
        <v>1445</v>
      </c>
      <c r="H57" s="461">
        <v>1602</v>
      </c>
      <c r="I57" s="463">
        <v>32</v>
      </c>
      <c r="J57" s="464">
        <v>43</v>
      </c>
      <c r="K57" s="465">
        <v>2.2000000000000002</v>
      </c>
      <c r="L57"/>
      <c r="M57" s="466" t="s">
        <v>395</v>
      </c>
      <c r="N57" s="467">
        <v>1190</v>
      </c>
      <c r="O57" s="467">
        <v>1358</v>
      </c>
      <c r="P57" s="467">
        <v>1536</v>
      </c>
      <c r="Q57" s="467">
        <v>1724</v>
      </c>
      <c r="R57" s="468">
        <v>1101</v>
      </c>
      <c r="S57" s="468">
        <v>1205</v>
      </c>
      <c r="T57" s="468">
        <v>1305</v>
      </c>
      <c r="U57" s="468">
        <v>1405</v>
      </c>
      <c r="V57" s="469">
        <v>43</v>
      </c>
      <c r="W57" s="470">
        <v>49</v>
      </c>
      <c r="X57" s="471">
        <v>2.5</v>
      </c>
      <c r="Y57" s="472">
        <v>1.6</v>
      </c>
    </row>
    <row r="58" spans="1:25" x14ac:dyDescent="0.3">
      <c r="A58" s="460" t="s">
        <v>396</v>
      </c>
      <c r="B58" s="461">
        <v>143</v>
      </c>
      <c r="C58" s="461">
        <v>144</v>
      </c>
      <c r="D58" s="473">
        <v>145</v>
      </c>
      <c r="E58" s="461">
        <v>149</v>
      </c>
      <c r="F58" s="461">
        <v>152</v>
      </c>
      <c r="G58" s="461">
        <v>154</v>
      </c>
      <c r="H58" s="461">
        <v>156</v>
      </c>
      <c r="I58" s="463">
        <v>5</v>
      </c>
      <c r="J58" s="464">
        <v>4</v>
      </c>
      <c r="K58" s="465">
        <v>0.3</v>
      </c>
      <c r="L58"/>
      <c r="M58" s="466" t="s">
        <v>396</v>
      </c>
      <c r="N58" s="467">
        <v>152</v>
      </c>
      <c r="O58" s="467">
        <v>157</v>
      </c>
      <c r="P58" s="467">
        <v>161</v>
      </c>
      <c r="Q58" s="467">
        <v>165</v>
      </c>
      <c r="R58" s="468">
        <v>143</v>
      </c>
      <c r="S58" s="468">
        <v>141</v>
      </c>
      <c r="T58" s="468">
        <v>137</v>
      </c>
      <c r="U58" s="468">
        <v>134</v>
      </c>
      <c r="V58" s="469">
        <v>4</v>
      </c>
      <c r="W58" s="470">
        <v>5</v>
      </c>
      <c r="X58" s="471">
        <v>0.5</v>
      </c>
      <c r="Y58" s="472">
        <v>-0.4</v>
      </c>
    </row>
    <row r="59" spans="1:25" x14ac:dyDescent="0.3">
      <c r="A59" s="460" t="s">
        <v>60</v>
      </c>
      <c r="B59" s="461">
        <v>731</v>
      </c>
      <c r="C59" s="461">
        <v>761</v>
      </c>
      <c r="D59" s="473">
        <v>766</v>
      </c>
      <c r="E59" s="461">
        <v>786</v>
      </c>
      <c r="F59" s="461">
        <v>777</v>
      </c>
      <c r="G59" s="461">
        <v>761</v>
      </c>
      <c r="H59" s="461">
        <v>734</v>
      </c>
      <c r="I59" s="463">
        <v>25</v>
      </c>
      <c r="J59" s="464">
        <v>20</v>
      </c>
      <c r="K59" s="465">
        <v>-0.2</v>
      </c>
      <c r="L59"/>
      <c r="M59" s="466" t="s">
        <v>60</v>
      </c>
      <c r="N59" s="467">
        <v>784</v>
      </c>
      <c r="O59" s="467">
        <v>773</v>
      </c>
      <c r="P59" s="467">
        <v>756</v>
      </c>
      <c r="Q59" s="467">
        <v>728</v>
      </c>
      <c r="R59" s="468">
        <v>515</v>
      </c>
      <c r="S59" s="468">
        <v>270</v>
      </c>
      <c r="T59" s="468">
        <v>243</v>
      </c>
      <c r="U59" s="468">
        <v>213</v>
      </c>
      <c r="V59" s="469">
        <v>18</v>
      </c>
      <c r="W59" s="470">
        <v>7</v>
      </c>
      <c r="X59" s="471">
        <v>-0.2</v>
      </c>
      <c r="Y59" s="472">
        <v>-5.4</v>
      </c>
    </row>
    <row r="60" spans="1:25" x14ac:dyDescent="0.3">
      <c r="A60" s="504" t="s">
        <v>531</v>
      </c>
      <c r="B60" s="499">
        <v>646</v>
      </c>
      <c r="C60" s="499">
        <v>655</v>
      </c>
      <c r="D60" s="500">
        <v>658</v>
      </c>
      <c r="E60" s="499">
        <v>666</v>
      </c>
      <c r="F60" s="499">
        <v>649</v>
      </c>
      <c r="G60" s="499">
        <v>624</v>
      </c>
      <c r="H60" s="499">
        <v>591</v>
      </c>
      <c r="I60" s="501">
        <v>22</v>
      </c>
      <c r="J60" s="502">
        <v>16</v>
      </c>
      <c r="K60" s="503">
        <v>-0.5</v>
      </c>
      <c r="L60"/>
      <c r="M60" s="504" t="s">
        <v>531</v>
      </c>
      <c r="N60" s="492">
        <v>666</v>
      </c>
      <c r="O60" s="492">
        <v>649</v>
      </c>
      <c r="P60" s="492">
        <v>624</v>
      </c>
      <c r="Q60" s="492">
        <v>591</v>
      </c>
      <c r="R60" s="493">
        <v>396</v>
      </c>
      <c r="S60" s="493">
        <v>144</v>
      </c>
      <c r="T60" s="493">
        <v>112</v>
      </c>
      <c r="U60" s="493">
        <v>77</v>
      </c>
      <c r="V60" s="494">
        <v>15</v>
      </c>
      <c r="W60" s="495">
        <v>3</v>
      </c>
      <c r="X60" s="496">
        <v>-0.5</v>
      </c>
      <c r="Y60" s="497">
        <v>-8.9</v>
      </c>
    </row>
    <row r="61" spans="1:25" x14ac:dyDescent="0.3">
      <c r="A61" s="505" t="s">
        <v>92</v>
      </c>
      <c r="B61" s="506">
        <v>8</v>
      </c>
      <c r="C61" s="506">
        <v>41</v>
      </c>
      <c r="D61" s="507">
        <v>44</v>
      </c>
      <c r="E61" s="506">
        <v>71</v>
      </c>
      <c r="F61" s="506">
        <v>93</v>
      </c>
      <c r="G61" s="506">
        <v>115</v>
      </c>
      <c r="H61" s="506">
        <v>137</v>
      </c>
      <c r="I61" s="508">
        <v>1</v>
      </c>
      <c r="J61" s="509">
        <v>4</v>
      </c>
      <c r="K61" s="510">
        <v>5.0999999999999996</v>
      </c>
      <c r="L61"/>
      <c r="M61" s="466" t="s">
        <v>92</v>
      </c>
      <c r="N61" s="467">
        <v>64</v>
      </c>
      <c r="O61" s="467">
        <v>79</v>
      </c>
      <c r="P61" s="467">
        <v>96</v>
      </c>
      <c r="Q61" s="467">
        <v>113</v>
      </c>
      <c r="R61" s="468">
        <v>90</v>
      </c>
      <c r="S61" s="468">
        <v>131</v>
      </c>
      <c r="T61" s="468">
        <v>176</v>
      </c>
      <c r="U61" s="468">
        <v>222</v>
      </c>
      <c r="V61" s="469">
        <v>3</v>
      </c>
      <c r="W61" s="470">
        <v>8</v>
      </c>
      <c r="X61" s="471">
        <v>4.2</v>
      </c>
      <c r="Y61" s="472">
        <v>7.3</v>
      </c>
    </row>
    <row r="62" spans="1:25" x14ac:dyDescent="0.3">
      <c r="A62" s="511" t="s">
        <v>58</v>
      </c>
      <c r="B62" s="512">
        <v>765</v>
      </c>
      <c r="C62" s="512">
        <v>973</v>
      </c>
      <c r="D62" s="512">
        <v>999</v>
      </c>
      <c r="E62" s="512">
        <v>1187</v>
      </c>
      <c r="F62" s="512">
        <v>1260</v>
      </c>
      <c r="G62" s="512">
        <v>1320</v>
      </c>
      <c r="H62" s="512">
        <v>1373</v>
      </c>
      <c r="I62" s="513">
        <v>100</v>
      </c>
      <c r="J62" s="514">
        <v>100</v>
      </c>
      <c r="K62" s="515">
        <v>1.4</v>
      </c>
      <c r="L62"/>
      <c r="M62" s="516" t="s">
        <v>58</v>
      </c>
      <c r="N62" s="517">
        <v>1192</v>
      </c>
      <c r="O62" s="517">
        <v>1273</v>
      </c>
      <c r="P62" s="517">
        <v>1343</v>
      </c>
      <c r="Q62" s="517">
        <v>1408</v>
      </c>
      <c r="R62" s="517">
        <v>1155</v>
      </c>
      <c r="S62" s="517">
        <v>1201</v>
      </c>
      <c r="T62" s="517">
        <v>1234</v>
      </c>
      <c r="U62" s="517">
        <v>1261</v>
      </c>
      <c r="V62" s="518">
        <v>100</v>
      </c>
      <c r="W62" s="518">
        <v>100</v>
      </c>
      <c r="X62" s="519">
        <v>1.5</v>
      </c>
      <c r="Y62" s="520">
        <v>1</v>
      </c>
    </row>
    <row r="63" spans="1:25" x14ac:dyDescent="0.3">
      <c r="A63" s="504" t="s">
        <v>532</v>
      </c>
      <c r="B63" s="499">
        <v>439</v>
      </c>
      <c r="C63" s="499">
        <v>509</v>
      </c>
      <c r="D63" s="500">
        <v>535</v>
      </c>
      <c r="E63" s="499">
        <v>667</v>
      </c>
      <c r="F63" s="499">
        <v>720</v>
      </c>
      <c r="G63" s="499">
        <v>767</v>
      </c>
      <c r="H63" s="499">
        <v>813</v>
      </c>
      <c r="I63" s="501">
        <v>54</v>
      </c>
      <c r="J63" s="502">
        <v>59</v>
      </c>
      <c r="K63" s="503">
        <v>1.8</v>
      </c>
      <c r="L63"/>
      <c r="M63" s="504" t="s">
        <v>532</v>
      </c>
      <c r="N63" s="492">
        <v>667</v>
      </c>
      <c r="O63" s="492">
        <v>721</v>
      </c>
      <c r="P63" s="492">
        <v>771</v>
      </c>
      <c r="Q63" s="492">
        <v>822</v>
      </c>
      <c r="R63" s="493">
        <v>648</v>
      </c>
      <c r="S63" s="493">
        <v>686</v>
      </c>
      <c r="T63" s="493">
        <v>718</v>
      </c>
      <c r="U63" s="493">
        <v>751</v>
      </c>
      <c r="V63" s="494">
        <v>58</v>
      </c>
      <c r="W63" s="495">
        <v>60</v>
      </c>
      <c r="X63" s="496">
        <v>1.9</v>
      </c>
      <c r="Y63" s="497">
        <v>1.5</v>
      </c>
    </row>
    <row r="64" spans="1:25" x14ac:dyDescent="0.3">
      <c r="A64" s="243" t="s">
        <v>359</v>
      </c>
      <c r="B64" s="134"/>
      <c r="C64" s="134"/>
      <c r="D64" s="134"/>
      <c r="E64" s="134"/>
      <c r="F64" s="134"/>
      <c r="G64" s="134"/>
      <c r="H64" s="134"/>
      <c r="I64" s="134"/>
      <c r="J64" s="134"/>
      <c r="K64" s="245" t="s">
        <v>360</v>
      </c>
      <c r="L64" s="244"/>
      <c r="M64" s="243" t="s">
        <v>359</v>
      </c>
      <c r="N64" s="134"/>
      <c r="O64" s="134"/>
      <c r="P64" s="134"/>
      <c r="Q64" s="134"/>
      <c r="R64" s="134"/>
      <c r="S64" s="134"/>
      <c r="T64" s="134"/>
      <c r="U64" s="134"/>
      <c r="V64" s="134"/>
      <c r="W64" s="134"/>
      <c r="X64" s="134"/>
      <c r="Y64" s="245" t="s">
        <v>360</v>
      </c>
    </row>
  </sheetData>
  <mergeCells count="4">
    <mergeCell ref="A8:K8"/>
    <mergeCell ref="M8:Y8"/>
    <mergeCell ref="X10:Y10"/>
    <mergeCell ref="V11:W11"/>
  </mergeCells>
  <conditionalFormatting sqref="A1:XFD7">
    <cfRule type="expression" dxfId="32" priority="1">
      <formula>_xlfn.ISFORMULA(A1)</formula>
    </cfRule>
  </conditionalFormatting>
  <hyperlinks>
    <hyperlink ref="B3" r:id="rId1" xr:uid="{1991FF0D-E0DD-4EE3-9281-B33F9F832BC6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65E73-7741-4C13-923E-E53DAE73A558}">
  <sheetPr>
    <tabColor theme="7" tint="0.39997558519241921"/>
  </sheetPr>
  <dimension ref="A1:W62"/>
  <sheetViews>
    <sheetView workbookViewId="0"/>
  </sheetViews>
  <sheetFormatPr defaultColWidth="10.33203125" defaultRowHeight="14.4" x14ac:dyDescent="0.3"/>
  <cols>
    <col min="1" max="29" width="10.77734375" style="4" customWidth="1"/>
    <col min="30" max="16384" width="10.33203125" style="4"/>
  </cols>
  <sheetData>
    <row r="1" spans="1:23" s="19" customFormat="1" ht="49.5" customHeight="1" x14ac:dyDescent="0.3">
      <c r="A1" s="19" t="s">
        <v>533</v>
      </c>
    </row>
    <row r="2" spans="1:23" s="20" customFormat="1" x14ac:dyDescent="0.3">
      <c r="A2" s="20" t="s">
        <v>107</v>
      </c>
      <c r="B2" s="20" t="s">
        <v>362</v>
      </c>
    </row>
    <row r="3" spans="1:23" s="20" customFormat="1" x14ac:dyDescent="0.3">
      <c r="A3" s="20" t="s">
        <v>109</v>
      </c>
      <c r="B3" s="21" t="s">
        <v>363</v>
      </c>
    </row>
    <row r="4" spans="1:23" s="20" customFormat="1" x14ac:dyDescent="0.3">
      <c r="A4" s="20" t="s">
        <v>111</v>
      </c>
      <c r="B4" s="22">
        <v>43136</v>
      </c>
    </row>
    <row r="5" spans="1:23" s="20" customFormat="1" x14ac:dyDescent="0.3">
      <c r="A5" s="20" t="s">
        <v>7</v>
      </c>
      <c r="B5" s="20" t="s">
        <v>281</v>
      </c>
    </row>
    <row r="6" spans="1:23" s="20" customFormat="1" x14ac:dyDescent="0.3">
      <c r="A6" s="20" t="s">
        <v>5</v>
      </c>
      <c r="B6" s="20" t="s">
        <v>514</v>
      </c>
    </row>
    <row r="8" spans="1:23" ht="23.4" x14ac:dyDescent="0.3">
      <c r="A8" s="521" t="s">
        <v>515</v>
      </c>
      <c r="B8" s="521"/>
      <c r="C8" s="521"/>
      <c r="D8" s="521"/>
      <c r="E8" s="521"/>
      <c r="F8" s="521"/>
      <c r="G8" s="521"/>
      <c r="H8" s="521"/>
      <c r="I8" s="521"/>
      <c r="J8" s="521"/>
      <c r="K8" s="521"/>
      <c r="L8" s="522"/>
      <c r="M8" s="521" t="s">
        <v>534</v>
      </c>
      <c r="N8" s="521"/>
      <c r="O8" s="521"/>
      <c r="P8" s="521"/>
      <c r="Q8" s="521"/>
      <c r="R8" s="521"/>
      <c r="S8" s="521"/>
      <c r="T8" s="521"/>
      <c r="U8" s="521"/>
      <c r="V8" s="521"/>
      <c r="W8" s="521"/>
    </row>
    <row r="9" spans="1:23" ht="15" thickBot="1" x14ac:dyDescent="0.35">
      <c r="A9"/>
      <c r="B9" s="523"/>
      <c r="C9" s="523"/>
      <c r="D9" s="523"/>
      <c r="E9" s="523"/>
      <c r="F9" s="523"/>
      <c r="G9" s="523"/>
      <c r="H9" s="523"/>
      <c r="I9" s="523"/>
      <c r="J9" s="523"/>
      <c r="K9" s="523"/>
      <c r="L9" s="524"/>
      <c r="M9" s="525"/>
      <c r="N9" s="525"/>
      <c r="O9" s="525"/>
      <c r="P9" s="525"/>
      <c r="Q9" s="525"/>
      <c r="R9" s="525"/>
      <c r="S9" s="525"/>
      <c r="T9" s="525"/>
      <c r="U9" s="525"/>
      <c r="V9" s="525"/>
      <c r="W9" s="525"/>
    </row>
    <row r="10" spans="1:23" x14ac:dyDescent="0.3">
      <c r="A10" s="526"/>
      <c r="B10" s="527" t="s">
        <v>517</v>
      </c>
      <c r="C10" s="527"/>
      <c r="D10" s="528"/>
      <c r="E10" s="528"/>
      <c r="F10" s="528"/>
      <c r="G10" s="528"/>
      <c r="H10" s="528"/>
      <c r="I10" s="527" t="s">
        <v>518</v>
      </c>
      <c r="J10" s="529"/>
      <c r="K10" s="530" t="s">
        <v>519</v>
      </c>
      <c r="L10" s="524"/>
      <c r="M10" s="531"/>
      <c r="N10" s="532" t="s">
        <v>517</v>
      </c>
      <c r="O10" s="532"/>
      <c r="P10" s="532"/>
      <c r="Q10" s="532"/>
      <c r="R10" s="532"/>
      <c r="S10" s="532"/>
      <c r="T10" s="532" t="s">
        <v>518</v>
      </c>
      <c r="U10" s="533"/>
      <c r="V10" s="534" t="s">
        <v>519</v>
      </c>
      <c r="W10" s="534"/>
    </row>
    <row r="11" spans="1:23" x14ac:dyDescent="0.3">
      <c r="A11" s="535"/>
      <c r="B11" s="536">
        <v>1990</v>
      </c>
      <c r="C11" s="536">
        <v>2014</v>
      </c>
      <c r="D11" s="536">
        <v>2020</v>
      </c>
      <c r="E11" s="536">
        <v>2025</v>
      </c>
      <c r="F11" s="536">
        <v>2030</v>
      </c>
      <c r="G11" s="536">
        <v>2035</v>
      </c>
      <c r="H11" s="536">
        <v>2040</v>
      </c>
      <c r="I11" s="537">
        <v>2014</v>
      </c>
      <c r="J11" s="537">
        <v>2040</v>
      </c>
      <c r="K11" s="538" t="s">
        <v>535</v>
      </c>
      <c r="L11" s="524"/>
      <c r="M11" s="531"/>
      <c r="N11" s="539">
        <v>2020</v>
      </c>
      <c r="O11" s="539">
        <v>2030</v>
      </c>
      <c r="P11" s="539">
        <v>2040</v>
      </c>
      <c r="Q11" s="539">
        <v>2020</v>
      </c>
      <c r="R11" s="539">
        <v>2030</v>
      </c>
      <c r="S11" s="539">
        <v>2040</v>
      </c>
      <c r="T11" s="534">
        <v>2040</v>
      </c>
      <c r="U11" s="534"/>
      <c r="V11" s="532" t="s">
        <v>535</v>
      </c>
      <c r="W11" s="532"/>
    </row>
    <row r="12" spans="1:23" x14ac:dyDescent="0.3">
      <c r="A12" s="540"/>
      <c r="B12" s="541" t="s">
        <v>283</v>
      </c>
      <c r="C12" s="541"/>
      <c r="D12" s="541"/>
      <c r="E12" s="541"/>
      <c r="F12" s="541"/>
      <c r="G12" s="541"/>
      <c r="H12" s="541"/>
      <c r="I12" s="542" t="s">
        <v>289</v>
      </c>
      <c r="J12" s="542" t="s">
        <v>289</v>
      </c>
      <c r="K12" s="542" t="s">
        <v>289</v>
      </c>
      <c r="L12" s="524"/>
      <c r="M12" s="543"/>
      <c r="N12" s="544" t="s">
        <v>366</v>
      </c>
      <c r="O12" s="544"/>
      <c r="P12" s="544"/>
      <c r="Q12" s="544" t="s">
        <v>367</v>
      </c>
      <c r="R12" s="544"/>
      <c r="S12" s="544"/>
      <c r="T12" s="545" t="s">
        <v>292</v>
      </c>
      <c r="U12" s="546" t="s">
        <v>368</v>
      </c>
      <c r="V12" s="547" t="s">
        <v>294</v>
      </c>
      <c r="W12" s="547">
        <v>450</v>
      </c>
    </row>
    <row r="13" spans="1:23" x14ac:dyDescent="0.3">
      <c r="A13" s="548" t="s">
        <v>523</v>
      </c>
      <c r="B13" s="549">
        <v>8774.0179000000007</v>
      </c>
      <c r="C13" s="549">
        <v>13684.082</v>
      </c>
      <c r="D13" s="549">
        <v>14575.6597</v>
      </c>
      <c r="E13" s="549">
        <v>15340.372799999999</v>
      </c>
      <c r="F13" s="549">
        <v>16185.0191</v>
      </c>
      <c r="G13" s="549">
        <v>17056.8884</v>
      </c>
      <c r="H13" s="549">
        <v>17865.526300000001</v>
      </c>
      <c r="I13" s="453">
        <v>100.00000073077609</v>
      </c>
      <c r="J13" s="454">
        <v>99.999999440262783</v>
      </c>
      <c r="K13" s="550">
        <v>1.0308139306518749</v>
      </c>
      <c r="L13" s="524"/>
      <c r="M13" s="551" t="s">
        <v>523</v>
      </c>
      <c r="N13" s="552">
        <v>14818.8693</v>
      </c>
      <c r="O13" s="552">
        <v>17183.450400000002</v>
      </c>
      <c r="P13" s="552">
        <v>19636.4558</v>
      </c>
      <c r="Q13" s="552">
        <v>14204.066999999999</v>
      </c>
      <c r="R13" s="552">
        <v>14468.444799999999</v>
      </c>
      <c r="S13" s="552">
        <v>14878.493</v>
      </c>
      <c r="T13" s="458">
        <v>100</v>
      </c>
      <c r="U13" s="458">
        <v>100</v>
      </c>
      <c r="V13" s="459">
        <v>1.399</v>
      </c>
      <c r="W13" s="459">
        <v>0.32200000000000001</v>
      </c>
    </row>
    <row r="14" spans="1:23" x14ac:dyDescent="0.3">
      <c r="A14" s="553" t="s">
        <v>23</v>
      </c>
      <c r="B14" s="554">
        <v>2220.3042999999998</v>
      </c>
      <c r="C14" s="554">
        <v>3926.1963000000001</v>
      </c>
      <c r="D14" s="554">
        <v>3905.6833999999999</v>
      </c>
      <c r="E14" s="554">
        <v>3955.1995999999999</v>
      </c>
      <c r="F14" s="554">
        <v>4039.4018999999998</v>
      </c>
      <c r="G14" s="554">
        <v>4100.5577999999996</v>
      </c>
      <c r="H14" s="554">
        <v>4140.2025999999996</v>
      </c>
      <c r="I14" s="463">
        <v>28.69170398131201</v>
      </c>
      <c r="J14" s="464">
        <v>23.17425487767466</v>
      </c>
      <c r="K14" s="465">
        <v>0.20433782898601205</v>
      </c>
      <c r="L14" s="524"/>
      <c r="M14" s="555" t="s">
        <v>23</v>
      </c>
      <c r="N14" s="556">
        <v>4051.415</v>
      </c>
      <c r="O14" s="556">
        <v>4709.9769999999999</v>
      </c>
      <c r="P14" s="556">
        <v>5326.8779000000004</v>
      </c>
      <c r="Q14" s="557">
        <v>3622.1583000000001</v>
      </c>
      <c r="R14" s="557">
        <v>2650.1262000000002</v>
      </c>
      <c r="S14" s="557">
        <v>2000.4662000000001</v>
      </c>
      <c r="T14" s="469">
        <v>27.127491611800949</v>
      </c>
      <c r="U14" s="470">
        <v>13.445354983196214</v>
      </c>
      <c r="V14" s="471">
        <v>1.18</v>
      </c>
      <c r="W14" s="472">
        <v>-2.56</v>
      </c>
    </row>
    <row r="15" spans="1:23" x14ac:dyDescent="0.3">
      <c r="A15" s="553" t="s">
        <v>24</v>
      </c>
      <c r="B15" s="554">
        <v>3237.123</v>
      </c>
      <c r="C15" s="554">
        <v>4265.8314</v>
      </c>
      <c r="D15" s="554">
        <v>4473.9102000000003</v>
      </c>
      <c r="E15" s="554">
        <v>4576.7156999999997</v>
      </c>
      <c r="F15" s="554">
        <v>4630.4312</v>
      </c>
      <c r="G15" s="554">
        <v>4708.0735000000004</v>
      </c>
      <c r="H15" s="554">
        <v>4775.3508000000002</v>
      </c>
      <c r="I15" s="463">
        <v>31.173676100450145</v>
      </c>
      <c r="J15" s="464">
        <v>26.729415746347197</v>
      </c>
      <c r="K15" s="465">
        <v>0.43490582745995265</v>
      </c>
      <c r="L15" s="524"/>
      <c r="M15" s="555" t="s">
        <v>24</v>
      </c>
      <c r="N15" s="556">
        <v>4547.7790999999997</v>
      </c>
      <c r="O15" s="556">
        <v>4959.8225000000002</v>
      </c>
      <c r="P15" s="556">
        <v>5402.0628999999999</v>
      </c>
      <c r="Q15" s="557">
        <v>4344.5429000000004</v>
      </c>
      <c r="R15" s="557">
        <v>3882.9285</v>
      </c>
      <c r="S15" s="557">
        <v>3326.0486999999998</v>
      </c>
      <c r="T15" s="469">
        <v>27.510376388798225</v>
      </c>
      <c r="U15" s="470">
        <v>22.354741841125978</v>
      </c>
      <c r="V15" s="471">
        <v>0.91200000000000003</v>
      </c>
      <c r="W15" s="472">
        <v>-0.95299999999999996</v>
      </c>
    </row>
    <row r="16" spans="1:23" x14ac:dyDescent="0.3">
      <c r="A16" s="553" t="s">
        <v>25</v>
      </c>
      <c r="B16" s="554">
        <v>1662.5287000000001</v>
      </c>
      <c r="C16" s="554">
        <v>2892.9857999999999</v>
      </c>
      <c r="D16" s="554">
        <v>3141.0435000000002</v>
      </c>
      <c r="E16" s="554">
        <v>3389.9207999999999</v>
      </c>
      <c r="F16" s="554">
        <v>3685.5189999999998</v>
      </c>
      <c r="G16" s="554">
        <v>4010.8231000000001</v>
      </c>
      <c r="H16" s="554">
        <v>4313.2340000000004</v>
      </c>
      <c r="I16" s="463">
        <v>21.141248642035322</v>
      </c>
      <c r="J16" s="464">
        <v>24.142776023340552</v>
      </c>
      <c r="K16" s="465">
        <v>1.5480088591284025</v>
      </c>
      <c r="L16" s="524"/>
      <c r="M16" s="555" t="s">
        <v>25</v>
      </c>
      <c r="N16" s="556">
        <v>3193.6091000000001</v>
      </c>
      <c r="O16" s="556">
        <v>3897.7941000000001</v>
      </c>
      <c r="P16" s="556">
        <v>4717.8624</v>
      </c>
      <c r="Q16" s="557">
        <v>3135.6714999999999</v>
      </c>
      <c r="R16" s="557">
        <v>3348.9760999999999</v>
      </c>
      <c r="S16" s="557">
        <v>3300.7307999999998</v>
      </c>
      <c r="T16" s="469">
        <v>24.026038344455213</v>
      </c>
      <c r="U16" s="470">
        <v>22.184577429985683</v>
      </c>
      <c r="V16" s="471">
        <v>1.899</v>
      </c>
      <c r="W16" s="472">
        <v>0.50800000000000001</v>
      </c>
    </row>
    <row r="17" spans="1:23" x14ac:dyDescent="0.3">
      <c r="A17" s="553" t="s">
        <v>53</v>
      </c>
      <c r="B17" s="554">
        <v>525.61419999999998</v>
      </c>
      <c r="C17" s="554">
        <v>662.35270000000003</v>
      </c>
      <c r="D17" s="554">
        <v>795.83169999999996</v>
      </c>
      <c r="E17" s="554">
        <v>887.68629999999996</v>
      </c>
      <c r="F17" s="554">
        <v>1002.7653</v>
      </c>
      <c r="G17" s="554">
        <v>1096.1166000000001</v>
      </c>
      <c r="H17" s="554">
        <v>1181.2505000000001</v>
      </c>
      <c r="I17" s="463">
        <v>4.8403151924988466</v>
      </c>
      <c r="J17" s="464">
        <v>6.6118986934070891</v>
      </c>
      <c r="K17" s="465">
        <v>2.2500585037950049</v>
      </c>
      <c r="L17" s="524"/>
      <c r="M17" s="555" t="s">
        <v>53</v>
      </c>
      <c r="N17" s="556">
        <v>792.74189999999999</v>
      </c>
      <c r="O17" s="556">
        <v>935.90049999999997</v>
      </c>
      <c r="P17" s="556">
        <v>1032.2701999999999</v>
      </c>
      <c r="Q17" s="557">
        <v>815.3691</v>
      </c>
      <c r="R17" s="557">
        <v>1233.7746999999999</v>
      </c>
      <c r="S17" s="557">
        <v>1590.0632000000001</v>
      </c>
      <c r="T17" s="469">
        <v>5.2569069006841858</v>
      </c>
      <c r="U17" s="470">
        <v>10.686990947268651</v>
      </c>
      <c r="V17" s="471">
        <v>1.7210000000000001</v>
      </c>
      <c r="W17" s="472">
        <v>3.4260000000000002</v>
      </c>
    </row>
    <row r="18" spans="1:23" x14ac:dyDescent="0.3">
      <c r="A18" s="553" t="s">
        <v>54</v>
      </c>
      <c r="B18" s="554">
        <v>184.25550000000001</v>
      </c>
      <c r="C18" s="554">
        <v>334.85239999999999</v>
      </c>
      <c r="D18" s="554">
        <v>377.23289999999997</v>
      </c>
      <c r="E18" s="554">
        <v>420.22669999999999</v>
      </c>
      <c r="F18" s="554">
        <v>462.82780000000002</v>
      </c>
      <c r="G18" s="554">
        <v>501.69979999999998</v>
      </c>
      <c r="H18" s="554">
        <v>535.75319999999999</v>
      </c>
      <c r="I18" s="463">
        <v>2.4470212908692011</v>
      </c>
      <c r="J18" s="464">
        <v>2.9988100602443488</v>
      </c>
      <c r="K18" s="465">
        <v>1.8240663996253126</v>
      </c>
      <c r="L18" s="524"/>
      <c r="M18" s="555" t="s">
        <v>54</v>
      </c>
      <c r="N18" s="556">
        <v>375.20429999999999</v>
      </c>
      <c r="O18" s="556">
        <v>449.90539999999999</v>
      </c>
      <c r="P18" s="556">
        <v>514.61450000000002</v>
      </c>
      <c r="Q18" s="557">
        <v>377.72219999999999</v>
      </c>
      <c r="R18" s="557">
        <v>486.32260000000002</v>
      </c>
      <c r="S18" s="557">
        <v>592.59320000000002</v>
      </c>
      <c r="T18" s="469">
        <v>2.6207096903912772</v>
      </c>
      <c r="U18" s="470">
        <v>3.9828845569238771</v>
      </c>
      <c r="V18" s="471">
        <v>1.667</v>
      </c>
      <c r="W18" s="472">
        <v>2.2200000000000002</v>
      </c>
    </row>
    <row r="19" spans="1:23" x14ac:dyDescent="0.3">
      <c r="A19" s="553" t="s">
        <v>60</v>
      </c>
      <c r="B19" s="554">
        <v>907.39160000000004</v>
      </c>
      <c r="C19" s="554">
        <v>1421.0109</v>
      </c>
      <c r="D19" s="554">
        <v>1543.1542999999999</v>
      </c>
      <c r="E19" s="554">
        <v>1632.5063</v>
      </c>
      <c r="F19" s="554">
        <v>1720.8915</v>
      </c>
      <c r="G19" s="554">
        <v>1804.2914000000001</v>
      </c>
      <c r="H19" s="554">
        <v>1883.1821</v>
      </c>
      <c r="I19" s="463">
        <v>10.384407956631653</v>
      </c>
      <c r="J19" s="464">
        <v>10.540871107726616</v>
      </c>
      <c r="K19" s="465">
        <v>1.0889417877057106</v>
      </c>
      <c r="L19" s="524"/>
      <c r="M19" s="555" t="s">
        <v>60</v>
      </c>
      <c r="N19" s="556">
        <v>1539.5800999999999</v>
      </c>
      <c r="O19" s="556">
        <v>1695.0886</v>
      </c>
      <c r="P19" s="556">
        <v>1834.0963999999999</v>
      </c>
      <c r="Q19" s="557">
        <v>1549.912</v>
      </c>
      <c r="R19" s="557">
        <v>1927.665</v>
      </c>
      <c r="S19" s="557">
        <v>2309.9413</v>
      </c>
      <c r="T19" s="469">
        <v>9.3402619020485353</v>
      </c>
      <c r="U19" s="470">
        <v>15.525371420344788</v>
      </c>
      <c r="V19" s="471">
        <v>0.98599999999999999</v>
      </c>
      <c r="W19" s="472">
        <v>1.8859999999999999</v>
      </c>
    </row>
    <row r="20" spans="1:23" x14ac:dyDescent="0.3">
      <c r="A20" s="558" t="s">
        <v>92</v>
      </c>
      <c r="B20" s="559">
        <v>36.800600000000003</v>
      </c>
      <c r="C20" s="559">
        <v>180.8526</v>
      </c>
      <c r="D20" s="559">
        <v>338.80360000000002</v>
      </c>
      <c r="E20" s="559">
        <v>478.11739999999998</v>
      </c>
      <c r="F20" s="559">
        <v>643.18259999999998</v>
      </c>
      <c r="G20" s="559">
        <v>835.32619999999997</v>
      </c>
      <c r="H20" s="559">
        <v>1036.5530000000001</v>
      </c>
      <c r="I20" s="477">
        <v>1.3216275669789175</v>
      </c>
      <c r="J20" s="478">
        <v>5.8019729315223145</v>
      </c>
      <c r="K20" s="479">
        <v>6.945891723380293</v>
      </c>
      <c r="L20" s="560"/>
      <c r="M20" s="555" t="s">
        <v>92</v>
      </c>
      <c r="N20" s="556">
        <v>318.53969999999998</v>
      </c>
      <c r="O20" s="556">
        <v>534.96230000000003</v>
      </c>
      <c r="P20" s="556">
        <v>808.67160000000001</v>
      </c>
      <c r="Q20" s="557">
        <v>358.6909</v>
      </c>
      <c r="R20" s="557">
        <v>938.65179999999998</v>
      </c>
      <c r="S20" s="557">
        <v>1758.6495</v>
      </c>
      <c r="T20" s="469">
        <v>4.1182156710784845</v>
      </c>
      <c r="U20" s="470">
        <v>11.820078149043724</v>
      </c>
      <c r="V20" s="471">
        <v>5.93</v>
      </c>
      <c r="W20" s="472">
        <v>9.1430000000000007</v>
      </c>
    </row>
    <row r="21" spans="1:23" x14ac:dyDescent="0.3">
      <c r="A21" s="561" t="s">
        <v>524</v>
      </c>
      <c r="B21" s="562">
        <v>2986.5873999999999</v>
      </c>
      <c r="C21" s="562">
        <v>5147.2614999999996</v>
      </c>
      <c r="D21" s="562">
        <v>5453.2610999999997</v>
      </c>
      <c r="E21" s="562">
        <v>5819.884</v>
      </c>
      <c r="F21" s="562">
        <v>6282.1293999999998</v>
      </c>
      <c r="G21" s="562">
        <v>6780.6192000000001</v>
      </c>
      <c r="H21" s="562">
        <v>7256.5510999999997</v>
      </c>
      <c r="I21" s="563">
        <v>99.999998057219358</v>
      </c>
      <c r="J21" s="564">
        <v>100.00000000000001</v>
      </c>
      <c r="K21" s="565">
        <v>1.3296851639521101</v>
      </c>
      <c r="L21" s="524"/>
      <c r="M21" s="566" t="s">
        <v>524</v>
      </c>
      <c r="N21" s="567">
        <v>5592.4712</v>
      </c>
      <c r="O21" s="567">
        <v>6795.8860000000004</v>
      </c>
      <c r="P21" s="567">
        <v>8097.5427</v>
      </c>
      <c r="Q21" s="567">
        <v>5239.4315999999999</v>
      </c>
      <c r="R21" s="567">
        <v>5444.5582999999997</v>
      </c>
      <c r="S21" s="567">
        <v>6037.6010999999999</v>
      </c>
      <c r="T21" s="484">
        <v>100</v>
      </c>
      <c r="U21" s="484">
        <v>100</v>
      </c>
      <c r="V21" s="485">
        <v>1.758</v>
      </c>
      <c r="W21" s="485">
        <v>0.61599999999999999</v>
      </c>
    </row>
    <row r="22" spans="1:23" x14ac:dyDescent="0.3">
      <c r="A22" s="553" t="s">
        <v>23</v>
      </c>
      <c r="B22" s="554">
        <v>1217.1031</v>
      </c>
      <c r="C22" s="554">
        <v>2408.114</v>
      </c>
      <c r="D22" s="554">
        <v>2344.1698999999999</v>
      </c>
      <c r="E22" s="554">
        <v>2361.1138999999998</v>
      </c>
      <c r="F22" s="554">
        <v>2403.9151000000002</v>
      </c>
      <c r="G22" s="554">
        <v>2440.7026999999998</v>
      </c>
      <c r="H22" s="554">
        <v>2468.6781999999998</v>
      </c>
      <c r="I22" s="463">
        <v>46.784372622218633</v>
      </c>
      <c r="J22" s="464">
        <v>34.019993327133051</v>
      </c>
      <c r="K22" s="465">
        <v>9.5580253382809843E-2</v>
      </c>
      <c r="L22" s="524"/>
      <c r="M22" s="555" t="s">
        <v>23</v>
      </c>
      <c r="N22" s="556">
        <v>2469.1244999999999</v>
      </c>
      <c r="O22" s="556">
        <v>2973.4555999999998</v>
      </c>
      <c r="P22" s="556">
        <v>3474.7091999999998</v>
      </c>
      <c r="Q22" s="557">
        <v>2093.6106</v>
      </c>
      <c r="R22" s="557">
        <v>1210.6748</v>
      </c>
      <c r="S22" s="557">
        <v>690.30349999999999</v>
      </c>
      <c r="T22" s="469">
        <v>42.910662267949505</v>
      </c>
      <c r="U22" s="470">
        <v>11.43340688738115</v>
      </c>
      <c r="V22" s="471">
        <v>1.42</v>
      </c>
      <c r="W22" s="472">
        <v>-4.6920000000000002</v>
      </c>
    </row>
    <row r="23" spans="1:23" x14ac:dyDescent="0.3">
      <c r="A23" s="553" t="s">
        <v>24</v>
      </c>
      <c r="B23" s="554">
        <v>385.44439999999997</v>
      </c>
      <c r="C23" s="554">
        <v>277.4991</v>
      </c>
      <c r="D23" s="554">
        <v>230.4393</v>
      </c>
      <c r="E23" s="554">
        <v>202.72300000000001</v>
      </c>
      <c r="F23" s="554">
        <v>175.16820000000001</v>
      </c>
      <c r="G23" s="554">
        <v>161.42590000000001</v>
      </c>
      <c r="H23" s="554">
        <v>151.7407</v>
      </c>
      <c r="I23" s="463">
        <v>5.3911987957091361</v>
      </c>
      <c r="J23" s="464">
        <v>2.0910856674047262</v>
      </c>
      <c r="K23" s="465">
        <v>-2.2949654887233217</v>
      </c>
      <c r="L23" s="524"/>
      <c r="M23" s="555" t="s">
        <v>24</v>
      </c>
      <c r="N23" s="556">
        <v>233.51009999999999</v>
      </c>
      <c r="O23" s="556">
        <v>181.59460000000001</v>
      </c>
      <c r="P23" s="556">
        <v>159.52029999999999</v>
      </c>
      <c r="Q23" s="557">
        <v>220.70849999999999</v>
      </c>
      <c r="R23" s="557">
        <v>116.4863</v>
      </c>
      <c r="S23" s="557">
        <v>64.758200000000002</v>
      </c>
      <c r="T23" s="469">
        <v>1.9699840545453373</v>
      </c>
      <c r="U23" s="470">
        <v>1.0725816251756015</v>
      </c>
      <c r="V23" s="471">
        <v>-2.1070000000000002</v>
      </c>
      <c r="W23" s="472">
        <v>-5.4429999999999996</v>
      </c>
    </row>
    <row r="24" spans="1:23" x14ac:dyDescent="0.3">
      <c r="A24" s="553" t="s">
        <v>25</v>
      </c>
      <c r="B24" s="554">
        <v>581.84939999999995</v>
      </c>
      <c r="C24" s="554">
        <v>1154.992</v>
      </c>
      <c r="D24" s="554">
        <v>1216.5074999999999</v>
      </c>
      <c r="E24" s="554">
        <v>1300.2284999999999</v>
      </c>
      <c r="F24" s="554">
        <v>1405.8269</v>
      </c>
      <c r="G24" s="554">
        <v>1536.5145</v>
      </c>
      <c r="H24" s="554">
        <v>1649.7444</v>
      </c>
      <c r="I24" s="463">
        <v>22.438960989256131</v>
      </c>
      <c r="J24" s="464">
        <v>22.734552231017847</v>
      </c>
      <c r="K24" s="465">
        <v>1.3807023545732822</v>
      </c>
      <c r="L24" s="524"/>
      <c r="M24" s="555" t="s">
        <v>25</v>
      </c>
      <c r="N24" s="556">
        <v>1251.066</v>
      </c>
      <c r="O24" s="556">
        <v>1533.7418</v>
      </c>
      <c r="P24" s="556">
        <v>1888.7625</v>
      </c>
      <c r="Q24" s="557">
        <v>1228.4105</v>
      </c>
      <c r="R24" s="557">
        <v>1258.528</v>
      </c>
      <c r="S24" s="557">
        <v>1062.2907</v>
      </c>
      <c r="T24" s="469">
        <v>23.325131709401177</v>
      </c>
      <c r="U24" s="470">
        <v>17.594582391340825</v>
      </c>
      <c r="V24" s="471">
        <v>1.91</v>
      </c>
      <c r="W24" s="472">
        <v>-0.32100000000000001</v>
      </c>
    </row>
    <row r="25" spans="1:23" x14ac:dyDescent="0.3">
      <c r="A25" s="553" t="s">
        <v>53</v>
      </c>
      <c r="B25" s="554">
        <v>525.61419999999998</v>
      </c>
      <c r="C25" s="554">
        <v>662.35270000000003</v>
      </c>
      <c r="D25" s="554">
        <v>795.83169999999996</v>
      </c>
      <c r="E25" s="554">
        <v>887.68629999999996</v>
      </c>
      <c r="F25" s="554">
        <v>1002.7653</v>
      </c>
      <c r="G25" s="554">
        <v>1096.1166000000001</v>
      </c>
      <c r="H25" s="554">
        <v>1181.2505000000001</v>
      </c>
      <c r="I25" s="463">
        <v>12.868060035418836</v>
      </c>
      <c r="J25" s="464">
        <v>16.278401181519968</v>
      </c>
      <c r="K25" s="465">
        <v>2.2500585037950049</v>
      </c>
      <c r="L25" s="524"/>
      <c r="M25" s="555" t="s">
        <v>53</v>
      </c>
      <c r="N25" s="556">
        <v>792.74189999999999</v>
      </c>
      <c r="O25" s="556">
        <v>935.90049999999997</v>
      </c>
      <c r="P25" s="556">
        <v>1032.2701999999999</v>
      </c>
      <c r="Q25" s="557">
        <v>815.3691</v>
      </c>
      <c r="R25" s="557">
        <v>1233.7746999999999</v>
      </c>
      <c r="S25" s="557">
        <v>1590.0632000000001</v>
      </c>
      <c r="T25" s="469">
        <v>12.747943891669753</v>
      </c>
      <c r="U25" s="470">
        <v>26.336009512122295</v>
      </c>
      <c r="V25" s="471">
        <v>1.7210000000000001</v>
      </c>
      <c r="W25" s="472">
        <v>3.4260000000000002</v>
      </c>
    </row>
    <row r="26" spans="1:23" x14ac:dyDescent="0.3">
      <c r="A26" s="553" t="s">
        <v>54</v>
      </c>
      <c r="B26" s="554">
        <v>184.25550000000001</v>
      </c>
      <c r="C26" s="554">
        <v>334.85239999999999</v>
      </c>
      <c r="D26" s="554">
        <v>377.23289999999997</v>
      </c>
      <c r="E26" s="554">
        <v>420.22669999999999</v>
      </c>
      <c r="F26" s="554">
        <v>462.82780000000002</v>
      </c>
      <c r="G26" s="554">
        <v>501.69979999999998</v>
      </c>
      <c r="H26" s="554">
        <v>535.75319999999999</v>
      </c>
      <c r="I26" s="463">
        <v>6.505447605488861</v>
      </c>
      <c r="J26" s="464">
        <v>7.3830280062383906</v>
      </c>
      <c r="K26" s="465">
        <v>1.8240663996253126</v>
      </c>
      <c r="L26" s="524"/>
      <c r="M26" s="555" t="s">
        <v>54</v>
      </c>
      <c r="N26" s="556">
        <v>375.20429999999999</v>
      </c>
      <c r="O26" s="556">
        <v>449.90539999999999</v>
      </c>
      <c r="P26" s="556">
        <v>514.61450000000002</v>
      </c>
      <c r="Q26" s="557">
        <v>377.72219999999999</v>
      </c>
      <c r="R26" s="557">
        <v>486.32260000000002</v>
      </c>
      <c r="S26" s="557">
        <v>592.59320000000002</v>
      </c>
      <c r="T26" s="469">
        <v>6.3551934094771738</v>
      </c>
      <c r="U26" s="470">
        <v>9.8150439253100039</v>
      </c>
      <c r="V26" s="471">
        <v>1.667</v>
      </c>
      <c r="W26" s="472">
        <v>2.2200000000000002</v>
      </c>
    </row>
    <row r="27" spans="1:23" x14ac:dyDescent="0.3">
      <c r="A27" s="553" t="s">
        <v>60</v>
      </c>
      <c r="B27" s="554">
        <v>59.152500000000003</v>
      </c>
      <c r="C27" s="554">
        <v>165.15100000000001</v>
      </c>
      <c r="D27" s="554">
        <v>207.93530000000001</v>
      </c>
      <c r="E27" s="554">
        <v>246.9042</v>
      </c>
      <c r="F27" s="554">
        <v>292.5573</v>
      </c>
      <c r="G27" s="554">
        <v>345.15109999999999</v>
      </c>
      <c r="H27" s="554">
        <v>401.85230000000001</v>
      </c>
      <c r="I27" s="463">
        <v>3.2085216575843298</v>
      </c>
      <c r="J27" s="464">
        <v>5.5377864010356115</v>
      </c>
      <c r="K27" s="465">
        <v>3.4792515504850519</v>
      </c>
      <c r="L27" s="524"/>
      <c r="M27" s="555" t="s">
        <v>60</v>
      </c>
      <c r="N27" s="556">
        <v>206.34829999999999</v>
      </c>
      <c r="O27" s="556">
        <v>272.24680000000001</v>
      </c>
      <c r="P27" s="556">
        <v>347.9563</v>
      </c>
      <c r="Q27" s="557">
        <v>208.53710000000001</v>
      </c>
      <c r="R27" s="557">
        <v>345.3349</v>
      </c>
      <c r="S27" s="557">
        <v>545.65880000000004</v>
      </c>
      <c r="T27" s="469">
        <v>4.2970603909257559</v>
      </c>
      <c r="U27" s="470">
        <v>9.0376755761489456</v>
      </c>
      <c r="V27" s="471">
        <v>2.9079999999999999</v>
      </c>
      <c r="W27" s="472">
        <v>4.7039999999999997</v>
      </c>
    </row>
    <row r="28" spans="1:23" x14ac:dyDescent="0.3">
      <c r="A28" s="558" t="s">
        <v>92</v>
      </c>
      <c r="B28" s="559">
        <v>33.168300000000002</v>
      </c>
      <c r="C28" s="559">
        <v>144.30019999999999</v>
      </c>
      <c r="D28" s="559">
        <v>281.14449999999999</v>
      </c>
      <c r="E28" s="559">
        <v>401.00150000000002</v>
      </c>
      <c r="F28" s="559">
        <v>539.06880000000001</v>
      </c>
      <c r="G28" s="559">
        <v>699.0086</v>
      </c>
      <c r="H28" s="559">
        <v>867.53179999999998</v>
      </c>
      <c r="I28" s="477">
        <v>2.8034363515434371</v>
      </c>
      <c r="J28" s="478">
        <v>11.955153185650412</v>
      </c>
      <c r="K28" s="479">
        <v>7.1426167218440195</v>
      </c>
      <c r="L28" s="524"/>
      <c r="M28" s="555" t="s">
        <v>92</v>
      </c>
      <c r="N28" s="556">
        <v>264.476</v>
      </c>
      <c r="O28" s="556">
        <v>449.04140000000001</v>
      </c>
      <c r="P28" s="556">
        <v>679.70979999999997</v>
      </c>
      <c r="Q28" s="557">
        <v>295.07339999999999</v>
      </c>
      <c r="R28" s="557">
        <v>793.43709999999999</v>
      </c>
      <c r="S28" s="557">
        <v>1491.9333999999999</v>
      </c>
      <c r="T28" s="469">
        <v>8.394025510973842</v>
      </c>
      <c r="U28" s="470">
        <v>24.71069842623422</v>
      </c>
      <c r="V28" s="471">
        <v>6.1420000000000003</v>
      </c>
      <c r="W28" s="472">
        <v>9.4</v>
      </c>
    </row>
    <row r="29" spans="1:23" x14ac:dyDescent="0.3">
      <c r="A29" s="561" t="s">
        <v>525</v>
      </c>
      <c r="B29" s="562">
        <v>919.87940000000003</v>
      </c>
      <c r="C29" s="562">
        <v>1508.0635</v>
      </c>
      <c r="D29" s="562">
        <v>1564.0517</v>
      </c>
      <c r="E29" s="562">
        <v>1621.5916</v>
      </c>
      <c r="F29" s="562">
        <v>1687.5155</v>
      </c>
      <c r="G29" s="562">
        <v>1750.5564999999999</v>
      </c>
      <c r="H29" s="562">
        <v>1801.0029</v>
      </c>
      <c r="I29" s="563">
        <v>100</v>
      </c>
      <c r="J29" s="564">
        <v>100</v>
      </c>
      <c r="K29" s="565">
        <v>0.68509495396678055</v>
      </c>
      <c r="L29" s="524"/>
      <c r="M29" s="566" t="s">
        <v>525</v>
      </c>
      <c r="N29" s="567">
        <v>1591.6956</v>
      </c>
      <c r="O29" s="567">
        <v>1811.3615</v>
      </c>
      <c r="P29" s="567">
        <v>2042.5751</v>
      </c>
      <c r="Q29" s="567">
        <v>1527.4947999999999</v>
      </c>
      <c r="R29" s="567">
        <v>1477.3335</v>
      </c>
      <c r="S29" s="567">
        <v>1386.2017000000001</v>
      </c>
      <c r="T29" s="484">
        <v>100</v>
      </c>
      <c r="U29" s="484">
        <v>100</v>
      </c>
      <c r="V29" s="485">
        <v>1.1739999999999999</v>
      </c>
      <c r="W29" s="485">
        <v>-0.32400000000000001</v>
      </c>
    </row>
    <row r="30" spans="1:23" x14ac:dyDescent="0.3">
      <c r="A30" s="568" t="s">
        <v>526</v>
      </c>
      <c r="B30" s="569">
        <v>184.78</v>
      </c>
      <c r="C30" s="569">
        <v>342.83539999999999</v>
      </c>
      <c r="D30" s="569">
        <v>363.79109999999997</v>
      </c>
      <c r="E30" s="569">
        <v>388.23090000000002</v>
      </c>
      <c r="F30" s="569">
        <v>422.08699999999999</v>
      </c>
      <c r="G30" s="569">
        <v>457.3143</v>
      </c>
      <c r="H30" s="569">
        <v>490.5095</v>
      </c>
      <c r="I30" s="463">
        <v>22.733485692081267</v>
      </c>
      <c r="J30" s="464">
        <v>27.235353146849462</v>
      </c>
      <c r="K30" s="490">
        <v>1.3872035963734541</v>
      </c>
      <c r="L30" s="524"/>
      <c r="M30" s="570" t="s">
        <v>526</v>
      </c>
      <c r="N30" s="571">
        <v>373.2002</v>
      </c>
      <c r="O30" s="571">
        <v>461.65379999999999</v>
      </c>
      <c r="P30" s="571">
        <v>560.15880000000004</v>
      </c>
      <c r="Q30" s="572">
        <v>352.089</v>
      </c>
      <c r="R30" s="572">
        <v>364.00020000000001</v>
      </c>
      <c r="S30" s="572">
        <v>386.37490000000003</v>
      </c>
      <c r="T30" s="494">
        <v>27.42414709745556</v>
      </c>
      <c r="U30" s="495">
        <v>27.872920657938881</v>
      </c>
      <c r="V30" s="496">
        <v>1.9059999999999999</v>
      </c>
      <c r="W30" s="497">
        <v>0.46100000000000002</v>
      </c>
    </row>
    <row r="31" spans="1:23" x14ac:dyDescent="0.3">
      <c r="A31" s="561" t="s">
        <v>527</v>
      </c>
      <c r="B31" s="562">
        <v>6161.2932000000001</v>
      </c>
      <c r="C31" s="562">
        <v>9410.0318000000007</v>
      </c>
      <c r="D31" s="562">
        <v>10204.1715</v>
      </c>
      <c r="E31" s="562">
        <v>10793.854499999999</v>
      </c>
      <c r="F31" s="562">
        <v>11392.2778</v>
      </c>
      <c r="G31" s="562">
        <v>11989.052</v>
      </c>
      <c r="H31" s="562">
        <v>12537.5911</v>
      </c>
      <c r="I31" s="563">
        <v>100</v>
      </c>
      <c r="J31" s="564">
        <v>100.00000079760139</v>
      </c>
      <c r="K31" s="565">
        <v>1.1097863528210183</v>
      </c>
      <c r="L31" s="524"/>
      <c r="M31" s="566" t="s">
        <v>527</v>
      </c>
      <c r="N31" s="567">
        <v>10332.3879</v>
      </c>
      <c r="O31" s="567">
        <v>11951.317300000001</v>
      </c>
      <c r="P31" s="567">
        <v>13565.5645</v>
      </c>
      <c r="Q31" s="567">
        <v>10013.982</v>
      </c>
      <c r="R31" s="567">
        <v>10433.423699999999</v>
      </c>
      <c r="S31" s="567">
        <v>10705.7202</v>
      </c>
      <c r="T31" s="484">
        <v>100</v>
      </c>
      <c r="U31" s="484">
        <v>100</v>
      </c>
      <c r="V31" s="485">
        <v>1.417</v>
      </c>
      <c r="W31" s="485">
        <v>0.497</v>
      </c>
    </row>
    <row r="32" spans="1:23" x14ac:dyDescent="0.3">
      <c r="A32" s="553" t="s">
        <v>23</v>
      </c>
      <c r="B32" s="554">
        <v>753.67370000000005</v>
      </c>
      <c r="C32" s="554">
        <v>1076.0009</v>
      </c>
      <c r="D32" s="554">
        <v>1106.9023</v>
      </c>
      <c r="E32" s="554">
        <v>1126.5653</v>
      </c>
      <c r="F32" s="554">
        <v>1141.9974999999999</v>
      </c>
      <c r="G32" s="554">
        <v>1146.3832</v>
      </c>
      <c r="H32" s="554">
        <v>1143.3710000000001</v>
      </c>
      <c r="I32" s="463">
        <v>11.434614918091986</v>
      </c>
      <c r="J32" s="464">
        <v>9.119542908047146</v>
      </c>
      <c r="K32" s="465">
        <v>0.2338484553753295</v>
      </c>
      <c r="L32" s="524"/>
      <c r="M32" s="555" t="s">
        <v>23</v>
      </c>
      <c r="N32" s="556">
        <v>1123.9849999999999</v>
      </c>
      <c r="O32" s="556">
        <v>1211.9445000000001</v>
      </c>
      <c r="P32" s="556">
        <v>1257.1029000000001</v>
      </c>
      <c r="Q32" s="557">
        <v>1085.9041999999999</v>
      </c>
      <c r="R32" s="557">
        <v>997.64520000000005</v>
      </c>
      <c r="S32" s="557">
        <v>880.51859999999999</v>
      </c>
      <c r="T32" s="469">
        <v>9.2668675896237129</v>
      </c>
      <c r="U32" s="470">
        <v>8.2247488590258495</v>
      </c>
      <c r="V32" s="471">
        <v>0.6</v>
      </c>
      <c r="W32" s="472">
        <v>-0.76800000000000002</v>
      </c>
    </row>
    <row r="33" spans="1:23" x14ac:dyDescent="0.3">
      <c r="A33" s="553" t="s">
        <v>24</v>
      </c>
      <c r="B33" s="554">
        <v>2598.8487</v>
      </c>
      <c r="C33" s="554">
        <v>3737.1779000000001</v>
      </c>
      <c r="D33" s="554">
        <v>4000.6332000000002</v>
      </c>
      <c r="E33" s="554">
        <v>4133.5689000000002</v>
      </c>
      <c r="F33" s="554">
        <v>4230.9534000000003</v>
      </c>
      <c r="G33" s="554">
        <v>4338.8651</v>
      </c>
      <c r="H33" s="554">
        <v>4434.3562000000002</v>
      </c>
      <c r="I33" s="463">
        <v>39.714827531188575</v>
      </c>
      <c r="J33" s="464">
        <v>35.368486375345263</v>
      </c>
      <c r="K33" s="465">
        <v>0.66005996235793951</v>
      </c>
      <c r="L33" s="524"/>
      <c r="M33" s="555" t="s">
        <v>24</v>
      </c>
      <c r="N33" s="556">
        <v>4066.5745999999999</v>
      </c>
      <c r="O33" s="556">
        <v>4540.3702000000003</v>
      </c>
      <c r="P33" s="556">
        <v>5033.8344999999999</v>
      </c>
      <c r="Q33" s="557">
        <v>3887.3771999999999</v>
      </c>
      <c r="R33" s="557">
        <v>3578.5149000000001</v>
      </c>
      <c r="S33" s="557">
        <v>3127.3914</v>
      </c>
      <c r="T33" s="469">
        <v>37.10744584200679</v>
      </c>
      <c r="U33" s="470">
        <v>29.212340146905763</v>
      </c>
      <c r="V33" s="471">
        <v>1.1519999999999999</v>
      </c>
      <c r="W33" s="472">
        <v>-0.68300000000000005</v>
      </c>
    </row>
    <row r="34" spans="1:23" x14ac:dyDescent="0.3">
      <c r="A34" s="553" t="s">
        <v>25</v>
      </c>
      <c r="B34" s="554">
        <v>944.24959999999999</v>
      </c>
      <c r="C34" s="554">
        <v>1420.8206</v>
      </c>
      <c r="D34" s="554">
        <v>1596.5491</v>
      </c>
      <c r="E34" s="554">
        <v>1748.8230000000001</v>
      </c>
      <c r="F34" s="554">
        <v>1921.8181999999999</v>
      </c>
      <c r="G34" s="554">
        <v>2091.8811000000001</v>
      </c>
      <c r="H34" s="554">
        <v>2253.5023999999999</v>
      </c>
      <c r="I34" s="463">
        <v>15.098998921555184</v>
      </c>
      <c r="J34" s="464">
        <v>17.973966306813118</v>
      </c>
      <c r="K34" s="465">
        <v>1.7898720490848286</v>
      </c>
      <c r="L34" s="524"/>
      <c r="M34" s="555" t="s">
        <v>25</v>
      </c>
      <c r="N34" s="556">
        <v>1607.49</v>
      </c>
      <c r="O34" s="556">
        <v>1977.6831</v>
      </c>
      <c r="P34" s="556">
        <v>2355.2127</v>
      </c>
      <c r="Q34" s="557">
        <v>1584.3991000000001</v>
      </c>
      <c r="R34" s="557">
        <v>1791.0324000000001</v>
      </c>
      <c r="S34" s="557">
        <v>1974.8289</v>
      </c>
      <c r="T34" s="469">
        <v>17.361700650201474</v>
      </c>
      <c r="U34" s="470">
        <v>18.446483404264573</v>
      </c>
      <c r="V34" s="471">
        <v>1.9630000000000001</v>
      </c>
      <c r="W34" s="472">
        <v>1.274</v>
      </c>
    </row>
    <row r="35" spans="1:23" x14ac:dyDescent="0.3">
      <c r="A35" s="553" t="s">
        <v>395</v>
      </c>
      <c r="B35" s="554">
        <v>835.60090000000002</v>
      </c>
      <c r="C35" s="554">
        <v>1709.0891999999999</v>
      </c>
      <c r="D35" s="554">
        <v>1932.6691000000001</v>
      </c>
      <c r="E35" s="554">
        <v>2151.9582999999998</v>
      </c>
      <c r="F35" s="554">
        <v>2396.6007</v>
      </c>
      <c r="G35" s="554">
        <v>2645.3832000000002</v>
      </c>
      <c r="H35" s="554">
        <v>2878.6691999999998</v>
      </c>
      <c r="I35" s="463">
        <v>18.162416836891026</v>
      </c>
      <c r="J35" s="464">
        <v>22.960305349246873</v>
      </c>
      <c r="K35" s="465">
        <v>2.0255000378593957</v>
      </c>
      <c r="L35" s="524"/>
      <c r="M35" s="555" t="s">
        <v>395</v>
      </c>
      <c r="N35" s="556">
        <v>1970.2882999999999</v>
      </c>
      <c r="O35" s="556">
        <v>2533.1491000000001</v>
      </c>
      <c r="P35" s="556">
        <v>3110.0738999999999</v>
      </c>
      <c r="Q35" s="557">
        <v>1879.3964000000001</v>
      </c>
      <c r="R35" s="557">
        <v>2193.8409000000001</v>
      </c>
      <c r="S35" s="557">
        <v>2561.2008000000001</v>
      </c>
      <c r="T35" s="469">
        <v>22.926240187055981</v>
      </c>
      <c r="U35" s="470">
        <v>23.923666527357966</v>
      </c>
      <c r="V35" s="471">
        <v>2.3290000000000002</v>
      </c>
      <c r="W35" s="472">
        <v>1.5680000000000001</v>
      </c>
    </row>
    <row r="36" spans="1:23" x14ac:dyDescent="0.3">
      <c r="A36" s="553" t="s">
        <v>396</v>
      </c>
      <c r="B36" s="554">
        <v>230.06979999999999</v>
      </c>
      <c r="C36" s="554">
        <v>273.77300000000002</v>
      </c>
      <c r="D36" s="554">
        <v>295.85750000000002</v>
      </c>
      <c r="E36" s="554">
        <v>303.03359999999998</v>
      </c>
      <c r="F36" s="554">
        <v>308.26679999999999</v>
      </c>
      <c r="G36" s="554">
        <v>311.94749999999999</v>
      </c>
      <c r="H36" s="554">
        <v>312.85160000000002</v>
      </c>
      <c r="I36" s="463">
        <v>2.9093738025412414</v>
      </c>
      <c r="J36" s="464">
        <v>2.4953086881259035</v>
      </c>
      <c r="K36" s="465">
        <v>0.51451008375074103</v>
      </c>
      <c r="L36" s="524"/>
      <c r="M36" s="555" t="s">
        <v>396</v>
      </c>
      <c r="N36" s="556">
        <v>299.77629999999999</v>
      </c>
      <c r="O36" s="556">
        <v>326.88060000000002</v>
      </c>
      <c r="P36" s="556">
        <v>345.58940000000001</v>
      </c>
      <c r="Q36" s="557">
        <v>292.66230000000002</v>
      </c>
      <c r="R36" s="557">
        <v>284.52300000000002</v>
      </c>
      <c r="S36" s="557">
        <v>265.9769</v>
      </c>
      <c r="T36" s="469">
        <v>2.5475489796241062</v>
      </c>
      <c r="U36" s="470">
        <v>2.4844372450533503</v>
      </c>
      <c r="V36" s="471">
        <v>0.9</v>
      </c>
      <c r="W36" s="472">
        <v>-0.111</v>
      </c>
    </row>
    <row r="37" spans="1:23" x14ac:dyDescent="0.3">
      <c r="A37" s="553" t="s">
        <v>60</v>
      </c>
      <c r="B37" s="554">
        <v>795.22360000000003</v>
      </c>
      <c r="C37" s="554">
        <v>1156.6297</v>
      </c>
      <c r="D37" s="554">
        <v>1213.9146000000001</v>
      </c>
      <c r="E37" s="554">
        <v>1252.8037999999999</v>
      </c>
      <c r="F37" s="554">
        <v>1288.5427999999999</v>
      </c>
      <c r="G37" s="554">
        <v>1318.2905000000001</v>
      </c>
      <c r="H37" s="554">
        <v>1345.8366000000001</v>
      </c>
      <c r="I37" s="463">
        <v>12.291453680315936</v>
      </c>
      <c r="J37" s="464">
        <v>10.734411333609374</v>
      </c>
      <c r="K37" s="465">
        <v>0.58441446931163377</v>
      </c>
      <c r="L37" s="524"/>
      <c r="M37" s="555" t="s">
        <v>60</v>
      </c>
      <c r="N37" s="556">
        <v>1210.2230999999999</v>
      </c>
      <c r="O37" s="556">
        <v>1275.3834999999999</v>
      </c>
      <c r="P37" s="556">
        <v>1334.8051</v>
      </c>
      <c r="Q37" s="557">
        <v>1220.6388999999999</v>
      </c>
      <c r="R37" s="557">
        <v>1442.6692</v>
      </c>
      <c r="S37" s="557">
        <v>1629.1065000000001</v>
      </c>
      <c r="T37" s="469">
        <v>9.8396576124790087</v>
      </c>
      <c r="U37" s="470">
        <v>15.217159327590124</v>
      </c>
      <c r="V37" s="471">
        <v>0.55300000000000005</v>
      </c>
      <c r="W37" s="472">
        <v>1.3260000000000001</v>
      </c>
    </row>
    <row r="38" spans="1:23" x14ac:dyDescent="0.3">
      <c r="A38" s="558" t="s">
        <v>92</v>
      </c>
      <c r="B38" s="559">
        <v>3.6267999999999998</v>
      </c>
      <c r="C38" s="559">
        <v>36.540500000000002</v>
      </c>
      <c r="D38" s="559">
        <v>57.645800000000001</v>
      </c>
      <c r="E38" s="559">
        <v>77.101500000000001</v>
      </c>
      <c r="F38" s="559">
        <v>104.0985</v>
      </c>
      <c r="G38" s="559">
        <v>136.3014</v>
      </c>
      <c r="H38" s="559">
        <v>169.0042</v>
      </c>
      <c r="I38" s="477">
        <v>0.38831430941604256</v>
      </c>
      <c r="J38" s="478">
        <v>1.347979836413711</v>
      </c>
      <c r="K38" s="479">
        <v>6.0673343166608218</v>
      </c>
      <c r="L38" s="524"/>
      <c r="M38" s="555" t="s">
        <v>92</v>
      </c>
      <c r="N38" s="556">
        <v>54.050600000000003</v>
      </c>
      <c r="O38" s="556">
        <v>85.906400000000005</v>
      </c>
      <c r="P38" s="556">
        <v>128.946</v>
      </c>
      <c r="Q38" s="557">
        <v>63.603900000000003</v>
      </c>
      <c r="R38" s="557">
        <v>145.19810000000001</v>
      </c>
      <c r="S38" s="557">
        <v>266.69709999999998</v>
      </c>
      <c r="T38" s="469">
        <v>0.95053913900892217</v>
      </c>
      <c r="U38" s="470">
        <v>2.4911644898023768</v>
      </c>
      <c r="V38" s="471">
        <v>4.9690000000000003</v>
      </c>
      <c r="W38" s="472">
        <v>7.9450000000000003</v>
      </c>
    </row>
    <row r="39" spans="1:23" x14ac:dyDescent="0.3">
      <c r="A39" s="561" t="s">
        <v>407</v>
      </c>
      <c r="B39" s="562">
        <v>1804.7402</v>
      </c>
      <c r="C39" s="562">
        <v>2836.4479999999999</v>
      </c>
      <c r="D39" s="562">
        <v>3112.857</v>
      </c>
      <c r="E39" s="562">
        <v>3334.9683</v>
      </c>
      <c r="F39" s="562">
        <v>3546.9013</v>
      </c>
      <c r="G39" s="562">
        <v>3755.5682999999999</v>
      </c>
      <c r="H39" s="562">
        <v>3940.6578</v>
      </c>
      <c r="I39" s="563">
        <v>100.00000000000001</v>
      </c>
      <c r="J39" s="564">
        <v>99.99999746235261</v>
      </c>
      <c r="K39" s="565">
        <v>1.2726263673773941</v>
      </c>
      <c r="L39" s="524"/>
      <c r="M39" s="566" t="s">
        <v>407</v>
      </c>
      <c r="N39" s="567">
        <v>3151.2283000000002</v>
      </c>
      <c r="O39" s="567">
        <v>3708.4870999999998</v>
      </c>
      <c r="P39" s="567">
        <v>4223.9822000000004</v>
      </c>
      <c r="Q39" s="567">
        <v>3069.6437999999998</v>
      </c>
      <c r="R39" s="567">
        <v>3221.0934000000002</v>
      </c>
      <c r="S39" s="567">
        <v>3316.0336000000002</v>
      </c>
      <c r="T39" s="484">
        <v>100</v>
      </c>
      <c r="U39" s="484">
        <v>100</v>
      </c>
      <c r="V39" s="485">
        <v>1.5429999999999999</v>
      </c>
      <c r="W39" s="485">
        <v>0.60299999999999998</v>
      </c>
    </row>
    <row r="40" spans="1:23" x14ac:dyDescent="0.3">
      <c r="A40" s="553" t="s">
        <v>23</v>
      </c>
      <c r="B40" s="554">
        <v>461.54939999999999</v>
      </c>
      <c r="C40" s="554">
        <v>858.59360000000004</v>
      </c>
      <c r="D40" s="554">
        <v>880.38409999999999</v>
      </c>
      <c r="E40" s="554">
        <v>906.71249999999998</v>
      </c>
      <c r="F40" s="554">
        <v>931.43489999999997</v>
      </c>
      <c r="G40" s="554">
        <v>948.00630000000001</v>
      </c>
      <c r="H40" s="554">
        <v>958.98230000000001</v>
      </c>
      <c r="I40" s="463">
        <v>30.270027865837839</v>
      </c>
      <c r="J40" s="464">
        <v>24.335589352620264</v>
      </c>
      <c r="K40" s="465">
        <v>0.42620149780061567</v>
      </c>
      <c r="L40" s="524"/>
      <c r="M40" s="555" t="s">
        <v>23</v>
      </c>
      <c r="N40" s="556">
        <v>894.02909999999997</v>
      </c>
      <c r="O40" s="556">
        <v>987.03369999999995</v>
      </c>
      <c r="P40" s="556">
        <v>1048.6314</v>
      </c>
      <c r="Q40" s="557">
        <v>866.9665</v>
      </c>
      <c r="R40" s="557">
        <v>817.27890000000002</v>
      </c>
      <c r="S40" s="557">
        <v>737.31799999999998</v>
      </c>
      <c r="T40" s="469">
        <v>24.825658592974182</v>
      </c>
      <c r="U40" s="470">
        <v>22.23493754707431</v>
      </c>
      <c r="V40" s="471">
        <v>0.77200000000000002</v>
      </c>
      <c r="W40" s="472">
        <v>-0.58399999999999996</v>
      </c>
    </row>
    <row r="41" spans="1:23" x14ac:dyDescent="0.3">
      <c r="A41" s="553" t="s">
        <v>24</v>
      </c>
      <c r="B41" s="554">
        <v>336.03089999999997</v>
      </c>
      <c r="C41" s="554">
        <v>326.86759999999998</v>
      </c>
      <c r="D41" s="554">
        <v>349.68799999999999</v>
      </c>
      <c r="E41" s="554">
        <v>349.39370000000002</v>
      </c>
      <c r="F41" s="554">
        <v>346.65199999999999</v>
      </c>
      <c r="G41" s="554">
        <v>345.65570000000002</v>
      </c>
      <c r="H41" s="554">
        <v>343.44450000000001</v>
      </c>
      <c r="I41" s="463">
        <v>11.523835444894459</v>
      </c>
      <c r="J41" s="464">
        <v>8.7154104068615155</v>
      </c>
      <c r="K41" s="465">
        <v>0.19045163155071432</v>
      </c>
      <c r="L41" s="524"/>
      <c r="M41" s="555" t="s">
        <v>24</v>
      </c>
      <c r="N41" s="556">
        <v>354.59969999999998</v>
      </c>
      <c r="O41" s="556">
        <v>363.64859999999999</v>
      </c>
      <c r="P41" s="556">
        <v>367.36320000000001</v>
      </c>
      <c r="Q41" s="557">
        <v>346.37689999999998</v>
      </c>
      <c r="R41" s="557">
        <v>316.19240000000002</v>
      </c>
      <c r="S41" s="557">
        <v>293.59840000000003</v>
      </c>
      <c r="T41" s="469">
        <v>8.6970821041812147</v>
      </c>
      <c r="U41" s="470">
        <v>8.8539030485095207</v>
      </c>
      <c r="V41" s="471">
        <v>0.45</v>
      </c>
      <c r="W41" s="472">
        <v>-0.41199999999999998</v>
      </c>
    </row>
    <row r="42" spans="1:23" x14ac:dyDescent="0.3">
      <c r="A42" s="553" t="s">
        <v>25</v>
      </c>
      <c r="B42" s="554">
        <v>353.73939999999999</v>
      </c>
      <c r="C42" s="554">
        <v>610.02059999999994</v>
      </c>
      <c r="D42" s="554">
        <v>706.59860000000003</v>
      </c>
      <c r="E42" s="554">
        <v>781.71559999999999</v>
      </c>
      <c r="F42" s="554">
        <v>855.07180000000005</v>
      </c>
      <c r="G42" s="554">
        <v>932.77949999999998</v>
      </c>
      <c r="H42" s="554">
        <v>1008.6099</v>
      </c>
      <c r="I42" s="463">
        <v>21.506496858042169</v>
      </c>
      <c r="J42" s="464">
        <v>25.594962851126024</v>
      </c>
      <c r="K42" s="465">
        <v>1.952805668294344</v>
      </c>
      <c r="L42" s="524"/>
      <c r="M42" s="555" t="s">
        <v>25</v>
      </c>
      <c r="N42" s="556">
        <v>712.37400000000002</v>
      </c>
      <c r="O42" s="556">
        <v>885.9923</v>
      </c>
      <c r="P42" s="556">
        <v>1067.3039000000001</v>
      </c>
      <c r="Q42" s="557">
        <v>698.41899999999998</v>
      </c>
      <c r="R42" s="557">
        <v>766.56359999999995</v>
      </c>
      <c r="S42" s="557">
        <v>812.85590000000002</v>
      </c>
      <c r="T42" s="469">
        <v>25.267717747484824</v>
      </c>
      <c r="U42" s="470">
        <v>24.512896974264674</v>
      </c>
      <c r="V42" s="471">
        <v>2.1749999999999998</v>
      </c>
      <c r="W42" s="472">
        <v>1.1100000000000001</v>
      </c>
    </row>
    <row r="43" spans="1:23" x14ac:dyDescent="0.3">
      <c r="A43" s="553" t="s">
        <v>395</v>
      </c>
      <c r="B43" s="554">
        <v>387.952</v>
      </c>
      <c r="C43" s="554">
        <v>724.40530000000001</v>
      </c>
      <c r="D43" s="554">
        <v>815.33879999999999</v>
      </c>
      <c r="E43" s="554">
        <v>901.25289999999995</v>
      </c>
      <c r="F43" s="554">
        <v>982.02679999999998</v>
      </c>
      <c r="G43" s="554">
        <v>1061.2897</v>
      </c>
      <c r="H43" s="554">
        <v>1129.8918000000001</v>
      </c>
      <c r="I43" s="463">
        <v>25.53917082209863</v>
      </c>
      <c r="J43" s="464">
        <v>28.672669826849724</v>
      </c>
      <c r="K43" s="465">
        <v>1.724415110850952</v>
      </c>
      <c r="L43" s="524"/>
      <c r="M43" s="555" t="s">
        <v>395</v>
      </c>
      <c r="N43" s="556">
        <v>825.7586</v>
      </c>
      <c r="O43" s="556">
        <v>1022.3422</v>
      </c>
      <c r="P43" s="556">
        <v>1209.2427</v>
      </c>
      <c r="Q43" s="557">
        <v>795.84720000000004</v>
      </c>
      <c r="R43" s="557">
        <v>880.16359999999997</v>
      </c>
      <c r="S43" s="557">
        <v>955.447</v>
      </c>
      <c r="T43" s="469">
        <v>28.628025468478533</v>
      </c>
      <c r="U43" s="470">
        <v>28.812946889319818</v>
      </c>
      <c r="V43" s="471">
        <v>1.99</v>
      </c>
      <c r="W43" s="472">
        <v>1.07</v>
      </c>
    </row>
    <row r="44" spans="1:23" x14ac:dyDescent="0.3">
      <c r="A44" s="553" t="s">
        <v>396</v>
      </c>
      <c r="B44" s="554">
        <v>152.6422</v>
      </c>
      <c r="C44" s="554">
        <v>122.996</v>
      </c>
      <c r="D44" s="554">
        <v>140.8862</v>
      </c>
      <c r="E44" s="554">
        <v>145.24090000000001</v>
      </c>
      <c r="F44" s="554">
        <v>146.56610000000001</v>
      </c>
      <c r="G44" s="554">
        <v>145.9177</v>
      </c>
      <c r="H44" s="554">
        <v>143.0102</v>
      </c>
      <c r="I44" s="463">
        <v>4.3362684597073518</v>
      </c>
      <c r="J44" s="464">
        <v>3.6290946146097744</v>
      </c>
      <c r="K44" s="465">
        <v>0.58154646118793174</v>
      </c>
      <c r="L44" s="524"/>
      <c r="M44" s="555" t="s">
        <v>396</v>
      </c>
      <c r="N44" s="556">
        <v>142.42930000000001</v>
      </c>
      <c r="O44" s="556">
        <v>157.274</v>
      </c>
      <c r="P44" s="556">
        <v>162.78530000000001</v>
      </c>
      <c r="Q44" s="557">
        <v>140.25909999999999</v>
      </c>
      <c r="R44" s="557">
        <v>133.86429999999999</v>
      </c>
      <c r="S44" s="557">
        <v>117.2093</v>
      </c>
      <c r="T44" s="469">
        <v>3.8538348954216706</v>
      </c>
      <c r="U44" s="470">
        <v>3.5346234127422589</v>
      </c>
      <c r="V44" s="471">
        <v>1.0840000000000001</v>
      </c>
      <c r="W44" s="472">
        <v>-0.185</v>
      </c>
    </row>
    <row r="45" spans="1:23" x14ac:dyDescent="0.3">
      <c r="A45" s="553" t="s">
        <v>60</v>
      </c>
      <c r="B45" s="554">
        <v>112.69289999999999</v>
      </c>
      <c r="C45" s="554">
        <v>192.7859</v>
      </c>
      <c r="D45" s="554">
        <v>218.7218</v>
      </c>
      <c r="E45" s="554">
        <v>247.98179999999999</v>
      </c>
      <c r="F45" s="554">
        <v>279.58030000000002</v>
      </c>
      <c r="G45" s="554">
        <v>312.49689999999998</v>
      </c>
      <c r="H45" s="554">
        <v>342.57209999999998</v>
      </c>
      <c r="I45" s="463">
        <v>6.7967366227055823</v>
      </c>
      <c r="J45" s="464">
        <v>8.6932719709892083</v>
      </c>
      <c r="K45" s="465">
        <v>2.2357885030403368</v>
      </c>
      <c r="L45" s="524"/>
      <c r="M45" s="555" t="s">
        <v>60</v>
      </c>
      <c r="N45" s="556">
        <v>220.93719999999999</v>
      </c>
      <c r="O45" s="556">
        <v>288.96870000000001</v>
      </c>
      <c r="P45" s="556">
        <v>360.69959999999998</v>
      </c>
      <c r="Q45" s="557">
        <v>219.2859</v>
      </c>
      <c r="R45" s="557">
        <v>287.47140000000002</v>
      </c>
      <c r="S45" s="557">
        <v>356.18939999999998</v>
      </c>
      <c r="T45" s="469">
        <v>8.5393257575753978</v>
      </c>
      <c r="U45" s="470">
        <v>10.741429158015768</v>
      </c>
      <c r="V45" s="471">
        <v>2.4390000000000001</v>
      </c>
      <c r="W45" s="472">
        <v>2.3889999999999998</v>
      </c>
    </row>
    <row r="46" spans="1:23" x14ac:dyDescent="0.3">
      <c r="A46" s="558" t="s">
        <v>92</v>
      </c>
      <c r="B46" s="559">
        <v>0.1333</v>
      </c>
      <c r="C46" s="559">
        <v>0.77900000000000003</v>
      </c>
      <c r="D46" s="559">
        <v>1.2396</v>
      </c>
      <c r="E46" s="559">
        <v>2.6707999999999998</v>
      </c>
      <c r="F46" s="559">
        <v>5.5693000000000001</v>
      </c>
      <c r="G46" s="559">
        <v>9.4223999999999997</v>
      </c>
      <c r="H46" s="559">
        <v>14.1469</v>
      </c>
      <c r="I46" s="463">
        <v>2.7463926713974664E-2</v>
      </c>
      <c r="J46" s="464">
        <v>0.35899843929609926</v>
      </c>
      <c r="K46" s="479">
        <v>11.796405295937419</v>
      </c>
      <c r="L46" s="524"/>
      <c r="M46" s="555" t="s">
        <v>92</v>
      </c>
      <c r="N46" s="556">
        <v>1.1005</v>
      </c>
      <c r="O46" s="556">
        <v>3.2275999999999998</v>
      </c>
      <c r="P46" s="556">
        <v>7.9561999999999999</v>
      </c>
      <c r="Q46" s="557">
        <v>2.4891000000000001</v>
      </c>
      <c r="R46" s="557">
        <v>19.559200000000001</v>
      </c>
      <c r="S46" s="557">
        <v>43.415599999999998</v>
      </c>
      <c r="T46" s="469">
        <v>0.1883578013183862</v>
      </c>
      <c r="U46" s="470">
        <v>1.3092629700736444</v>
      </c>
      <c r="V46" s="471">
        <v>9.3490000000000002</v>
      </c>
      <c r="W46" s="472">
        <v>16.722999999999999</v>
      </c>
    </row>
    <row r="47" spans="1:23" x14ac:dyDescent="0.3">
      <c r="A47" s="561" t="s">
        <v>409</v>
      </c>
      <c r="B47" s="562">
        <v>1573.1026999999999</v>
      </c>
      <c r="C47" s="562">
        <v>2622.1848</v>
      </c>
      <c r="D47" s="562">
        <v>2828.2528000000002</v>
      </c>
      <c r="E47" s="562">
        <v>2981.0225999999998</v>
      </c>
      <c r="F47" s="562">
        <v>3118.9638</v>
      </c>
      <c r="G47" s="562">
        <v>3273.5376999999999</v>
      </c>
      <c r="H47" s="562">
        <v>3434.5834</v>
      </c>
      <c r="I47" s="563">
        <v>100.00000000000001</v>
      </c>
      <c r="J47" s="564">
        <v>100</v>
      </c>
      <c r="K47" s="565">
        <v>1.0434361201592468</v>
      </c>
      <c r="L47" s="524"/>
      <c r="M47" s="566" t="s">
        <v>409</v>
      </c>
      <c r="N47" s="567">
        <v>2862.7397999999998</v>
      </c>
      <c r="O47" s="567">
        <v>3314.7237</v>
      </c>
      <c r="P47" s="567">
        <v>3845.3143</v>
      </c>
      <c r="Q47" s="567">
        <v>2749.8469</v>
      </c>
      <c r="R47" s="567">
        <v>2769.761</v>
      </c>
      <c r="S47" s="567">
        <v>2749.9528</v>
      </c>
      <c r="T47" s="484">
        <v>100</v>
      </c>
      <c r="U47" s="484">
        <v>100</v>
      </c>
      <c r="V47" s="485">
        <v>1.4830000000000001</v>
      </c>
      <c r="W47" s="485">
        <v>0.183</v>
      </c>
    </row>
    <row r="48" spans="1:23" x14ac:dyDescent="0.3">
      <c r="A48" s="553" t="s">
        <v>24</v>
      </c>
      <c r="B48" s="554">
        <v>1477.3384000000001</v>
      </c>
      <c r="C48" s="554">
        <v>2421.6275000000001</v>
      </c>
      <c r="D48" s="554">
        <v>2582.0313999999998</v>
      </c>
      <c r="E48" s="554">
        <v>2681.5113000000001</v>
      </c>
      <c r="F48" s="554">
        <v>2755.5088999999998</v>
      </c>
      <c r="G48" s="554">
        <v>2841.3362000000002</v>
      </c>
      <c r="H48" s="554">
        <v>2915.3636000000001</v>
      </c>
      <c r="I48" s="463">
        <v>92.351519236935559</v>
      </c>
      <c r="J48" s="464">
        <v>84.882597406136654</v>
      </c>
      <c r="K48" s="465">
        <v>0.71622467422212122</v>
      </c>
      <c r="L48" s="524"/>
      <c r="M48" s="555" t="s">
        <v>24</v>
      </c>
      <c r="N48" s="556">
        <v>2631.0174000000002</v>
      </c>
      <c r="O48" s="556">
        <v>3006.7271999999998</v>
      </c>
      <c r="P48" s="556">
        <v>3417.6633999999999</v>
      </c>
      <c r="Q48" s="557">
        <v>2484.6574999999998</v>
      </c>
      <c r="R48" s="557">
        <v>2195.9061000000002</v>
      </c>
      <c r="S48" s="557">
        <v>1753.0977</v>
      </c>
      <c r="T48" s="469">
        <v>88.878649009263029</v>
      </c>
      <c r="U48" s="470">
        <v>63.750101456286814</v>
      </c>
      <c r="V48" s="471">
        <v>1.3340000000000001</v>
      </c>
      <c r="W48" s="472">
        <v>-1.2350000000000001</v>
      </c>
    </row>
    <row r="49" spans="1:23" x14ac:dyDescent="0.3">
      <c r="A49" s="573" t="s">
        <v>536</v>
      </c>
      <c r="B49" s="574">
        <v>202.1705</v>
      </c>
      <c r="C49" s="574">
        <v>362.53830000000005</v>
      </c>
      <c r="D49" s="574">
        <v>408.76830000000001</v>
      </c>
      <c r="E49" s="574">
        <v>446.56489999999997</v>
      </c>
      <c r="F49" s="574">
        <v>485.57639999999998</v>
      </c>
      <c r="G49" s="574">
        <v>523.95229999999992</v>
      </c>
      <c r="H49" s="574">
        <v>563.60969999999998</v>
      </c>
      <c r="I49" s="501">
        <v>13.825810446311795</v>
      </c>
      <c r="J49" s="502">
        <v>16.409841729276394</v>
      </c>
      <c r="K49" s="503">
        <v>1.7115272649380842</v>
      </c>
      <c r="L49" s="524"/>
      <c r="M49" s="570" t="s">
        <v>537</v>
      </c>
      <c r="N49" s="571">
        <v>422.07849999999996</v>
      </c>
      <c r="O49" s="571">
        <v>529.11410000000001</v>
      </c>
      <c r="P49" s="571">
        <v>633.70600000000002</v>
      </c>
      <c r="Q49" s="572">
        <v>359.49440000000004</v>
      </c>
      <c r="R49" s="572">
        <v>349.31079999999997</v>
      </c>
      <c r="S49" s="572">
        <v>311.96260000000001</v>
      </c>
      <c r="T49" s="494">
        <v>16.479953277161247</v>
      </c>
      <c r="U49" s="495">
        <v>11.344289254710118</v>
      </c>
      <c r="V49" s="496">
        <v>2.1709999999999998</v>
      </c>
      <c r="W49" s="497">
        <v>-0.57599999999999996</v>
      </c>
    </row>
    <row r="50" spans="1:23" x14ac:dyDescent="0.3">
      <c r="A50" s="553" t="s">
        <v>395</v>
      </c>
      <c r="B50" s="554">
        <v>21.046199999999999</v>
      </c>
      <c r="C50" s="554">
        <v>26.034099999999999</v>
      </c>
      <c r="D50" s="554">
        <v>33.2378</v>
      </c>
      <c r="E50" s="554">
        <v>42.490600000000001</v>
      </c>
      <c r="F50" s="554">
        <v>54.268799999999999</v>
      </c>
      <c r="G50" s="554">
        <v>67.427999999999997</v>
      </c>
      <c r="H50" s="554">
        <v>82.9268</v>
      </c>
      <c r="I50" s="463">
        <v>0.99284001646260767</v>
      </c>
      <c r="J50" s="464">
        <v>2.4144645897956649</v>
      </c>
      <c r="K50" s="465">
        <v>4.5567349931223688</v>
      </c>
      <c r="L50" s="524"/>
      <c r="M50" s="555" t="s">
        <v>395</v>
      </c>
      <c r="N50" s="556">
        <v>31.3904</v>
      </c>
      <c r="O50" s="556">
        <v>43.052100000000003</v>
      </c>
      <c r="P50" s="556">
        <v>56.3855</v>
      </c>
      <c r="Q50" s="557">
        <v>33.234999999999999</v>
      </c>
      <c r="R50" s="557">
        <v>84.649799999999999</v>
      </c>
      <c r="S50" s="557">
        <v>219.58029999999999</v>
      </c>
      <c r="T50" s="469">
        <v>1.4663430762993808</v>
      </c>
      <c r="U50" s="470">
        <v>7.9848752313130618</v>
      </c>
      <c r="V50" s="471">
        <v>3.0169999999999999</v>
      </c>
      <c r="W50" s="472">
        <v>8.5470000000000006</v>
      </c>
    </row>
    <row r="51" spans="1:23" x14ac:dyDescent="0.3">
      <c r="A51" s="553" t="s">
        <v>55</v>
      </c>
      <c r="B51" s="554">
        <v>5.9001000000000001</v>
      </c>
      <c r="C51" s="554">
        <v>73.861400000000003</v>
      </c>
      <c r="D51" s="554">
        <v>95.166799999999995</v>
      </c>
      <c r="E51" s="554">
        <v>118.74379999999999</v>
      </c>
      <c r="F51" s="554">
        <v>142.2218</v>
      </c>
      <c r="G51" s="554">
        <v>167.36060000000001</v>
      </c>
      <c r="H51" s="554">
        <v>199.315</v>
      </c>
      <c r="I51" s="463">
        <v>2.8167885039986502</v>
      </c>
      <c r="J51" s="464">
        <v>5.8031783418041325</v>
      </c>
      <c r="K51" s="465">
        <v>3.8918865609590458</v>
      </c>
      <c r="L51" s="524"/>
      <c r="M51" s="555" t="s">
        <v>55</v>
      </c>
      <c r="N51" s="556">
        <v>88.581000000000003</v>
      </c>
      <c r="O51" s="556">
        <v>119.62909999999999</v>
      </c>
      <c r="P51" s="556">
        <v>167.3751</v>
      </c>
      <c r="Q51" s="557">
        <v>98.619399999999999</v>
      </c>
      <c r="R51" s="557">
        <v>271.77339999999998</v>
      </c>
      <c r="S51" s="557">
        <v>431.5247</v>
      </c>
      <c r="T51" s="469">
        <v>4.352702716654397</v>
      </c>
      <c r="U51" s="470">
        <v>15.692076605823926</v>
      </c>
      <c r="V51" s="471">
        <v>3.1960000000000002</v>
      </c>
      <c r="W51" s="472">
        <v>7.0250000000000004</v>
      </c>
    </row>
    <row r="52" spans="1:23" x14ac:dyDescent="0.3">
      <c r="A52" s="558" t="s">
        <v>529</v>
      </c>
      <c r="B52" s="559">
        <v>68.817999999999998</v>
      </c>
      <c r="C52" s="559">
        <v>100.6618</v>
      </c>
      <c r="D52" s="559">
        <v>117.8168</v>
      </c>
      <c r="E52" s="559">
        <v>138.27690000000001</v>
      </c>
      <c r="F52" s="559">
        <v>166.96430000000001</v>
      </c>
      <c r="G52" s="559">
        <v>197.41290000000001</v>
      </c>
      <c r="H52" s="559">
        <v>236.97800000000001</v>
      </c>
      <c r="I52" s="477">
        <v>3.838852242603191</v>
      </c>
      <c r="J52" s="478">
        <v>6.899759662263552</v>
      </c>
      <c r="K52" s="479">
        <v>3.3479025053015476</v>
      </c>
      <c r="L52" s="524"/>
      <c r="M52" s="555" t="s">
        <v>529</v>
      </c>
      <c r="N52" s="556">
        <v>111.751</v>
      </c>
      <c r="O52" s="556">
        <v>145.31530000000001</v>
      </c>
      <c r="P52" s="556">
        <v>203.8903</v>
      </c>
      <c r="Q52" s="557">
        <v>133.33500000000001</v>
      </c>
      <c r="R52" s="557">
        <v>217.43170000000001</v>
      </c>
      <c r="S52" s="557">
        <v>345.75009999999997</v>
      </c>
      <c r="T52" s="469">
        <v>5.3023051977831823</v>
      </c>
      <c r="U52" s="470">
        <v>12.572946706576198</v>
      </c>
      <c r="V52" s="471">
        <v>2.7519999999999998</v>
      </c>
      <c r="W52" s="472">
        <v>4.8600000000000003</v>
      </c>
    </row>
    <row r="53" spans="1:23" x14ac:dyDescent="0.3">
      <c r="A53" s="561" t="s">
        <v>530</v>
      </c>
      <c r="B53" s="562">
        <v>2141.3134</v>
      </c>
      <c r="C53" s="562">
        <v>3044.4301999999998</v>
      </c>
      <c r="D53" s="562">
        <v>3209.5583999999999</v>
      </c>
      <c r="E53" s="562">
        <v>3342.6044999999999</v>
      </c>
      <c r="F53" s="562">
        <v>3521.4470999999999</v>
      </c>
      <c r="G53" s="562">
        <v>3696.5684000000001</v>
      </c>
      <c r="H53" s="562">
        <v>3851.9582999999998</v>
      </c>
      <c r="I53" s="563">
        <v>100.00000000000001</v>
      </c>
      <c r="J53" s="564">
        <v>100.00000259608211</v>
      </c>
      <c r="K53" s="565">
        <v>0.90898296591594985</v>
      </c>
      <c r="L53" s="524"/>
      <c r="M53" s="566" t="s">
        <v>530</v>
      </c>
      <c r="N53" s="567">
        <v>3259.2962000000002</v>
      </c>
      <c r="O53" s="567">
        <v>3701.3526999999999</v>
      </c>
      <c r="P53" s="567">
        <v>4140.7138000000004</v>
      </c>
      <c r="Q53" s="567">
        <v>3143.9675999999999</v>
      </c>
      <c r="R53" s="567">
        <v>3267.4593</v>
      </c>
      <c r="S53" s="567">
        <v>3377.9022</v>
      </c>
      <c r="T53" s="484">
        <v>100</v>
      </c>
      <c r="U53" s="484">
        <v>100</v>
      </c>
      <c r="V53" s="485">
        <v>1.19</v>
      </c>
      <c r="W53" s="485">
        <v>0.40100000000000002</v>
      </c>
    </row>
    <row r="54" spans="1:23" x14ac:dyDescent="0.3">
      <c r="A54" s="553" t="s">
        <v>23</v>
      </c>
      <c r="B54" s="554">
        <v>237.6628</v>
      </c>
      <c r="C54" s="554">
        <v>135.6148</v>
      </c>
      <c r="D54" s="554">
        <v>130.988</v>
      </c>
      <c r="E54" s="554">
        <v>121.4144</v>
      </c>
      <c r="F54" s="554">
        <v>110.6918</v>
      </c>
      <c r="G54" s="554">
        <v>98.582800000000006</v>
      </c>
      <c r="H54" s="554">
        <v>86.713300000000004</v>
      </c>
      <c r="I54" s="463">
        <v>4.4545215718856026</v>
      </c>
      <c r="J54" s="464">
        <v>2.2511484612904562</v>
      </c>
      <c r="K54" s="465">
        <v>-1.7053349358335357</v>
      </c>
      <c r="L54" s="524"/>
      <c r="M54" s="555" t="s">
        <v>23</v>
      </c>
      <c r="N54" s="556">
        <v>133.27269999999999</v>
      </c>
      <c r="O54" s="556">
        <v>120.2086</v>
      </c>
      <c r="P54" s="556">
        <v>102.0432</v>
      </c>
      <c r="Q54" s="557">
        <v>124.3032</v>
      </c>
      <c r="R54" s="557">
        <v>87.668599999999998</v>
      </c>
      <c r="S54" s="557">
        <v>55.95</v>
      </c>
      <c r="T54" s="469">
        <v>2.4643866958397362</v>
      </c>
      <c r="U54" s="470">
        <v>1.6563534610327086</v>
      </c>
      <c r="V54" s="471">
        <v>-1.0880000000000001</v>
      </c>
      <c r="W54" s="472">
        <v>-3.3479999999999999</v>
      </c>
    </row>
    <row r="55" spans="1:23" x14ac:dyDescent="0.3">
      <c r="A55" s="553" t="s">
        <v>24</v>
      </c>
      <c r="B55" s="554">
        <v>319.4683</v>
      </c>
      <c r="C55" s="554">
        <v>315.03030000000001</v>
      </c>
      <c r="D55" s="554">
        <v>303.86200000000002</v>
      </c>
      <c r="E55" s="554">
        <v>281.6755</v>
      </c>
      <c r="F55" s="554">
        <v>260.63709999999998</v>
      </c>
      <c r="G55" s="554">
        <v>245.54589999999999</v>
      </c>
      <c r="H55" s="554">
        <v>239.13849999999999</v>
      </c>
      <c r="I55" s="463">
        <v>10.34775899936875</v>
      </c>
      <c r="J55" s="464">
        <v>6.2082317973172243</v>
      </c>
      <c r="K55" s="465">
        <v>-1.0545005251883732</v>
      </c>
      <c r="L55" s="524"/>
      <c r="M55" s="555" t="s">
        <v>24</v>
      </c>
      <c r="N55" s="556">
        <v>312.5557</v>
      </c>
      <c r="O55" s="556">
        <v>289.94929999999999</v>
      </c>
      <c r="P55" s="556">
        <v>286.92840000000001</v>
      </c>
      <c r="Q55" s="557">
        <v>292.6866</v>
      </c>
      <c r="R55" s="557">
        <v>221.6712</v>
      </c>
      <c r="S55" s="557">
        <v>185.3475</v>
      </c>
      <c r="T55" s="469">
        <v>6.9294429380750726</v>
      </c>
      <c r="U55" s="470">
        <v>5.4870593944371739</v>
      </c>
      <c r="V55" s="471">
        <v>-0.35899999999999999</v>
      </c>
      <c r="W55" s="472">
        <v>-2.0190000000000001</v>
      </c>
    </row>
    <row r="56" spans="1:23" x14ac:dyDescent="0.3">
      <c r="A56" s="553" t="s">
        <v>25</v>
      </c>
      <c r="B56" s="554">
        <v>437.7321</v>
      </c>
      <c r="C56" s="554">
        <v>628.02599999999995</v>
      </c>
      <c r="D56" s="554">
        <v>663.2269</v>
      </c>
      <c r="E56" s="554">
        <v>709.72090000000003</v>
      </c>
      <c r="F56" s="554">
        <v>772.3528</v>
      </c>
      <c r="G56" s="554">
        <v>826.53750000000002</v>
      </c>
      <c r="H56" s="554">
        <v>865.73320000000001</v>
      </c>
      <c r="I56" s="463">
        <v>20.628687759042727</v>
      </c>
      <c r="J56" s="464">
        <v>22.475144655641781</v>
      </c>
      <c r="K56" s="465">
        <v>1.2422495745198381</v>
      </c>
      <c r="L56" s="524"/>
      <c r="M56" s="555" t="s">
        <v>25</v>
      </c>
      <c r="N56" s="556">
        <v>674.38850000000002</v>
      </c>
      <c r="O56" s="556">
        <v>818.40260000000001</v>
      </c>
      <c r="P56" s="556">
        <v>940.33849999999995</v>
      </c>
      <c r="Q56" s="557">
        <v>643.53920000000005</v>
      </c>
      <c r="R56" s="557">
        <v>681.78359999999998</v>
      </c>
      <c r="S56" s="557">
        <v>677.38369999999998</v>
      </c>
      <c r="T56" s="469">
        <v>22.709574856393115</v>
      </c>
      <c r="U56" s="470">
        <v>20.053384020413617</v>
      </c>
      <c r="V56" s="471">
        <v>1.5649999999999999</v>
      </c>
      <c r="W56" s="472">
        <v>0.29099999999999998</v>
      </c>
    </row>
    <row r="57" spans="1:23" x14ac:dyDescent="0.3">
      <c r="A57" s="553" t="s">
        <v>395</v>
      </c>
      <c r="B57" s="554">
        <v>396.69400000000002</v>
      </c>
      <c r="C57" s="554">
        <v>903.55330000000004</v>
      </c>
      <c r="D57" s="554">
        <v>1019.0363</v>
      </c>
      <c r="E57" s="554">
        <v>1134.7795000000001</v>
      </c>
      <c r="F57" s="554">
        <v>1278.9253000000001</v>
      </c>
      <c r="G57" s="554">
        <v>1427.6809000000001</v>
      </c>
      <c r="H57" s="554">
        <v>1569.8485000000001</v>
      </c>
      <c r="I57" s="463">
        <v>29.67889689177305</v>
      </c>
      <c r="J57" s="464">
        <v>40.754555935872929</v>
      </c>
      <c r="K57" s="465">
        <v>2.1473432647374002</v>
      </c>
      <c r="L57" s="524"/>
      <c r="M57" s="555" t="s">
        <v>395</v>
      </c>
      <c r="N57" s="556">
        <v>1046.5799</v>
      </c>
      <c r="O57" s="556">
        <v>1380.64</v>
      </c>
      <c r="P57" s="556">
        <v>1737.6989000000001</v>
      </c>
      <c r="Q57" s="557">
        <v>986.00019999999995</v>
      </c>
      <c r="R57" s="557">
        <v>1152.5546999999999</v>
      </c>
      <c r="S57" s="557">
        <v>1299.9997000000001</v>
      </c>
      <c r="T57" s="469">
        <v>41.966167765567377</v>
      </c>
      <c r="U57" s="470">
        <v>38.485415593145355</v>
      </c>
      <c r="V57" s="471">
        <v>2.5470000000000002</v>
      </c>
      <c r="W57" s="472">
        <v>1.409</v>
      </c>
    </row>
    <row r="58" spans="1:23" x14ac:dyDescent="0.3">
      <c r="A58" s="553" t="s">
        <v>396</v>
      </c>
      <c r="B58" s="554">
        <v>75.302199999999999</v>
      </c>
      <c r="C58" s="554">
        <v>147.60830000000001</v>
      </c>
      <c r="D58" s="554">
        <v>151.9007</v>
      </c>
      <c r="E58" s="554">
        <v>154.66399999999999</v>
      </c>
      <c r="F58" s="554">
        <v>158.43960000000001</v>
      </c>
      <c r="G58" s="554">
        <v>162.63550000000001</v>
      </c>
      <c r="H58" s="554">
        <v>166.33969999999999</v>
      </c>
      <c r="I58" s="463">
        <v>4.8484704953984501</v>
      </c>
      <c r="J58" s="464">
        <v>4.3183151800994315</v>
      </c>
      <c r="K58" s="465">
        <v>0.46055708538603746</v>
      </c>
      <c r="L58" s="524"/>
      <c r="M58" s="555" t="s">
        <v>396</v>
      </c>
      <c r="N58" s="556">
        <v>154.1729</v>
      </c>
      <c r="O58" s="556">
        <v>166.0198</v>
      </c>
      <c r="P58" s="556">
        <v>178.65440000000001</v>
      </c>
      <c r="Q58" s="557">
        <v>149.3211</v>
      </c>
      <c r="R58" s="557">
        <v>147.85470000000001</v>
      </c>
      <c r="S58" s="557">
        <v>146.23509999999999</v>
      </c>
      <c r="T58" s="469">
        <v>4.314579771246204</v>
      </c>
      <c r="U58" s="470">
        <v>4.329169151196858</v>
      </c>
      <c r="V58" s="471">
        <v>0.73699999999999999</v>
      </c>
      <c r="W58" s="472">
        <v>-3.5999999999999997E-2</v>
      </c>
    </row>
    <row r="59" spans="1:23" x14ac:dyDescent="0.3">
      <c r="A59" s="553" t="s">
        <v>60</v>
      </c>
      <c r="B59" s="554">
        <v>671.0249</v>
      </c>
      <c r="C59" s="554">
        <v>880.1567</v>
      </c>
      <c r="D59" s="554">
        <v>886.48230000000001</v>
      </c>
      <c r="E59" s="554">
        <v>869.07380000000001</v>
      </c>
      <c r="F59" s="554">
        <v>845.89229999999998</v>
      </c>
      <c r="G59" s="554">
        <v>813.65</v>
      </c>
      <c r="H59" s="554">
        <v>775.22910000000002</v>
      </c>
      <c r="I59" s="463">
        <v>28.910391836212902</v>
      </c>
      <c r="J59" s="464">
        <v>20.12558391403147</v>
      </c>
      <c r="K59" s="465">
        <v>-0.48704607010043866</v>
      </c>
      <c r="L59" s="524"/>
      <c r="M59" s="555" t="s">
        <v>60</v>
      </c>
      <c r="N59" s="556">
        <v>887.40940000000001</v>
      </c>
      <c r="O59" s="556">
        <v>846.52329999999995</v>
      </c>
      <c r="P59" s="556">
        <v>778.38630000000001</v>
      </c>
      <c r="Q59" s="557">
        <v>889.33460000000002</v>
      </c>
      <c r="R59" s="557">
        <v>856.70920000000001</v>
      </c>
      <c r="S59" s="557">
        <v>800.11839999999995</v>
      </c>
      <c r="T59" s="469">
        <v>18.798360321353289</v>
      </c>
      <c r="U59" s="470">
        <v>23.686843272134993</v>
      </c>
      <c r="V59" s="471">
        <v>-0.47099999999999997</v>
      </c>
      <c r="W59" s="472">
        <v>-0.36599999999999999</v>
      </c>
    </row>
    <row r="60" spans="1:23" x14ac:dyDescent="0.3">
      <c r="A60" s="575" t="s">
        <v>92</v>
      </c>
      <c r="B60" s="576">
        <v>3.4289999999999998</v>
      </c>
      <c r="C60" s="576">
        <v>34.440800000000003</v>
      </c>
      <c r="D60" s="576">
        <v>54.062199999999997</v>
      </c>
      <c r="E60" s="576">
        <v>71.276399999999995</v>
      </c>
      <c r="F60" s="576">
        <v>94.508200000000002</v>
      </c>
      <c r="G60" s="576">
        <v>121.9358</v>
      </c>
      <c r="H60" s="576">
        <v>148.95609999999999</v>
      </c>
      <c r="I60" s="508">
        <v>1.1312724463185264</v>
      </c>
      <c r="J60" s="509">
        <v>3.8670226518288118</v>
      </c>
      <c r="K60" s="510">
        <v>5.7939819995218134</v>
      </c>
      <c r="L60" s="524"/>
      <c r="M60" s="555" t="s">
        <v>92</v>
      </c>
      <c r="N60" s="556">
        <v>50.917099999999998</v>
      </c>
      <c r="O60" s="556">
        <v>79.609099999999998</v>
      </c>
      <c r="P60" s="556">
        <v>116.6641</v>
      </c>
      <c r="Q60" s="557">
        <v>58.782699999999998</v>
      </c>
      <c r="R60" s="557">
        <v>119.21720000000001</v>
      </c>
      <c r="S60" s="557">
        <v>212.86789999999999</v>
      </c>
      <c r="T60" s="469">
        <v>2.817487651525203</v>
      </c>
      <c r="U60" s="470">
        <v>6.3017780680565583</v>
      </c>
      <c r="V60" s="471">
        <v>4.8040000000000003</v>
      </c>
      <c r="W60" s="472">
        <v>7.2569999999999997</v>
      </c>
    </row>
    <row r="61" spans="1:23" x14ac:dyDescent="0.3">
      <c r="A61" s="577" t="s">
        <v>58</v>
      </c>
      <c r="B61" s="578">
        <v>642.13689999999997</v>
      </c>
      <c r="C61" s="578">
        <v>906.96880000000056</v>
      </c>
      <c r="D61" s="578">
        <v>1053.5033000000003</v>
      </c>
      <c r="E61" s="578">
        <v>1135.2590999999989</v>
      </c>
      <c r="F61" s="578">
        <v>1204.9656000000009</v>
      </c>
      <c r="G61" s="578">
        <v>1263.3776000000007</v>
      </c>
      <c r="H61" s="578">
        <v>1310.3916000000013</v>
      </c>
      <c r="I61" s="513">
        <v>100</v>
      </c>
      <c r="J61" s="514">
        <v>100</v>
      </c>
      <c r="K61" s="579">
        <v>1.4253442670772776</v>
      </c>
      <c r="L61" s="524"/>
      <c r="M61" s="580" t="s">
        <v>58</v>
      </c>
      <c r="N61" s="581">
        <v>1059.1235999999994</v>
      </c>
      <c r="O61" s="581">
        <v>1226.7538</v>
      </c>
      <c r="P61" s="581">
        <v>1355.5541999999996</v>
      </c>
      <c r="Q61" s="581">
        <v>1050.5236999999997</v>
      </c>
      <c r="R61" s="581">
        <v>1175.1099999999992</v>
      </c>
      <c r="S61" s="581">
        <v>1261.8315999999991</v>
      </c>
      <c r="T61" s="518">
        <v>100</v>
      </c>
      <c r="U61" s="518">
        <v>100</v>
      </c>
      <c r="V61" s="519">
        <v>1.5580000000000001</v>
      </c>
      <c r="W61" s="519">
        <v>1.278</v>
      </c>
    </row>
    <row r="62" spans="1:23" x14ac:dyDescent="0.3">
      <c r="A62" s="582" t="s">
        <v>379</v>
      </c>
      <c r="B62" s="583"/>
      <c r="C62" s="583"/>
      <c r="D62" s="583"/>
      <c r="E62" s="583"/>
      <c r="F62" s="583"/>
      <c r="G62" s="583"/>
      <c r="H62" s="583"/>
      <c r="I62" s="583"/>
      <c r="J62" s="583"/>
      <c r="K62" s="584" t="s">
        <v>380</v>
      </c>
      <c r="L62" s="585"/>
      <c r="M62" s="582" t="s">
        <v>379</v>
      </c>
      <c r="N62" s="583"/>
      <c r="O62" s="583"/>
      <c r="P62" s="583"/>
      <c r="Q62" s="583"/>
      <c r="R62" s="583"/>
      <c r="S62" s="583"/>
      <c r="T62" s="583"/>
      <c r="U62" s="583"/>
      <c r="V62" s="583"/>
      <c r="W62" s="584" t="s">
        <v>380</v>
      </c>
    </row>
  </sheetData>
  <mergeCells count="2">
    <mergeCell ref="V10:W10"/>
    <mergeCell ref="T11:U11"/>
  </mergeCells>
  <conditionalFormatting sqref="A1:XFD5 A7:XFD7 A6 C6:XFD6">
    <cfRule type="expression" dxfId="31" priority="2">
      <formula>_xlfn.ISFORMULA(A1)</formula>
    </cfRule>
  </conditionalFormatting>
  <conditionalFormatting sqref="B6">
    <cfRule type="expression" dxfId="30" priority="1">
      <formula>_xlfn.ISFORMULA(B6)</formula>
    </cfRule>
  </conditionalFormatting>
  <hyperlinks>
    <hyperlink ref="B3" r:id="rId1" xr:uid="{C3B4846F-9E8F-46B3-B202-476A54748777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271A0-6494-4380-A764-EA6B238619B7}">
  <sheetPr>
    <tabColor theme="7" tint="0.39997558519241921"/>
  </sheetPr>
  <dimension ref="A1:Y77"/>
  <sheetViews>
    <sheetView workbookViewId="0"/>
  </sheetViews>
  <sheetFormatPr defaultColWidth="10.33203125" defaultRowHeight="14.4" x14ac:dyDescent="0.3"/>
  <cols>
    <col min="1" max="29" width="10.77734375" style="4" customWidth="1"/>
    <col min="30" max="16384" width="10.33203125" style="4"/>
  </cols>
  <sheetData>
    <row r="1" spans="1:25" s="19" customFormat="1" ht="49.5" customHeight="1" x14ac:dyDescent="0.3">
      <c r="A1" s="19" t="s">
        <v>538</v>
      </c>
    </row>
    <row r="2" spans="1:25" s="20" customFormat="1" x14ac:dyDescent="0.3">
      <c r="A2" s="20" t="s">
        <v>107</v>
      </c>
      <c r="B2" s="20" t="s">
        <v>279</v>
      </c>
    </row>
    <row r="3" spans="1:25" s="20" customFormat="1" x14ac:dyDescent="0.3">
      <c r="A3" s="20" t="s">
        <v>109</v>
      </c>
      <c r="B3" s="21" t="s">
        <v>280</v>
      </c>
    </row>
    <row r="4" spans="1:25" s="20" customFormat="1" x14ac:dyDescent="0.3">
      <c r="A4" s="20" t="s">
        <v>111</v>
      </c>
      <c r="B4" s="22">
        <v>43136</v>
      </c>
    </row>
    <row r="5" spans="1:25" s="20" customFormat="1" x14ac:dyDescent="0.3">
      <c r="A5" s="20" t="s">
        <v>7</v>
      </c>
      <c r="B5" s="20" t="s">
        <v>281</v>
      </c>
    </row>
    <row r="6" spans="1:25" s="20" customFormat="1" x14ac:dyDescent="0.3">
      <c r="A6" s="20" t="s">
        <v>5</v>
      </c>
      <c r="B6" s="20" t="s">
        <v>539</v>
      </c>
    </row>
    <row r="8" spans="1:25" ht="21" x14ac:dyDescent="0.3">
      <c r="A8" s="425" t="s">
        <v>515</v>
      </c>
      <c r="B8" s="425"/>
      <c r="C8" s="425"/>
      <c r="D8" s="425"/>
      <c r="E8" s="425"/>
      <c r="F8" s="425"/>
      <c r="G8" s="425"/>
      <c r="H8" s="425"/>
      <c r="I8" s="425"/>
      <c r="J8" s="425"/>
      <c r="K8" s="425"/>
      <c r="L8" s="426"/>
      <c r="M8" s="425" t="s">
        <v>516</v>
      </c>
      <c r="N8" s="425"/>
      <c r="O8" s="425"/>
      <c r="P8" s="425"/>
      <c r="Q8" s="425"/>
      <c r="R8" s="425"/>
      <c r="S8" s="425"/>
      <c r="T8" s="425"/>
      <c r="U8" s="425"/>
      <c r="V8" s="425"/>
      <c r="W8" s="425"/>
      <c r="X8" s="425"/>
      <c r="Y8" s="425"/>
    </row>
    <row r="9" spans="1:25" x14ac:dyDescent="0.3">
      <c r="A9"/>
      <c r="B9" s="34"/>
      <c r="C9" s="34"/>
      <c r="D9" s="34"/>
      <c r="E9" s="34"/>
      <c r="F9" s="34"/>
      <c r="G9" s="34"/>
      <c r="H9" s="34"/>
      <c r="I9" s="34"/>
      <c r="J9" s="34"/>
      <c r="K9" s="34"/>
      <c r="L9" s="35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5"/>
      <c r="Y9" s="35"/>
    </row>
    <row r="10" spans="1:25" x14ac:dyDescent="0.3">
      <c r="A10" s="427"/>
      <c r="B10" s="428" t="s">
        <v>540</v>
      </c>
      <c r="C10" s="429"/>
      <c r="D10" s="429"/>
      <c r="E10" s="429"/>
      <c r="F10" s="429"/>
      <c r="G10" s="429"/>
      <c r="H10" s="429"/>
      <c r="I10" s="428" t="s">
        <v>518</v>
      </c>
      <c r="J10" s="428"/>
      <c r="K10" s="429" t="s">
        <v>519</v>
      </c>
      <c r="L10"/>
      <c r="M10" s="432"/>
      <c r="N10" s="586" t="s">
        <v>540</v>
      </c>
      <c r="O10" s="586"/>
      <c r="P10" s="586"/>
      <c r="Q10" s="586"/>
      <c r="R10" s="586"/>
      <c r="S10" s="586"/>
      <c r="T10" s="586"/>
      <c r="U10" s="586"/>
      <c r="V10" s="586" t="s">
        <v>518</v>
      </c>
      <c r="W10" s="587"/>
      <c r="X10" s="586" t="s">
        <v>519</v>
      </c>
      <c r="Y10" s="588"/>
    </row>
    <row r="11" spans="1:25" x14ac:dyDescent="0.3">
      <c r="A11" s="427"/>
      <c r="B11" s="589">
        <v>2000</v>
      </c>
      <c r="C11" s="589">
        <v>2016</v>
      </c>
      <c r="D11" s="589" t="s">
        <v>520</v>
      </c>
      <c r="E11" s="589">
        <v>2025</v>
      </c>
      <c r="F11" s="589">
        <v>2030</v>
      </c>
      <c r="G11" s="589">
        <v>2035</v>
      </c>
      <c r="H11" s="589">
        <v>2040</v>
      </c>
      <c r="I11" s="589" t="s">
        <v>520</v>
      </c>
      <c r="J11" s="590">
        <v>2040</v>
      </c>
      <c r="K11" s="431" t="s">
        <v>521</v>
      </c>
      <c r="L11"/>
      <c r="M11" s="432"/>
      <c r="N11" s="591">
        <v>2025</v>
      </c>
      <c r="O11" s="591">
        <v>2030</v>
      </c>
      <c r="P11" s="591">
        <v>2035</v>
      </c>
      <c r="Q11" s="591">
        <v>2040</v>
      </c>
      <c r="R11" s="591">
        <v>2025</v>
      </c>
      <c r="S11" s="591">
        <v>2030</v>
      </c>
      <c r="T11" s="591">
        <v>2035</v>
      </c>
      <c r="U11" s="591">
        <v>2040</v>
      </c>
      <c r="V11" s="435">
        <v>2040</v>
      </c>
      <c r="W11" s="435"/>
      <c r="X11" s="586" t="s">
        <v>521</v>
      </c>
      <c r="Y11" s="588"/>
    </row>
    <row r="12" spans="1:25" x14ac:dyDescent="0.3">
      <c r="A12" s="440"/>
      <c r="B12" s="441" t="s">
        <v>283</v>
      </c>
      <c r="C12" s="441"/>
      <c r="D12" s="441"/>
      <c r="E12" s="441"/>
      <c r="F12" s="441"/>
      <c r="G12" s="441"/>
      <c r="H12" s="441"/>
      <c r="I12" s="442" t="s">
        <v>289</v>
      </c>
      <c r="J12" s="442" t="s">
        <v>289</v>
      </c>
      <c r="K12" s="442" t="s">
        <v>541</v>
      </c>
      <c r="L12"/>
      <c r="M12" s="592"/>
      <c r="N12" s="593" t="s">
        <v>366</v>
      </c>
      <c r="O12" s="593"/>
      <c r="P12" s="593"/>
      <c r="Q12" s="593"/>
      <c r="R12" s="593" t="s">
        <v>522</v>
      </c>
      <c r="S12" s="593"/>
      <c r="T12" s="593"/>
      <c r="U12" s="593"/>
      <c r="V12" s="594" t="s">
        <v>294</v>
      </c>
      <c r="W12" s="594" t="s">
        <v>293</v>
      </c>
      <c r="X12" s="594" t="s">
        <v>294</v>
      </c>
      <c r="Y12" s="595" t="s">
        <v>293</v>
      </c>
    </row>
    <row r="13" spans="1:25" x14ac:dyDescent="0.3">
      <c r="A13" s="451" t="s">
        <v>542</v>
      </c>
      <c r="B13" s="452">
        <v>15441</v>
      </c>
      <c r="C13" s="452">
        <v>24919</v>
      </c>
      <c r="D13" s="452">
        <v>25679</v>
      </c>
      <c r="E13" s="452">
        <v>30253</v>
      </c>
      <c r="F13" s="452">
        <v>33510</v>
      </c>
      <c r="G13" s="452">
        <v>36919</v>
      </c>
      <c r="H13" s="596">
        <v>40443</v>
      </c>
      <c r="I13" s="597">
        <v>100</v>
      </c>
      <c r="J13" s="597">
        <v>100</v>
      </c>
      <c r="K13" s="598">
        <v>2</v>
      </c>
      <c r="L13"/>
      <c r="M13" s="482" t="s">
        <v>542</v>
      </c>
      <c r="N13" s="483">
        <v>30971</v>
      </c>
      <c r="O13" s="483">
        <v>34755</v>
      </c>
      <c r="P13" s="483">
        <v>38682</v>
      </c>
      <c r="Q13" s="483">
        <v>42755</v>
      </c>
      <c r="R13" s="483">
        <v>28859</v>
      </c>
      <c r="S13" s="483">
        <v>31160</v>
      </c>
      <c r="T13" s="483">
        <v>34001</v>
      </c>
      <c r="U13" s="483">
        <v>37114</v>
      </c>
      <c r="V13" s="599">
        <v>100</v>
      </c>
      <c r="W13" s="599">
        <v>100</v>
      </c>
      <c r="X13" s="485">
        <v>2.2000000000000002</v>
      </c>
      <c r="Y13" s="600">
        <v>1.6</v>
      </c>
    </row>
    <row r="14" spans="1:25" x14ac:dyDescent="0.3">
      <c r="A14" s="460" t="s">
        <v>23</v>
      </c>
      <c r="B14" s="461">
        <v>6001</v>
      </c>
      <c r="C14" s="461">
        <v>9575</v>
      </c>
      <c r="D14" s="473">
        <v>9858</v>
      </c>
      <c r="E14" s="461">
        <v>9896</v>
      </c>
      <c r="F14" s="461">
        <v>10016</v>
      </c>
      <c r="G14" s="461">
        <v>10172</v>
      </c>
      <c r="H14" s="601">
        <v>10335</v>
      </c>
      <c r="I14" s="602">
        <v>38</v>
      </c>
      <c r="J14" s="603">
        <v>26</v>
      </c>
      <c r="K14" s="604">
        <v>0.2</v>
      </c>
      <c r="L14"/>
      <c r="M14" s="460" t="s">
        <v>23</v>
      </c>
      <c r="N14" s="467">
        <v>10694</v>
      </c>
      <c r="O14" s="467">
        <v>11722</v>
      </c>
      <c r="P14" s="467">
        <v>12834</v>
      </c>
      <c r="Q14" s="467">
        <v>13910</v>
      </c>
      <c r="R14" s="605">
        <v>7193</v>
      </c>
      <c r="S14" s="605">
        <v>4847</v>
      </c>
      <c r="T14" s="605">
        <v>3050</v>
      </c>
      <c r="U14" s="605">
        <v>1982</v>
      </c>
      <c r="V14" s="606">
        <v>33</v>
      </c>
      <c r="W14" s="607">
        <v>5</v>
      </c>
      <c r="X14" s="471">
        <v>1.5</v>
      </c>
      <c r="Y14" s="608">
        <v>-6.7</v>
      </c>
    </row>
    <row r="15" spans="1:25" x14ac:dyDescent="0.3">
      <c r="A15" s="460" t="s">
        <v>24</v>
      </c>
      <c r="B15" s="461">
        <v>1212</v>
      </c>
      <c r="C15" s="461">
        <v>926</v>
      </c>
      <c r="D15" s="473">
        <v>940</v>
      </c>
      <c r="E15" s="461">
        <v>763</v>
      </c>
      <c r="F15" s="461">
        <v>676</v>
      </c>
      <c r="G15" s="461">
        <v>597</v>
      </c>
      <c r="H15" s="601">
        <v>527</v>
      </c>
      <c r="I15" s="602">
        <v>4</v>
      </c>
      <c r="J15" s="603">
        <v>1</v>
      </c>
      <c r="K15" s="604">
        <v>-2.5</v>
      </c>
      <c r="L15"/>
      <c r="M15" s="460" t="s">
        <v>24</v>
      </c>
      <c r="N15" s="467">
        <v>779</v>
      </c>
      <c r="O15" s="467">
        <v>697</v>
      </c>
      <c r="P15" s="467">
        <v>642</v>
      </c>
      <c r="Q15" s="467">
        <v>610</v>
      </c>
      <c r="R15" s="605">
        <v>605</v>
      </c>
      <c r="S15" s="605">
        <v>413</v>
      </c>
      <c r="T15" s="605">
        <v>274</v>
      </c>
      <c r="U15" s="605">
        <v>197</v>
      </c>
      <c r="V15" s="606">
        <v>1</v>
      </c>
      <c r="W15" s="607">
        <v>1</v>
      </c>
      <c r="X15" s="471">
        <v>-1.9</v>
      </c>
      <c r="Y15" s="608">
        <v>-6.6</v>
      </c>
    </row>
    <row r="16" spans="1:25" x14ac:dyDescent="0.3">
      <c r="A16" s="460" t="s">
        <v>25</v>
      </c>
      <c r="B16" s="461">
        <v>2747</v>
      </c>
      <c r="C16" s="461">
        <v>5781</v>
      </c>
      <c r="D16" s="473">
        <v>5855</v>
      </c>
      <c r="E16" s="461">
        <v>6829</v>
      </c>
      <c r="F16" s="461">
        <v>7517</v>
      </c>
      <c r="G16" s="461">
        <v>8265</v>
      </c>
      <c r="H16" s="601">
        <v>9071</v>
      </c>
      <c r="I16" s="602">
        <v>23</v>
      </c>
      <c r="J16" s="603">
        <v>22</v>
      </c>
      <c r="K16" s="604">
        <v>1.9</v>
      </c>
      <c r="L16"/>
      <c r="M16" s="460" t="s">
        <v>25</v>
      </c>
      <c r="N16" s="467">
        <v>7072</v>
      </c>
      <c r="O16" s="467">
        <v>8172</v>
      </c>
      <c r="P16" s="467">
        <v>9262</v>
      </c>
      <c r="Q16" s="467">
        <v>10295</v>
      </c>
      <c r="R16" s="605">
        <v>6810</v>
      </c>
      <c r="S16" s="605">
        <v>6830</v>
      </c>
      <c r="T16" s="605">
        <v>6255</v>
      </c>
      <c r="U16" s="605">
        <v>5358</v>
      </c>
      <c r="V16" s="606">
        <v>24</v>
      </c>
      <c r="W16" s="607">
        <v>14</v>
      </c>
      <c r="X16" s="471">
        <v>2.5</v>
      </c>
      <c r="Y16" s="608">
        <v>-0.4</v>
      </c>
    </row>
    <row r="17" spans="1:25" x14ac:dyDescent="0.3">
      <c r="A17" s="460" t="s">
        <v>53</v>
      </c>
      <c r="B17" s="461">
        <v>2591</v>
      </c>
      <c r="C17" s="461">
        <v>2605</v>
      </c>
      <c r="D17" s="473">
        <v>2637</v>
      </c>
      <c r="E17" s="461">
        <v>3089</v>
      </c>
      <c r="F17" s="461">
        <v>3253</v>
      </c>
      <c r="G17" s="461">
        <v>3520</v>
      </c>
      <c r="H17" s="601">
        <v>3726</v>
      </c>
      <c r="I17" s="602">
        <v>10</v>
      </c>
      <c r="J17" s="603">
        <v>9</v>
      </c>
      <c r="K17" s="604">
        <v>1.5</v>
      </c>
      <c r="L17"/>
      <c r="M17" s="460" t="s">
        <v>53</v>
      </c>
      <c r="N17" s="467">
        <v>3079</v>
      </c>
      <c r="O17" s="467">
        <v>3239</v>
      </c>
      <c r="P17" s="467">
        <v>3410</v>
      </c>
      <c r="Q17" s="467">
        <v>3648</v>
      </c>
      <c r="R17" s="605">
        <v>3303</v>
      </c>
      <c r="S17" s="605">
        <v>3888</v>
      </c>
      <c r="T17" s="605">
        <v>4534</v>
      </c>
      <c r="U17" s="605">
        <v>4960</v>
      </c>
      <c r="V17" s="606">
        <v>9</v>
      </c>
      <c r="W17" s="607">
        <v>13</v>
      </c>
      <c r="X17" s="471">
        <v>1.4</v>
      </c>
      <c r="Y17" s="608">
        <v>2.8</v>
      </c>
    </row>
    <row r="18" spans="1:25" x14ac:dyDescent="0.3">
      <c r="A18" s="460" t="s">
        <v>543</v>
      </c>
      <c r="B18" s="461">
        <v>2868</v>
      </c>
      <c r="C18" s="461">
        <v>5997</v>
      </c>
      <c r="D18" s="473">
        <v>6351</v>
      </c>
      <c r="E18" s="461">
        <v>9645</v>
      </c>
      <c r="F18" s="461">
        <v>12017</v>
      </c>
      <c r="G18" s="461">
        <v>14333</v>
      </c>
      <c r="H18" s="601">
        <v>16753</v>
      </c>
      <c r="I18" s="602">
        <v>25</v>
      </c>
      <c r="J18" s="603">
        <v>41</v>
      </c>
      <c r="K18" s="604">
        <v>4.3</v>
      </c>
      <c r="L18"/>
      <c r="M18" s="460" t="s">
        <v>543</v>
      </c>
      <c r="N18" s="467">
        <v>9316</v>
      </c>
      <c r="O18" s="467">
        <v>10894</v>
      </c>
      <c r="P18" s="467">
        <v>12503</v>
      </c>
      <c r="Q18" s="467">
        <v>14261</v>
      </c>
      <c r="R18" s="605">
        <v>10917</v>
      </c>
      <c r="S18" s="605">
        <v>15151</v>
      </c>
      <c r="T18" s="605">
        <v>19856</v>
      </c>
      <c r="U18" s="605">
        <v>24585</v>
      </c>
      <c r="V18" s="606">
        <v>33</v>
      </c>
      <c r="W18" s="607">
        <v>66</v>
      </c>
      <c r="X18" s="471">
        <v>3.6</v>
      </c>
      <c r="Y18" s="608">
        <v>6.1</v>
      </c>
    </row>
    <row r="19" spans="1:25" x14ac:dyDescent="0.3">
      <c r="A19" s="609" t="s">
        <v>54</v>
      </c>
      <c r="B19" s="461">
        <v>2618</v>
      </c>
      <c r="C19" s="461">
        <v>4049</v>
      </c>
      <c r="D19" s="473">
        <v>4109</v>
      </c>
      <c r="E19" s="461">
        <v>4821</v>
      </c>
      <c r="F19" s="461">
        <v>5330</v>
      </c>
      <c r="G19" s="461">
        <v>5774</v>
      </c>
      <c r="H19" s="601">
        <v>6179</v>
      </c>
      <c r="I19" s="602">
        <v>16</v>
      </c>
      <c r="J19" s="603">
        <v>15</v>
      </c>
      <c r="K19" s="604">
        <v>1.8</v>
      </c>
      <c r="L19"/>
      <c r="M19" s="609" t="s">
        <v>54</v>
      </c>
      <c r="N19" s="467">
        <v>4801</v>
      </c>
      <c r="O19" s="467">
        <v>5223</v>
      </c>
      <c r="P19" s="467">
        <v>5605</v>
      </c>
      <c r="Q19" s="467">
        <v>5973</v>
      </c>
      <c r="R19" s="605">
        <v>5012</v>
      </c>
      <c r="S19" s="605">
        <v>5722</v>
      </c>
      <c r="T19" s="605">
        <v>6371</v>
      </c>
      <c r="U19" s="605">
        <v>6990</v>
      </c>
      <c r="V19" s="606">
        <v>14</v>
      </c>
      <c r="W19" s="607">
        <v>19</v>
      </c>
      <c r="X19" s="471">
        <v>1.6</v>
      </c>
      <c r="Y19" s="608">
        <v>2.2999999999999998</v>
      </c>
    </row>
    <row r="20" spans="1:25" x14ac:dyDescent="0.3">
      <c r="A20" s="609" t="s">
        <v>60</v>
      </c>
      <c r="B20" s="461">
        <v>164</v>
      </c>
      <c r="C20" s="461">
        <v>569</v>
      </c>
      <c r="D20" s="473">
        <v>623</v>
      </c>
      <c r="E20" s="461">
        <v>890</v>
      </c>
      <c r="F20" s="461">
        <v>1057</v>
      </c>
      <c r="G20" s="461">
        <v>1238</v>
      </c>
      <c r="H20" s="601">
        <v>1427</v>
      </c>
      <c r="I20" s="602">
        <v>2</v>
      </c>
      <c r="J20" s="603">
        <v>4</v>
      </c>
      <c r="K20" s="604">
        <v>3.7</v>
      </c>
      <c r="L20"/>
      <c r="M20" s="609" t="s">
        <v>60</v>
      </c>
      <c r="N20" s="467">
        <v>873</v>
      </c>
      <c r="O20" s="467">
        <v>992</v>
      </c>
      <c r="P20" s="467">
        <v>1109</v>
      </c>
      <c r="Q20" s="467">
        <v>1228</v>
      </c>
      <c r="R20" s="605">
        <v>1039</v>
      </c>
      <c r="S20" s="605">
        <v>1325</v>
      </c>
      <c r="T20" s="605">
        <v>1646</v>
      </c>
      <c r="U20" s="605">
        <v>1968</v>
      </c>
      <c r="V20" s="606">
        <v>3</v>
      </c>
      <c r="W20" s="607">
        <v>5</v>
      </c>
      <c r="X20" s="471">
        <v>3</v>
      </c>
      <c r="Y20" s="608">
        <v>5.0999999999999996</v>
      </c>
    </row>
    <row r="21" spans="1:25" x14ac:dyDescent="0.3">
      <c r="A21" s="609" t="s">
        <v>57</v>
      </c>
      <c r="B21" s="461">
        <v>31</v>
      </c>
      <c r="C21" s="461">
        <v>957</v>
      </c>
      <c r="D21" s="473">
        <v>1085</v>
      </c>
      <c r="E21" s="461">
        <v>2304</v>
      </c>
      <c r="F21" s="461">
        <v>3157</v>
      </c>
      <c r="G21" s="461">
        <v>3960</v>
      </c>
      <c r="H21" s="601">
        <v>4690</v>
      </c>
      <c r="I21" s="602">
        <v>4</v>
      </c>
      <c r="J21" s="603">
        <v>12</v>
      </c>
      <c r="K21" s="604">
        <v>6.6</v>
      </c>
      <c r="L21"/>
      <c r="M21" s="609" t="s">
        <v>57</v>
      </c>
      <c r="N21" s="467">
        <v>2151</v>
      </c>
      <c r="O21" s="467">
        <v>2668</v>
      </c>
      <c r="P21" s="467">
        <v>3179</v>
      </c>
      <c r="Q21" s="467">
        <v>3679</v>
      </c>
      <c r="R21" s="605">
        <v>2707</v>
      </c>
      <c r="S21" s="605">
        <v>4355</v>
      </c>
      <c r="T21" s="605">
        <v>6113</v>
      </c>
      <c r="U21" s="605">
        <v>7730</v>
      </c>
      <c r="V21" s="606">
        <v>9</v>
      </c>
      <c r="W21" s="607">
        <v>21</v>
      </c>
      <c r="X21" s="471">
        <v>5.5</v>
      </c>
      <c r="Y21" s="608">
        <v>8.9</v>
      </c>
    </row>
    <row r="22" spans="1:25" x14ac:dyDescent="0.3">
      <c r="A22" s="609" t="s">
        <v>63</v>
      </c>
      <c r="B22" s="461">
        <v>52</v>
      </c>
      <c r="C22" s="461">
        <v>82</v>
      </c>
      <c r="D22" s="473">
        <v>87</v>
      </c>
      <c r="E22" s="461">
        <v>129</v>
      </c>
      <c r="F22" s="461">
        <v>190</v>
      </c>
      <c r="G22" s="461">
        <v>261</v>
      </c>
      <c r="H22" s="601">
        <v>343</v>
      </c>
      <c r="I22" s="602">
        <v>0</v>
      </c>
      <c r="J22" s="603">
        <v>1</v>
      </c>
      <c r="K22" s="604">
        <v>6.1</v>
      </c>
      <c r="L22"/>
      <c r="M22" s="609" t="s">
        <v>63</v>
      </c>
      <c r="N22" s="467">
        <v>125</v>
      </c>
      <c r="O22" s="467">
        <v>170</v>
      </c>
      <c r="P22" s="467">
        <v>222</v>
      </c>
      <c r="Q22" s="467">
        <v>277</v>
      </c>
      <c r="R22" s="605">
        <v>162</v>
      </c>
      <c r="S22" s="605">
        <v>282</v>
      </c>
      <c r="T22" s="605">
        <v>420</v>
      </c>
      <c r="U22" s="605">
        <v>555</v>
      </c>
      <c r="V22" s="606">
        <v>1</v>
      </c>
      <c r="W22" s="607">
        <v>1</v>
      </c>
      <c r="X22" s="471">
        <v>5.0999999999999996</v>
      </c>
      <c r="Y22" s="608">
        <v>8.4</v>
      </c>
    </row>
    <row r="23" spans="1:25" x14ac:dyDescent="0.3">
      <c r="A23" s="609" t="s">
        <v>61</v>
      </c>
      <c r="B23" s="461">
        <v>1</v>
      </c>
      <c r="C23" s="461">
        <v>328</v>
      </c>
      <c r="D23" s="473">
        <v>435</v>
      </c>
      <c r="E23" s="461">
        <v>1463</v>
      </c>
      <c r="F23" s="461">
        <v>2197</v>
      </c>
      <c r="G23" s="461">
        <v>2935</v>
      </c>
      <c r="H23" s="601">
        <v>3839</v>
      </c>
      <c r="I23" s="602">
        <v>2</v>
      </c>
      <c r="J23" s="603">
        <v>9</v>
      </c>
      <c r="K23" s="604">
        <v>9.9</v>
      </c>
      <c r="L23"/>
      <c r="M23" s="609" t="s">
        <v>61</v>
      </c>
      <c r="N23" s="467">
        <v>1334</v>
      </c>
      <c r="O23" s="467">
        <v>1782</v>
      </c>
      <c r="P23" s="467">
        <v>2291</v>
      </c>
      <c r="Q23" s="467">
        <v>2956</v>
      </c>
      <c r="R23" s="605">
        <v>1940</v>
      </c>
      <c r="S23" s="605">
        <v>3268</v>
      </c>
      <c r="T23" s="605">
        <v>4806</v>
      </c>
      <c r="U23" s="605">
        <v>6409</v>
      </c>
      <c r="V23" s="606">
        <v>7</v>
      </c>
      <c r="W23" s="607">
        <v>17</v>
      </c>
      <c r="X23" s="471">
        <v>8.6999999999999993</v>
      </c>
      <c r="Y23" s="608">
        <v>12.4</v>
      </c>
    </row>
    <row r="24" spans="1:25" x14ac:dyDescent="0.3">
      <c r="A24" s="609" t="s">
        <v>62</v>
      </c>
      <c r="B24" s="461">
        <v>1</v>
      </c>
      <c r="C24" s="461">
        <v>10</v>
      </c>
      <c r="D24" s="473">
        <v>11</v>
      </c>
      <c r="E24" s="461">
        <v>34</v>
      </c>
      <c r="F24" s="461">
        <v>75</v>
      </c>
      <c r="G24" s="461">
        <v>138</v>
      </c>
      <c r="H24" s="601">
        <v>222</v>
      </c>
      <c r="I24" s="602">
        <v>0</v>
      </c>
      <c r="J24" s="603">
        <v>1</v>
      </c>
      <c r="K24" s="604">
        <v>14</v>
      </c>
      <c r="L24"/>
      <c r="M24" s="609" t="s">
        <v>62</v>
      </c>
      <c r="N24" s="467">
        <v>30</v>
      </c>
      <c r="O24" s="467">
        <v>52</v>
      </c>
      <c r="P24" s="467">
        <v>80</v>
      </c>
      <c r="Q24" s="467">
        <v>119</v>
      </c>
      <c r="R24" s="605">
        <v>54</v>
      </c>
      <c r="S24" s="605">
        <v>184</v>
      </c>
      <c r="T24" s="605">
        <v>462</v>
      </c>
      <c r="U24" s="605">
        <v>855</v>
      </c>
      <c r="V24" s="606">
        <v>0</v>
      </c>
      <c r="W24" s="607">
        <v>2</v>
      </c>
      <c r="X24" s="471">
        <v>10.9</v>
      </c>
      <c r="Y24" s="608">
        <v>20.8</v>
      </c>
    </row>
    <row r="25" spans="1:25" x14ac:dyDescent="0.3">
      <c r="A25" s="610" t="s">
        <v>64</v>
      </c>
      <c r="B25" s="506">
        <v>1</v>
      </c>
      <c r="C25" s="506">
        <v>1</v>
      </c>
      <c r="D25" s="507">
        <v>1</v>
      </c>
      <c r="E25" s="506">
        <v>3</v>
      </c>
      <c r="F25" s="506">
        <v>12</v>
      </c>
      <c r="G25" s="506">
        <v>27</v>
      </c>
      <c r="H25" s="611">
        <v>52</v>
      </c>
      <c r="I25" s="612">
        <v>0</v>
      </c>
      <c r="J25" s="613">
        <v>0</v>
      </c>
      <c r="K25" s="614">
        <v>18.2</v>
      </c>
      <c r="L25"/>
      <c r="M25" s="615" t="s">
        <v>64</v>
      </c>
      <c r="N25" s="616">
        <v>2</v>
      </c>
      <c r="O25" s="616">
        <v>8</v>
      </c>
      <c r="P25" s="616">
        <v>17</v>
      </c>
      <c r="Q25" s="616">
        <v>29</v>
      </c>
      <c r="R25" s="617">
        <v>4</v>
      </c>
      <c r="S25" s="617">
        <v>15</v>
      </c>
      <c r="T25" s="617">
        <v>38</v>
      </c>
      <c r="U25" s="617">
        <v>78</v>
      </c>
      <c r="V25" s="618">
        <v>0</v>
      </c>
      <c r="W25" s="619">
        <v>0</v>
      </c>
      <c r="X25" s="620">
        <v>15.3</v>
      </c>
      <c r="Y25" s="621">
        <v>20.3</v>
      </c>
    </row>
    <row r="26" spans="1:25" x14ac:dyDescent="0.3">
      <c r="A26" s="460"/>
      <c r="B26" s="461"/>
      <c r="C26" s="461"/>
      <c r="D26" s="461"/>
      <c r="E26" s="461"/>
      <c r="F26" s="461"/>
      <c r="G26" s="461"/>
      <c r="H26" s="461"/>
      <c r="I26" s="622"/>
      <c r="J26" s="622"/>
      <c r="K26" s="623"/>
      <c r="L26"/>
      <c r="M26" s="624"/>
      <c r="N26" s="605"/>
      <c r="O26" s="605"/>
      <c r="P26" s="605"/>
      <c r="Q26" s="605"/>
      <c r="R26" s="605"/>
      <c r="S26" s="605"/>
      <c r="T26" s="605"/>
      <c r="U26" s="605"/>
      <c r="V26" s="625"/>
      <c r="W26" s="625"/>
      <c r="X26" s="626"/>
      <c r="Y26" s="626"/>
    </row>
    <row r="27" spans="1:25" x14ac:dyDescent="0.3">
      <c r="A27" s="427"/>
      <c r="B27" s="428" t="s">
        <v>544</v>
      </c>
      <c r="C27" s="429"/>
      <c r="D27" s="429"/>
      <c r="E27" s="429"/>
      <c r="F27" s="429"/>
      <c r="G27" s="429"/>
      <c r="H27" s="429"/>
      <c r="I27" s="429" t="s">
        <v>518</v>
      </c>
      <c r="J27" s="429"/>
      <c r="K27" s="429" t="s">
        <v>519</v>
      </c>
      <c r="L27" s="444"/>
      <c r="M27" s="432"/>
      <c r="N27" s="433" t="s">
        <v>544</v>
      </c>
      <c r="O27" s="433"/>
      <c r="P27" s="433"/>
      <c r="Q27" s="433"/>
      <c r="R27" s="433"/>
      <c r="S27" s="433"/>
      <c r="T27" s="433"/>
      <c r="U27" s="433"/>
      <c r="V27" s="433" t="s">
        <v>518</v>
      </c>
      <c r="W27" s="433"/>
      <c r="X27" s="586" t="s">
        <v>519</v>
      </c>
      <c r="Y27" s="588"/>
    </row>
    <row r="28" spans="1:25" x14ac:dyDescent="0.3">
      <c r="A28" s="427"/>
      <c r="B28" s="590"/>
      <c r="C28" s="589">
        <v>2016</v>
      </c>
      <c r="D28" s="589" t="s">
        <v>520</v>
      </c>
      <c r="E28" s="589">
        <v>2025</v>
      </c>
      <c r="F28" s="589">
        <v>2030</v>
      </c>
      <c r="G28" s="589">
        <v>2035</v>
      </c>
      <c r="H28" s="589">
        <v>2040</v>
      </c>
      <c r="I28" s="589" t="s">
        <v>520</v>
      </c>
      <c r="J28" s="590">
        <v>2040</v>
      </c>
      <c r="K28" s="431" t="s">
        <v>521</v>
      </c>
      <c r="L28"/>
      <c r="M28" s="432"/>
      <c r="N28" s="591">
        <v>2025</v>
      </c>
      <c r="O28" s="591">
        <v>2030</v>
      </c>
      <c r="P28" s="591">
        <v>2035</v>
      </c>
      <c r="Q28" s="591">
        <v>2040</v>
      </c>
      <c r="R28" s="591">
        <v>2025</v>
      </c>
      <c r="S28" s="591">
        <v>2030</v>
      </c>
      <c r="T28" s="591">
        <v>2035</v>
      </c>
      <c r="U28" s="591">
        <v>2040</v>
      </c>
      <c r="V28" s="435">
        <v>2040</v>
      </c>
      <c r="W28" s="435"/>
      <c r="X28" s="586" t="s">
        <v>521</v>
      </c>
      <c r="Y28" s="588"/>
    </row>
    <row r="29" spans="1:25" x14ac:dyDescent="0.3">
      <c r="A29" s="440"/>
      <c r="B29" s="441" t="s">
        <v>283</v>
      </c>
      <c r="C29" s="441"/>
      <c r="D29" s="441"/>
      <c r="E29" s="441"/>
      <c r="F29" s="441"/>
      <c r="G29" s="441"/>
      <c r="H29" s="441"/>
      <c r="I29" s="442" t="s">
        <v>289</v>
      </c>
      <c r="J29" s="442" t="s">
        <v>289</v>
      </c>
      <c r="K29" s="442" t="s">
        <v>545</v>
      </c>
      <c r="L29"/>
      <c r="M29" s="592"/>
      <c r="N29" s="593" t="s">
        <v>366</v>
      </c>
      <c r="O29" s="593"/>
      <c r="P29" s="593"/>
      <c r="Q29" s="593"/>
      <c r="R29" s="593" t="s">
        <v>522</v>
      </c>
      <c r="S29" s="593"/>
      <c r="T29" s="593"/>
      <c r="U29" s="593"/>
      <c r="V29" s="627" t="s">
        <v>294</v>
      </c>
      <c r="W29" s="627" t="s">
        <v>293</v>
      </c>
      <c r="X29" s="594" t="s">
        <v>294</v>
      </c>
      <c r="Y29" s="595" t="s">
        <v>293</v>
      </c>
    </row>
    <row r="30" spans="1:25" x14ac:dyDescent="0.3">
      <c r="A30" s="451" t="s">
        <v>546</v>
      </c>
      <c r="B30" s="628"/>
      <c r="C30" s="452">
        <v>6690</v>
      </c>
      <c r="D30" s="452">
        <v>6961</v>
      </c>
      <c r="E30" s="452">
        <v>8845</v>
      </c>
      <c r="F30" s="452">
        <v>10073</v>
      </c>
      <c r="G30" s="452">
        <v>11244</v>
      </c>
      <c r="H30" s="596">
        <v>12466</v>
      </c>
      <c r="I30" s="597">
        <v>100</v>
      </c>
      <c r="J30" s="597">
        <v>100</v>
      </c>
      <c r="K30" s="598">
        <v>2.6</v>
      </c>
      <c r="L30"/>
      <c r="M30" s="482" t="s">
        <v>546</v>
      </c>
      <c r="N30" s="483">
        <v>8789</v>
      </c>
      <c r="O30" s="483">
        <v>9802</v>
      </c>
      <c r="P30" s="483">
        <v>10876</v>
      </c>
      <c r="Q30" s="483">
        <v>11981</v>
      </c>
      <c r="R30" s="483">
        <v>9187</v>
      </c>
      <c r="S30" s="483">
        <v>10850</v>
      </c>
      <c r="T30" s="483">
        <v>12751</v>
      </c>
      <c r="U30" s="483">
        <v>14655</v>
      </c>
      <c r="V30" s="599">
        <v>100</v>
      </c>
      <c r="W30" s="599">
        <v>100</v>
      </c>
      <c r="X30" s="485">
        <v>2.4</v>
      </c>
      <c r="Y30" s="600">
        <v>3.3</v>
      </c>
    </row>
    <row r="31" spans="1:25" x14ac:dyDescent="0.3">
      <c r="A31" s="460" t="s">
        <v>23</v>
      </c>
      <c r="B31" s="629"/>
      <c r="C31" s="461">
        <v>2025</v>
      </c>
      <c r="D31" s="473">
        <v>2067</v>
      </c>
      <c r="E31" s="461">
        <v>2130</v>
      </c>
      <c r="F31" s="461">
        <v>2143</v>
      </c>
      <c r="G31" s="461">
        <v>2184</v>
      </c>
      <c r="H31" s="601">
        <v>2238</v>
      </c>
      <c r="I31" s="602">
        <v>30</v>
      </c>
      <c r="J31" s="603">
        <v>18</v>
      </c>
      <c r="K31" s="604">
        <v>0.3</v>
      </c>
      <c r="L31"/>
      <c r="M31" s="460" t="s">
        <v>23</v>
      </c>
      <c r="N31" s="467">
        <v>2219</v>
      </c>
      <c r="O31" s="467">
        <v>2348</v>
      </c>
      <c r="P31" s="467">
        <v>2518</v>
      </c>
      <c r="Q31" s="467">
        <v>2693</v>
      </c>
      <c r="R31" s="605">
        <v>1945</v>
      </c>
      <c r="S31" s="605">
        <v>1633</v>
      </c>
      <c r="T31" s="605">
        <v>1339</v>
      </c>
      <c r="U31" s="605">
        <v>1119</v>
      </c>
      <c r="V31" s="606">
        <v>22</v>
      </c>
      <c r="W31" s="607">
        <v>8</v>
      </c>
      <c r="X31" s="471">
        <v>1.2</v>
      </c>
      <c r="Y31" s="608">
        <v>-2.6</v>
      </c>
    </row>
    <row r="32" spans="1:25" x14ac:dyDescent="0.3">
      <c r="A32" s="460" t="s">
        <v>24</v>
      </c>
      <c r="B32" s="629"/>
      <c r="C32" s="461">
        <v>446</v>
      </c>
      <c r="D32" s="473">
        <v>447</v>
      </c>
      <c r="E32" s="461">
        <v>350</v>
      </c>
      <c r="F32" s="461">
        <v>307</v>
      </c>
      <c r="G32" s="461">
        <v>278</v>
      </c>
      <c r="H32" s="601">
        <v>246</v>
      </c>
      <c r="I32" s="630">
        <v>6</v>
      </c>
      <c r="J32" s="631">
        <v>2</v>
      </c>
      <c r="K32" s="604">
        <v>-2.6</v>
      </c>
      <c r="L32"/>
      <c r="M32" s="460" t="s">
        <v>24</v>
      </c>
      <c r="N32" s="467">
        <v>353</v>
      </c>
      <c r="O32" s="467">
        <v>314</v>
      </c>
      <c r="P32" s="467">
        <v>288</v>
      </c>
      <c r="Q32" s="467">
        <v>264</v>
      </c>
      <c r="R32" s="605">
        <v>339</v>
      </c>
      <c r="S32" s="605">
        <v>289</v>
      </c>
      <c r="T32" s="605">
        <v>259</v>
      </c>
      <c r="U32" s="605">
        <v>228</v>
      </c>
      <c r="V32" s="606">
        <v>2</v>
      </c>
      <c r="W32" s="607">
        <v>2</v>
      </c>
      <c r="X32" s="471">
        <v>-2.2999999999999998</v>
      </c>
      <c r="Y32" s="608">
        <v>-2.9</v>
      </c>
    </row>
    <row r="33" spans="1:25" x14ac:dyDescent="0.3">
      <c r="A33" s="460" t="s">
        <v>25</v>
      </c>
      <c r="B33" s="629"/>
      <c r="C33" s="461">
        <v>1644</v>
      </c>
      <c r="D33" s="473">
        <v>1695</v>
      </c>
      <c r="E33" s="461">
        <v>2113</v>
      </c>
      <c r="F33" s="461">
        <v>2334</v>
      </c>
      <c r="G33" s="461">
        <v>2526</v>
      </c>
      <c r="H33" s="601">
        <v>2740</v>
      </c>
      <c r="I33" s="630">
        <v>24</v>
      </c>
      <c r="J33" s="631">
        <v>22</v>
      </c>
      <c r="K33" s="604">
        <v>2.1</v>
      </c>
      <c r="L33"/>
      <c r="M33" s="460" t="s">
        <v>25</v>
      </c>
      <c r="N33" s="467">
        <v>2154</v>
      </c>
      <c r="O33" s="467">
        <v>2415</v>
      </c>
      <c r="P33" s="467">
        <v>2684</v>
      </c>
      <c r="Q33" s="467">
        <v>2930</v>
      </c>
      <c r="R33" s="605">
        <v>1996</v>
      </c>
      <c r="S33" s="605">
        <v>2103</v>
      </c>
      <c r="T33" s="605">
        <v>2261</v>
      </c>
      <c r="U33" s="605">
        <v>2406</v>
      </c>
      <c r="V33" s="606">
        <v>24</v>
      </c>
      <c r="W33" s="607">
        <v>16</v>
      </c>
      <c r="X33" s="471">
        <v>2.4</v>
      </c>
      <c r="Y33" s="608">
        <v>1.5</v>
      </c>
    </row>
    <row r="34" spans="1:25" x14ac:dyDescent="0.3">
      <c r="A34" s="460" t="s">
        <v>53</v>
      </c>
      <c r="B34" s="629"/>
      <c r="C34" s="461">
        <v>414</v>
      </c>
      <c r="D34" s="473">
        <v>412</v>
      </c>
      <c r="E34" s="461">
        <v>448</v>
      </c>
      <c r="F34" s="461">
        <v>464</v>
      </c>
      <c r="G34" s="461">
        <v>495</v>
      </c>
      <c r="H34" s="601">
        <v>518</v>
      </c>
      <c r="I34" s="630">
        <v>6</v>
      </c>
      <c r="J34" s="631">
        <v>4</v>
      </c>
      <c r="K34" s="604">
        <v>1</v>
      </c>
      <c r="L34"/>
      <c r="M34" s="460" t="s">
        <v>53</v>
      </c>
      <c r="N34" s="467">
        <v>446</v>
      </c>
      <c r="O34" s="467">
        <v>459</v>
      </c>
      <c r="P34" s="467">
        <v>473</v>
      </c>
      <c r="Q34" s="467">
        <v>498</v>
      </c>
      <c r="R34" s="605">
        <v>467</v>
      </c>
      <c r="S34" s="605">
        <v>542</v>
      </c>
      <c r="T34" s="605">
        <v>621</v>
      </c>
      <c r="U34" s="605">
        <v>678</v>
      </c>
      <c r="V34" s="606">
        <v>4</v>
      </c>
      <c r="W34" s="607">
        <v>5</v>
      </c>
      <c r="X34" s="471">
        <v>0.8</v>
      </c>
      <c r="Y34" s="608">
        <v>2.2000000000000002</v>
      </c>
    </row>
    <row r="35" spans="1:25" x14ac:dyDescent="0.3">
      <c r="A35" s="460" t="s">
        <v>543</v>
      </c>
      <c r="B35" s="632"/>
      <c r="C35" s="461">
        <v>2159</v>
      </c>
      <c r="D35" s="473">
        <v>2337</v>
      </c>
      <c r="E35" s="461">
        <v>3744</v>
      </c>
      <c r="F35" s="461">
        <v>4718</v>
      </c>
      <c r="G35" s="461">
        <v>5600</v>
      </c>
      <c r="H35" s="601">
        <v>6504</v>
      </c>
      <c r="I35" s="630">
        <v>34</v>
      </c>
      <c r="J35" s="631">
        <v>52</v>
      </c>
      <c r="K35" s="604">
        <v>4.5999999999999996</v>
      </c>
      <c r="L35"/>
      <c r="M35" s="460" t="s">
        <v>543</v>
      </c>
      <c r="N35" s="467">
        <v>3565</v>
      </c>
      <c r="O35" s="467">
        <v>4171</v>
      </c>
      <c r="P35" s="467">
        <v>4770</v>
      </c>
      <c r="Q35" s="467">
        <v>5395</v>
      </c>
      <c r="R35" s="605">
        <v>4385</v>
      </c>
      <c r="S35" s="605">
        <v>6174</v>
      </c>
      <c r="T35" s="605">
        <v>8078</v>
      </c>
      <c r="U35" s="605">
        <v>9914</v>
      </c>
      <c r="V35" s="606">
        <v>45</v>
      </c>
      <c r="W35" s="607">
        <v>68</v>
      </c>
      <c r="X35" s="471">
        <v>3.7</v>
      </c>
      <c r="Y35" s="608">
        <v>6.5</v>
      </c>
    </row>
    <row r="36" spans="1:25" x14ac:dyDescent="0.3">
      <c r="A36" s="609" t="s">
        <v>54</v>
      </c>
      <c r="B36" s="629"/>
      <c r="C36" s="461">
        <v>1244</v>
      </c>
      <c r="D36" s="473">
        <v>1270</v>
      </c>
      <c r="E36" s="461">
        <v>1462</v>
      </c>
      <c r="F36" s="461">
        <v>1604</v>
      </c>
      <c r="G36" s="461">
        <v>1728</v>
      </c>
      <c r="H36" s="601">
        <v>1839</v>
      </c>
      <c r="I36" s="630">
        <v>18</v>
      </c>
      <c r="J36" s="631">
        <v>15</v>
      </c>
      <c r="K36" s="604">
        <v>1.6</v>
      </c>
      <c r="L36"/>
      <c r="M36" s="609" t="s">
        <v>54</v>
      </c>
      <c r="N36" s="467">
        <v>1452</v>
      </c>
      <c r="O36" s="467">
        <v>1565</v>
      </c>
      <c r="P36" s="467">
        <v>1669</v>
      </c>
      <c r="Q36" s="467">
        <v>1769</v>
      </c>
      <c r="R36" s="605">
        <v>1531</v>
      </c>
      <c r="S36" s="605">
        <v>1738</v>
      </c>
      <c r="T36" s="605">
        <v>1924</v>
      </c>
      <c r="U36" s="605">
        <v>2096</v>
      </c>
      <c r="V36" s="606">
        <v>15</v>
      </c>
      <c r="W36" s="607">
        <v>14</v>
      </c>
      <c r="X36" s="471">
        <v>1.5</v>
      </c>
      <c r="Y36" s="608">
        <v>2.2000000000000002</v>
      </c>
    </row>
    <row r="37" spans="1:25" x14ac:dyDescent="0.3">
      <c r="A37" s="609" t="s">
        <v>60</v>
      </c>
      <c r="B37" s="633"/>
      <c r="C37" s="461">
        <v>129</v>
      </c>
      <c r="D37" s="473">
        <v>136</v>
      </c>
      <c r="E37" s="461">
        <v>186</v>
      </c>
      <c r="F37" s="461">
        <v>216</v>
      </c>
      <c r="G37" s="461">
        <v>247</v>
      </c>
      <c r="H37" s="601">
        <v>278</v>
      </c>
      <c r="I37" s="630">
        <v>2</v>
      </c>
      <c r="J37" s="631">
        <v>2</v>
      </c>
      <c r="K37" s="604">
        <v>3.2</v>
      </c>
      <c r="L37"/>
      <c r="M37" s="609" t="s">
        <v>60</v>
      </c>
      <c r="N37" s="467">
        <v>182</v>
      </c>
      <c r="O37" s="467">
        <v>203</v>
      </c>
      <c r="P37" s="467">
        <v>222</v>
      </c>
      <c r="Q37" s="467">
        <v>241</v>
      </c>
      <c r="R37" s="605">
        <v>213</v>
      </c>
      <c r="S37" s="605">
        <v>266</v>
      </c>
      <c r="T37" s="605">
        <v>323</v>
      </c>
      <c r="U37" s="605">
        <v>379</v>
      </c>
      <c r="V37" s="606">
        <v>2</v>
      </c>
      <c r="W37" s="607">
        <v>3</v>
      </c>
      <c r="X37" s="471">
        <v>2.5</v>
      </c>
      <c r="Y37" s="608">
        <v>4.5999999999999996</v>
      </c>
    </row>
    <row r="38" spans="1:25" x14ac:dyDescent="0.3">
      <c r="A38" s="609" t="s">
        <v>57</v>
      </c>
      <c r="B38" s="633"/>
      <c r="C38" s="461">
        <v>467</v>
      </c>
      <c r="D38" s="473">
        <v>515</v>
      </c>
      <c r="E38" s="461">
        <v>953</v>
      </c>
      <c r="F38" s="461">
        <v>1250</v>
      </c>
      <c r="G38" s="461">
        <v>1498</v>
      </c>
      <c r="H38" s="601">
        <v>1707</v>
      </c>
      <c r="I38" s="630">
        <v>7</v>
      </c>
      <c r="J38" s="631">
        <v>14</v>
      </c>
      <c r="K38" s="604">
        <v>5.4</v>
      </c>
      <c r="L38"/>
      <c r="M38" s="609" t="s">
        <v>57</v>
      </c>
      <c r="N38" s="467">
        <v>891</v>
      </c>
      <c r="O38" s="467">
        <v>1066</v>
      </c>
      <c r="P38" s="467">
        <v>1217</v>
      </c>
      <c r="Q38" s="467">
        <v>1345</v>
      </c>
      <c r="R38" s="605">
        <v>1122</v>
      </c>
      <c r="S38" s="605">
        <v>1712</v>
      </c>
      <c r="T38" s="605">
        <v>2304</v>
      </c>
      <c r="U38" s="605">
        <v>2819</v>
      </c>
      <c r="V38" s="606">
        <v>11</v>
      </c>
      <c r="W38" s="607">
        <v>19</v>
      </c>
      <c r="X38" s="471">
        <v>4.3</v>
      </c>
      <c r="Y38" s="608">
        <v>7.7</v>
      </c>
    </row>
    <row r="39" spans="1:25" x14ac:dyDescent="0.3">
      <c r="A39" s="609" t="s">
        <v>63</v>
      </c>
      <c r="B39" s="633"/>
      <c r="C39" s="461">
        <v>13</v>
      </c>
      <c r="D39" s="473">
        <v>14</v>
      </c>
      <c r="E39" s="461">
        <v>20</v>
      </c>
      <c r="F39" s="461">
        <v>29</v>
      </c>
      <c r="G39" s="461">
        <v>39</v>
      </c>
      <c r="H39" s="601">
        <v>51</v>
      </c>
      <c r="I39" s="630">
        <v>0</v>
      </c>
      <c r="J39" s="631">
        <v>0</v>
      </c>
      <c r="K39" s="604">
        <v>5.8</v>
      </c>
      <c r="L39"/>
      <c r="M39" s="609" t="s">
        <v>63</v>
      </c>
      <c r="N39" s="467">
        <v>19</v>
      </c>
      <c r="O39" s="467">
        <v>26</v>
      </c>
      <c r="P39" s="467">
        <v>33</v>
      </c>
      <c r="Q39" s="467">
        <v>41</v>
      </c>
      <c r="R39" s="605">
        <v>26</v>
      </c>
      <c r="S39" s="605">
        <v>43</v>
      </c>
      <c r="T39" s="605">
        <v>63</v>
      </c>
      <c r="U39" s="605">
        <v>82</v>
      </c>
      <c r="V39" s="606">
        <v>0</v>
      </c>
      <c r="W39" s="607">
        <v>1</v>
      </c>
      <c r="X39" s="471">
        <v>4.9000000000000004</v>
      </c>
      <c r="Y39" s="608">
        <v>8.1</v>
      </c>
    </row>
    <row r="40" spans="1:25" x14ac:dyDescent="0.3">
      <c r="A40" s="609" t="s">
        <v>61</v>
      </c>
      <c r="B40" s="633"/>
      <c r="C40" s="461">
        <v>300</v>
      </c>
      <c r="D40" s="473">
        <v>398</v>
      </c>
      <c r="E40" s="461">
        <v>1109</v>
      </c>
      <c r="F40" s="461">
        <v>1589</v>
      </c>
      <c r="G40" s="461">
        <v>2033</v>
      </c>
      <c r="H40" s="601">
        <v>2540</v>
      </c>
      <c r="I40" s="630">
        <v>6</v>
      </c>
      <c r="J40" s="631">
        <v>20</v>
      </c>
      <c r="K40" s="604">
        <v>8.4</v>
      </c>
      <c r="L40"/>
      <c r="M40" s="609" t="s">
        <v>61</v>
      </c>
      <c r="N40" s="467">
        <v>1008</v>
      </c>
      <c r="O40" s="467">
        <v>1290</v>
      </c>
      <c r="P40" s="467">
        <v>1596</v>
      </c>
      <c r="Q40" s="467">
        <v>1951</v>
      </c>
      <c r="R40" s="605">
        <v>1472</v>
      </c>
      <c r="S40" s="605">
        <v>2346</v>
      </c>
      <c r="T40" s="605">
        <v>3300</v>
      </c>
      <c r="U40" s="605">
        <v>4240</v>
      </c>
      <c r="V40" s="606">
        <v>16</v>
      </c>
      <c r="W40" s="607">
        <v>29</v>
      </c>
      <c r="X40" s="471">
        <v>7.2</v>
      </c>
      <c r="Y40" s="608">
        <v>10.8</v>
      </c>
    </row>
    <row r="41" spans="1:25" x14ac:dyDescent="0.3">
      <c r="A41" s="609" t="s">
        <v>62</v>
      </c>
      <c r="B41" s="633"/>
      <c r="C41" s="461">
        <v>5</v>
      </c>
      <c r="D41" s="473">
        <v>5</v>
      </c>
      <c r="E41" s="461">
        <v>13</v>
      </c>
      <c r="F41" s="461">
        <v>25</v>
      </c>
      <c r="G41" s="461">
        <v>44</v>
      </c>
      <c r="H41" s="601">
        <v>68</v>
      </c>
      <c r="I41" s="630">
        <v>0</v>
      </c>
      <c r="J41" s="631">
        <v>1</v>
      </c>
      <c r="K41" s="604">
        <v>12.1</v>
      </c>
      <c r="L41"/>
      <c r="M41" s="609" t="s">
        <v>62</v>
      </c>
      <c r="N41" s="467">
        <v>11</v>
      </c>
      <c r="O41" s="467">
        <v>18</v>
      </c>
      <c r="P41" s="467">
        <v>26</v>
      </c>
      <c r="Q41" s="467">
        <v>36</v>
      </c>
      <c r="R41" s="605">
        <v>20</v>
      </c>
      <c r="S41" s="605">
        <v>62</v>
      </c>
      <c r="T41" s="605">
        <v>148</v>
      </c>
      <c r="U41" s="605">
        <v>267</v>
      </c>
      <c r="V41" s="606">
        <v>0</v>
      </c>
      <c r="W41" s="607">
        <v>2</v>
      </c>
      <c r="X41" s="471">
        <v>9</v>
      </c>
      <c r="Y41" s="608">
        <v>18.899999999999999</v>
      </c>
    </row>
    <row r="42" spans="1:25" x14ac:dyDescent="0.3">
      <c r="A42" s="610" t="s">
        <v>64</v>
      </c>
      <c r="B42" s="634"/>
      <c r="C42" s="506">
        <v>1</v>
      </c>
      <c r="D42" s="507">
        <v>1</v>
      </c>
      <c r="E42" s="506">
        <v>1</v>
      </c>
      <c r="F42" s="506">
        <v>5</v>
      </c>
      <c r="G42" s="506">
        <v>11</v>
      </c>
      <c r="H42" s="611">
        <v>21</v>
      </c>
      <c r="I42" s="635">
        <v>0</v>
      </c>
      <c r="J42" s="636">
        <v>0</v>
      </c>
      <c r="K42" s="614">
        <v>17.3</v>
      </c>
      <c r="L42"/>
      <c r="M42" s="615" t="s">
        <v>64</v>
      </c>
      <c r="N42" s="616">
        <v>1</v>
      </c>
      <c r="O42" s="616">
        <v>3</v>
      </c>
      <c r="P42" s="616">
        <v>6</v>
      </c>
      <c r="Q42" s="616">
        <v>11</v>
      </c>
      <c r="R42" s="617">
        <v>2</v>
      </c>
      <c r="S42" s="617">
        <v>6</v>
      </c>
      <c r="T42" s="617">
        <v>16</v>
      </c>
      <c r="U42" s="617">
        <v>31</v>
      </c>
      <c r="V42" s="618">
        <v>0</v>
      </c>
      <c r="W42" s="619">
        <v>0</v>
      </c>
      <c r="X42" s="620">
        <v>14.2</v>
      </c>
      <c r="Y42" s="621">
        <v>19.3</v>
      </c>
    </row>
    <row r="43" spans="1:25" x14ac:dyDescent="0.3">
      <c r="A43" s="460"/>
      <c r="B43" s="637"/>
      <c r="C43" s="637"/>
      <c r="D43" s="637"/>
      <c r="E43" s="637"/>
      <c r="F43" s="637"/>
      <c r="G43" s="637"/>
      <c r="H43" s="637"/>
      <c r="I43" s="638"/>
      <c r="J43" s="638"/>
      <c r="K43" s="638"/>
      <c r="L43" s="444"/>
      <c r="M43" s="639"/>
      <c r="N43" s="639"/>
      <c r="O43" s="639"/>
      <c r="P43" s="639"/>
      <c r="Q43" s="639"/>
      <c r="R43" s="639"/>
      <c r="S43" s="639"/>
      <c r="T43" s="639"/>
      <c r="U43" s="639"/>
      <c r="V43" s="639"/>
      <c r="W43" s="639"/>
      <c r="X43" s="639"/>
      <c r="Y43" s="639"/>
    </row>
    <row r="44" spans="1:25" x14ac:dyDescent="0.3">
      <c r="A44" s="427"/>
      <c r="B44" s="428" t="s">
        <v>547</v>
      </c>
      <c r="C44" s="429"/>
      <c r="D44" s="429"/>
      <c r="E44" s="429"/>
      <c r="F44" s="429"/>
      <c r="G44" s="429"/>
      <c r="H44" s="429"/>
      <c r="I44" s="428" t="s">
        <v>518</v>
      </c>
      <c r="J44" s="428"/>
      <c r="K44" s="429" t="s">
        <v>519</v>
      </c>
      <c r="L44"/>
      <c r="M44" s="432"/>
      <c r="N44" s="433" t="s">
        <v>547</v>
      </c>
      <c r="O44" s="433"/>
      <c r="P44" s="433"/>
      <c r="Q44" s="433"/>
      <c r="R44" s="433"/>
      <c r="S44" s="433"/>
      <c r="T44" s="433"/>
      <c r="U44" s="433"/>
      <c r="V44" s="433" t="s">
        <v>518</v>
      </c>
      <c r="W44" s="433"/>
      <c r="X44" s="586" t="s">
        <v>519</v>
      </c>
      <c r="Y44" s="588"/>
    </row>
    <row r="45" spans="1:25" x14ac:dyDescent="0.3">
      <c r="A45" s="427"/>
      <c r="B45" s="589">
        <v>2000</v>
      </c>
      <c r="C45" s="589">
        <v>2016</v>
      </c>
      <c r="D45" s="589" t="s">
        <v>520</v>
      </c>
      <c r="E45" s="589">
        <v>2025</v>
      </c>
      <c r="F45" s="589">
        <v>2030</v>
      </c>
      <c r="G45" s="589">
        <v>2035</v>
      </c>
      <c r="H45" s="589">
        <v>2040</v>
      </c>
      <c r="I45" s="590" t="s">
        <v>520</v>
      </c>
      <c r="J45" s="590">
        <v>2040</v>
      </c>
      <c r="K45" s="431" t="s">
        <v>521</v>
      </c>
      <c r="L45"/>
      <c r="M45" s="432"/>
      <c r="N45" s="591">
        <v>2025</v>
      </c>
      <c r="O45" s="591">
        <v>2030</v>
      </c>
      <c r="P45" s="591">
        <v>2035</v>
      </c>
      <c r="Q45" s="591">
        <v>2040</v>
      </c>
      <c r="R45" s="591">
        <v>2025</v>
      </c>
      <c r="S45" s="591">
        <v>2030</v>
      </c>
      <c r="T45" s="591">
        <v>2035</v>
      </c>
      <c r="U45" s="591">
        <v>2040</v>
      </c>
      <c r="V45" s="640">
        <v>2040</v>
      </c>
      <c r="W45" s="640"/>
      <c r="X45" s="586" t="s">
        <v>521</v>
      </c>
      <c r="Y45" s="588"/>
    </row>
    <row r="46" spans="1:25" x14ac:dyDescent="0.3">
      <c r="A46" s="440"/>
      <c r="B46" s="441" t="s">
        <v>283</v>
      </c>
      <c r="C46" s="441"/>
      <c r="D46" s="441"/>
      <c r="E46" s="441"/>
      <c r="F46" s="441"/>
      <c r="G46" s="441"/>
      <c r="H46" s="441"/>
      <c r="I46" s="442" t="s">
        <v>289</v>
      </c>
      <c r="J46" s="442" t="s">
        <v>289</v>
      </c>
      <c r="K46" s="442" t="s">
        <v>545</v>
      </c>
      <c r="L46"/>
      <c r="M46" s="445"/>
      <c r="N46" s="593" t="s">
        <v>366</v>
      </c>
      <c r="O46" s="593"/>
      <c r="P46" s="593"/>
      <c r="Q46" s="593"/>
      <c r="R46" s="593" t="s">
        <v>522</v>
      </c>
      <c r="S46" s="593"/>
      <c r="T46" s="593"/>
      <c r="U46" s="593"/>
      <c r="V46" s="641" t="s">
        <v>294</v>
      </c>
      <c r="W46" s="641" t="s">
        <v>293</v>
      </c>
      <c r="X46" s="641" t="s">
        <v>294</v>
      </c>
      <c r="Y46" s="595" t="s">
        <v>293</v>
      </c>
    </row>
    <row r="47" spans="1:25" x14ac:dyDescent="0.3">
      <c r="A47" s="451" t="s">
        <v>548</v>
      </c>
      <c r="B47" s="452">
        <v>23123</v>
      </c>
      <c r="C47" s="452">
        <v>32053</v>
      </c>
      <c r="D47" s="452">
        <v>32580</v>
      </c>
      <c r="E47" s="452">
        <v>33902</v>
      </c>
      <c r="F47" s="452">
        <v>34576</v>
      </c>
      <c r="G47" s="452">
        <v>35157</v>
      </c>
      <c r="H47" s="596">
        <v>35881</v>
      </c>
      <c r="I47" s="597">
        <v>100</v>
      </c>
      <c r="J47" s="642">
        <v>100</v>
      </c>
      <c r="K47" s="598">
        <v>0.4</v>
      </c>
      <c r="L47"/>
      <c r="M47" s="482" t="s">
        <v>549</v>
      </c>
      <c r="N47" s="483">
        <v>35454</v>
      </c>
      <c r="O47" s="483">
        <v>37748</v>
      </c>
      <c r="P47" s="483">
        <v>40103</v>
      </c>
      <c r="Q47" s="483">
        <v>42475</v>
      </c>
      <c r="R47" s="483">
        <v>29535</v>
      </c>
      <c r="S47" s="483">
        <v>25482</v>
      </c>
      <c r="T47" s="483">
        <v>20982</v>
      </c>
      <c r="U47" s="483">
        <v>17647</v>
      </c>
      <c r="V47" s="599">
        <v>100</v>
      </c>
      <c r="W47" s="599">
        <v>100</v>
      </c>
      <c r="X47" s="485">
        <v>1.2</v>
      </c>
      <c r="Y47" s="600">
        <v>-2.6</v>
      </c>
    </row>
    <row r="48" spans="1:25" x14ac:dyDescent="0.3">
      <c r="A48" s="460" t="s">
        <v>23</v>
      </c>
      <c r="B48" s="461">
        <v>8951</v>
      </c>
      <c r="C48" s="461">
        <v>14233</v>
      </c>
      <c r="D48" s="473">
        <v>14448</v>
      </c>
      <c r="E48" s="461">
        <v>14284</v>
      </c>
      <c r="F48" s="461">
        <v>14235</v>
      </c>
      <c r="G48" s="461">
        <v>14182</v>
      </c>
      <c r="H48" s="601">
        <v>14170</v>
      </c>
      <c r="I48" s="602">
        <v>44</v>
      </c>
      <c r="J48" s="603">
        <v>39</v>
      </c>
      <c r="K48" s="604">
        <v>-0.1</v>
      </c>
      <c r="L48"/>
      <c r="M48" s="460" t="s">
        <v>23</v>
      </c>
      <c r="N48" s="467">
        <v>15207</v>
      </c>
      <c r="O48" s="467">
        <v>16099</v>
      </c>
      <c r="P48" s="467">
        <v>17042</v>
      </c>
      <c r="Q48" s="467">
        <v>17930</v>
      </c>
      <c r="R48" s="605">
        <v>11335</v>
      </c>
      <c r="S48" s="605">
        <v>8335</v>
      </c>
      <c r="T48" s="605">
        <v>5577</v>
      </c>
      <c r="U48" s="605">
        <v>3855</v>
      </c>
      <c r="V48" s="606">
        <v>42</v>
      </c>
      <c r="W48" s="607">
        <v>22</v>
      </c>
      <c r="X48" s="471">
        <v>0.9</v>
      </c>
      <c r="Y48" s="608">
        <v>-5.6</v>
      </c>
    </row>
    <row r="49" spans="1:25" x14ac:dyDescent="0.3">
      <c r="A49" s="460" t="s">
        <v>24</v>
      </c>
      <c r="B49" s="461">
        <v>9620</v>
      </c>
      <c r="C49" s="461">
        <v>11204</v>
      </c>
      <c r="D49" s="473">
        <v>11339</v>
      </c>
      <c r="E49" s="461">
        <v>11862</v>
      </c>
      <c r="F49" s="461">
        <v>11949</v>
      </c>
      <c r="G49" s="461">
        <v>11904</v>
      </c>
      <c r="H49" s="601">
        <v>11980</v>
      </c>
      <c r="I49" s="602">
        <v>35</v>
      </c>
      <c r="J49" s="603">
        <v>33</v>
      </c>
      <c r="K49" s="604">
        <v>0.2</v>
      </c>
      <c r="L49"/>
      <c r="M49" s="460" t="s">
        <v>24</v>
      </c>
      <c r="N49" s="467">
        <v>12303</v>
      </c>
      <c r="O49" s="467">
        <v>12831</v>
      </c>
      <c r="P49" s="467">
        <v>13349</v>
      </c>
      <c r="Q49" s="467">
        <v>13984</v>
      </c>
      <c r="R49" s="605">
        <v>10657</v>
      </c>
      <c r="S49" s="605">
        <v>9501</v>
      </c>
      <c r="T49" s="605">
        <v>8032</v>
      </c>
      <c r="U49" s="605">
        <v>6886</v>
      </c>
      <c r="V49" s="606">
        <v>33</v>
      </c>
      <c r="W49" s="607">
        <v>39</v>
      </c>
      <c r="X49" s="471">
        <v>0.9</v>
      </c>
      <c r="Y49" s="608">
        <v>-2.1</v>
      </c>
    </row>
    <row r="50" spans="1:25" x14ac:dyDescent="0.3">
      <c r="A50" s="505" t="s">
        <v>25</v>
      </c>
      <c r="B50" s="506">
        <v>4551</v>
      </c>
      <c r="C50" s="506">
        <v>6616</v>
      </c>
      <c r="D50" s="507">
        <v>6794</v>
      </c>
      <c r="E50" s="506">
        <v>7757</v>
      </c>
      <c r="F50" s="506">
        <v>8393</v>
      </c>
      <c r="G50" s="506">
        <v>9072</v>
      </c>
      <c r="H50" s="611">
        <v>9731</v>
      </c>
      <c r="I50" s="612">
        <v>21</v>
      </c>
      <c r="J50" s="613">
        <v>27</v>
      </c>
      <c r="K50" s="614">
        <v>1.6</v>
      </c>
      <c r="L50" s="480"/>
      <c r="M50" s="460" t="s">
        <v>25</v>
      </c>
      <c r="N50" s="467">
        <v>7945</v>
      </c>
      <c r="O50" s="467">
        <v>8818</v>
      </c>
      <c r="P50" s="467">
        <v>9712</v>
      </c>
      <c r="Q50" s="467">
        <v>10561</v>
      </c>
      <c r="R50" s="605">
        <v>7543</v>
      </c>
      <c r="S50" s="605">
        <v>7645</v>
      </c>
      <c r="T50" s="605">
        <v>7373</v>
      </c>
      <c r="U50" s="605">
        <v>6906</v>
      </c>
      <c r="V50" s="606">
        <v>25</v>
      </c>
      <c r="W50" s="607">
        <v>39</v>
      </c>
      <c r="X50" s="471">
        <v>1.9</v>
      </c>
      <c r="Y50" s="608">
        <v>0.1</v>
      </c>
    </row>
    <row r="51" spans="1:25" ht="24" x14ac:dyDescent="0.3">
      <c r="A51" s="643" t="s">
        <v>524</v>
      </c>
      <c r="B51" s="644">
        <v>9305</v>
      </c>
      <c r="C51" s="644">
        <v>13247</v>
      </c>
      <c r="D51" s="644">
        <v>13587</v>
      </c>
      <c r="E51" s="644">
        <v>13384</v>
      </c>
      <c r="F51" s="644">
        <v>13480</v>
      </c>
      <c r="G51" s="644">
        <v>13652</v>
      </c>
      <c r="H51" s="645">
        <v>13855</v>
      </c>
      <c r="I51" s="646">
        <v>100</v>
      </c>
      <c r="J51" s="647">
        <v>100</v>
      </c>
      <c r="K51" s="648">
        <v>0.1</v>
      </c>
      <c r="L51"/>
      <c r="M51" s="482" t="s">
        <v>524</v>
      </c>
      <c r="N51" s="483">
        <v>14219</v>
      </c>
      <c r="O51" s="483">
        <v>15296</v>
      </c>
      <c r="P51" s="483">
        <v>16477</v>
      </c>
      <c r="Q51" s="483">
        <v>17610</v>
      </c>
      <c r="R51" s="483">
        <v>10656</v>
      </c>
      <c r="S51" s="483">
        <v>7839</v>
      </c>
      <c r="T51" s="483">
        <v>5127</v>
      </c>
      <c r="U51" s="483">
        <v>3292</v>
      </c>
      <c r="V51" s="599">
        <v>100</v>
      </c>
      <c r="W51" s="599">
        <v>100</v>
      </c>
      <c r="X51" s="485">
        <v>1.1000000000000001</v>
      </c>
      <c r="Y51" s="486">
        <v>-6</v>
      </c>
    </row>
    <row r="52" spans="1:25" x14ac:dyDescent="0.3">
      <c r="A52" s="460" t="s">
        <v>23</v>
      </c>
      <c r="B52" s="461">
        <v>6458</v>
      </c>
      <c r="C52" s="461">
        <v>9515</v>
      </c>
      <c r="D52" s="473">
        <v>9822</v>
      </c>
      <c r="E52" s="461">
        <v>9574</v>
      </c>
      <c r="F52" s="461">
        <v>9553</v>
      </c>
      <c r="G52" s="461">
        <v>9543</v>
      </c>
      <c r="H52" s="601">
        <v>9542</v>
      </c>
      <c r="I52" s="602">
        <v>72</v>
      </c>
      <c r="J52" s="603">
        <v>69</v>
      </c>
      <c r="K52" s="604">
        <v>-0.1</v>
      </c>
      <c r="L52"/>
      <c r="M52" s="460" t="s">
        <v>23</v>
      </c>
      <c r="N52" s="467">
        <v>10300</v>
      </c>
      <c r="O52" s="467">
        <v>11097</v>
      </c>
      <c r="P52" s="467">
        <v>11957</v>
      </c>
      <c r="Q52" s="467">
        <v>12758</v>
      </c>
      <c r="R52" s="605">
        <v>6995</v>
      </c>
      <c r="S52" s="605">
        <v>4456</v>
      </c>
      <c r="T52" s="605">
        <v>2228</v>
      </c>
      <c r="U52" s="605">
        <v>930</v>
      </c>
      <c r="V52" s="606">
        <v>72</v>
      </c>
      <c r="W52" s="607">
        <v>28</v>
      </c>
      <c r="X52" s="471">
        <v>1.1000000000000001</v>
      </c>
      <c r="Y52" s="608">
        <v>-9.6999999999999993</v>
      </c>
    </row>
    <row r="53" spans="1:25" x14ac:dyDescent="0.3">
      <c r="A53" s="460" t="s">
        <v>24</v>
      </c>
      <c r="B53" s="461">
        <v>1093</v>
      </c>
      <c r="C53" s="461">
        <v>796</v>
      </c>
      <c r="D53" s="473">
        <v>805</v>
      </c>
      <c r="E53" s="461">
        <v>651</v>
      </c>
      <c r="F53" s="461">
        <v>571</v>
      </c>
      <c r="G53" s="461">
        <v>503</v>
      </c>
      <c r="H53" s="601">
        <v>448</v>
      </c>
      <c r="I53" s="602">
        <v>6</v>
      </c>
      <c r="J53" s="603">
        <v>3</v>
      </c>
      <c r="K53" s="604">
        <v>-2.5</v>
      </c>
      <c r="L53"/>
      <c r="M53" s="460" t="s">
        <v>24</v>
      </c>
      <c r="N53" s="467">
        <v>662</v>
      </c>
      <c r="O53" s="467">
        <v>587</v>
      </c>
      <c r="P53" s="467">
        <v>536</v>
      </c>
      <c r="Q53" s="467">
        <v>510</v>
      </c>
      <c r="R53" s="605">
        <v>534</v>
      </c>
      <c r="S53" s="605">
        <v>377</v>
      </c>
      <c r="T53" s="605">
        <v>264</v>
      </c>
      <c r="U53" s="605">
        <v>202</v>
      </c>
      <c r="V53" s="606">
        <v>3</v>
      </c>
      <c r="W53" s="607">
        <v>6</v>
      </c>
      <c r="X53" s="471">
        <v>-2</v>
      </c>
      <c r="Y53" s="608">
        <v>-5.8</v>
      </c>
    </row>
    <row r="54" spans="1:25" x14ac:dyDescent="0.3">
      <c r="A54" s="460" t="s">
        <v>25</v>
      </c>
      <c r="B54" s="461">
        <v>1754</v>
      </c>
      <c r="C54" s="461">
        <v>2937</v>
      </c>
      <c r="D54" s="473">
        <v>2961</v>
      </c>
      <c r="E54" s="461">
        <v>3159</v>
      </c>
      <c r="F54" s="461">
        <v>3357</v>
      </c>
      <c r="G54" s="461">
        <v>3606</v>
      </c>
      <c r="H54" s="601">
        <v>3865</v>
      </c>
      <c r="I54" s="602">
        <v>22</v>
      </c>
      <c r="J54" s="603">
        <v>28</v>
      </c>
      <c r="K54" s="604">
        <v>1.2</v>
      </c>
      <c r="L54"/>
      <c r="M54" s="460" t="s">
        <v>25</v>
      </c>
      <c r="N54" s="467">
        <v>3257</v>
      </c>
      <c r="O54" s="467">
        <v>3612</v>
      </c>
      <c r="P54" s="467">
        <v>3984</v>
      </c>
      <c r="Q54" s="467">
        <v>4342</v>
      </c>
      <c r="R54" s="605">
        <v>3128</v>
      </c>
      <c r="S54" s="605">
        <v>3006</v>
      </c>
      <c r="T54" s="605">
        <v>2635</v>
      </c>
      <c r="U54" s="605">
        <v>2160</v>
      </c>
      <c r="V54" s="606">
        <v>25</v>
      </c>
      <c r="W54" s="607">
        <v>66</v>
      </c>
      <c r="X54" s="471">
        <v>1.7</v>
      </c>
      <c r="Y54" s="608">
        <v>-1.4</v>
      </c>
    </row>
    <row r="55" spans="1:25" x14ac:dyDescent="0.3">
      <c r="A55" s="643" t="s">
        <v>527</v>
      </c>
      <c r="B55" s="644">
        <v>12632</v>
      </c>
      <c r="C55" s="644">
        <v>17223</v>
      </c>
      <c r="D55" s="644">
        <v>17381</v>
      </c>
      <c r="E55" s="644">
        <v>18707</v>
      </c>
      <c r="F55" s="644">
        <v>19217</v>
      </c>
      <c r="G55" s="644">
        <v>19578</v>
      </c>
      <c r="H55" s="645">
        <v>20029</v>
      </c>
      <c r="I55" s="646">
        <v>100</v>
      </c>
      <c r="J55" s="647">
        <v>100</v>
      </c>
      <c r="K55" s="648">
        <v>0.6</v>
      </c>
      <c r="L55"/>
      <c r="M55" s="482" t="s">
        <v>527</v>
      </c>
      <c r="N55" s="483">
        <v>19371</v>
      </c>
      <c r="O55" s="483">
        <v>20461</v>
      </c>
      <c r="P55" s="483">
        <v>21511</v>
      </c>
      <c r="Q55" s="483">
        <v>22617</v>
      </c>
      <c r="R55" s="483">
        <v>17227</v>
      </c>
      <c r="S55" s="483">
        <v>16113</v>
      </c>
      <c r="T55" s="483">
        <v>14477</v>
      </c>
      <c r="U55" s="483">
        <v>13091</v>
      </c>
      <c r="V55" s="599">
        <v>100</v>
      </c>
      <c r="W55" s="599">
        <v>100</v>
      </c>
      <c r="X55" s="485">
        <v>1.2</v>
      </c>
      <c r="Y55" s="486">
        <v>-1.2</v>
      </c>
    </row>
    <row r="56" spans="1:25" x14ac:dyDescent="0.3">
      <c r="A56" s="460" t="s">
        <v>23</v>
      </c>
      <c r="B56" s="461">
        <v>2306</v>
      </c>
      <c r="C56" s="461">
        <v>4412</v>
      </c>
      <c r="D56" s="473">
        <v>4320</v>
      </c>
      <c r="E56" s="461">
        <v>4356</v>
      </c>
      <c r="F56" s="461">
        <v>4321</v>
      </c>
      <c r="G56" s="461">
        <v>4272</v>
      </c>
      <c r="H56" s="601">
        <v>4255</v>
      </c>
      <c r="I56" s="602">
        <v>25</v>
      </c>
      <c r="J56" s="603">
        <v>21</v>
      </c>
      <c r="K56" s="604">
        <v>-0.1</v>
      </c>
      <c r="L56"/>
      <c r="M56" s="460" t="s">
        <v>23</v>
      </c>
      <c r="N56" s="467">
        <v>4548</v>
      </c>
      <c r="O56" s="467">
        <v>4630</v>
      </c>
      <c r="P56" s="467">
        <v>4702</v>
      </c>
      <c r="Q56" s="467">
        <v>4778</v>
      </c>
      <c r="R56" s="605">
        <v>4012</v>
      </c>
      <c r="S56" s="605">
        <v>3570</v>
      </c>
      <c r="T56" s="605">
        <v>3059</v>
      </c>
      <c r="U56" s="605">
        <v>2646</v>
      </c>
      <c r="V56" s="606">
        <v>21</v>
      </c>
      <c r="W56" s="607">
        <v>20</v>
      </c>
      <c r="X56" s="471">
        <v>0.4</v>
      </c>
      <c r="Y56" s="608">
        <v>-2.1</v>
      </c>
    </row>
    <row r="57" spans="1:25" x14ac:dyDescent="0.3">
      <c r="A57" s="460" t="s">
        <v>24</v>
      </c>
      <c r="B57" s="461">
        <v>7951</v>
      </c>
      <c r="C57" s="461">
        <v>9806</v>
      </c>
      <c r="D57" s="473">
        <v>9922</v>
      </c>
      <c r="E57" s="461">
        <v>10619</v>
      </c>
      <c r="F57" s="461">
        <v>10793</v>
      </c>
      <c r="G57" s="461">
        <v>10828</v>
      </c>
      <c r="H57" s="601">
        <v>10962</v>
      </c>
      <c r="I57" s="602">
        <v>57</v>
      </c>
      <c r="J57" s="603">
        <v>55</v>
      </c>
      <c r="K57" s="604">
        <v>0.4</v>
      </c>
      <c r="L57"/>
      <c r="M57" s="460" t="s">
        <v>24</v>
      </c>
      <c r="N57" s="467">
        <v>11029</v>
      </c>
      <c r="O57" s="467">
        <v>11622</v>
      </c>
      <c r="P57" s="467">
        <v>12177</v>
      </c>
      <c r="Q57" s="467">
        <v>12816</v>
      </c>
      <c r="R57" s="605">
        <v>9590</v>
      </c>
      <c r="S57" s="605">
        <v>8665</v>
      </c>
      <c r="T57" s="605">
        <v>7386</v>
      </c>
      <c r="U57" s="605">
        <v>6357</v>
      </c>
      <c r="V57" s="606">
        <v>57</v>
      </c>
      <c r="W57" s="607">
        <v>49</v>
      </c>
      <c r="X57" s="471">
        <v>1.1000000000000001</v>
      </c>
      <c r="Y57" s="608">
        <v>-1.9</v>
      </c>
    </row>
    <row r="58" spans="1:25" x14ac:dyDescent="0.3">
      <c r="A58" s="498" t="s">
        <v>550</v>
      </c>
      <c r="B58" s="499">
        <v>5619</v>
      </c>
      <c r="C58" s="499">
        <v>7610</v>
      </c>
      <c r="D58" s="500">
        <v>7730</v>
      </c>
      <c r="E58" s="499">
        <v>8453</v>
      </c>
      <c r="F58" s="499">
        <v>8678</v>
      </c>
      <c r="G58" s="499">
        <v>8768</v>
      </c>
      <c r="H58" s="649">
        <v>8940</v>
      </c>
      <c r="I58" s="650">
        <v>44</v>
      </c>
      <c r="J58" s="651">
        <v>45</v>
      </c>
      <c r="K58" s="652">
        <v>0.6</v>
      </c>
      <c r="L58"/>
      <c r="M58" s="498" t="s">
        <v>550</v>
      </c>
      <c r="N58" s="492">
        <v>8764</v>
      </c>
      <c r="O58" s="492">
        <v>9348</v>
      </c>
      <c r="P58" s="492">
        <v>9903</v>
      </c>
      <c r="Q58" s="492">
        <v>10539</v>
      </c>
      <c r="R58" s="653">
        <v>7528</v>
      </c>
      <c r="S58" s="653">
        <v>6758</v>
      </c>
      <c r="T58" s="653">
        <v>5659</v>
      </c>
      <c r="U58" s="653">
        <v>4768</v>
      </c>
      <c r="V58" s="654">
        <v>47</v>
      </c>
      <c r="W58" s="655">
        <v>36</v>
      </c>
      <c r="X58" s="496">
        <v>1.4</v>
      </c>
      <c r="Y58" s="656">
        <v>-2.1</v>
      </c>
    </row>
    <row r="59" spans="1:25" x14ac:dyDescent="0.3">
      <c r="A59" s="498" t="s">
        <v>528</v>
      </c>
      <c r="B59" s="499">
        <v>854</v>
      </c>
      <c r="C59" s="499">
        <v>1236</v>
      </c>
      <c r="D59" s="500">
        <v>1258</v>
      </c>
      <c r="E59" s="499">
        <v>1445</v>
      </c>
      <c r="F59" s="499">
        <v>1549</v>
      </c>
      <c r="G59" s="499">
        <v>1659</v>
      </c>
      <c r="H59" s="649">
        <v>1769</v>
      </c>
      <c r="I59" s="650">
        <v>7</v>
      </c>
      <c r="J59" s="651">
        <v>9</v>
      </c>
      <c r="K59" s="652">
        <v>1.5</v>
      </c>
      <c r="L59"/>
      <c r="M59" s="498" t="s">
        <v>528</v>
      </c>
      <c r="N59" s="492">
        <v>1517</v>
      </c>
      <c r="O59" s="492">
        <v>1681</v>
      </c>
      <c r="P59" s="492">
        <v>1862</v>
      </c>
      <c r="Q59" s="492">
        <v>2057</v>
      </c>
      <c r="R59" s="653">
        <v>1214</v>
      </c>
      <c r="S59" s="653">
        <v>1169</v>
      </c>
      <c r="T59" s="653">
        <v>1084</v>
      </c>
      <c r="U59" s="653">
        <v>999</v>
      </c>
      <c r="V59" s="654">
        <v>9</v>
      </c>
      <c r="W59" s="655">
        <v>8</v>
      </c>
      <c r="X59" s="496">
        <v>2.2000000000000002</v>
      </c>
      <c r="Y59" s="656">
        <v>-1</v>
      </c>
    </row>
    <row r="60" spans="1:25" x14ac:dyDescent="0.3">
      <c r="A60" s="460" t="s">
        <v>25</v>
      </c>
      <c r="B60" s="461">
        <v>2374</v>
      </c>
      <c r="C60" s="461">
        <v>3004</v>
      </c>
      <c r="D60" s="473">
        <v>3139</v>
      </c>
      <c r="E60" s="461">
        <v>3731</v>
      </c>
      <c r="F60" s="461">
        <v>4103</v>
      </c>
      <c r="G60" s="461">
        <v>4478</v>
      </c>
      <c r="H60" s="601">
        <v>4813</v>
      </c>
      <c r="I60" s="602">
        <v>18</v>
      </c>
      <c r="J60" s="603">
        <v>24</v>
      </c>
      <c r="K60" s="604">
        <v>1.9</v>
      </c>
      <c r="L60"/>
      <c r="M60" s="657" t="s">
        <v>25</v>
      </c>
      <c r="N60" s="658">
        <v>3793</v>
      </c>
      <c r="O60" s="658">
        <v>4209</v>
      </c>
      <c r="P60" s="658">
        <v>4632</v>
      </c>
      <c r="Q60" s="658">
        <v>5023</v>
      </c>
      <c r="R60" s="659">
        <v>3624</v>
      </c>
      <c r="S60" s="659">
        <v>3878</v>
      </c>
      <c r="T60" s="659">
        <v>4032</v>
      </c>
      <c r="U60" s="659">
        <v>4088</v>
      </c>
      <c r="V60" s="660">
        <v>22</v>
      </c>
      <c r="W60" s="661">
        <v>31</v>
      </c>
      <c r="X60" s="662">
        <v>2.1</v>
      </c>
      <c r="Y60" s="663">
        <v>1.2</v>
      </c>
    </row>
    <row r="61" spans="1:25" x14ac:dyDescent="0.3">
      <c r="A61" s="664" t="s">
        <v>407</v>
      </c>
      <c r="B61" s="665">
        <v>3801</v>
      </c>
      <c r="C61" s="665">
        <v>6004</v>
      </c>
      <c r="D61" s="666">
        <v>5974</v>
      </c>
      <c r="E61" s="665">
        <v>6543</v>
      </c>
      <c r="F61" s="665">
        <v>6778</v>
      </c>
      <c r="G61" s="665">
        <v>6993</v>
      </c>
      <c r="H61" s="667">
        <v>7204</v>
      </c>
      <c r="I61" s="668">
        <v>34</v>
      </c>
      <c r="J61" s="669">
        <v>36</v>
      </c>
      <c r="K61" s="670">
        <v>0.8</v>
      </c>
      <c r="L61"/>
      <c r="M61" s="671" t="s">
        <v>407</v>
      </c>
      <c r="N61" s="672">
        <v>6690</v>
      </c>
      <c r="O61" s="672">
        <v>7043</v>
      </c>
      <c r="P61" s="672">
        <v>7388</v>
      </c>
      <c r="Q61" s="672">
        <v>7729</v>
      </c>
      <c r="R61" s="673">
        <v>6109</v>
      </c>
      <c r="S61" s="673">
        <v>5799</v>
      </c>
      <c r="T61" s="673">
        <v>5369</v>
      </c>
      <c r="U61" s="673">
        <v>4987</v>
      </c>
      <c r="V61" s="674">
        <v>34</v>
      </c>
      <c r="W61" s="675">
        <v>38</v>
      </c>
      <c r="X61" s="676">
        <v>1.1000000000000001</v>
      </c>
      <c r="Y61" s="677">
        <v>-0.8</v>
      </c>
    </row>
    <row r="62" spans="1:25" x14ac:dyDescent="0.3">
      <c r="A62" s="678" t="s">
        <v>409</v>
      </c>
      <c r="B62" s="679">
        <v>5757</v>
      </c>
      <c r="C62" s="679">
        <v>7851</v>
      </c>
      <c r="D62" s="680">
        <v>7986</v>
      </c>
      <c r="E62" s="679">
        <v>8807</v>
      </c>
      <c r="F62" s="679">
        <v>9117</v>
      </c>
      <c r="G62" s="679">
        <v>9306</v>
      </c>
      <c r="H62" s="681">
        <v>9579</v>
      </c>
      <c r="I62" s="682">
        <v>46</v>
      </c>
      <c r="J62" s="683">
        <v>48</v>
      </c>
      <c r="K62" s="684">
        <v>0.8</v>
      </c>
      <c r="L62"/>
      <c r="M62" s="671" t="s">
        <v>409</v>
      </c>
      <c r="N62" s="672">
        <v>9092</v>
      </c>
      <c r="O62" s="672">
        <v>9724</v>
      </c>
      <c r="P62" s="672">
        <v>10335</v>
      </c>
      <c r="Q62" s="672">
        <v>11035</v>
      </c>
      <c r="R62" s="673">
        <v>7932</v>
      </c>
      <c r="S62" s="673">
        <v>7326</v>
      </c>
      <c r="T62" s="673">
        <v>6373</v>
      </c>
      <c r="U62" s="673">
        <v>5563</v>
      </c>
      <c r="V62" s="674">
        <v>49</v>
      </c>
      <c r="W62" s="675">
        <v>42</v>
      </c>
      <c r="X62" s="676">
        <v>1.4</v>
      </c>
      <c r="Y62" s="677">
        <v>-1.6</v>
      </c>
    </row>
    <row r="63" spans="1:25" x14ac:dyDescent="0.3">
      <c r="A63" s="685" t="s">
        <v>530</v>
      </c>
      <c r="B63" s="686">
        <v>2714</v>
      </c>
      <c r="C63" s="686">
        <v>2945</v>
      </c>
      <c r="D63" s="687">
        <v>2997</v>
      </c>
      <c r="E63" s="686">
        <v>2918</v>
      </c>
      <c r="F63" s="686">
        <v>2888</v>
      </c>
      <c r="G63" s="686">
        <v>2854</v>
      </c>
      <c r="H63" s="688">
        <v>2834</v>
      </c>
      <c r="I63" s="689">
        <v>17</v>
      </c>
      <c r="J63" s="690">
        <v>14</v>
      </c>
      <c r="K63" s="691">
        <v>-0.2</v>
      </c>
      <c r="L63"/>
      <c r="M63" s="692" t="s">
        <v>530</v>
      </c>
      <c r="N63" s="693">
        <v>3133</v>
      </c>
      <c r="O63" s="693">
        <v>3231</v>
      </c>
      <c r="P63" s="693">
        <v>3321</v>
      </c>
      <c r="Q63" s="693">
        <v>3389</v>
      </c>
      <c r="R63" s="694">
        <v>2767</v>
      </c>
      <c r="S63" s="694">
        <v>2593</v>
      </c>
      <c r="T63" s="694">
        <v>2367</v>
      </c>
      <c r="U63" s="694">
        <v>2202</v>
      </c>
      <c r="V63" s="695">
        <v>15</v>
      </c>
      <c r="W63" s="696">
        <v>17</v>
      </c>
      <c r="X63" s="697">
        <v>0.5</v>
      </c>
      <c r="Y63" s="698">
        <v>-1.3</v>
      </c>
    </row>
    <row r="64" spans="1:25" x14ac:dyDescent="0.3">
      <c r="A64" s="243"/>
      <c r="B64" s="639"/>
      <c r="C64" s="639"/>
      <c r="D64" s="639"/>
      <c r="E64" s="639"/>
      <c r="F64" s="639"/>
      <c r="G64" s="639"/>
      <c r="H64" s="639"/>
      <c r="I64" s="639"/>
      <c r="J64" s="639"/>
      <c r="K64" s="245"/>
      <c r="L64"/>
      <c r="M64"/>
      <c r="N64"/>
      <c r="O64"/>
      <c r="P64"/>
      <c r="Q64"/>
      <c r="R64"/>
      <c r="S64"/>
      <c r="T64"/>
      <c r="U64"/>
      <c r="V64"/>
      <c r="W64"/>
      <c r="X64"/>
      <c r="Y64"/>
    </row>
    <row r="65" spans="1:25" x14ac:dyDescent="0.3">
      <c r="A65" s="427"/>
      <c r="B65" s="428" t="s">
        <v>551</v>
      </c>
      <c r="C65" s="429"/>
      <c r="D65" s="429"/>
      <c r="E65" s="429"/>
      <c r="F65" s="429"/>
      <c r="G65" s="429"/>
      <c r="H65" s="429"/>
      <c r="I65" s="428"/>
      <c r="J65" s="428"/>
      <c r="K65" s="429" t="s">
        <v>519</v>
      </c>
      <c r="L65"/>
      <c r="M65" s="432"/>
      <c r="N65" s="433" t="s">
        <v>551</v>
      </c>
      <c r="O65" s="433"/>
      <c r="P65" s="433"/>
      <c r="Q65" s="433"/>
      <c r="R65" s="433"/>
      <c r="S65" s="433"/>
      <c r="T65" s="433"/>
      <c r="U65" s="433"/>
      <c r="V65" s="433"/>
      <c r="W65" s="433"/>
      <c r="X65" s="586" t="s">
        <v>519</v>
      </c>
      <c r="Y65" s="588"/>
    </row>
    <row r="66" spans="1:25" x14ac:dyDescent="0.3">
      <c r="A66" s="427"/>
      <c r="B66" s="589">
        <v>2000</v>
      </c>
      <c r="C66" s="589">
        <v>2016</v>
      </c>
      <c r="D66" s="589" t="s">
        <v>520</v>
      </c>
      <c r="E66" s="589">
        <v>2025</v>
      </c>
      <c r="F66" s="589">
        <v>2030</v>
      </c>
      <c r="G66" s="589">
        <v>2035</v>
      </c>
      <c r="H66" s="589">
        <v>2040</v>
      </c>
      <c r="I66" s="589"/>
      <c r="J66" s="589"/>
      <c r="K66" s="431" t="s">
        <v>521</v>
      </c>
      <c r="L66"/>
      <c r="M66" s="432"/>
      <c r="N66" s="591">
        <v>2025</v>
      </c>
      <c r="O66" s="591">
        <v>2030</v>
      </c>
      <c r="P66" s="591">
        <v>2035</v>
      </c>
      <c r="Q66" s="591">
        <v>2040</v>
      </c>
      <c r="R66" s="591">
        <v>2025</v>
      </c>
      <c r="S66" s="591">
        <v>2030</v>
      </c>
      <c r="T66" s="591">
        <v>2035</v>
      </c>
      <c r="U66" s="591">
        <v>2040</v>
      </c>
      <c r="V66" s="640"/>
      <c r="W66" s="640"/>
      <c r="X66" s="586" t="s">
        <v>521</v>
      </c>
      <c r="Y66" s="588"/>
    </row>
    <row r="67" spans="1:25" x14ac:dyDescent="0.3">
      <c r="A67" s="440"/>
      <c r="B67" s="441" t="s">
        <v>283</v>
      </c>
      <c r="C67" s="441"/>
      <c r="D67" s="441"/>
      <c r="E67" s="441"/>
      <c r="F67" s="441"/>
      <c r="G67" s="441"/>
      <c r="H67" s="441"/>
      <c r="I67" s="442"/>
      <c r="J67" s="442"/>
      <c r="K67" s="442" t="s">
        <v>545</v>
      </c>
      <c r="L67"/>
      <c r="M67" s="699"/>
      <c r="N67" s="593" t="s">
        <v>366</v>
      </c>
      <c r="O67" s="593"/>
      <c r="P67" s="593"/>
      <c r="Q67" s="593"/>
      <c r="R67" s="700" t="s">
        <v>522</v>
      </c>
      <c r="S67" s="700"/>
      <c r="T67" s="700"/>
      <c r="U67" s="700"/>
      <c r="V67" s="593"/>
      <c r="W67" s="593"/>
      <c r="X67" s="593" t="s">
        <v>294</v>
      </c>
      <c r="Y67" s="701" t="s">
        <v>293</v>
      </c>
    </row>
    <row r="68" spans="1:25" x14ac:dyDescent="0.3">
      <c r="A68" s="460" t="s">
        <v>552</v>
      </c>
      <c r="B68" s="461">
        <v>6115</v>
      </c>
      <c r="C68" s="461">
        <v>7433</v>
      </c>
      <c r="D68" s="473">
        <v>7516</v>
      </c>
      <c r="E68" s="461">
        <v>8149</v>
      </c>
      <c r="F68" s="461">
        <v>8514</v>
      </c>
      <c r="G68" s="461">
        <v>8855</v>
      </c>
      <c r="H68" s="461">
        <v>9172</v>
      </c>
      <c r="I68" s="622"/>
      <c r="J68" s="622"/>
      <c r="K68" s="702">
        <v>0.9</v>
      </c>
      <c r="L68"/>
      <c r="M68" s="460" t="s">
        <v>552</v>
      </c>
      <c r="N68" s="467">
        <v>8149</v>
      </c>
      <c r="O68" s="467">
        <v>8514</v>
      </c>
      <c r="P68" s="467">
        <v>8855</v>
      </c>
      <c r="Q68" s="467">
        <v>9172</v>
      </c>
      <c r="R68" s="605">
        <v>8149</v>
      </c>
      <c r="S68" s="605">
        <v>8514</v>
      </c>
      <c r="T68" s="605">
        <v>8855</v>
      </c>
      <c r="U68" s="605">
        <v>9172</v>
      </c>
      <c r="V68" s="607"/>
      <c r="W68" s="607"/>
      <c r="X68" s="471">
        <v>0.9</v>
      </c>
      <c r="Y68" s="608">
        <v>0.9</v>
      </c>
    </row>
    <row r="69" spans="1:25" x14ac:dyDescent="0.3">
      <c r="A69" s="444" t="s">
        <v>553</v>
      </c>
      <c r="B69" s="703">
        <v>1</v>
      </c>
      <c r="C69" s="703">
        <v>1</v>
      </c>
      <c r="D69" s="704">
        <v>1</v>
      </c>
      <c r="E69" s="703">
        <v>1</v>
      </c>
      <c r="F69" s="703">
        <v>1</v>
      </c>
      <c r="G69" s="703">
        <v>1</v>
      </c>
      <c r="H69" s="703">
        <v>1</v>
      </c>
      <c r="I69" s="622"/>
      <c r="J69" s="622"/>
      <c r="K69" s="702" t="s">
        <v>554</v>
      </c>
      <c r="L69"/>
      <c r="M69" s="444" t="s">
        <v>553</v>
      </c>
      <c r="N69" s="705">
        <v>1</v>
      </c>
      <c r="O69" s="705">
        <v>1</v>
      </c>
      <c r="P69" s="705">
        <v>1</v>
      </c>
      <c r="Q69" s="705">
        <v>1</v>
      </c>
      <c r="R69" s="706">
        <v>1</v>
      </c>
      <c r="S69" s="706">
        <v>1</v>
      </c>
      <c r="T69" s="706">
        <v>1</v>
      </c>
      <c r="U69" s="706">
        <v>1</v>
      </c>
      <c r="V69" s="607"/>
      <c r="W69" s="607"/>
      <c r="X69" s="471" t="s">
        <v>554</v>
      </c>
      <c r="Y69" s="608" t="s">
        <v>554</v>
      </c>
    </row>
    <row r="70" spans="1:25" x14ac:dyDescent="0.3">
      <c r="A70" s="444" t="s">
        <v>555</v>
      </c>
      <c r="B70" s="461">
        <v>69223</v>
      </c>
      <c r="C70" s="461">
        <v>122666</v>
      </c>
      <c r="D70" s="473">
        <v>127178</v>
      </c>
      <c r="E70" s="461">
        <v>170679</v>
      </c>
      <c r="F70" s="461">
        <v>202940</v>
      </c>
      <c r="G70" s="461">
        <v>238353</v>
      </c>
      <c r="H70" s="461">
        <v>276076</v>
      </c>
      <c r="I70" s="622"/>
      <c r="J70" s="622"/>
      <c r="K70" s="702">
        <v>3.4</v>
      </c>
      <c r="L70"/>
      <c r="M70" s="444" t="s">
        <v>555</v>
      </c>
      <c r="N70" s="467">
        <v>170679</v>
      </c>
      <c r="O70" s="467">
        <v>202940</v>
      </c>
      <c r="P70" s="467">
        <v>238353</v>
      </c>
      <c r="Q70" s="467">
        <v>276076</v>
      </c>
      <c r="R70" s="605">
        <v>170679</v>
      </c>
      <c r="S70" s="605">
        <v>202940</v>
      </c>
      <c r="T70" s="605">
        <v>238353</v>
      </c>
      <c r="U70" s="605">
        <v>276076</v>
      </c>
      <c r="V70" s="607"/>
      <c r="W70" s="607"/>
      <c r="X70" s="471">
        <v>3.4</v>
      </c>
      <c r="Y70" s="608">
        <v>3.4</v>
      </c>
    </row>
    <row r="71" spans="1:25" x14ac:dyDescent="0.3">
      <c r="A71" s="444" t="s">
        <v>556</v>
      </c>
      <c r="B71" s="703">
        <v>1</v>
      </c>
      <c r="C71" s="703">
        <v>1</v>
      </c>
      <c r="D71" s="704">
        <v>1</v>
      </c>
      <c r="E71" s="703">
        <v>1</v>
      </c>
      <c r="F71" s="703">
        <v>1</v>
      </c>
      <c r="G71" s="703">
        <v>1</v>
      </c>
      <c r="H71" s="703">
        <v>1</v>
      </c>
      <c r="I71" s="622"/>
      <c r="J71" s="622"/>
      <c r="K71" s="702" t="s">
        <v>554</v>
      </c>
      <c r="L71"/>
      <c r="M71" s="444" t="s">
        <v>556</v>
      </c>
      <c r="N71" s="705">
        <v>1</v>
      </c>
      <c r="O71" s="705">
        <v>1</v>
      </c>
      <c r="P71" s="705">
        <v>1</v>
      </c>
      <c r="Q71" s="705">
        <v>1</v>
      </c>
      <c r="R71" s="706">
        <v>1</v>
      </c>
      <c r="S71" s="706">
        <v>1</v>
      </c>
      <c r="T71" s="706">
        <v>1</v>
      </c>
      <c r="U71" s="706">
        <v>1</v>
      </c>
      <c r="V71" s="607"/>
      <c r="W71" s="607"/>
      <c r="X71" s="471" t="s">
        <v>554</v>
      </c>
      <c r="Y71" s="608" t="s">
        <v>554</v>
      </c>
    </row>
    <row r="72" spans="1:25" x14ac:dyDescent="0.3">
      <c r="A72" s="444" t="s">
        <v>557</v>
      </c>
      <c r="B72" s="461">
        <v>11321</v>
      </c>
      <c r="C72" s="461">
        <v>16503</v>
      </c>
      <c r="D72" s="473">
        <v>16921</v>
      </c>
      <c r="E72" s="461">
        <v>20944</v>
      </c>
      <c r="F72" s="461">
        <v>23836</v>
      </c>
      <c r="G72" s="461">
        <v>26918</v>
      </c>
      <c r="H72" s="461">
        <v>30101</v>
      </c>
      <c r="I72" s="622"/>
      <c r="J72" s="622"/>
      <c r="K72" s="702">
        <v>2.5</v>
      </c>
      <c r="L72"/>
      <c r="M72" s="444" t="s">
        <v>557</v>
      </c>
      <c r="N72" s="467">
        <v>20944</v>
      </c>
      <c r="O72" s="467">
        <v>23836</v>
      </c>
      <c r="P72" s="467">
        <v>26918</v>
      </c>
      <c r="Q72" s="467">
        <v>30101</v>
      </c>
      <c r="R72" s="605">
        <v>20944</v>
      </c>
      <c r="S72" s="605">
        <v>23836</v>
      </c>
      <c r="T72" s="605">
        <v>26918</v>
      </c>
      <c r="U72" s="605">
        <v>30101</v>
      </c>
      <c r="V72" s="607"/>
      <c r="W72" s="607"/>
      <c r="X72" s="471">
        <v>2.5</v>
      </c>
      <c r="Y72" s="608">
        <v>2.5</v>
      </c>
    </row>
    <row r="73" spans="1:25" x14ac:dyDescent="0.3">
      <c r="A73" s="444" t="s">
        <v>558</v>
      </c>
      <c r="B73" s="461">
        <v>48977.127999999997</v>
      </c>
      <c r="C73" s="461">
        <v>77448.941999999995</v>
      </c>
      <c r="D73" s="473">
        <v>79923.241999999998</v>
      </c>
      <c r="E73" s="461">
        <v>101834.454</v>
      </c>
      <c r="F73" s="461">
        <v>117453.285</v>
      </c>
      <c r="G73" s="461">
        <v>134407.28700000001</v>
      </c>
      <c r="H73" s="461">
        <v>152497.98300000001</v>
      </c>
      <c r="I73" s="622"/>
      <c r="J73" s="622"/>
      <c r="K73" s="702">
        <v>2.8</v>
      </c>
      <c r="L73"/>
      <c r="M73" s="444" t="s">
        <v>558</v>
      </c>
      <c r="N73" s="467">
        <v>101834.454</v>
      </c>
      <c r="O73" s="467">
        <v>117453.285</v>
      </c>
      <c r="P73" s="467">
        <v>134407.28700000001</v>
      </c>
      <c r="Q73" s="467">
        <v>152497.98300000001</v>
      </c>
      <c r="R73" s="605">
        <v>101834.454</v>
      </c>
      <c r="S73" s="605">
        <v>117453.285</v>
      </c>
      <c r="T73" s="605">
        <v>134407.28700000001</v>
      </c>
      <c r="U73" s="605">
        <v>152497.98300000001</v>
      </c>
      <c r="V73" s="607"/>
      <c r="W73" s="607"/>
      <c r="X73" s="471">
        <v>2.8</v>
      </c>
      <c r="Y73" s="608">
        <v>2.8</v>
      </c>
    </row>
    <row r="74" spans="1:25" x14ac:dyDescent="0.3">
      <c r="A74" s="444" t="s">
        <v>559</v>
      </c>
      <c r="B74" s="707">
        <v>0.14499999999999999</v>
      </c>
      <c r="C74" s="707">
        <v>0.112</v>
      </c>
      <c r="D74" s="708">
        <v>0.11</v>
      </c>
      <c r="E74" s="707">
        <v>0.09</v>
      </c>
      <c r="F74" s="707">
        <v>0.08</v>
      </c>
      <c r="G74" s="707">
        <v>7.0999999999999994E-2</v>
      </c>
      <c r="H74" s="707">
        <v>6.4000000000000001E-2</v>
      </c>
      <c r="I74" s="622"/>
      <c r="J74" s="622"/>
      <c r="K74" s="702">
        <v>-2.2999999999999998</v>
      </c>
      <c r="L74"/>
      <c r="M74" s="444" t="s">
        <v>559</v>
      </c>
      <c r="N74" s="709">
        <v>9.1999999999999998E-2</v>
      </c>
      <c r="O74" s="709">
        <v>8.4000000000000005E-2</v>
      </c>
      <c r="P74" s="709">
        <v>7.5999999999999998E-2</v>
      </c>
      <c r="Q74" s="709">
        <v>7.0000000000000007E-2</v>
      </c>
      <c r="R74" s="710">
        <v>8.3000000000000004E-2</v>
      </c>
      <c r="S74" s="710">
        <v>6.8000000000000005E-2</v>
      </c>
      <c r="T74" s="710">
        <v>5.7000000000000002E-2</v>
      </c>
      <c r="U74" s="710">
        <v>0.05</v>
      </c>
      <c r="V74" s="607"/>
      <c r="W74" s="607"/>
      <c r="X74" s="471">
        <v>-1.9</v>
      </c>
      <c r="Y74" s="608">
        <v>-3.4</v>
      </c>
    </row>
    <row r="75" spans="1:25" x14ac:dyDescent="0.3">
      <c r="A75" s="444" t="s">
        <v>560</v>
      </c>
      <c r="B75" s="707">
        <v>0.10199999999999999</v>
      </c>
      <c r="C75" s="707">
        <v>7.8E-2</v>
      </c>
      <c r="D75" s="708">
        <v>7.5999999999999998E-2</v>
      </c>
      <c r="E75" s="707">
        <v>6.4000000000000001E-2</v>
      </c>
      <c r="F75" s="707">
        <v>5.6000000000000001E-2</v>
      </c>
      <c r="G75" s="707">
        <v>0.05</v>
      </c>
      <c r="H75" s="707">
        <v>4.5999999999999999E-2</v>
      </c>
      <c r="I75" s="622"/>
      <c r="J75" s="622"/>
      <c r="K75" s="702">
        <v>-2.2000000000000002</v>
      </c>
      <c r="L75" s="444"/>
      <c r="M75" s="444" t="s">
        <v>560</v>
      </c>
      <c r="N75" s="709">
        <v>6.5000000000000002E-2</v>
      </c>
      <c r="O75" s="709">
        <v>5.8999999999999997E-2</v>
      </c>
      <c r="P75" s="709">
        <v>5.2999999999999999E-2</v>
      </c>
      <c r="Q75" s="709">
        <v>4.9000000000000002E-2</v>
      </c>
      <c r="R75" s="710">
        <v>5.8999999999999997E-2</v>
      </c>
      <c r="S75" s="710">
        <v>4.9000000000000002E-2</v>
      </c>
      <c r="T75" s="710">
        <v>4.2000000000000003E-2</v>
      </c>
      <c r="U75" s="710">
        <v>3.5999999999999997E-2</v>
      </c>
      <c r="V75" s="607"/>
      <c r="W75" s="607"/>
      <c r="X75" s="471">
        <v>-1.9</v>
      </c>
      <c r="Y75" s="608">
        <v>-3.2</v>
      </c>
    </row>
    <row r="76" spans="1:25" x14ac:dyDescent="0.3">
      <c r="A76" s="711" t="s">
        <v>561</v>
      </c>
      <c r="B76" s="712">
        <v>1.6397999999999999</v>
      </c>
      <c r="C76" s="712">
        <v>1.8442000000000001</v>
      </c>
      <c r="D76" s="713">
        <v>1.8589</v>
      </c>
      <c r="E76" s="712">
        <v>1.8882000000000001</v>
      </c>
      <c r="F76" s="712">
        <v>1.8989</v>
      </c>
      <c r="G76" s="712">
        <v>1.9115</v>
      </c>
      <c r="H76" s="712">
        <v>1.9315</v>
      </c>
      <c r="I76" s="714"/>
      <c r="J76" s="714"/>
      <c r="K76" s="715">
        <v>0.2</v>
      </c>
      <c r="L76"/>
      <c r="M76" s="716" t="s">
        <v>561</v>
      </c>
      <c r="N76" s="717">
        <v>1.9366000000000001</v>
      </c>
      <c r="O76" s="717">
        <v>1.99</v>
      </c>
      <c r="P76" s="717">
        <v>2.0468999999999999</v>
      </c>
      <c r="Q76" s="717">
        <v>2.1073</v>
      </c>
      <c r="R76" s="718">
        <v>1.7358</v>
      </c>
      <c r="S76" s="718">
        <v>1.6232</v>
      </c>
      <c r="T76" s="718">
        <v>1.5458000000000001</v>
      </c>
      <c r="U76" s="718">
        <v>1.4954000000000001</v>
      </c>
      <c r="V76" s="619"/>
      <c r="W76" s="619"/>
      <c r="X76" s="620">
        <v>0.5</v>
      </c>
      <c r="Y76" s="621">
        <v>-0.9</v>
      </c>
    </row>
    <row r="77" spans="1:25" x14ac:dyDescent="0.3">
      <c r="A77" s="243" t="s">
        <v>359</v>
      </c>
      <c r="B77" s="639"/>
      <c r="C77" s="639"/>
      <c r="D77" s="639"/>
      <c r="E77" s="639"/>
      <c r="F77" s="639"/>
      <c r="G77" s="639"/>
      <c r="H77" s="639"/>
      <c r="I77" s="639"/>
      <c r="J77" s="639"/>
      <c r="K77" s="245" t="s">
        <v>360</v>
      </c>
      <c r="L77"/>
      <c r="M77" s="243" t="s">
        <v>359</v>
      </c>
      <c r="N77" s="639"/>
      <c r="O77" s="639"/>
      <c r="P77" s="639"/>
      <c r="Q77" s="639"/>
      <c r="R77" s="639"/>
      <c r="S77" s="639"/>
      <c r="T77" s="639"/>
      <c r="U77" s="639"/>
      <c r="V77" s="639"/>
      <c r="W77" s="639"/>
      <c r="X77" s="639"/>
      <c r="Y77" s="245" t="s">
        <v>360</v>
      </c>
    </row>
  </sheetData>
  <mergeCells count="15">
    <mergeCell ref="X66:Y66"/>
    <mergeCell ref="R67:U67"/>
    <mergeCell ref="X27:Y27"/>
    <mergeCell ref="V28:W28"/>
    <mergeCell ref="X28:Y28"/>
    <mergeCell ref="X44:Y44"/>
    <mergeCell ref="X45:Y45"/>
    <mergeCell ref="X65:Y65"/>
    <mergeCell ref="A8:K8"/>
    <mergeCell ref="M8:Y8"/>
    <mergeCell ref="N10:U10"/>
    <mergeCell ref="V10:W10"/>
    <mergeCell ref="X10:Y10"/>
    <mergeCell ref="V11:W11"/>
    <mergeCell ref="X11:Y11"/>
  </mergeCells>
  <conditionalFormatting sqref="A1:XFD7">
    <cfRule type="expression" dxfId="29" priority="1">
      <formula>_xlfn.ISFORMULA(A1)</formula>
    </cfRule>
  </conditionalFormatting>
  <hyperlinks>
    <hyperlink ref="B3" r:id="rId1" xr:uid="{2AF536E9-57E2-4EF5-A3B0-B258CF9352A8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11DD0-4BD5-4431-A854-1B6DB2351BF2}">
  <sheetPr>
    <tabColor theme="7" tint="0.39997558519241921"/>
  </sheetPr>
  <dimension ref="A1:W59"/>
  <sheetViews>
    <sheetView workbookViewId="0"/>
  </sheetViews>
  <sheetFormatPr defaultColWidth="10.33203125" defaultRowHeight="14.4" x14ac:dyDescent="0.3"/>
  <cols>
    <col min="1" max="29" width="10.77734375" style="4" customWidth="1"/>
    <col min="30" max="16384" width="10.33203125" style="4"/>
  </cols>
  <sheetData>
    <row r="1" spans="1:23" s="19" customFormat="1" ht="49.5" customHeight="1" x14ac:dyDescent="0.3">
      <c r="A1" s="19" t="s">
        <v>562</v>
      </c>
    </row>
    <row r="2" spans="1:23" s="20" customFormat="1" x14ac:dyDescent="0.3">
      <c r="A2" s="20" t="s">
        <v>107</v>
      </c>
      <c r="B2" s="20" t="s">
        <v>362</v>
      </c>
    </row>
    <row r="3" spans="1:23" s="20" customFormat="1" x14ac:dyDescent="0.3">
      <c r="A3" s="20" t="s">
        <v>109</v>
      </c>
      <c r="B3" s="21" t="s">
        <v>363</v>
      </c>
    </row>
    <row r="4" spans="1:23" s="20" customFormat="1" x14ac:dyDescent="0.3">
      <c r="A4" s="20" t="s">
        <v>111</v>
      </c>
      <c r="B4" s="22">
        <v>43136</v>
      </c>
    </row>
    <row r="5" spans="1:23" s="20" customFormat="1" x14ac:dyDescent="0.3">
      <c r="A5" s="20" t="s">
        <v>7</v>
      </c>
      <c r="B5" s="20" t="s">
        <v>281</v>
      </c>
    </row>
    <row r="6" spans="1:23" s="20" customFormat="1" x14ac:dyDescent="0.3">
      <c r="A6" s="20" t="s">
        <v>5</v>
      </c>
      <c r="B6" s="20" t="s">
        <v>539</v>
      </c>
    </row>
    <row r="8" spans="1:23" ht="23.4" x14ac:dyDescent="0.3">
      <c r="A8" s="521" t="s">
        <v>515</v>
      </c>
      <c r="B8" s="521"/>
      <c r="C8" s="521"/>
      <c r="D8" s="521"/>
      <c r="E8" s="521"/>
      <c r="F8" s="521"/>
      <c r="G8" s="521"/>
      <c r="H8" s="521"/>
      <c r="I8" s="521"/>
      <c r="J8" s="521"/>
      <c r="K8" s="521"/>
      <c r="L8" s="522"/>
      <c r="M8" s="521" t="s">
        <v>534</v>
      </c>
      <c r="N8" s="521"/>
      <c r="O8" s="521"/>
      <c r="P8" s="521"/>
      <c r="Q8" s="521"/>
      <c r="R8" s="521"/>
      <c r="S8" s="521"/>
      <c r="T8" s="521"/>
      <c r="U8" s="521"/>
      <c r="V8" s="521"/>
      <c r="W8" s="521"/>
    </row>
    <row r="9" spans="1:23" x14ac:dyDescent="0.3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</row>
    <row r="10" spans="1:23" x14ac:dyDescent="0.3">
      <c r="A10" s="537"/>
      <c r="B10" s="719" t="s">
        <v>540</v>
      </c>
      <c r="C10" s="720"/>
      <c r="D10" s="720"/>
      <c r="E10" s="720"/>
      <c r="F10" s="720"/>
      <c r="G10" s="720"/>
      <c r="H10" s="720"/>
      <c r="I10" s="719" t="s">
        <v>518</v>
      </c>
      <c r="J10" s="719"/>
      <c r="K10" s="720" t="s">
        <v>519</v>
      </c>
      <c r="L10" s="524"/>
      <c r="M10" s="531"/>
      <c r="N10" s="721" t="s">
        <v>540</v>
      </c>
      <c r="O10" s="721"/>
      <c r="P10" s="721"/>
      <c r="Q10" s="721"/>
      <c r="R10" s="721"/>
      <c r="S10" s="721"/>
      <c r="T10" s="721" t="s">
        <v>518</v>
      </c>
      <c r="U10" s="722"/>
      <c r="V10" s="721" t="s">
        <v>519</v>
      </c>
      <c r="W10" s="721"/>
    </row>
    <row r="11" spans="1:23" x14ac:dyDescent="0.3">
      <c r="A11" s="537"/>
      <c r="B11" s="723">
        <v>1990</v>
      </c>
      <c r="C11" s="723">
        <v>2014</v>
      </c>
      <c r="D11" s="723">
        <v>2020</v>
      </c>
      <c r="E11" s="723">
        <v>2025</v>
      </c>
      <c r="F11" s="723">
        <v>2030</v>
      </c>
      <c r="G11" s="723">
        <v>2035</v>
      </c>
      <c r="H11" s="723">
        <v>2040</v>
      </c>
      <c r="I11" s="724">
        <v>2014</v>
      </c>
      <c r="J11" s="724">
        <v>2040</v>
      </c>
      <c r="K11" s="538" t="s">
        <v>535</v>
      </c>
      <c r="L11" s="524"/>
      <c r="M11" s="531"/>
      <c r="N11" s="725">
        <v>2020</v>
      </c>
      <c r="O11" s="725">
        <v>2030</v>
      </c>
      <c r="P11" s="725">
        <v>2040</v>
      </c>
      <c r="Q11" s="725">
        <v>2020</v>
      </c>
      <c r="R11" s="725">
        <v>2030</v>
      </c>
      <c r="S11" s="725">
        <v>2040</v>
      </c>
      <c r="T11" s="534">
        <v>2040</v>
      </c>
      <c r="U11" s="534"/>
      <c r="V11" s="721" t="s">
        <v>535</v>
      </c>
      <c r="W11" s="721"/>
    </row>
    <row r="12" spans="1:23" x14ac:dyDescent="0.3">
      <c r="A12" s="540"/>
      <c r="B12" s="541" t="s">
        <v>283</v>
      </c>
      <c r="C12" s="541"/>
      <c r="D12" s="541"/>
      <c r="E12" s="541"/>
      <c r="F12" s="541"/>
      <c r="G12" s="541"/>
      <c r="H12" s="541"/>
      <c r="I12" s="542" t="s">
        <v>289</v>
      </c>
      <c r="J12" s="542" t="s">
        <v>289</v>
      </c>
      <c r="K12" s="726" t="s">
        <v>541</v>
      </c>
      <c r="L12" s="524"/>
      <c r="M12" s="727"/>
      <c r="N12" s="728" t="s">
        <v>366</v>
      </c>
      <c r="O12" s="728"/>
      <c r="P12" s="728"/>
      <c r="Q12" s="728" t="s">
        <v>367</v>
      </c>
      <c r="R12" s="728"/>
      <c r="S12" s="728"/>
      <c r="T12" s="729" t="s">
        <v>294</v>
      </c>
      <c r="U12" s="729">
        <v>450</v>
      </c>
      <c r="V12" s="729" t="s">
        <v>294</v>
      </c>
      <c r="W12" s="729">
        <v>450</v>
      </c>
    </row>
    <row r="13" spans="1:23" x14ac:dyDescent="0.3">
      <c r="A13" s="548" t="s">
        <v>542</v>
      </c>
      <c r="B13" s="549">
        <v>11863.334999999999</v>
      </c>
      <c r="C13" s="549">
        <v>23808.560099999999</v>
      </c>
      <c r="D13" s="549">
        <v>26698.473399999999</v>
      </c>
      <c r="E13" s="549">
        <v>29539.855599999999</v>
      </c>
      <c r="F13" s="549">
        <v>32731.741900000001</v>
      </c>
      <c r="G13" s="549">
        <v>35988.645199999999</v>
      </c>
      <c r="H13" s="730">
        <v>39045.260399999999</v>
      </c>
      <c r="I13" s="597">
        <v>100</v>
      </c>
      <c r="J13" s="642">
        <v>99.999999999999986</v>
      </c>
      <c r="K13" s="731">
        <v>1.9208159924688273</v>
      </c>
      <c r="L13" s="524"/>
      <c r="M13" s="566" t="s">
        <v>542</v>
      </c>
      <c r="N13" s="567">
        <v>27243.170600000001</v>
      </c>
      <c r="O13" s="567">
        <v>34766.429900000003</v>
      </c>
      <c r="P13" s="567">
        <v>42511.264199999998</v>
      </c>
      <c r="Q13" s="567">
        <v>25928.253700000001</v>
      </c>
      <c r="R13" s="567">
        <v>29655.1162</v>
      </c>
      <c r="S13" s="567">
        <v>34091.785100000001</v>
      </c>
      <c r="T13" s="599">
        <v>99.999999764768219</v>
      </c>
      <c r="U13" s="599">
        <v>100.0000002933258</v>
      </c>
      <c r="V13" s="485">
        <v>2.2547510560611217</v>
      </c>
      <c r="W13" s="485">
        <v>1.3903898049095975</v>
      </c>
    </row>
    <row r="14" spans="1:23" x14ac:dyDescent="0.3">
      <c r="A14" s="553" t="s">
        <v>23</v>
      </c>
      <c r="B14" s="554">
        <v>4424.9250000000002</v>
      </c>
      <c r="C14" s="554">
        <v>9707.2849999999999</v>
      </c>
      <c r="D14" s="554">
        <v>9741.0679999999993</v>
      </c>
      <c r="E14" s="554">
        <v>9934.1164000000008</v>
      </c>
      <c r="F14" s="554">
        <v>10245.120999999999</v>
      </c>
      <c r="G14" s="554">
        <v>10547.4684</v>
      </c>
      <c r="H14" s="732">
        <v>10786.3097</v>
      </c>
      <c r="I14" s="602">
        <v>40.772247289326835</v>
      </c>
      <c r="J14" s="603">
        <v>27.62514474099909</v>
      </c>
      <c r="K14" s="733">
        <v>0.40621156204596609</v>
      </c>
      <c r="L14" s="524"/>
      <c r="M14" s="553" t="s">
        <v>23</v>
      </c>
      <c r="N14" s="556">
        <v>10275.141299999999</v>
      </c>
      <c r="O14" s="556">
        <v>12770.278</v>
      </c>
      <c r="P14" s="556">
        <v>15304.7114</v>
      </c>
      <c r="Q14" s="734">
        <v>8702.1226999999999</v>
      </c>
      <c r="R14" s="734">
        <v>4966.2015000000001</v>
      </c>
      <c r="S14" s="734">
        <v>2518.2707999999998</v>
      </c>
      <c r="T14" s="606">
        <v>36.001543797890633</v>
      </c>
      <c r="U14" s="607">
        <v>7.3867378684139355</v>
      </c>
      <c r="V14" s="471">
        <v>1.7665141298272902</v>
      </c>
      <c r="W14" s="608">
        <v>-5.0572695760050301</v>
      </c>
    </row>
    <row r="15" spans="1:23" x14ac:dyDescent="0.3">
      <c r="A15" s="553" t="s">
        <v>24</v>
      </c>
      <c r="B15" s="554">
        <v>1358.4190000000001</v>
      </c>
      <c r="C15" s="554">
        <v>1034.6668999999999</v>
      </c>
      <c r="D15" s="554">
        <v>822.38409999999999</v>
      </c>
      <c r="E15" s="554">
        <v>727.11440000000005</v>
      </c>
      <c r="F15" s="554">
        <v>633.18830000000003</v>
      </c>
      <c r="G15" s="554">
        <v>584.76570000000004</v>
      </c>
      <c r="H15" s="732">
        <v>546.54660000000001</v>
      </c>
      <c r="I15" s="602">
        <v>4.3457768787957907</v>
      </c>
      <c r="J15" s="603">
        <v>1.3997770648752033</v>
      </c>
      <c r="K15" s="733">
        <v>-2.4247918959951376</v>
      </c>
      <c r="L15" s="524"/>
      <c r="M15" s="553" t="s">
        <v>24</v>
      </c>
      <c r="N15" s="556">
        <v>834.5729</v>
      </c>
      <c r="O15" s="556">
        <v>660.95690000000002</v>
      </c>
      <c r="P15" s="556">
        <v>580.31730000000005</v>
      </c>
      <c r="Q15" s="734">
        <v>783.20429999999999</v>
      </c>
      <c r="R15" s="734">
        <v>395.57049999999998</v>
      </c>
      <c r="S15" s="734">
        <v>200.33</v>
      </c>
      <c r="T15" s="606">
        <v>1.3650906669578651</v>
      </c>
      <c r="U15" s="607">
        <v>0.58761956703757356</v>
      </c>
      <c r="V15" s="471">
        <v>-2.1995259043300242</v>
      </c>
      <c r="W15" s="608">
        <v>-6.1196231115559279</v>
      </c>
    </row>
    <row r="16" spans="1:23" x14ac:dyDescent="0.3">
      <c r="A16" s="553" t="s">
        <v>25</v>
      </c>
      <c r="B16" s="554">
        <v>1752.5360000000001</v>
      </c>
      <c r="C16" s="554">
        <v>5148.4318999999996</v>
      </c>
      <c r="D16" s="554">
        <v>5803.5228999999999</v>
      </c>
      <c r="E16" s="554">
        <v>6512.9975000000004</v>
      </c>
      <c r="F16" s="554">
        <v>7304.6608999999999</v>
      </c>
      <c r="G16" s="554">
        <v>8155.0924999999997</v>
      </c>
      <c r="H16" s="732">
        <v>8908.9364999999998</v>
      </c>
      <c r="I16" s="602">
        <v>21.624289240406437</v>
      </c>
      <c r="J16" s="603">
        <v>22.816947329156498</v>
      </c>
      <c r="K16" s="733">
        <v>2.131485709923453</v>
      </c>
      <c r="L16" s="524"/>
      <c r="M16" s="553" t="s">
        <v>25</v>
      </c>
      <c r="N16" s="556">
        <v>6013.5405000000001</v>
      </c>
      <c r="O16" s="556">
        <v>8092.7253000000001</v>
      </c>
      <c r="P16" s="556">
        <v>10361.229300000001</v>
      </c>
      <c r="Q16" s="734">
        <v>5898.0990000000002</v>
      </c>
      <c r="R16" s="734">
        <v>6474.5001000000002</v>
      </c>
      <c r="S16" s="734">
        <v>5389.0677999999998</v>
      </c>
      <c r="T16" s="606">
        <v>24.372903264542298</v>
      </c>
      <c r="U16" s="607">
        <v>15.80752601892941</v>
      </c>
      <c r="V16" s="471">
        <v>2.7264229759294656</v>
      </c>
      <c r="W16" s="608">
        <v>0.17584765089853072</v>
      </c>
    </row>
    <row r="17" spans="1:23" x14ac:dyDescent="0.3">
      <c r="A17" s="553" t="s">
        <v>53</v>
      </c>
      <c r="B17" s="554">
        <v>2012.902</v>
      </c>
      <c r="C17" s="554">
        <v>2535.326</v>
      </c>
      <c r="D17" s="554">
        <v>3052.7642999999998</v>
      </c>
      <c r="E17" s="554">
        <v>3405.3524000000002</v>
      </c>
      <c r="F17" s="554">
        <v>3847.0486999999998</v>
      </c>
      <c r="G17" s="554">
        <v>4205.3827000000001</v>
      </c>
      <c r="H17" s="732">
        <v>4532.2318999999998</v>
      </c>
      <c r="I17" s="602">
        <v>10.648800218707894</v>
      </c>
      <c r="J17" s="603">
        <v>11.607636505863846</v>
      </c>
      <c r="K17" s="733">
        <v>2.2593462762494188</v>
      </c>
      <c r="L17" s="524"/>
      <c r="M17" s="553" t="s">
        <v>53</v>
      </c>
      <c r="N17" s="556">
        <v>3040.9061000000002</v>
      </c>
      <c r="O17" s="556">
        <v>3590.3856000000001</v>
      </c>
      <c r="P17" s="556">
        <v>3960.4515999999999</v>
      </c>
      <c r="Q17" s="734">
        <v>3127.7975999999999</v>
      </c>
      <c r="R17" s="734">
        <v>4733.6832000000004</v>
      </c>
      <c r="S17" s="734">
        <v>6101.2605999999996</v>
      </c>
      <c r="T17" s="606">
        <v>9.3162404706844733</v>
      </c>
      <c r="U17" s="607">
        <v>17.896571218266889</v>
      </c>
      <c r="V17" s="471">
        <v>1.7303220210775683</v>
      </c>
      <c r="W17" s="608">
        <v>3.4352773430490036</v>
      </c>
    </row>
    <row r="18" spans="1:23" x14ac:dyDescent="0.3">
      <c r="A18" s="553" t="s">
        <v>54</v>
      </c>
      <c r="B18" s="554">
        <v>2142.5039999999999</v>
      </c>
      <c r="C18" s="554">
        <v>3893.634</v>
      </c>
      <c r="D18" s="554">
        <v>4386.5087000000003</v>
      </c>
      <c r="E18" s="554">
        <v>4886.5240000000003</v>
      </c>
      <c r="F18" s="554">
        <v>5381.9884000000002</v>
      </c>
      <c r="G18" s="554">
        <v>5834.0636000000004</v>
      </c>
      <c r="H18" s="732">
        <v>6230.0949000000001</v>
      </c>
      <c r="I18" s="602">
        <v>16.353924738186919</v>
      </c>
      <c r="J18" s="603">
        <v>15.956084902945097</v>
      </c>
      <c r="K18" s="733">
        <v>1.8243205062013823</v>
      </c>
      <c r="L18" s="524"/>
      <c r="M18" s="553" t="s">
        <v>54</v>
      </c>
      <c r="N18" s="556">
        <v>4362.9211999999998</v>
      </c>
      <c r="O18" s="556">
        <v>5231.6869999999999</v>
      </c>
      <c r="P18" s="556">
        <v>5984.2550000000001</v>
      </c>
      <c r="Q18" s="734">
        <v>4392.1990999999998</v>
      </c>
      <c r="R18" s="734">
        <v>5655.2263000000003</v>
      </c>
      <c r="S18" s="734">
        <v>6891.1526999999996</v>
      </c>
      <c r="T18" s="606">
        <v>14.076869066622583</v>
      </c>
      <c r="U18" s="607">
        <v>20.213528507781188</v>
      </c>
      <c r="V18" s="471">
        <v>1.6667725990541449</v>
      </c>
      <c r="W18" s="608">
        <v>2.2200358105703533</v>
      </c>
    </row>
    <row r="19" spans="1:23" x14ac:dyDescent="0.3">
      <c r="A19" s="553" t="s">
        <v>60</v>
      </c>
      <c r="B19" s="554">
        <v>130.524</v>
      </c>
      <c r="C19" s="554">
        <v>494.91829999999999</v>
      </c>
      <c r="D19" s="554">
        <v>641.53030000000001</v>
      </c>
      <c r="E19" s="554">
        <v>785.18799999999999</v>
      </c>
      <c r="F19" s="554">
        <v>954.2373</v>
      </c>
      <c r="G19" s="554">
        <v>1147.4657999999999</v>
      </c>
      <c r="H19" s="732">
        <v>1353.3226999999999</v>
      </c>
      <c r="I19" s="602">
        <v>2.0787409987049155</v>
      </c>
      <c r="J19" s="603">
        <v>3.466035790607763</v>
      </c>
      <c r="K19" s="733">
        <v>3.9447621398382759</v>
      </c>
      <c r="L19" s="524"/>
      <c r="M19" s="553" t="s">
        <v>60</v>
      </c>
      <c r="N19" s="556">
        <v>634.90020000000004</v>
      </c>
      <c r="O19" s="556">
        <v>877.76850000000002</v>
      </c>
      <c r="P19" s="556">
        <v>1150.6222</v>
      </c>
      <c r="Q19" s="734">
        <v>646.17960000000005</v>
      </c>
      <c r="R19" s="734">
        <v>1152.7361000000001</v>
      </c>
      <c r="S19" s="734">
        <v>1898.588</v>
      </c>
      <c r="T19" s="606">
        <v>2.7066289879941987</v>
      </c>
      <c r="U19" s="607">
        <v>5.5690483629148533</v>
      </c>
      <c r="V19" s="471">
        <v>3.298086887841456</v>
      </c>
      <c r="W19" s="608">
        <v>5.3070835691439333</v>
      </c>
    </row>
    <row r="20" spans="1:23" x14ac:dyDescent="0.3">
      <c r="A20" s="553" t="s">
        <v>57</v>
      </c>
      <c r="B20" s="554">
        <v>3.88</v>
      </c>
      <c r="C20" s="554">
        <v>717.29300000000001</v>
      </c>
      <c r="D20" s="554">
        <v>1508.0912000000001</v>
      </c>
      <c r="E20" s="554">
        <v>2117.9859999999999</v>
      </c>
      <c r="F20" s="554">
        <v>2705.7595000000001</v>
      </c>
      <c r="G20" s="554">
        <v>3296.1653999999999</v>
      </c>
      <c r="H20" s="732">
        <v>3881.3845000000001</v>
      </c>
      <c r="I20" s="602">
        <v>3.0127525435694031</v>
      </c>
      <c r="J20" s="603">
        <v>9.9407315004102266</v>
      </c>
      <c r="K20" s="733">
        <v>6.7095932302530414</v>
      </c>
      <c r="L20" s="524"/>
      <c r="M20" s="553" t="s">
        <v>57</v>
      </c>
      <c r="N20" s="556">
        <v>1411.1179</v>
      </c>
      <c r="O20" s="556">
        <v>2275.7745</v>
      </c>
      <c r="P20" s="556">
        <v>3132.2350000000001</v>
      </c>
      <c r="Q20" s="734">
        <v>1585.2916</v>
      </c>
      <c r="R20" s="734">
        <v>3846.0500999999999</v>
      </c>
      <c r="S20" s="734">
        <v>6126.8730999999998</v>
      </c>
      <c r="T20" s="606">
        <v>7.368011888011555</v>
      </c>
      <c r="U20" s="607">
        <v>17.971699287755982</v>
      </c>
      <c r="V20" s="471">
        <v>5.8330839999296558</v>
      </c>
      <c r="W20" s="608">
        <v>8.5996810394885372</v>
      </c>
    </row>
    <row r="21" spans="1:23" x14ac:dyDescent="0.3">
      <c r="A21" s="553" t="s">
        <v>63</v>
      </c>
      <c r="B21" s="554">
        <v>36.424999999999997</v>
      </c>
      <c r="C21" s="554">
        <v>77.376999999999995</v>
      </c>
      <c r="D21" s="554">
        <v>111.3267</v>
      </c>
      <c r="E21" s="554">
        <v>150.09469999999999</v>
      </c>
      <c r="F21" s="554">
        <v>207.08449999999999</v>
      </c>
      <c r="G21" s="554">
        <v>282.79059999999998</v>
      </c>
      <c r="H21" s="732">
        <v>360.92149999999998</v>
      </c>
      <c r="I21" s="602">
        <v>0.32499655449554049</v>
      </c>
      <c r="J21" s="603">
        <v>0.92436699436124137</v>
      </c>
      <c r="K21" s="733">
        <v>6.1018875926049265</v>
      </c>
      <c r="L21" s="524"/>
      <c r="M21" s="553" t="s">
        <v>63</v>
      </c>
      <c r="N21" s="556">
        <v>108.4636</v>
      </c>
      <c r="O21" s="556">
        <v>185.20249999999999</v>
      </c>
      <c r="P21" s="556">
        <v>298.8913</v>
      </c>
      <c r="Q21" s="734">
        <v>113.8442</v>
      </c>
      <c r="R21" s="734">
        <v>292.16219999999998</v>
      </c>
      <c r="S21" s="734">
        <v>547.67930000000001</v>
      </c>
      <c r="T21" s="606">
        <v>0.70308730080061943</v>
      </c>
      <c r="U21" s="607">
        <v>1.606484666008293</v>
      </c>
      <c r="V21" s="471">
        <v>5.3351044517767399</v>
      </c>
      <c r="W21" s="608">
        <v>7.8174402713214519</v>
      </c>
    </row>
    <row r="22" spans="1:23" x14ac:dyDescent="0.3">
      <c r="A22" s="553" t="s">
        <v>61</v>
      </c>
      <c r="B22" s="554">
        <v>2.1000000000000001E-2</v>
      </c>
      <c r="C22" s="554">
        <v>189.68899999999999</v>
      </c>
      <c r="D22" s="554">
        <v>598.56029999999998</v>
      </c>
      <c r="E22" s="554">
        <v>953.42960000000005</v>
      </c>
      <c r="F22" s="554">
        <v>1329.2692</v>
      </c>
      <c r="G22" s="554">
        <v>1730.6619000000001</v>
      </c>
      <c r="H22" s="732">
        <v>2137.3602999999998</v>
      </c>
      <c r="I22" s="602">
        <v>0.79672604812417869</v>
      </c>
      <c r="J22" s="603">
        <v>5.4740582547120109</v>
      </c>
      <c r="K22" s="733">
        <v>9.7628095764313194</v>
      </c>
      <c r="L22" s="524"/>
      <c r="M22" s="553" t="s">
        <v>61</v>
      </c>
      <c r="N22" s="556">
        <v>532.52959999999996</v>
      </c>
      <c r="O22" s="556">
        <v>996.05409999999995</v>
      </c>
      <c r="P22" s="556">
        <v>1538.5215000000001</v>
      </c>
      <c r="Q22" s="734">
        <v>638.39300000000003</v>
      </c>
      <c r="R22" s="734">
        <v>1794.2394999999999</v>
      </c>
      <c r="S22" s="734">
        <v>3208.6916000000001</v>
      </c>
      <c r="T22" s="606">
        <v>3.6190913842548111</v>
      </c>
      <c r="U22" s="607">
        <v>9.4119201754559931</v>
      </c>
      <c r="V22" s="471">
        <v>8.3836820331605786</v>
      </c>
      <c r="W22" s="608">
        <v>11.491501086784384</v>
      </c>
    </row>
    <row r="23" spans="1:23" x14ac:dyDescent="0.3">
      <c r="A23" s="553" t="s">
        <v>62</v>
      </c>
      <c r="B23" s="554">
        <v>0.66300000000000003</v>
      </c>
      <c r="C23" s="554">
        <v>8.94</v>
      </c>
      <c r="D23" s="554">
        <v>30.096299999999999</v>
      </c>
      <c r="E23" s="554">
        <v>60.923200000000001</v>
      </c>
      <c r="F23" s="554">
        <v>108.84990000000001</v>
      </c>
      <c r="G23" s="554">
        <v>175.05959999999999</v>
      </c>
      <c r="H23" s="732">
        <v>254.38579999999999</v>
      </c>
      <c r="I23" s="602">
        <v>3.7549519846855423E-2</v>
      </c>
      <c r="J23" s="603">
        <v>0.65151518364569538</v>
      </c>
      <c r="K23" s="733">
        <v>13.744145329654089</v>
      </c>
      <c r="L23" s="524"/>
      <c r="M23" s="553" t="s">
        <v>62</v>
      </c>
      <c r="N23" s="556">
        <v>27.052600000000002</v>
      </c>
      <c r="O23" s="556">
        <v>77.442400000000006</v>
      </c>
      <c r="P23" s="556">
        <v>170.35919999999999</v>
      </c>
      <c r="Q23" s="734">
        <v>38.501899999999999</v>
      </c>
      <c r="R23" s="734">
        <v>325.42290000000003</v>
      </c>
      <c r="S23" s="734">
        <v>1118.3179</v>
      </c>
      <c r="T23" s="606">
        <v>0.40073896461540653</v>
      </c>
      <c r="U23" s="607">
        <v>3.2803148814873881</v>
      </c>
      <c r="V23" s="471">
        <v>12.003565714340247</v>
      </c>
      <c r="W23" s="608">
        <v>20.410013770005108</v>
      </c>
    </row>
    <row r="24" spans="1:23" x14ac:dyDescent="0.3">
      <c r="A24" s="575" t="s">
        <v>64</v>
      </c>
      <c r="B24" s="576">
        <v>0.53600000000000003</v>
      </c>
      <c r="C24" s="576">
        <v>0.999</v>
      </c>
      <c r="D24" s="576">
        <v>2.6206</v>
      </c>
      <c r="E24" s="576">
        <v>6.1294000000000004</v>
      </c>
      <c r="F24" s="576">
        <v>14.5342</v>
      </c>
      <c r="G24" s="576">
        <v>29.728999999999999</v>
      </c>
      <c r="H24" s="735">
        <v>53.765999999999998</v>
      </c>
      <c r="I24" s="612">
        <v>4.195969835235857E-3</v>
      </c>
      <c r="J24" s="613">
        <v>0.13770173242332889</v>
      </c>
      <c r="K24" s="736">
        <v>16.566753610737695</v>
      </c>
      <c r="L24" s="524"/>
      <c r="M24" s="737" t="s">
        <v>64</v>
      </c>
      <c r="N24" s="738">
        <v>2.0246</v>
      </c>
      <c r="O24" s="738">
        <v>8.1550999999999991</v>
      </c>
      <c r="P24" s="738">
        <v>29.670300000000001</v>
      </c>
      <c r="Q24" s="739">
        <v>2.6206</v>
      </c>
      <c r="R24" s="739">
        <v>19.323699999999999</v>
      </c>
      <c r="S24" s="739">
        <v>91.553399999999996</v>
      </c>
      <c r="T24" s="618">
        <v>6.979397239379205E-2</v>
      </c>
      <c r="U24" s="619">
        <v>0.26854973927428633</v>
      </c>
      <c r="V24" s="620">
        <v>13.931674077977885</v>
      </c>
      <c r="W24" s="621">
        <v>18.97774415544642</v>
      </c>
    </row>
    <row r="25" spans="1:23" x14ac:dyDescent="0.3">
      <c r="A25" s="553"/>
      <c r="B25" s="554"/>
      <c r="C25" s="554"/>
      <c r="D25" s="554"/>
      <c r="E25" s="554"/>
      <c r="F25" s="554"/>
      <c r="G25" s="554"/>
      <c r="H25" s="554"/>
      <c r="I25" s="622"/>
      <c r="J25" s="622"/>
      <c r="K25" s="623"/>
      <c r="L25" s="524"/>
      <c r="M25" s="740"/>
      <c r="N25" s="734"/>
      <c r="O25" s="734"/>
      <c r="P25" s="734"/>
      <c r="Q25" s="734"/>
      <c r="R25" s="734"/>
      <c r="S25" s="734"/>
      <c r="T25" s="625"/>
      <c r="U25" s="625"/>
      <c r="V25" s="626"/>
      <c r="W25" s="626"/>
    </row>
    <row r="26" spans="1:23" x14ac:dyDescent="0.3">
      <c r="A26" s="537"/>
      <c r="B26" s="719" t="s">
        <v>544</v>
      </c>
      <c r="C26" s="720"/>
      <c r="D26" s="720"/>
      <c r="E26" s="720"/>
      <c r="F26" s="720"/>
      <c r="G26" s="720"/>
      <c r="H26" s="720"/>
      <c r="I26" s="720" t="s">
        <v>518</v>
      </c>
      <c r="J26" s="720"/>
      <c r="K26" s="720" t="s">
        <v>519</v>
      </c>
      <c r="L26" s="524"/>
      <c r="M26" s="531"/>
      <c r="N26" s="532" t="s">
        <v>544</v>
      </c>
      <c r="O26" s="532"/>
      <c r="P26" s="532"/>
      <c r="Q26" s="532"/>
      <c r="R26" s="532"/>
      <c r="S26" s="532"/>
      <c r="T26" s="532" t="s">
        <v>518</v>
      </c>
      <c r="U26" s="532"/>
      <c r="V26" s="532" t="s">
        <v>519</v>
      </c>
      <c r="W26" s="532"/>
    </row>
    <row r="27" spans="1:23" x14ac:dyDescent="0.3">
      <c r="A27" s="537"/>
      <c r="B27" s="724"/>
      <c r="C27" s="723">
        <v>2014</v>
      </c>
      <c r="D27" s="723">
        <v>2020</v>
      </c>
      <c r="E27" s="723">
        <v>2025</v>
      </c>
      <c r="F27" s="723">
        <v>2030</v>
      </c>
      <c r="G27" s="723">
        <v>2035</v>
      </c>
      <c r="H27" s="723">
        <v>2040</v>
      </c>
      <c r="I27" s="724">
        <v>2014</v>
      </c>
      <c r="J27" s="724">
        <v>2040</v>
      </c>
      <c r="K27" s="538" t="s">
        <v>535</v>
      </c>
      <c r="L27" s="524"/>
      <c r="M27" s="531"/>
      <c r="N27" s="725">
        <v>2020</v>
      </c>
      <c r="O27" s="725">
        <v>2030</v>
      </c>
      <c r="P27" s="725">
        <v>2040</v>
      </c>
      <c r="Q27" s="725">
        <v>2020</v>
      </c>
      <c r="R27" s="725">
        <v>2030</v>
      </c>
      <c r="S27" s="725">
        <v>2040</v>
      </c>
      <c r="T27" s="534">
        <v>2040</v>
      </c>
      <c r="U27" s="534"/>
      <c r="V27" s="532" t="s">
        <v>535</v>
      </c>
      <c r="W27" s="532"/>
    </row>
    <row r="28" spans="1:23" x14ac:dyDescent="0.3">
      <c r="A28" s="540"/>
      <c r="B28" s="541" t="s">
        <v>283</v>
      </c>
      <c r="C28" s="541"/>
      <c r="D28" s="541"/>
      <c r="E28" s="541"/>
      <c r="F28" s="541"/>
      <c r="G28" s="541"/>
      <c r="H28" s="541"/>
      <c r="I28" s="542" t="s">
        <v>289</v>
      </c>
      <c r="J28" s="542" t="s">
        <v>289</v>
      </c>
      <c r="K28" s="726" t="s">
        <v>545</v>
      </c>
      <c r="L28" s="524"/>
      <c r="M28" s="543"/>
      <c r="N28" s="728" t="s">
        <v>366</v>
      </c>
      <c r="O28" s="728"/>
      <c r="P28" s="728"/>
      <c r="Q28" s="728" t="s">
        <v>367</v>
      </c>
      <c r="R28" s="728"/>
      <c r="S28" s="728"/>
      <c r="T28" s="741" t="s">
        <v>294</v>
      </c>
      <c r="U28" s="741">
        <v>450</v>
      </c>
      <c r="V28" s="729" t="s">
        <v>294</v>
      </c>
      <c r="W28" s="729">
        <v>450</v>
      </c>
    </row>
    <row r="29" spans="1:23" x14ac:dyDescent="0.3">
      <c r="A29" s="548" t="s">
        <v>546</v>
      </c>
      <c r="B29" s="742"/>
      <c r="C29" s="549">
        <v>6117.3959000000004</v>
      </c>
      <c r="D29" s="549">
        <v>7479.3883999999998</v>
      </c>
      <c r="E29" s="549">
        <v>8371.4310000000005</v>
      </c>
      <c r="F29" s="549">
        <v>9349.3374999999996</v>
      </c>
      <c r="G29" s="549">
        <v>10298.5995</v>
      </c>
      <c r="H29" s="730">
        <v>11168.3673</v>
      </c>
      <c r="I29" s="597">
        <v>100.00000163468249</v>
      </c>
      <c r="J29" s="642">
        <v>100.00000000000001</v>
      </c>
      <c r="K29" s="731">
        <v>2.3421967223303586</v>
      </c>
      <c r="L29" s="524"/>
      <c r="M29" s="566" t="s">
        <v>546</v>
      </c>
      <c r="N29" s="567">
        <v>7435.9989999999998</v>
      </c>
      <c r="O29" s="567">
        <v>9302.5727000000006</v>
      </c>
      <c r="P29" s="567">
        <v>11160.9588</v>
      </c>
      <c r="Q29" s="567">
        <v>7446.9304000000002</v>
      </c>
      <c r="R29" s="567">
        <v>9554.3320000000003</v>
      </c>
      <c r="S29" s="567">
        <v>11766.212100000001</v>
      </c>
      <c r="T29" s="599">
        <v>99.999999999999986</v>
      </c>
      <c r="U29" s="599">
        <v>100.00000254967357</v>
      </c>
      <c r="V29" s="485">
        <v>2.3395847983947782</v>
      </c>
      <c r="W29" s="485">
        <v>2.5476641804660582</v>
      </c>
    </row>
    <row r="30" spans="1:23" x14ac:dyDescent="0.3">
      <c r="A30" s="553" t="s">
        <v>23</v>
      </c>
      <c r="B30" s="743"/>
      <c r="C30" s="554">
        <v>1881.943</v>
      </c>
      <c r="D30" s="554">
        <v>2158.7581</v>
      </c>
      <c r="E30" s="554">
        <v>2227.5162</v>
      </c>
      <c r="F30" s="554">
        <v>2318.3872000000001</v>
      </c>
      <c r="G30" s="554">
        <v>2390.7881000000002</v>
      </c>
      <c r="H30" s="732">
        <v>2437.4618</v>
      </c>
      <c r="I30" s="602">
        <v>30.763792809289974</v>
      </c>
      <c r="J30" s="603">
        <v>21.824692316485688</v>
      </c>
      <c r="K30" s="733">
        <v>0.99978205782833562</v>
      </c>
      <c r="L30" s="524"/>
      <c r="M30" s="553" t="s">
        <v>23</v>
      </c>
      <c r="N30" s="556">
        <v>2200.9470000000001</v>
      </c>
      <c r="O30" s="556">
        <v>2617.2707999999998</v>
      </c>
      <c r="P30" s="556">
        <v>3029.8759</v>
      </c>
      <c r="Q30" s="734">
        <v>2093.9652999999998</v>
      </c>
      <c r="R30" s="734">
        <v>1686.7897</v>
      </c>
      <c r="S30" s="734">
        <v>1193.69</v>
      </c>
      <c r="T30" s="606">
        <v>27.147093312449105</v>
      </c>
      <c r="U30" s="607">
        <v>10.145066142399388</v>
      </c>
      <c r="V30" s="471">
        <v>1.8484802291750757</v>
      </c>
      <c r="W30" s="608">
        <v>-1.7357417107427109</v>
      </c>
    </row>
    <row r="31" spans="1:23" x14ac:dyDescent="0.3">
      <c r="A31" s="553" t="s">
        <v>24</v>
      </c>
      <c r="B31" s="743"/>
      <c r="C31" s="554">
        <v>441.49310000000003</v>
      </c>
      <c r="D31" s="554">
        <v>372.81659999999999</v>
      </c>
      <c r="E31" s="554">
        <v>333.74619999999999</v>
      </c>
      <c r="F31" s="554">
        <v>292.12329999999997</v>
      </c>
      <c r="G31" s="554">
        <v>273.24419999999998</v>
      </c>
      <c r="H31" s="732">
        <v>254.1474</v>
      </c>
      <c r="I31" s="630">
        <v>7.2170104275906031</v>
      </c>
      <c r="J31" s="631">
        <v>2.2756003019349125</v>
      </c>
      <c r="K31" s="733">
        <v>-2.1016320169714442</v>
      </c>
      <c r="L31" s="524"/>
      <c r="M31" s="553" t="s">
        <v>24</v>
      </c>
      <c r="N31" s="556">
        <v>375.46589999999998</v>
      </c>
      <c r="O31" s="556">
        <v>300.27210000000002</v>
      </c>
      <c r="P31" s="556">
        <v>264.01159999999999</v>
      </c>
      <c r="Q31" s="734">
        <v>366.7987</v>
      </c>
      <c r="R31" s="734">
        <v>261.2561</v>
      </c>
      <c r="S31" s="734">
        <v>210.59950000000001</v>
      </c>
      <c r="T31" s="606">
        <v>2.3654921116633814</v>
      </c>
      <c r="U31" s="607">
        <v>1.7898665960645057</v>
      </c>
      <c r="V31" s="471">
        <v>-1.958148682926153</v>
      </c>
      <c r="W31" s="608">
        <v>-2.8067956435816499</v>
      </c>
    </row>
    <row r="32" spans="1:23" x14ac:dyDescent="0.3">
      <c r="A32" s="553" t="s">
        <v>25</v>
      </c>
      <c r="B32" s="743"/>
      <c r="C32" s="554">
        <v>1562.5581</v>
      </c>
      <c r="D32" s="554">
        <v>1843.8462999999999</v>
      </c>
      <c r="E32" s="554">
        <v>2029.3722</v>
      </c>
      <c r="F32" s="554">
        <v>2262.3764999999999</v>
      </c>
      <c r="G32" s="554">
        <v>2487.2828</v>
      </c>
      <c r="H32" s="732">
        <v>2702.7813000000001</v>
      </c>
      <c r="I32" s="630">
        <v>25.542863753513156</v>
      </c>
      <c r="J32" s="631">
        <v>24.200326040494748</v>
      </c>
      <c r="K32" s="733">
        <v>2.1298923799174974</v>
      </c>
      <c r="L32" s="524"/>
      <c r="M32" s="553" t="s">
        <v>25</v>
      </c>
      <c r="N32" s="556">
        <v>1873.5452</v>
      </c>
      <c r="O32" s="556">
        <v>2443.1271999999999</v>
      </c>
      <c r="P32" s="556">
        <v>3035.0358999999999</v>
      </c>
      <c r="Q32" s="734">
        <v>1788.5685000000001</v>
      </c>
      <c r="R32" s="734">
        <v>2009.6341</v>
      </c>
      <c r="S32" s="734">
        <v>2250.8498</v>
      </c>
      <c r="T32" s="606">
        <v>27.193325899563391</v>
      </c>
      <c r="U32" s="607">
        <v>19.129774143711039</v>
      </c>
      <c r="V32" s="471">
        <v>2.5863375560926771</v>
      </c>
      <c r="W32" s="608">
        <v>1.4136821755279527</v>
      </c>
    </row>
    <row r="33" spans="1:23" x14ac:dyDescent="0.3">
      <c r="A33" s="553" t="s">
        <v>53</v>
      </c>
      <c r="B33" s="743"/>
      <c r="C33" s="554">
        <v>397.68400000000003</v>
      </c>
      <c r="D33" s="554">
        <v>438.36500000000001</v>
      </c>
      <c r="E33" s="554">
        <v>468.048</v>
      </c>
      <c r="F33" s="554">
        <v>519.98099999999999</v>
      </c>
      <c r="G33" s="554">
        <v>565.46100000000001</v>
      </c>
      <c r="H33" s="732">
        <v>606.23400000000004</v>
      </c>
      <c r="I33" s="630">
        <v>6.5008707381518329</v>
      </c>
      <c r="J33" s="631">
        <v>5.4281345134485326</v>
      </c>
      <c r="K33" s="733">
        <v>1.6347893088422882</v>
      </c>
      <c r="L33" s="524"/>
      <c r="M33" s="553" t="s">
        <v>53</v>
      </c>
      <c r="N33" s="556">
        <v>437.13299999999998</v>
      </c>
      <c r="O33" s="556">
        <v>487.78699999999998</v>
      </c>
      <c r="P33" s="556">
        <v>528.55799999999999</v>
      </c>
      <c r="Q33" s="734">
        <v>448.84199999999998</v>
      </c>
      <c r="R33" s="734">
        <v>641.7944</v>
      </c>
      <c r="S33" s="734">
        <v>819.65650000000005</v>
      </c>
      <c r="T33" s="606">
        <v>4.7357759263478325</v>
      </c>
      <c r="U33" s="607">
        <v>6.9661883793510739</v>
      </c>
      <c r="V33" s="471">
        <v>1.1002192425013435</v>
      </c>
      <c r="W33" s="608">
        <v>2.8206936947121619</v>
      </c>
    </row>
    <row r="34" spans="1:23" x14ac:dyDescent="0.3">
      <c r="A34" s="553" t="s">
        <v>54</v>
      </c>
      <c r="B34" s="743"/>
      <c r="C34" s="554">
        <v>1176.9855</v>
      </c>
      <c r="D34" s="554">
        <v>1345.2045000000001</v>
      </c>
      <c r="E34" s="554">
        <v>1483.8969999999999</v>
      </c>
      <c r="F34" s="554">
        <v>1622.0486000000001</v>
      </c>
      <c r="G34" s="554">
        <v>1745.3448000000001</v>
      </c>
      <c r="H34" s="732">
        <v>1847.6301000000001</v>
      </c>
      <c r="I34" s="630">
        <v>19.239975951204986</v>
      </c>
      <c r="J34" s="631">
        <v>16.543421704979206</v>
      </c>
      <c r="K34" s="733">
        <v>1.7495408948636104</v>
      </c>
      <c r="L34" s="524"/>
      <c r="M34" s="553" t="s">
        <v>54</v>
      </c>
      <c r="N34" s="556">
        <v>1337.9193</v>
      </c>
      <c r="O34" s="556">
        <v>1570.5091</v>
      </c>
      <c r="P34" s="556">
        <v>1770.3696</v>
      </c>
      <c r="Q34" s="734">
        <v>1347.7327</v>
      </c>
      <c r="R34" s="734">
        <v>1718.0426</v>
      </c>
      <c r="S34" s="734">
        <v>2056.9618</v>
      </c>
      <c r="T34" s="606">
        <v>15.862164100095056</v>
      </c>
      <c r="U34" s="607">
        <v>17.481937113814222</v>
      </c>
      <c r="V34" s="471">
        <v>1.5825136109711035</v>
      </c>
      <c r="W34" s="608">
        <v>2.170424238314661</v>
      </c>
    </row>
    <row r="35" spans="1:23" x14ac:dyDescent="0.3">
      <c r="A35" s="553" t="s">
        <v>60</v>
      </c>
      <c r="B35" s="744"/>
      <c r="C35" s="554">
        <v>112.51690000000001</v>
      </c>
      <c r="D35" s="554">
        <v>140.31299999999999</v>
      </c>
      <c r="E35" s="554">
        <v>165.71780000000001</v>
      </c>
      <c r="F35" s="554">
        <v>194.7148</v>
      </c>
      <c r="G35" s="554">
        <v>226.441</v>
      </c>
      <c r="H35" s="732">
        <v>259.4821</v>
      </c>
      <c r="I35" s="630">
        <v>1.8392940695566229</v>
      </c>
      <c r="J35" s="631">
        <v>2.3233664601987081</v>
      </c>
      <c r="K35" s="733">
        <v>3.2659855154111739</v>
      </c>
      <c r="L35" s="524"/>
      <c r="M35" s="553" t="s">
        <v>60</v>
      </c>
      <c r="N35" s="556">
        <v>138.92140000000001</v>
      </c>
      <c r="O35" s="556">
        <v>180.18180000000001</v>
      </c>
      <c r="P35" s="556">
        <v>222.53389999999999</v>
      </c>
      <c r="Q35" s="734">
        <v>141.2936</v>
      </c>
      <c r="R35" s="734">
        <v>233.48840000000001</v>
      </c>
      <c r="S35" s="734">
        <v>362.2688</v>
      </c>
      <c r="T35" s="606">
        <v>1.9938600615567186</v>
      </c>
      <c r="U35" s="607">
        <v>3.0788906142529928</v>
      </c>
      <c r="V35" s="471">
        <v>2.6576876775388669</v>
      </c>
      <c r="W35" s="608">
        <v>4.5999015892253192</v>
      </c>
    </row>
    <row r="36" spans="1:23" x14ac:dyDescent="0.3">
      <c r="A36" s="553" t="s">
        <v>57</v>
      </c>
      <c r="B36" s="744"/>
      <c r="C36" s="554">
        <v>351.04289999999997</v>
      </c>
      <c r="D36" s="554">
        <v>670.27499999999998</v>
      </c>
      <c r="E36" s="554">
        <v>903.4348</v>
      </c>
      <c r="F36" s="554">
        <v>1119.1264000000001</v>
      </c>
      <c r="G36" s="554">
        <v>1319.3072</v>
      </c>
      <c r="H36" s="732">
        <v>1504.1342999999999</v>
      </c>
      <c r="I36" s="630">
        <v>5.7384368404209374</v>
      </c>
      <c r="J36" s="631">
        <v>13.467808316082156</v>
      </c>
      <c r="K36" s="733">
        <v>5.755962544742399</v>
      </c>
      <c r="L36" s="524"/>
      <c r="M36" s="553" t="s">
        <v>57</v>
      </c>
      <c r="N36" s="556">
        <v>621.10119999999995</v>
      </c>
      <c r="O36" s="556">
        <v>940.28800000000001</v>
      </c>
      <c r="P36" s="556">
        <v>1214.2514000000001</v>
      </c>
      <c r="Q36" s="734">
        <v>710.48739999999998</v>
      </c>
      <c r="R36" s="734">
        <v>1572.2203</v>
      </c>
      <c r="S36" s="734">
        <v>2311.5194000000001</v>
      </c>
      <c r="T36" s="606">
        <v>10.879454191695432</v>
      </c>
      <c r="U36" s="607">
        <v>19.645399728940806</v>
      </c>
      <c r="V36" s="471">
        <v>4.8887199478390819</v>
      </c>
      <c r="W36" s="608">
        <v>7.5182546235485148</v>
      </c>
    </row>
    <row r="37" spans="1:23" x14ac:dyDescent="0.3">
      <c r="A37" s="553" t="s">
        <v>63</v>
      </c>
      <c r="B37" s="744"/>
      <c r="C37" s="554">
        <v>12.4063</v>
      </c>
      <c r="D37" s="554">
        <v>17.1142</v>
      </c>
      <c r="E37" s="554">
        <v>22.773499999999999</v>
      </c>
      <c r="F37" s="554">
        <v>31.279299999999999</v>
      </c>
      <c r="G37" s="554">
        <v>42.290999999999997</v>
      </c>
      <c r="H37" s="732">
        <v>54.520600000000002</v>
      </c>
      <c r="I37" s="630">
        <v>0.20280361452493209</v>
      </c>
      <c r="J37" s="631">
        <v>0.48816983302474304</v>
      </c>
      <c r="K37" s="733">
        <v>5.8589614057619421</v>
      </c>
      <c r="L37" s="524"/>
      <c r="M37" s="553" t="s">
        <v>63</v>
      </c>
      <c r="N37" s="556">
        <v>16.592300000000002</v>
      </c>
      <c r="O37" s="556">
        <v>27.778300000000002</v>
      </c>
      <c r="P37" s="556">
        <v>43.705300000000001</v>
      </c>
      <c r="Q37" s="734">
        <v>17.6373</v>
      </c>
      <c r="R37" s="734">
        <v>44.210500000000003</v>
      </c>
      <c r="S37" s="734">
        <v>80.061700000000002</v>
      </c>
      <c r="T37" s="606">
        <v>0.39159090883840558</v>
      </c>
      <c r="U37" s="607">
        <v>0.68043733462870348</v>
      </c>
      <c r="V37" s="471">
        <v>4.9625325890231942</v>
      </c>
      <c r="W37" s="608">
        <v>7.4349242303598739</v>
      </c>
    </row>
    <row r="38" spans="1:23" x14ac:dyDescent="0.3">
      <c r="A38" s="553" t="s">
        <v>61</v>
      </c>
      <c r="B38" s="744"/>
      <c r="C38" s="554">
        <v>175.72929999999999</v>
      </c>
      <c r="D38" s="554">
        <v>481.28550000000001</v>
      </c>
      <c r="E38" s="554">
        <v>714.61519999999996</v>
      </c>
      <c r="F38" s="554">
        <v>949.21680000000003</v>
      </c>
      <c r="G38" s="554">
        <v>1182.8719000000001</v>
      </c>
      <c r="H38" s="732">
        <v>1404.6677</v>
      </c>
      <c r="I38" s="630">
        <v>2.8726161077788017</v>
      </c>
      <c r="J38" s="631">
        <v>12.577198280360999</v>
      </c>
      <c r="K38" s="733">
        <v>8.322920912973796</v>
      </c>
      <c r="L38" s="524"/>
      <c r="M38" s="553" t="s">
        <v>61</v>
      </c>
      <c r="N38" s="556">
        <v>424.09519999999998</v>
      </c>
      <c r="O38" s="556">
        <v>707.63</v>
      </c>
      <c r="P38" s="556">
        <v>991.37810000000002</v>
      </c>
      <c r="Q38" s="734">
        <v>516.7328</v>
      </c>
      <c r="R38" s="734">
        <v>1277.5424</v>
      </c>
      <c r="S38" s="734">
        <v>2107.5835000000002</v>
      </c>
      <c r="T38" s="606">
        <v>8.8825531727614653</v>
      </c>
      <c r="U38" s="607">
        <v>17.912166482193534</v>
      </c>
      <c r="V38" s="471">
        <v>6.8808288730176415</v>
      </c>
      <c r="W38" s="608">
        <v>10.026605836087876</v>
      </c>
    </row>
    <row r="39" spans="1:23" x14ac:dyDescent="0.3">
      <c r="A39" s="553" t="s">
        <v>62</v>
      </c>
      <c r="B39" s="744"/>
      <c r="C39" s="554">
        <v>4.5023999999999997</v>
      </c>
      <c r="D39" s="554">
        <v>10.332800000000001</v>
      </c>
      <c r="E39" s="554">
        <v>19.810700000000001</v>
      </c>
      <c r="F39" s="554">
        <v>34.2485</v>
      </c>
      <c r="G39" s="554">
        <v>53.4816</v>
      </c>
      <c r="H39" s="732">
        <v>75.875500000000002</v>
      </c>
      <c r="I39" s="630">
        <v>7.3599944708499232E-2</v>
      </c>
      <c r="J39" s="631">
        <v>0.67937862322991471</v>
      </c>
      <c r="K39" s="733">
        <v>11.475424349878338</v>
      </c>
      <c r="L39" s="524"/>
      <c r="M39" s="553" t="s">
        <v>62</v>
      </c>
      <c r="N39" s="556">
        <v>9.4428999999999998</v>
      </c>
      <c r="O39" s="556">
        <v>24.419899999999998</v>
      </c>
      <c r="P39" s="556">
        <v>49.502600000000001</v>
      </c>
      <c r="Q39" s="734">
        <v>13.7948</v>
      </c>
      <c r="R39" s="734">
        <v>101.2961</v>
      </c>
      <c r="S39" s="734">
        <v>336.93</v>
      </c>
      <c r="T39" s="606">
        <v>0.44353357885345834</v>
      </c>
      <c r="U39" s="607">
        <v>2.863538385475815</v>
      </c>
      <c r="V39" s="471">
        <v>9.6593168280327149</v>
      </c>
      <c r="W39" s="608">
        <v>18.053971039843987</v>
      </c>
    </row>
    <row r="40" spans="1:23" x14ac:dyDescent="0.3">
      <c r="A40" s="575" t="s">
        <v>64</v>
      </c>
      <c r="B40" s="745"/>
      <c r="C40" s="576">
        <v>0.53449999999999998</v>
      </c>
      <c r="D40" s="576">
        <v>1.0773999999999999</v>
      </c>
      <c r="E40" s="576">
        <v>2.4994999999999998</v>
      </c>
      <c r="F40" s="576">
        <v>5.8352000000000004</v>
      </c>
      <c r="G40" s="576">
        <v>12.086</v>
      </c>
      <c r="H40" s="735">
        <v>21.432500000000001</v>
      </c>
      <c r="I40" s="635">
        <v>8.7373779421403789E-3</v>
      </c>
      <c r="J40" s="636">
        <v>0.19190360976039891</v>
      </c>
      <c r="K40" s="736">
        <v>15.254703701069339</v>
      </c>
      <c r="L40" s="524"/>
      <c r="M40" s="737" t="s">
        <v>64</v>
      </c>
      <c r="N40" s="738">
        <v>0.83550000000000002</v>
      </c>
      <c r="O40" s="738">
        <v>3.3086000000000002</v>
      </c>
      <c r="P40" s="738">
        <v>11.736499999999999</v>
      </c>
      <c r="Q40" s="739">
        <v>1.0773999999999999</v>
      </c>
      <c r="R40" s="739">
        <v>8.0574999999999992</v>
      </c>
      <c r="S40" s="739">
        <v>36.0914</v>
      </c>
      <c r="T40" s="618">
        <v>0.10515673617574861</v>
      </c>
      <c r="U40" s="619">
        <v>0.30673762884148587</v>
      </c>
      <c r="V40" s="620">
        <v>12.61588386882484</v>
      </c>
      <c r="W40" s="621">
        <v>17.588186641859927</v>
      </c>
    </row>
    <row r="41" spans="1:23" x14ac:dyDescent="0.3">
      <c r="A41" s="553"/>
      <c r="B41" s="746"/>
      <c r="C41" s="746"/>
      <c r="D41" s="746"/>
      <c r="E41" s="746"/>
      <c r="F41" s="746"/>
      <c r="G41" s="746"/>
      <c r="H41" s="746"/>
      <c r="I41" s="638"/>
      <c r="J41" s="638"/>
      <c r="K41" s="638"/>
      <c r="L41" s="524"/>
      <c r="M41" s="747"/>
      <c r="N41" s="747"/>
      <c r="O41" s="747"/>
      <c r="P41" s="747"/>
      <c r="Q41" s="747"/>
      <c r="R41" s="747"/>
      <c r="S41" s="747"/>
      <c r="T41" s="747"/>
      <c r="U41" s="747"/>
      <c r="V41" s="747"/>
      <c r="W41" s="747"/>
    </row>
    <row r="42" spans="1:23" x14ac:dyDescent="0.3">
      <c r="A42" s="537"/>
      <c r="B42" s="719" t="s">
        <v>547</v>
      </c>
      <c r="C42" s="720"/>
      <c r="D42" s="720"/>
      <c r="E42" s="720"/>
      <c r="F42" s="720"/>
      <c r="G42" s="720"/>
      <c r="H42" s="720"/>
      <c r="I42" s="719" t="s">
        <v>518</v>
      </c>
      <c r="J42" s="719"/>
      <c r="K42" s="720" t="s">
        <v>519</v>
      </c>
      <c r="L42" s="524"/>
      <c r="M42" s="531"/>
      <c r="N42" s="532" t="s">
        <v>547</v>
      </c>
      <c r="O42" s="532"/>
      <c r="P42" s="532"/>
      <c r="Q42" s="532"/>
      <c r="R42" s="532"/>
      <c r="S42" s="532"/>
      <c r="T42" s="532" t="s">
        <v>518</v>
      </c>
      <c r="U42" s="532"/>
      <c r="V42" s="532" t="s">
        <v>519</v>
      </c>
      <c r="W42" s="532"/>
    </row>
    <row r="43" spans="1:23" x14ac:dyDescent="0.3">
      <c r="A43" s="537"/>
      <c r="B43" s="723">
        <v>1990</v>
      </c>
      <c r="C43" s="723">
        <v>2014</v>
      </c>
      <c r="D43" s="723">
        <v>2020</v>
      </c>
      <c r="E43" s="723">
        <v>2025</v>
      </c>
      <c r="F43" s="723">
        <v>2030</v>
      </c>
      <c r="G43" s="723">
        <v>2035</v>
      </c>
      <c r="H43" s="723">
        <v>2040</v>
      </c>
      <c r="I43" s="724">
        <v>2014</v>
      </c>
      <c r="J43" s="724">
        <v>2040</v>
      </c>
      <c r="K43" s="538" t="s">
        <v>535</v>
      </c>
      <c r="L43" s="524"/>
      <c r="M43" s="531"/>
      <c r="N43" s="725">
        <v>2020</v>
      </c>
      <c r="O43" s="725">
        <v>2030</v>
      </c>
      <c r="P43" s="725">
        <v>2040</v>
      </c>
      <c r="Q43" s="725">
        <v>2020</v>
      </c>
      <c r="R43" s="725">
        <v>2030</v>
      </c>
      <c r="S43" s="725">
        <v>2040</v>
      </c>
      <c r="T43" s="748">
        <v>2040</v>
      </c>
      <c r="U43" s="748"/>
      <c r="V43" s="748" t="s">
        <v>535</v>
      </c>
      <c r="W43" s="748"/>
    </row>
    <row r="44" spans="1:23" x14ac:dyDescent="0.3">
      <c r="A44" s="540"/>
      <c r="B44" s="541" t="s">
        <v>283</v>
      </c>
      <c r="C44" s="541"/>
      <c r="D44" s="541"/>
      <c r="E44" s="541"/>
      <c r="F44" s="541"/>
      <c r="G44" s="541"/>
      <c r="H44" s="541"/>
      <c r="I44" s="542" t="s">
        <v>289</v>
      </c>
      <c r="J44" s="542" t="s">
        <v>289</v>
      </c>
      <c r="K44" s="726" t="s">
        <v>545</v>
      </c>
      <c r="L44" s="524"/>
      <c r="M44" s="543"/>
      <c r="N44" s="728" t="s">
        <v>366</v>
      </c>
      <c r="O44" s="728"/>
      <c r="P44" s="728"/>
      <c r="Q44" s="728" t="s">
        <v>367</v>
      </c>
      <c r="R44" s="728"/>
      <c r="S44" s="728"/>
      <c r="T44" s="749" t="s">
        <v>294</v>
      </c>
      <c r="U44" s="749">
        <v>450</v>
      </c>
      <c r="V44" s="749" t="s">
        <v>294</v>
      </c>
      <c r="W44" s="749">
        <v>450</v>
      </c>
    </row>
    <row r="45" spans="1:23" x14ac:dyDescent="0.3">
      <c r="A45" s="548" t="s">
        <v>548</v>
      </c>
      <c r="B45" s="549">
        <v>20448.0821</v>
      </c>
      <c r="C45" s="549">
        <v>32174.8982</v>
      </c>
      <c r="D45" s="549">
        <v>32794.645199999999</v>
      </c>
      <c r="E45" s="549">
        <v>33595.862500000003</v>
      </c>
      <c r="F45" s="549">
        <v>34485.328699999998</v>
      </c>
      <c r="G45" s="549">
        <v>35452.430500000002</v>
      </c>
      <c r="H45" s="730">
        <v>36289.608800000002</v>
      </c>
      <c r="I45" s="597">
        <v>100</v>
      </c>
      <c r="J45" s="642">
        <v>100.00000027556098</v>
      </c>
      <c r="K45" s="731">
        <v>0.46393768850803152</v>
      </c>
      <c r="L45" s="524"/>
      <c r="M45" s="566" t="s">
        <v>549</v>
      </c>
      <c r="N45" s="567">
        <v>33722.415200000003</v>
      </c>
      <c r="O45" s="567">
        <v>38594.409599999999</v>
      </c>
      <c r="P45" s="567">
        <v>43697.769</v>
      </c>
      <c r="Q45" s="567">
        <v>31256.043699999998</v>
      </c>
      <c r="R45" s="567">
        <v>25180.3076</v>
      </c>
      <c r="S45" s="567">
        <v>18427.188900000001</v>
      </c>
      <c r="T45" s="599">
        <v>100</v>
      </c>
      <c r="U45" s="599">
        <v>100</v>
      </c>
      <c r="V45" s="485">
        <v>1.1843059383225274</v>
      </c>
      <c r="W45" s="485">
        <v>-2.1208761169998591</v>
      </c>
    </row>
    <row r="46" spans="1:23" x14ac:dyDescent="0.3">
      <c r="A46" s="553" t="s">
        <v>23</v>
      </c>
      <c r="B46" s="554">
        <v>8280.0750000000007</v>
      </c>
      <c r="C46" s="554">
        <v>14868.4149</v>
      </c>
      <c r="D46" s="554">
        <v>14560.5155</v>
      </c>
      <c r="E46" s="554">
        <v>14660.681500000001</v>
      </c>
      <c r="F46" s="554">
        <v>14840.690399999999</v>
      </c>
      <c r="G46" s="554">
        <v>14939.475899999999</v>
      </c>
      <c r="H46" s="732">
        <v>14975.0327</v>
      </c>
      <c r="I46" s="602">
        <v>46.211225930156949</v>
      </c>
      <c r="J46" s="603">
        <v>41.265346183616067</v>
      </c>
      <c r="K46" s="733">
        <v>2.7485199657761861E-2</v>
      </c>
      <c r="L46" s="524"/>
      <c r="M46" s="553" t="s">
        <v>23</v>
      </c>
      <c r="N46" s="556">
        <v>15149.4611</v>
      </c>
      <c r="O46" s="556">
        <v>17480.3004</v>
      </c>
      <c r="P46" s="556">
        <v>19588.732100000001</v>
      </c>
      <c r="Q46" s="734">
        <v>13431.347</v>
      </c>
      <c r="R46" s="734">
        <v>8691.1532000000007</v>
      </c>
      <c r="S46" s="734">
        <v>4374.8464000000004</v>
      </c>
      <c r="T46" s="606">
        <v>44.827762488286304</v>
      </c>
      <c r="U46" s="607">
        <v>23.741257680383359</v>
      </c>
      <c r="V46" s="471">
        <v>1.0660862873167254</v>
      </c>
      <c r="W46" s="608">
        <v>-4.5962791480616438</v>
      </c>
    </row>
    <row r="47" spans="1:23" x14ac:dyDescent="0.3">
      <c r="A47" s="553" t="s">
        <v>24</v>
      </c>
      <c r="B47" s="554">
        <v>8491.5290999999997</v>
      </c>
      <c r="C47" s="554">
        <v>10954.9979</v>
      </c>
      <c r="D47" s="554">
        <v>11333.6615</v>
      </c>
      <c r="E47" s="554">
        <v>11495.7943</v>
      </c>
      <c r="F47" s="554">
        <v>11569.7983</v>
      </c>
      <c r="G47" s="554">
        <v>11746.931500000001</v>
      </c>
      <c r="H47" s="732">
        <v>11925.9033</v>
      </c>
      <c r="I47" s="602">
        <v>34.048275248311434</v>
      </c>
      <c r="J47" s="603">
        <v>32.863135465929851</v>
      </c>
      <c r="K47" s="733">
        <v>0.32713778141590932</v>
      </c>
      <c r="L47" s="524"/>
      <c r="M47" s="553" t="s">
        <v>24</v>
      </c>
      <c r="N47" s="556">
        <v>11553.114100000001</v>
      </c>
      <c r="O47" s="556">
        <v>12562.4522</v>
      </c>
      <c r="P47" s="556">
        <v>13824.0638</v>
      </c>
      <c r="Q47" s="734">
        <v>10945.378699999999</v>
      </c>
      <c r="R47" s="734">
        <v>9322.4447999999993</v>
      </c>
      <c r="S47" s="734">
        <v>7484.2865000000002</v>
      </c>
      <c r="T47" s="606">
        <v>31.635628354390356</v>
      </c>
      <c r="U47" s="607">
        <v>40.615454373510005</v>
      </c>
      <c r="V47" s="471">
        <v>0.89868741673955199</v>
      </c>
      <c r="W47" s="608">
        <v>-1.4546625550874714</v>
      </c>
    </row>
    <row r="48" spans="1:23" x14ac:dyDescent="0.3">
      <c r="A48" s="575" t="s">
        <v>25</v>
      </c>
      <c r="B48" s="576">
        <v>3676.4780000000001</v>
      </c>
      <c r="C48" s="576">
        <v>6351.4853999999996</v>
      </c>
      <c r="D48" s="576">
        <v>6900.4682000000003</v>
      </c>
      <c r="E48" s="576">
        <v>7439.3867</v>
      </c>
      <c r="F48" s="576">
        <v>8074.84</v>
      </c>
      <c r="G48" s="576">
        <v>8766.0229999999992</v>
      </c>
      <c r="H48" s="735">
        <v>9388.6728999999996</v>
      </c>
      <c r="I48" s="612">
        <v>19.740498821531624</v>
      </c>
      <c r="J48" s="613">
        <v>25.871518626015057</v>
      </c>
      <c r="K48" s="736">
        <v>1.5144894579090629</v>
      </c>
      <c r="L48" s="560"/>
      <c r="M48" s="553" t="s">
        <v>25</v>
      </c>
      <c r="N48" s="556">
        <v>7019.84</v>
      </c>
      <c r="O48" s="556">
        <v>8551.6569999999992</v>
      </c>
      <c r="P48" s="556">
        <v>10284.973099999999</v>
      </c>
      <c r="Q48" s="734">
        <v>6879.3181000000004</v>
      </c>
      <c r="R48" s="734">
        <v>7166.7096000000001</v>
      </c>
      <c r="S48" s="734">
        <v>6568.0559999999996</v>
      </c>
      <c r="T48" s="606">
        <v>23.536609157323337</v>
      </c>
      <c r="U48" s="607">
        <v>35.643287946106632</v>
      </c>
      <c r="V48" s="471">
        <v>1.871117758533325</v>
      </c>
      <c r="W48" s="608">
        <v>0.12904161595315156</v>
      </c>
    </row>
    <row r="49" spans="1:23" ht="24" x14ac:dyDescent="0.3">
      <c r="A49" s="750" t="s">
        <v>524</v>
      </c>
      <c r="B49" s="751">
        <v>7599.4337999999998</v>
      </c>
      <c r="C49" s="751">
        <v>13496.173699999999</v>
      </c>
      <c r="D49" s="751">
        <v>13194.2225</v>
      </c>
      <c r="E49" s="751">
        <v>13352.5254</v>
      </c>
      <c r="F49" s="751">
        <v>13656.651400000001</v>
      </c>
      <c r="G49" s="751">
        <v>14037.2601</v>
      </c>
      <c r="H49" s="752">
        <v>14351.3225</v>
      </c>
      <c r="I49" s="646">
        <v>100</v>
      </c>
      <c r="J49" s="647">
        <v>100</v>
      </c>
      <c r="K49" s="753">
        <v>0.23657124536293761</v>
      </c>
      <c r="L49" s="524"/>
      <c r="M49" s="566" t="s">
        <v>524</v>
      </c>
      <c r="N49" s="567">
        <v>13798.0911</v>
      </c>
      <c r="O49" s="567">
        <v>16313.171399999999</v>
      </c>
      <c r="P49" s="567">
        <v>19057.783599999999</v>
      </c>
      <c r="Q49" s="567">
        <v>12169.078799999999</v>
      </c>
      <c r="R49" s="567">
        <v>7841.3608000000004</v>
      </c>
      <c r="S49" s="567">
        <v>3603.3296</v>
      </c>
      <c r="T49" s="599">
        <v>99.999999475280021</v>
      </c>
      <c r="U49" s="599">
        <v>99.999997224788984</v>
      </c>
      <c r="V49" s="485">
        <v>1.3360362213306942</v>
      </c>
      <c r="W49" s="485">
        <v>-4.952203911013509</v>
      </c>
    </row>
    <row r="50" spans="1:23" x14ac:dyDescent="0.3">
      <c r="A50" s="553" t="s">
        <v>23</v>
      </c>
      <c r="B50" s="554">
        <v>4995.3922000000002</v>
      </c>
      <c r="C50" s="554">
        <v>9899.3189999999995</v>
      </c>
      <c r="D50" s="554">
        <v>9597.7778999999991</v>
      </c>
      <c r="E50" s="554">
        <v>9648.0488999999998</v>
      </c>
      <c r="F50" s="554">
        <v>9792.2407000000003</v>
      </c>
      <c r="G50" s="554">
        <v>9910.9860000000008</v>
      </c>
      <c r="H50" s="732">
        <v>9991.6363999999994</v>
      </c>
      <c r="I50" s="602">
        <v>73.349078190954216</v>
      </c>
      <c r="J50" s="603">
        <v>69.621711866624139</v>
      </c>
      <c r="K50" s="733">
        <v>3.5707974372711782E-2</v>
      </c>
      <c r="L50" s="524"/>
      <c r="M50" s="553" t="s">
        <v>23</v>
      </c>
      <c r="N50" s="556">
        <v>10110.339</v>
      </c>
      <c r="O50" s="556">
        <v>12127.4733</v>
      </c>
      <c r="P50" s="556">
        <v>14111.6088</v>
      </c>
      <c r="Q50" s="734">
        <v>8575.6815999999999</v>
      </c>
      <c r="R50" s="734">
        <v>4581.3402999999998</v>
      </c>
      <c r="S50" s="734">
        <v>1254.6652999999999</v>
      </c>
      <c r="T50" s="606">
        <v>74.046432136001386</v>
      </c>
      <c r="U50" s="607">
        <v>34.819609618836971</v>
      </c>
      <c r="V50" s="471">
        <v>1.3729230941839754</v>
      </c>
      <c r="W50" s="608">
        <v>-7.6372145369172699</v>
      </c>
    </row>
    <row r="51" spans="1:23" x14ac:dyDescent="0.3">
      <c r="A51" s="553" t="s">
        <v>24</v>
      </c>
      <c r="B51" s="554">
        <v>1237.2330999999999</v>
      </c>
      <c r="C51" s="554">
        <v>867.67970000000003</v>
      </c>
      <c r="D51" s="554">
        <v>730.3854</v>
      </c>
      <c r="E51" s="554">
        <v>642.60419999999999</v>
      </c>
      <c r="F51" s="554">
        <v>555.54660000000001</v>
      </c>
      <c r="G51" s="554">
        <v>511.81099999999998</v>
      </c>
      <c r="H51" s="732">
        <v>480.66750000000002</v>
      </c>
      <c r="I51" s="602">
        <v>6.4290792285816538</v>
      </c>
      <c r="J51" s="603">
        <v>3.3492906315776825</v>
      </c>
      <c r="K51" s="733">
        <v>-2.2461095074568949</v>
      </c>
      <c r="L51" s="524"/>
      <c r="M51" s="553" t="s">
        <v>24</v>
      </c>
      <c r="N51" s="556">
        <v>740.3954</v>
      </c>
      <c r="O51" s="556">
        <v>575.80970000000002</v>
      </c>
      <c r="P51" s="556">
        <v>505.12540000000001</v>
      </c>
      <c r="Q51" s="734">
        <v>699.72720000000004</v>
      </c>
      <c r="R51" s="734">
        <v>370.00380000000001</v>
      </c>
      <c r="S51" s="734">
        <v>205.8818</v>
      </c>
      <c r="T51" s="606">
        <v>2.6504939430627181</v>
      </c>
      <c r="U51" s="607">
        <v>5.7136543934254584</v>
      </c>
      <c r="V51" s="471">
        <v>-2.0593305759275093</v>
      </c>
      <c r="W51" s="608">
        <v>-5.3824972407798715</v>
      </c>
    </row>
    <row r="52" spans="1:23" x14ac:dyDescent="0.3">
      <c r="A52" s="553" t="s">
        <v>25</v>
      </c>
      <c r="B52" s="554">
        <v>1366.8085000000001</v>
      </c>
      <c r="C52" s="554">
        <v>2729.1750000000002</v>
      </c>
      <c r="D52" s="554">
        <v>2866.0592999999999</v>
      </c>
      <c r="E52" s="554">
        <v>3061.8724000000002</v>
      </c>
      <c r="F52" s="554">
        <v>3308.8640999999998</v>
      </c>
      <c r="G52" s="554">
        <v>3614.4630999999999</v>
      </c>
      <c r="H52" s="732">
        <v>3879.0185999999999</v>
      </c>
      <c r="I52" s="602">
        <v>20.221842580464124</v>
      </c>
      <c r="J52" s="603">
        <v>27.02899750179818</v>
      </c>
      <c r="K52" s="733">
        <v>1.3614257441858735</v>
      </c>
      <c r="L52" s="524"/>
      <c r="M52" s="553" t="s">
        <v>25</v>
      </c>
      <c r="N52" s="556">
        <v>2947.3566999999998</v>
      </c>
      <c r="O52" s="556">
        <v>3609.8883999999998</v>
      </c>
      <c r="P52" s="556">
        <v>4441.0492999999997</v>
      </c>
      <c r="Q52" s="734">
        <v>2893.67</v>
      </c>
      <c r="R52" s="734">
        <v>2890.0167000000001</v>
      </c>
      <c r="S52" s="734">
        <v>2142.7824000000001</v>
      </c>
      <c r="T52" s="606">
        <v>23.303073396215918</v>
      </c>
      <c r="U52" s="607">
        <v>59.466733212526549</v>
      </c>
      <c r="V52" s="471">
        <v>1.890303114098657</v>
      </c>
      <c r="W52" s="608">
        <v>-0.9260478062624089</v>
      </c>
    </row>
    <row r="53" spans="1:23" x14ac:dyDescent="0.3">
      <c r="A53" s="750" t="s">
        <v>527</v>
      </c>
      <c r="B53" s="751">
        <v>11879.168600000001</v>
      </c>
      <c r="C53" s="751">
        <v>16997.039000000001</v>
      </c>
      <c r="D53" s="751">
        <v>17900.715400000001</v>
      </c>
      <c r="E53" s="751">
        <v>18525.484899999999</v>
      </c>
      <c r="F53" s="751">
        <v>19104.4113</v>
      </c>
      <c r="G53" s="751">
        <v>19674.288799999998</v>
      </c>
      <c r="H53" s="752">
        <v>20182.372599999999</v>
      </c>
      <c r="I53" s="646">
        <v>100</v>
      </c>
      <c r="J53" s="647">
        <v>99.999999504518115</v>
      </c>
      <c r="K53" s="753">
        <v>0.66284263242486485</v>
      </c>
      <c r="L53" s="524"/>
      <c r="M53" s="566" t="s">
        <v>527</v>
      </c>
      <c r="N53" s="567">
        <v>18194.8861</v>
      </c>
      <c r="O53" s="567">
        <v>20435.8662</v>
      </c>
      <c r="P53" s="567">
        <v>22642.374299999999</v>
      </c>
      <c r="Q53" s="567">
        <v>17435.730500000001</v>
      </c>
      <c r="R53" s="567">
        <v>15965.5355</v>
      </c>
      <c r="S53" s="567">
        <v>13744.9692</v>
      </c>
      <c r="T53" s="599">
        <v>100</v>
      </c>
      <c r="U53" s="599">
        <v>99.999999272461082</v>
      </c>
      <c r="V53" s="485">
        <v>1.1091209003354141</v>
      </c>
      <c r="W53" s="485">
        <v>-0.8134666590291495</v>
      </c>
    </row>
    <row r="54" spans="1:23" x14ac:dyDescent="0.3">
      <c r="A54" s="553" t="s">
        <v>23</v>
      </c>
      <c r="B54" s="554">
        <v>3132.7361999999998</v>
      </c>
      <c r="C54" s="554">
        <v>4561.6866</v>
      </c>
      <c r="D54" s="554">
        <v>4581.0177999999996</v>
      </c>
      <c r="E54" s="554">
        <v>4638.1301999999996</v>
      </c>
      <c r="F54" s="554">
        <v>4683.0762000000004</v>
      </c>
      <c r="G54" s="554">
        <v>4676.8663999999999</v>
      </c>
      <c r="H54" s="732">
        <v>4644.2332999999999</v>
      </c>
      <c r="I54" s="602">
        <v>26.838125158152543</v>
      </c>
      <c r="J54" s="603">
        <v>23.01133465348866</v>
      </c>
      <c r="K54" s="733">
        <v>6.9000239896555016E-2</v>
      </c>
      <c r="L54" s="524"/>
      <c r="M54" s="553" t="s">
        <v>23</v>
      </c>
      <c r="N54" s="556">
        <v>4652.1857</v>
      </c>
      <c r="O54" s="556">
        <v>4967.7791999999999</v>
      </c>
      <c r="P54" s="556">
        <v>5102.2542999999996</v>
      </c>
      <c r="Q54" s="734">
        <v>4485.0074999999997</v>
      </c>
      <c r="R54" s="734">
        <v>3813.9322999999999</v>
      </c>
      <c r="S54" s="734">
        <v>2896.3424</v>
      </c>
      <c r="T54" s="606">
        <v>22.534095728644498</v>
      </c>
      <c r="U54" s="607">
        <v>21.072018116999491</v>
      </c>
      <c r="V54" s="471">
        <v>0.43165989475071331</v>
      </c>
      <c r="W54" s="608">
        <v>-1.7319180983918048</v>
      </c>
    </row>
    <row r="55" spans="1:23" x14ac:dyDescent="0.3">
      <c r="A55" s="553" t="s">
        <v>24</v>
      </c>
      <c r="B55" s="554">
        <v>6738.8531999999996</v>
      </c>
      <c r="C55" s="554">
        <v>9487.5318000000007</v>
      </c>
      <c r="D55" s="554">
        <v>9996.1458999999995</v>
      </c>
      <c r="E55" s="554">
        <v>10248.919599999999</v>
      </c>
      <c r="F55" s="554">
        <v>10421.3243</v>
      </c>
      <c r="G55" s="554">
        <v>10647.3541</v>
      </c>
      <c r="H55" s="732">
        <v>10857.885700000001</v>
      </c>
      <c r="I55" s="602">
        <v>55.818732898124203</v>
      </c>
      <c r="J55" s="603">
        <v>53.798856631950208</v>
      </c>
      <c r="K55" s="733">
        <v>0.5202451927917906</v>
      </c>
      <c r="L55" s="524"/>
      <c r="M55" s="553" t="s">
        <v>24</v>
      </c>
      <c r="N55" s="556">
        <v>10195.757799999999</v>
      </c>
      <c r="O55" s="556">
        <v>11350.525299999999</v>
      </c>
      <c r="P55" s="556">
        <v>12644.7425</v>
      </c>
      <c r="Q55" s="734">
        <v>9655.6200000000008</v>
      </c>
      <c r="R55" s="734">
        <v>8481.9835999999996</v>
      </c>
      <c r="S55" s="734">
        <v>6919.2079999999996</v>
      </c>
      <c r="T55" s="606">
        <v>55.84547950874569</v>
      </c>
      <c r="U55" s="607">
        <v>50.339930918142763</v>
      </c>
      <c r="V55" s="471">
        <v>1.110983869812876</v>
      </c>
      <c r="W55" s="608">
        <v>-1.2068020325680329</v>
      </c>
    </row>
    <row r="56" spans="1:23" x14ac:dyDescent="0.3">
      <c r="A56" s="754" t="s">
        <v>550</v>
      </c>
      <c r="B56" s="574">
        <v>4423.2242999999999</v>
      </c>
      <c r="C56" s="574">
        <v>7305.9391999999998</v>
      </c>
      <c r="D56" s="574">
        <v>7780.7583000000004</v>
      </c>
      <c r="E56" s="574">
        <v>8085.3162000000002</v>
      </c>
      <c r="F56" s="574">
        <v>8313.5329000000002</v>
      </c>
      <c r="G56" s="574">
        <v>8575.8621000000003</v>
      </c>
      <c r="H56" s="755">
        <v>8801.9210000000003</v>
      </c>
      <c r="I56" s="650">
        <v>42.983599672860663</v>
      </c>
      <c r="J56" s="651">
        <v>43.611924001442723</v>
      </c>
      <c r="K56" s="756">
        <v>0.71904351030738223</v>
      </c>
      <c r="L56" s="524"/>
      <c r="M56" s="754" t="s">
        <v>550</v>
      </c>
      <c r="N56" s="571">
        <v>7930.192</v>
      </c>
      <c r="O56" s="571">
        <v>9073.7950999999994</v>
      </c>
      <c r="P56" s="571">
        <v>10317.328799999999</v>
      </c>
      <c r="Q56" s="757">
        <v>7482.8725999999997</v>
      </c>
      <c r="R56" s="757">
        <v>6624.1737999999996</v>
      </c>
      <c r="S56" s="757">
        <v>5297.7730000000001</v>
      </c>
      <c r="T56" s="654">
        <v>45.566461640906624</v>
      </c>
      <c r="U56" s="655">
        <v>38.54336028632207</v>
      </c>
      <c r="V56" s="496">
        <v>1.336300835477866</v>
      </c>
      <c r="W56" s="656">
        <v>-1.2285488873468253</v>
      </c>
    </row>
    <row r="57" spans="1:23" x14ac:dyDescent="0.3">
      <c r="A57" s="754" t="s">
        <v>536</v>
      </c>
      <c r="B57" s="574">
        <v>630.22929999999997</v>
      </c>
      <c r="C57" s="574">
        <v>1130.4376</v>
      </c>
      <c r="D57" s="574">
        <v>1273.4186999999999</v>
      </c>
      <c r="E57" s="574">
        <v>1390.8227999999999</v>
      </c>
      <c r="F57" s="574">
        <v>1511.0642</v>
      </c>
      <c r="G57" s="574">
        <v>1628.1976999999999</v>
      </c>
      <c r="H57" s="755">
        <v>1748.9783</v>
      </c>
      <c r="I57" s="650">
        <v>6.6507913525408746</v>
      </c>
      <c r="J57" s="651">
        <v>8.665870632078212</v>
      </c>
      <c r="K57" s="756">
        <v>1.6927323503395542</v>
      </c>
      <c r="L57" s="524"/>
      <c r="M57" s="754" t="s">
        <v>536</v>
      </c>
      <c r="N57" s="571">
        <v>1315.4428</v>
      </c>
      <c r="O57" s="571">
        <v>1648.2375000000002</v>
      </c>
      <c r="P57" s="571">
        <v>1968.6476</v>
      </c>
      <c r="Q57" s="757">
        <v>1119.7191</v>
      </c>
      <c r="R57" s="757">
        <v>1090.4758999999999</v>
      </c>
      <c r="S57" s="757">
        <v>975.67539999999997</v>
      </c>
      <c r="T57" s="654">
        <v>8.6945281175746665</v>
      </c>
      <c r="U57" s="655">
        <v>7.0984182343602491</v>
      </c>
      <c r="V57" s="496">
        <v>2.1565475454323746</v>
      </c>
      <c r="W57" s="656">
        <v>-0.56466950029867569</v>
      </c>
    </row>
    <row r="58" spans="1:23" x14ac:dyDescent="0.3">
      <c r="A58" s="575" t="s">
        <v>25</v>
      </c>
      <c r="B58" s="576">
        <v>2007.5790999999999</v>
      </c>
      <c r="C58" s="576">
        <v>2947.8206</v>
      </c>
      <c r="D58" s="576">
        <v>3323.5517</v>
      </c>
      <c r="E58" s="576">
        <v>3638.4351000000001</v>
      </c>
      <c r="F58" s="576">
        <v>4000.0108</v>
      </c>
      <c r="G58" s="576">
        <v>4350.0681999999997</v>
      </c>
      <c r="H58" s="735">
        <v>4680.2534999999998</v>
      </c>
      <c r="I58" s="612">
        <v>17.343141943723257</v>
      </c>
      <c r="J58" s="613">
        <v>23.189808219079257</v>
      </c>
      <c r="K58" s="736">
        <v>1.7939246246970075</v>
      </c>
      <c r="L58" s="524"/>
      <c r="M58" s="737" t="s">
        <v>25</v>
      </c>
      <c r="N58" s="738">
        <v>3346.9425000000001</v>
      </c>
      <c r="O58" s="738">
        <v>4117.5617000000002</v>
      </c>
      <c r="P58" s="738">
        <v>4895.3774999999996</v>
      </c>
      <c r="Q58" s="739">
        <v>3295.1030000000001</v>
      </c>
      <c r="R58" s="739">
        <v>3669.6196</v>
      </c>
      <c r="S58" s="739">
        <v>3929.4187000000002</v>
      </c>
      <c r="T58" s="618">
        <v>21.620424762609812</v>
      </c>
      <c r="U58" s="619">
        <v>28.588050237318829</v>
      </c>
      <c r="V58" s="620">
        <v>1.9700201930856753</v>
      </c>
      <c r="W58" s="621">
        <v>1.111615279376954</v>
      </c>
    </row>
    <row r="59" spans="1:23" x14ac:dyDescent="0.3">
      <c r="A59" s="582" t="s">
        <v>379</v>
      </c>
      <c r="B59" s="747"/>
      <c r="C59" s="747"/>
      <c r="D59" s="747"/>
      <c r="E59" s="747"/>
      <c r="F59" s="747"/>
      <c r="G59" s="747"/>
      <c r="H59" s="747"/>
      <c r="I59" s="747"/>
      <c r="J59" s="747"/>
      <c r="K59" s="584" t="s">
        <v>380</v>
      </c>
      <c r="L59" s="524"/>
      <c r="M59" s="582" t="s">
        <v>379</v>
      </c>
      <c r="N59" s="747"/>
      <c r="O59" s="747"/>
      <c r="P59" s="747"/>
      <c r="Q59" s="747"/>
      <c r="R59" s="747"/>
      <c r="S59" s="747"/>
      <c r="T59" s="747"/>
      <c r="U59" s="747"/>
      <c r="V59" s="747"/>
      <c r="W59" s="584" t="s">
        <v>380</v>
      </c>
    </row>
  </sheetData>
  <mergeCells count="6">
    <mergeCell ref="N10:S10"/>
    <mergeCell ref="T10:U10"/>
    <mergeCell ref="V10:W10"/>
    <mergeCell ref="T11:U11"/>
    <mergeCell ref="V11:W11"/>
    <mergeCell ref="T27:U27"/>
  </mergeCells>
  <conditionalFormatting sqref="A1:XFD5 A7:XFD7 A6 C6:XFD6">
    <cfRule type="expression" dxfId="28" priority="2">
      <formula>_xlfn.ISFORMULA(A1)</formula>
    </cfRule>
  </conditionalFormatting>
  <conditionalFormatting sqref="B6">
    <cfRule type="expression" dxfId="27" priority="1">
      <formula>_xlfn.ISFORMULA(B6)</formula>
    </cfRule>
  </conditionalFormatting>
  <hyperlinks>
    <hyperlink ref="B3" r:id="rId1" xr:uid="{E2243EF1-8CC9-4FA2-AF59-E724252687E0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FBD4B-F1AC-49A4-B1A3-651E2FC421FE}">
  <sheetPr>
    <tabColor theme="7" tint="0.39997558519241921"/>
  </sheetPr>
  <dimension ref="A1:G22"/>
  <sheetViews>
    <sheetView workbookViewId="0"/>
  </sheetViews>
  <sheetFormatPr defaultColWidth="10.33203125" defaultRowHeight="14.4" x14ac:dyDescent="0.3"/>
  <cols>
    <col min="1" max="29" width="10.77734375" style="4" customWidth="1"/>
    <col min="30" max="16384" width="10.33203125" style="4"/>
  </cols>
  <sheetData>
    <row r="1" spans="1:7" s="19" customFormat="1" ht="49.5" customHeight="1" x14ac:dyDescent="0.3">
      <c r="A1" s="19" t="s">
        <v>563</v>
      </c>
    </row>
    <row r="2" spans="1:7" s="20" customFormat="1" x14ac:dyDescent="0.3">
      <c r="A2" s="20" t="s">
        <v>107</v>
      </c>
      <c r="B2" s="20" t="s">
        <v>362</v>
      </c>
    </row>
    <row r="3" spans="1:7" s="20" customFormat="1" x14ac:dyDescent="0.3">
      <c r="A3" s="20" t="s">
        <v>109</v>
      </c>
      <c r="B3" s="21" t="s">
        <v>363</v>
      </c>
    </row>
    <row r="4" spans="1:7" s="20" customFormat="1" x14ac:dyDescent="0.3">
      <c r="A4" s="20" t="s">
        <v>111</v>
      </c>
      <c r="B4" s="22">
        <v>43136</v>
      </c>
    </row>
    <row r="5" spans="1:7" s="20" customFormat="1" x14ac:dyDescent="0.3">
      <c r="A5" s="20" t="s">
        <v>7</v>
      </c>
      <c r="B5" s="20" t="s">
        <v>564</v>
      </c>
    </row>
    <row r="6" spans="1:7" s="20" customFormat="1" x14ac:dyDescent="0.3">
      <c r="A6" s="20" t="s">
        <v>5</v>
      </c>
      <c r="B6" s="20" t="s">
        <v>565</v>
      </c>
    </row>
    <row r="7" spans="1:7" s="20" customFormat="1" x14ac:dyDescent="0.3">
      <c r="B7" s="20" t="s">
        <v>566</v>
      </c>
    </row>
    <row r="9" spans="1:7" x14ac:dyDescent="0.3">
      <c r="A9" s="4" t="s">
        <v>19</v>
      </c>
      <c r="B9" s="4" t="s">
        <v>20</v>
      </c>
      <c r="C9" s="4" t="s">
        <v>82</v>
      </c>
      <c r="D9" s="4" t="s">
        <v>83</v>
      </c>
      <c r="E9" s="4">
        <v>2020</v>
      </c>
      <c r="F9" s="4">
        <v>2030</v>
      </c>
      <c r="G9" s="4">
        <v>2040</v>
      </c>
    </row>
    <row r="10" spans="1:7" x14ac:dyDescent="0.3">
      <c r="A10" s="4" t="s">
        <v>294</v>
      </c>
      <c r="B10" s="4" t="s">
        <v>366</v>
      </c>
      <c r="C10" s="4" t="s">
        <v>343</v>
      </c>
      <c r="D10" s="4" t="s">
        <v>567</v>
      </c>
      <c r="E10" s="4">
        <v>18</v>
      </c>
      <c r="F10" s="4">
        <v>30</v>
      </c>
      <c r="G10" s="4">
        <v>40</v>
      </c>
    </row>
    <row r="11" spans="1:7" x14ac:dyDescent="0.3">
      <c r="A11" s="4" t="s">
        <v>294</v>
      </c>
      <c r="B11" s="4" t="s">
        <v>366</v>
      </c>
      <c r="C11" s="4" t="s">
        <v>568</v>
      </c>
      <c r="D11" s="4" t="s">
        <v>569</v>
      </c>
      <c r="E11" s="4">
        <v>18</v>
      </c>
      <c r="F11" s="4">
        <v>30</v>
      </c>
      <c r="G11" s="4">
        <v>40</v>
      </c>
    </row>
    <row r="12" spans="1:7" x14ac:dyDescent="0.3">
      <c r="A12" s="13" t="s">
        <v>294</v>
      </c>
      <c r="B12" s="13" t="s">
        <v>366</v>
      </c>
      <c r="C12" s="13" t="s">
        <v>570</v>
      </c>
      <c r="D12" s="13" t="s">
        <v>410</v>
      </c>
      <c r="E12" s="13">
        <v>0</v>
      </c>
      <c r="F12" s="13">
        <v>0</v>
      </c>
      <c r="G12" s="13">
        <v>0</v>
      </c>
    </row>
    <row r="13" spans="1:7" x14ac:dyDescent="0.3">
      <c r="A13" s="13" t="s">
        <v>294</v>
      </c>
      <c r="B13" s="13" t="s">
        <v>366</v>
      </c>
      <c r="C13" s="13" t="s">
        <v>324</v>
      </c>
      <c r="D13" s="13" t="s">
        <v>569</v>
      </c>
      <c r="E13" s="13">
        <v>0</v>
      </c>
      <c r="F13" s="13">
        <v>0</v>
      </c>
      <c r="G13" s="13">
        <v>0</v>
      </c>
    </row>
    <row r="14" spans="1:7" x14ac:dyDescent="0.3">
      <c r="A14" s="13" t="s">
        <v>294</v>
      </c>
      <c r="B14" s="13" t="s">
        <v>366</v>
      </c>
      <c r="C14" s="13" t="s">
        <v>357</v>
      </c>
      <c r="D14" s="13" t="s">
        <v>569</v>
      </c>
      <c r="E14" s="13">
        <v>0</v>
      </c>
      <c r="F14" s="13">
        <v>0</v>
      </c>
      <c r="G14" s="13">
        <v>0</v>
      </c>
    </row>
    <row r="15" spans="1:7" x14ac:dyDescent="0.3">
      <c r="A15" s="4" t="s">
        <v>289</v>
      </c>
      <c r="B15" s="4" t="s">
        <v>283</v>
      </c>
      <c r="C15" s="4" t="s">
        <v>343</v>
      </c>
      <c r="D15" s="4" t="s">
        <v>567</v>
      </c>
      <c r="E15" s="4">
        <v>20</v>
      </c>
      <c r="F15" s="4">
        <v>37</v>
      </c>
      <c r="G15" s="4">
        <v>50</v>
      </c>
    </row>
    <row r="16" spans="1:7" x14ac:dyDescent="0.3">
      <c r="A16" s="4" t="s">
        <v>289</v>
      </c>
      <c r="B16" s="4" t="s">
        <v>283</v>
      </c>
      <c r="C16" s="4" t="s">
        <v>570</v>
      </c>
      <c r="D16" s="4" t="s">
        <v>410</v>
      </c>
      <c r="E16" s="4">
        <v>6</v>
      </c>
      <c r="F16" s="4">
        <v>12</v>
      </c>
      <c r="G16" s="4">
        <v>20</v>
      </c>
    </row>
    <row r="17" spans="1:7" x14ac:dyDescent="0.3">
      <c r="A17" s="4" t="s">
        <v>289</v>
      </c>
      <c r="B17" s="4" t="s">
        <v>283</v>
      </c>
      <c r="C17" s="4" t="s">
        <v>568</v>
      </c>
      <c r="D17" s="4" t="s">
        <v>569</v>
      </c>
      <c r="E17" s="4">
        <v>20</v>
      </c>
      <c r="F17" s="4">
        <v>37</v>
      </c>
      <c r="G17" s="4">
        <v>50</v>
      </c>
    </row>
    <row r="18" spans="1:7" x14ac:dyDescent="0.3">
      <c r="A18" s="4" t="s">
        <v>289</v>
      </c>
      <c r="B18" s="4" t="s">
        <v>283</v>
      </c>
      <c r="C18" s="4" t="s">
        <v>324</v>
      </c>
      <c r="D18" s="4" t="s">
        <v>569</v>
      </c>
      <c r="E18" s="4">
        <v>10</v>
      </c>
      <c r="F18" s="4">
        <v>23</v>
      </c>
      <c r="G18" s="4">
        <v>35</v>
      </c>
    </row>
    <row r="19" spans="1:7" x14ac:dyDescent="0.3">
      <c r="A19" s="4" t="s">
        <v>289</v>
      </c>
      <c r="B19" s="4" t="s">
        <v>283</v>
      </c>
      <c r="C19" s="4" t="s">
        <v>357</v>
      </c>
      <c r="D19" s="4" t="s">
        <v>569</v>
      </c>
      <c r="E19" s="4">
        <v>7</v>
      </c>
      <c r="F19" s="4">
        <v>15</v>
      </c>
      <c r="G19" s="4">
        <v>24</v>
      </c>
    </row>
    <row r="20" spans="1:7" x14ac:dyDescent="0.3">
      <c r="A20" s="4">
        <v>450</v>
      </c>
      <c r="B20" s="4" t="s">
        <v>367</v>
      </c>
      <c r="C20" s="4" t="s">
        <v>571</v>
      </c>
      <c r="D20" s="4" t="s">
        <v>569</v>
      </c>
      <c r="E20" s="4">
        <v>20</v>
      </c>
      <c r="F20" s="4">
        <v>100</v>
      </c>
      <c r="G20" s="4">
        <v>140</v>
      </c>
    </row>
    <row r="21" spans="1:7" x14ac:dyDescent="0.3">
      <c r="A21" s="4">
        <v>450</v>
      </c>
      <c r="B21" s="4" t="s">
        <v>367</v>
      </c>
      <c r="C21" s="4" t="s">
        <v>343</v>
      </c>
      <c r="D21" s="4" t="s">
        <v>567</v>
      </c>
      <c r="E21" s="4">
        <v>20</v>
      </c>
      <c r="F21" s="4">
        <v>100</v>
      </c>
      <c r="G21" s="4">
        <v>140</v>
      </c>
    </row>
    <row r="22" spans="1:7" x14ac:dyDescent="0.3">
      <c r="A22" s="4">
        <v>450</v>
      </c>
      <c r="B22" s="4" t="s">
        <v>367</v>
      </c>
      <c r="C22" s="4" t="s">
        <v>572</v>
      </c>
      <c r="D22" s="4" t="s">
        <v>569</v>
      </c>
      <c r="E22" s="4">
        <v>10</v>
      </c>
      <c r="F22" s="4">
        <v>75</v>
      </c>
      <c r="G22" s="4">
        <v>125</v>
      </c>
    </row>
  </sheetData>
  <conditionalFormatting sqref="A1:XFD5 A8:XFD8 A6:A7 C6:XFD7">
    <cfRule type="expression" dxfId="26" priority="2">
      <formula>_xlfn.ISFORMULA(A1)</formula>
    </cfRule>
  </conditionalFormatting>
  <conditionalFormatting sqref="B6:B7">
    <cfRule type="expression" dxfId="25" priority="1">
      <formula>_xlfn.ISFORMULA(B6)</formula>
    </cfRule>
  </conditionalFormatting>
  <hyperlinks>
    <hyperlink ref="B3" r:id="rId1" xr:uid="{48348084-2278-42B5-A800-520E01597978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A6567-0B58-4991-88F9-537D145A9169}">
  <sheetPr>
    <tabColor theme="7" tint="0.39997558519241921"/>
  </sheetPr>
  <dimension ref="A1:M23"/>
  <sheetViews>
    <sheetView workbookViewId="0"/>
  </sheetViews>
  <sheetFormatPr defaultColWidth="10.33203125" defaultRowHeight="14.4" x14ac:dyDescent="0.3"/>
  <cols>
    <col min="1" max="29" width="10.77734375" style="4" customWidth="1"/>
    <col min="30" max="16384" width="10.33203125" style="4"/>
  </cols>
  <sheetData>
    <row r="1" spans="1:13" s="19" customFormat="1" ht="49.5" customHeight="1" x14ac:dyDescent="0.3">
      <c r="A1" s="19" t="s">
        <v>573</v>
      </c>
    </row>
    <row r="2" spans="1:13" s="20" customFormat="1" x14ac:dyDescent="0.3">
      <c r="A2" s="20" t="s">
        <v>107</v>
      </c>
      <c r="B2" s="20" t="s">
        <v>574</v>
      </c>
    </row>
    <row r="3" spans="1:13" s="20" customFormat="1" x14ac:dyDescent="0.3">
      <c r="A3" s="20" t="s">
        <v>109</v>
      </c>
      <c r="B3" s="21" t="s">
        <v>575</v>
      </c>
    </row>
    <row r="4" spans="1:13" s="20" customFormat="1" x14ac:dyDescent="0.3">
      <c r="A4" s="20" t="s">
        <v>111</v>
      </c>
      <c r="B4" s="22">
        <v>43501</v>
      </c>
    </row>
    <row r="5" spans="1:13" s="20" customFormat="1" x14ac:dyDescent="0.3">
      <c r="A5" s="20" t="s">
        <v>7</v>
      </c>
      <c r="B5" s="20" t="s">
        <v>576</v>
      </c>
    </row>
    <row r="6" spans="1:13" s="20" customFormat="1" x14ac:dyDescent="0.3">
      <c r="A6" s="20" t="s">
        <v>5</v>
      </c>
      <c r="B6" s="20" t="s">
        <v>577</v>
      </c>
    </row>
    <row r="7" spans="1:13" ht="15" thickBot="1" x14ac:dyDescent="0.35"/>
    <row r="8" spans="1:13" s="31" customFormat="1" ht="15" thickBot="1" x14ac:dyDescent="0.35">
      <c r="A8" s="31" t="s">
        <v>578</v>
      </c>
    </row>
    <row r="9" spans="1:13" x14ac:dyDescent="0.3">
      <c r="B9" s="4">
        <v>2005</v>
      </c>
      <c r="C9" s="4">
        <v>2006</v>
      </c>
      <c r="D9" s="4">
        <v>2007</v>
      </c>
      <c r="E9" s="4">
        <v>2008</v>
      </c>
      <c r="F9" s="4">
        <v>2009</v>
      </c>
      <c r="G9" s="4">
        <v>2010</v>
      </c>
      <c r="H9" s="4">
        <v>2011</v>
      </c>
      <c r="I9" s="4">
        <v>2012</v>
      </c>
      <c r="J9" s="4">
        <v>2013</v>
      </c>
      <c r="K9" s="4">
        <v>2014</v>
      </c>
      <c r="L9" s="4">
        <v>2015</v>
      </c>
      <c r="M9" s="4">
        <v>2016</v>
      </c>
    </row>
    <row r="10" spans="1:13" x14ac:dyDescent="0.3">
      <c r="A10" s="4" t="s">
        <v>296</v>
      </c>
      <c r="H10" s="4">
        <v>0.52</v>
      </c>
      <c r="I10" s="4">
        <v>2.54</v>
      </c>
      <c r="J10" s="4">
        <v>5.66</v>
      </c>
      <c r="K10" s="4">
        <v>10.73</v>
      </c>
      <c r="L10" s="4">
        <v>17.690000000000001</v>
      </c>
      <c r="M10" s="4">
        <v>29.27</v>
      </c>
    </row>
    <row r="11" spans="1:13" x14ac:dyDescent="0.3">
      <c r="A11" s="4" t="s">
        <v>324</v>
      </c>
      <c r="F11" s="4">
        <v>0.48</v>
      </c>
      <c r="G11" s="4">
        <v>1.91</v>
      </c>
      <c r="H11" s="4">
        <v>6.98</v>
      </c>
      <c r="I11" s="4">
        <v>16.88</v>
      </c>
      <c r="J11" s="4">
        <v>32.22</v>
      </c>
      <c r="K11" s="4">
        <v>105.39</v>
      </c>
      <c r="L11" s="4">
        <v>312.77</v>
      </c>
      <c r="M11" s="4">
        <v>648.77</v>
      </c>
    </row>
    <row r="12" spans="1:13" x14ac:dyDescent="0.3">
      <c r="A12" s="4" t="s">
        <v>579</v>
      </c>
      <c r="B12" s="4">
        <v>0.01</v>
      </c>
      <c r="C12" s="4">
        <v>0.01</v>
      </c>
      <c r="D12" s="4">
        <v>0.01</v>
      </c>
      <c r="E12" s="4">
        <v>0.01</v>
      </c>
      <c r="F12" s="4">
        <v>0.12</v>
      </c>
      <c r="G12" s="4">
        <v>0.3</v>
      </c>
      <c r="H12" s="4">
        <v>3.03</v>
      </c>
      <c r="I12" s="4">
        <v>9.2899999999999991</v>
      </c>
      <c r="J12" s="4">
        <v>18.91</v>
      </c>
      <c r="K12" s="4">
        <v>31.54</v>
      </c>
      <c r="L12" s="4">
        <v>54.49</v>
      </c>
      <c r="M12" s="4">
        <v>84</v>
      </c>
    </row>
    <row r="13" spans="1:13" x14ac:dyDescent="0.3">
      <c r="A13" s="4" t="s">
        <v>580</v>
      </c>
      <c r="B13" s="4">
        <v>0.02</v>
      </c>
      <c r="C13" s="4">
        <v>0.02</v>
      </c>
      <c r="D13" s="4">
        <v>0.02</v>
      </c>
      <c r="E13" s="4">
        <v>0.09</v>
      </c>
      <c r="F13" s="4">
        <v>0.1</v>
      </c>
      <c r="G13" s="4">
        <v>0.25</v>
      </c>
      <c r="H13" s="4">
        <v>1.89</v>
      </c>
      <c r="I13" s="4">
        <v>5.26</v>
      </c>
      <c r="J13" s="4">
        <v>12.19</v>
      </c>
      <c r="K13" s="4">
        <v>24.93</v>
      </c>
      <c r="L13" s="4">
        <v>48.12</v>
      </c>
      <c r="M13" s="4">
        <v>72.73</v>
      </c>
    </row>
    <row r="14" spans="1:13" x14ac:dyDescent="0.3">
      <c r="A14" s="4" t="s">
        <v>325</v>
      </c>
      <c r="E14" s="4">
        <v>0.37</v>
      </c>
      <c r="F14" s="4">
        <v>0.53</v>
      </c>
      <c r="G14" s="4">
        <v>0.88</v>
      </c>
      <c r="H14" s="4">
        <v>1.33</v>
      </c>
      <c r="I14" s="4">
        <v>2.76</v>
      </c>
      <c r="J14" s="4">
        <v>2.95</v>
      </c>
      <c r="K14" s="4">
        <v>3.35</v>
      </c>
      <c r="L14" s="4">
        <v>4.3499999999999996</v>
      </c>
      <c r="M14" s="4">
        <v>4.8</v>
      </c>
    </row>
    <row r="15" spans="1:13" x14ac:dyDescent="0.3">
      <c r="A15" s="4" t="s">
        <v>581</v>
      </c>
      <c r="F15" s="4">
        <v>1.08</v>
      </c>
      <c r="G15" s="4">
        <v>3.52</v>
      </c>
      <c r="H15" s="4">
        <v>16.14</v>
      </c>
      <c r="I15" s="4">
        <v>40.58</v>
      </c>
      <c r="J15" s="4">
        <v>69.459999999999994</v>
      </c>
      <c r="K15" s="4">
        <v>101.74</v>
      </c>
      <c r="L15" s="4">
        <v>126.4</v>
      </c>
      <c r="M15" s="4">
        <v>151.25</v>
      </c>
    </row>
    <row r="16" spans="1:13" x14ac:dyDescent="0.3">
      <c r="A16" s="4" t="s">
        <v>568</v>
      </c>
      <c r="G16" s="4">
        <v>0.06</v>
      </c>
      <c r="H16" s="4">
        <v>0.34</v>
      </c>
      <c r="I16" s="4">
        <v>0.85</v>
      </c>
      <c r="J16" s="4">
        <v>1.45</v>
      </c>
      <c r="K16" s="4">
        <v>2.76</v>
      </c>
      <c r="L16" s="4">
        <v>5.95</v>
      </c>
      <c r="M16" s="4">
        <v>11.21</v>
      </c>
    </row>
    <row r="17" spans="1:13" x14ac:dyDescent="0.3">
      <c r="A17" s="4" t="s">
        <v>582</v>
      </c>
      <c r="E17" s="4">
        <v>0.01</v>
      </c>
      <c r="F17" s="4">
        <v>0.15</v>
      </c>
      <c r="G17" s="4">
        <v>0.27</v>
      </c>
      <c r="H17" s="4">
        <v>1.1399999999999999</v>
      </c>
      <c r="I17" s="4">
        <v>6.26</v>
      </c>
      <c r="J17" s="4">
        <v>28.67</v>
      </c>
      <c r="K17" s="4">
        <v>43.76</v>
      </c>
      <c r="L17" s="4">
        <v>87.53</v>
      </c>
      <c r="M17" s="4">
        <v>112.01</v>
      </c>
    </row>
    <row r="18" spans="1:13" x14ac:dyDescent="0.3">
      <c r="A18" s="4" t="s">
        <v>304</v>
      </c>
      <c r="D18" s="4">
        <v>0.01</v>
      </c>
      <c r="E18" s="4">
        <v>0.26</v>
      </c>
      <c r="F18" s="4">
        <v>0.4</v>
      </c>
      <c r="G18" s="4">
        <v>3.35</v>
      </c>
      <c r="H18" s="4">
        <v>5.38</v>
      </c>
      <c r="I18" s="4">
        <v>9.89</v>
      </c>
      <c r="J18" s="4">
        <v>20.37</v>
      </c>
      <c r="K18" s="4">
        <v>44.21</v>
      </c>
      <c r="L18" s="4">
        <v>84.18</v>
      </c>
      <c r="M18" s="4">
        <v>133.26</v>
      </c>
    </row>
    <row r="19" spans="1:13" x14ac:dyDescent="0.3">
      <c r="A19" s="4" t="s">
        <v>583</v>
      </c>
      <c r="H19" s="4">
        <v>0.18</v>
      </c>
      <c r="I19" s="4">
        <v>1.1100000000000001</v>
      </c>
      <c r="J19" s="4">
        <v>2.66</v>
      </c>
      <c r="K19" s="4">
        <v>7.32</v>
      </c>
      <c r="L19" s="4">
        <v>15.91</v>
      </c>
      <c r="M19" s="4">
        <v>29.33</v>
      </c>
    </row>
    <row r="20" spans="1:13" x14ac:dyDescent="0.3">
      <c r="A20" s="4" t="s">
        <v>584</v>
      </c>
      <c r="B20" s="4">
        <v>0.22</v>
      </c>
      <c r="C20" s="4">
        <v>0.55000000000000004</v>
      </c>
      <c r="D20" s="4">
        <v>1</v>
      </c>
      <c r="E20" s="4">
        <v>1.22</v>
      </c>
      <c r="F20" s="4">
        <v>1.4</v>
      </c>
      <c r="G20" s="4">
        <v>1.68</v>
      </c>
      <c r="H20" s="4">
        <v>2.89</v>
      </c>
      <c r="I20" s="4">
        <v>5.59</v>
      </c>
      <c r="J20" s="4">
        <v>9.34</v>
      </c>
      <c r="K20" s="4">
        <v>24.08</v>
      </c>
      <c r="L20" s="4">
        <v>48.51</v>
      </c>
      <c r="M20" s="4">
        <v>86.42</v>
      </c>
    </row>
    <row r="21" spans="1:13" x14ac:dyDescent="0.3">
      <c r="A21" s="4" t="s">
        <v>298</v>
      </c>
      <c r="B21" s="4">
        <v>1.1200000000000001</v>
      </c>
      <c r="C21" s="4">
        <v>1.1200000000000001</v>
      </c>
      <c r="D21" s="4">
        <v>1.1200000000000001</v>
      </c>
      <c r="E21" s="4">
        <v>2.58</v>
      </c>
      <c r="F21" s="4">
        <v>2.58</v>
      </c>
      <c r="G21" s="4">
        <v>3.77</v>
      </c>
      <c r="H21" s="4">
        <v>21.5</v>
      </c>
      <c r="I21" s="4">
        <v>74.739999999999995</v>
      </c>
      <c r="J21" s="4">
        <v>171.44</v>
      </c>
      <c r="K21" s="4">
        <v>290.22000000000003</v>
      </c>
      <c r="L21" s="4">
        <v>404.09</v>
      </c>
      <c r="M21" s="4">
        <v>563.71</v>
      </c>
    </row>
    <row r="22" spans="1:13" x14ac:dyDescent="0.3">
      <c r="A22" s="4" t="s">
        <v>585</v>
      </c>
      <c r="F22" s="4">
        <v>0.64</v>
      </c>
      <c r="G22" s="4">
        <v>0.83</v>
      </c>
      <c r="H22" s="4">
        <v>3.25</v>
      </c>
      <c r="I22" s="4">
        <v>6.9</v>
      </c>
      <c r="J22" s="4">
        <v>12.76</v>
      </c>
      <c r="K22" s="4">
        <v>25.35</v>
      </c>
      <c r="L22" s="4">
        <v>52.63</v>
      </c>
      <c r="M22" s="4">
        <v>87.48</v>
      </c>
    </row>
    <row r="23" spans="1:13" x14ac:dyDescent="0.3">
      <c r="A23" s="369" t="s">
        <v>390</v>
      </c>
      <c r="B23" s="369">
        <v>1.37</v>
      </c>
      <c r="C23" s="369">
        <v>1.69</v>
      </c>
      <c r="D23" s="369">
        <v>2.15</v>
      </c>
      <c r="E23" s="369">
        <v>4.54</v>
      </c>
      <c r="F23" s="369">
        <v>7.47</v>
      </c>
      <c r="G23" s="369">
        <v>16.809999999999999</v>
      </c>
      <c r="H23" s="369">
        <v>64.58</v>
      </c>
      <c r="I23" s="369">
        <v>182.64</v>
      </c>
      <c r="J23" s="369">
        <v>388.07</v>
      </c>
      <c r="K23" s="369">
        <v>715.39</v>
      </c>
      <c r="L23" s="369">
        <v>1262.6099999999999</v>
      </c>
      <c r="M23" s="369">
        <v>2014.22</v>
      </c>
    </row>
  </sheetData>
  <conditionalFormatting sqref="A1:XFD5 A7:XFD7 A6 C6:XFD6">
    <cfRule type="expression" dxfId="24" priority="2">
      <formula>_xlfn.ISFORMULA(A1)</formula>
    </cfRule>
  </conditionalFormatting>
  <conditionalFormatting sqref="B6">
    <cfRule type="expression" dxfId="23" priority="1">
      <formula>_xlfn.ISFORMULA(B6)</formula>
    </cfRule>
  </conditionalFormatting>
  <hyperlinks>
    <hyperlink ref="B3" r:id="rId1" xr:uid="{B691F324-5D25-4152-A456-FEDA9DB7EFDD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AD75B-53B4-4A48-B069-A76C47383AAA}">
  <sheetPr>
    <tabColor theme="7" tint="0.39997558519241921"/>
  </sheetPr>
  <dimension ref="A1:M23"/>
  <sheetViews>
    <sheetView workbookViewId="0"/>
  </sheetViews>
  <sheetFormatPr defaultColWidth="10.33203125" defaultRowHeight="14.4" x14ac:dyDescent="0.3"/>
  <cols>
    <col min="1" max="29" width="10.77734375" style="4" customWidth="1"/>
    <col min="30" max="16384" width="10.33203125" style="4"/>
  </cols>
  <sheetData>
    <row r="1" spans="1:13" s="19" customFormat="1" ht="49.5" customHeight="1" x14ac:dyDescent="0.3">
      <c r="A1" s="19" t="s">
        <v>586</v>
      </c>
    </row>
    <row r="2" spans="1:13" s="20" customFormat="1" x14ac:dyDescent="0.3">
      <c r="A2" s="20" t="s">
        <v>107</v>
      </c>
      <c r="B2" s="20" t="s">
        <v>574</v>
      </c>
    </row>
    <row r="3" spans="1:13" s="20" customFormat="1" x14ac:dyDescent="0.3">
      <c r="A3" s="20" t="s">
        <v>109</v>
      </c>
      <c r="B3" s="21" t="s">
        <v>575</v>
      </c>
    </row>
    <row r="4" spans="1:13" s="20" customFormat="1" x14ac:dyDescent="0.3">
      <c r="A4" s="20" t="s">
        <v>111</v>
      </c>
      <c r="B4" s="22">
        <v>43501</v>
      </c>
    </row>
    <row r="5" spans="1:13" s="20" customFormat="1" x14ac:dyDescent="0.3">
      <c r="A5" s="20" t="s">
        <v>7</v>
      </c>
      <c r="B5" s="20" t="s">
        <v>576</v>
      </c>
    </row>
    <row r="6" spans="1:13" s="20" customFormat="1" x14ac:dyDescent="0.3">
      <c r="A6" s="20" t="s">
        <v>5</v>
      </c>
      <c r="B6" s="20" t="s">
        <v>587</v>
      </c>
    </row>
    <row r="7" spans="1:13" ht="15" thickBot="1" x14ac:dyDescent="0.35"/>
    <row r="8" spans="1:13" s="31" customFormat="1" ht="15" thickBot="1" x14ac:dyDescent="0.35">
      <c r="A8" s="31" t="s">
        <v>588</v>
      </c>
    </row>
    <row r="9" spans="1:13" x14ac:dyDescent="0.3">
      <c r="B9" s="4">
        <v>2005</v>
      </c>
      <c r="C9" s="4">
        <v>2006</v>
      </c>
      <c r="D9" s="4">
        <v>2007</v>
      </c>
      <c r="E9" s="4">
        <v>2008</v>
      </c>
      <c r="F9" s="4">
        <v>2009</v>
      </c>
      <c r="G9" s="4">
        <v>2010</v>
      </c>
      <c r="H9" s="4">
        <v>2011</v>
      </c>
      <c r="I9" s="4">
        <v>2012</v>
      </c>
      <c r="J9" s="4">
        <v>2013</v>
      </c>
      <c r="K9" s="4">
        <v>2014</v>
      </c>
      <c r="L9" s="4">
        <v>2015</v>
      </c>
      <c r="M9" s="4">
        <v>2016</v>
      </c>
    </row>
    <row r="10" spans="1:13" x14ac:dyDescent="0.3">
      <c r="A10" s="4" t="s">
        <v>296</v>
      </c>
      <c r="H10" s="4">
        <v>0.52</v>
      </c>
      <c r="I10" s="4">
        <v>2.02</v>
      </c>
      <c r="J10" s="4">
        <v>3.12</v>
      </c>
      <c r="K10" s="4">
        <v>5.07</v>
      </c>
      <c r="L10" s="4">
        <v>6.96</v>
      </c>
      <c r="M10" s="4">
        <v>11.58</v>
      </c>
    </row>
    <row r="11" spans="1:13" x14ac:dyDescent="0.3">
      <c r="A11" s="4" t="s">
        <v>324</v>
      </c>
      <c r="F11" s="4">
        <v>0.48</v>
      </c>
      <c r="G11" s="4">
        <v>1.43</v>
      </c>
      <c r="H11" s="4">
        <v>5.07</v>
      </c>
      <c r="I11" s="4">
        <v>9.9</v>
      </c>
      <c r="J11" s="4">
        <v>15.34</v>
      </c>
      <c r="K11" s="4">
        <v>73.17</v>
      </c>
      <c r="L11" s="4">
        <v>207.38</v>
      </c>
      <c r="M11" s="4">
        <v>336</v>
      </c>
    </row>
    <row r="12" spans="1:13" x14ac:dyDescent="0.3">
      <c r="A12" s="4" t="s">
        <v>579</v>
      </c>
      <c r="B12" s="4">
        <v>0.01</v>
      </c>
      <c r="E12" s="4">
        <v>0</v>
      </c>
      <c r="F12" s="4">
        <v>0.1</v>
      </c>
      <c r="G12" s="4">
        <v>0.19</v>
      </c>
      <c r="H12" s="4">
        <v>2.73</v>
      </c>
      <c r="I12" s="4">
        <v>6.26</v>
      </c>
      <c r="J12" s="4">
        <v>9.6199999999999992</v>
      </c>
      <c r="K12" s="4">
        <v>12.64</v>
      </c>
      <c r="L12" s="4">
        <v>22.95</v>
      </c>
      <c r="M12" s="4">
        <v>29.51</v>
      </c>
    </row>
    <row r="13" spans="1:13" x14ac:dyDescent="0.3">
      <c r="A13" s="4" t="s">
        <v>580</v>
      </c>
      <c r="B13" s="4">
        <v>0.02</v>
      </c>
      <c r="E13" s="4">
        <v>7.0000000000000007E-2</v>
      </c>
      <c r="F13" s="4">
        <v>0.02</v>
      </c>
      <c r="G13" s="4">
        <v>0.14000000000000001</v>
      </c>
      <c r="H13" s="4">
        <v>1.65</v>
      </c>
      <c r="I13" s="4">
        <v>3.37</v>
      </c>
      <c r="J13" s="4">
        <v>6.93</v>
      </c>
      <c r="K13" s="4">
        <v>12.74</v>
      </c>
      <c r="L13" s="4">
        <v>23.19</v>
      </c>
      <c r="M13" s="4">
        <v>24.61</v>
      </c>
    </row>
    <row r="14" spans="1:13" x14ac:dyDescent="0.3">
      <c r="A14" s="4" t="s">
        <v>325</v>
      </c>
      <c r="E14" s="4">
        <v>0.37</v>
      </c>
      <c r="F14" s="4">
        <v>0.16</v>
      </c>
      <c r="G14" s="4">
        <v>0.35</v>
      </c>
      <c r="H14" s="4">
        <v>0.45</v>
      </c>
      <c r="I14" s="4">
        <v>1.43</v>
      </c>
      <c r="J14" s="4">
        <v>0.19</v>
      </c>
      <c r="K14" s="4">
        <v>0.41</v>
      </c>
      <c r="L14" s="4">
        <v>1</v>
      </c>
      <c r="M14" s="4">
        <v>0.45</v>
      </c>
    </row>
    <row r="15" spans="1:13" x14ac:dyDescent="0.3">
      <c r="A15" s="4" t="s">
        <v>581</v>
      </c>
      <c r="F15" s="4">
        <v>1.08</v>
      </c>
      <c r="G15" s="4">
        <v>2.44</v>
      </c>
      <c r="H15" s="4">
        <v>12.62</v>
      </c>
      <c r="I15" s="4">
        <v>24.44</v>
      </c>
      <c r="J15" s="4">
        <v>28.88</v>
      </c>
      <c r="K15" s="4">
        <v>32.29</v>
      </c>
      <c r="L15" s="4">
        <v>24.65</v>
      </c>
      <c r="M15" s="4">
        <v>24.85</v>
      </c>
    </row>
    <row r="16" spans="1:13" x14ac:dyDescent="0.3">
      <c r="A16" s="4" t="s">
        <v>568</v>
      </c>
      <c r="G16" s="4">
        <v>0.06</v>
      </c>
      <c r="H16" s="4">
        <v>0.27</v>
      </c>
      <c r="I16" s="4">
        <v>0.51</v>
      </c>
      <c r="J16" s="4">
        <v>0.6</v>
      </c>
      <c r="K16" s="4">
        <v>1.31</v>
      </c>
      <c r="L16" s="4">
        <v>3.19</v>
      </c>
      <c r="M16" s="4">
        <v>5.26</v>
      </c>
    </row>
    <row r="17" spans="1:13" x14ac:dyDescent="0.3">
      <c r="A17" s="4" t="s">
        <v>582</v>
      </c>
      <c r="E17" s="4">
        <v>0.01</v>
      </c>
      <c r="F17" s="4">
        <v>0.03</v>
      </c>
      <c r="G17" s="4">
        <v>0.12</v>
      </c>
      <c r="H17" s="4">
        <v>0.88</v>
      </c>
      <c r="I17" s="4">
        <v>5.12</v>
      </c>
      <c r="J17" s="4">
        <v>22.42</v>
      </c>
      <c r="K17" s="4">
        <v>15.09</v>
      </c>
      <c r="L17" s="4">
        <v>43.77</v>
      </c>
      <c r="M17" s="4">
        <v>24.48</v>
      </c>
    </row>
    <row r="18" spans="1:13" x14ac:dyDescent="0.3">
      <c r="A18" s="4" t="s">
        <v>304</v>
      </c>
      <c r="D18" s="4">
        <v>0.01</v>
      </c>
      <c r="E18" s="4">
        <v>0.24</v>
      </c>
      <c r="F18" s="4">
        <v>0.15</v>
      </c>
      <c r="G18" s="4">
        <v>0.39</v>
      </c>
      <c r="H18" s="4">
        <v>1.84</v>
      </c>
      <c r="I18" s="4">
        <v>4.51</v>
      </c>
      <c r="J18" s="4">
        <v>8.52</v>
      </c>
      <c r="K18" s="4">
        <v>19.760000000000002</v>
      </c>
      <c r="L18" s="4">
        <v>35.61</v>
      </c>
      <c r="M18" s="4">
        <v>50.18</v>
      </c>
    </row>
    <row r="19" spans="1:13" x14ac:dyDescent="0.3">
      <c r="A19" s="4" t="s">
        <v>583</v>
      </c>
      <c r="G19" s="4">
        <v>0</v>
      </c>
      <c r="H19" s="4">
        <v>0.18</v>
      </c>
      <c r="I19" s="4">
        <v>0.93</v>
      </c>
      <c r="J19" s="4">
        <v>1.55</v>
      </c>
      <c r="K19" s="4">
        <v>4.67</v>
      </c>
      <c r="L19" s="4">
        <v>8.59</v>
      </c>
      <c r="M19" s="4">
        <v>13.42</v>
      </c>
    </row>
    <row r="20" spans="1:13" x14ac:dyDescent="0.3">
      <c r="A20" s="4" t="s">
        <v>584</v>
      </c>
      <c r="B20" s="4">
        <v>0.22</v>
      </c>
      <c r="C20" s="4">
        <v>0.32</v>
      </c>
      <c r="D20" s="4">
        <v>0.45</v>
      </c>
      <c r="E20" s="4">
        <v>0.22</v>
      </c>
      <c r="F20" s="4">
        <v>0.18</v>
      </c>
      <c r="G20" s="4">
        <v>0.28000000000000003</v>
      </c>
      <c r="H20" s="4">
        <v>1.22</v>
      </c>
      <c r="I20" s="4">
        <v>2.69</v>
      </c>
      <c r="J20" s="4">
        <v>3.75</v>
      </c>
      <c r="K20" s="4">
        <v>14.74</v>
      </c>
      <c r="L20" s="4">
        <v>29.34</v>
      </c>
      <c r="M20" s="4">
        <v>37.909999999999997</v>
      </c>
    </row>
    <row r="21" spans="1:13" x14ac:dyDescent="0.3">
      <c r="A21" s="4" t="s">
        <v>298</v>
      </c>
      <c r="B21" s="4">
        <v>1.1200000000000001</v>
      </c>
      <c r="E21" s="4">
        <v>1.47</v>
      </c>
      <c r="G21" s="4">
        <v>1.19</v>
      </c>
      <c r="H21" s="4">
        <v>17.73</v>
      </c>
      <c r="I21" s="4">
        <v>53.24</v>
      </c>
      <c r="J21" s="4">
        <v>96.7</v>
      </c>
      <c r="K21" s="4">
        <v>118.78</v>
      </c>
      <c r="L21" s="4">
        <v>113.87</v>
      </c>
      <c r="M21" s="4">
        <v>159.62</v>
      </c>
    </row>
    <row r="22" spans="1:13" x14ac:dyDescent="0.3">
      <c r="A22" s="4" t="s">
        <v>585</v>
      </c>
      <c r="B22" s="4">
        <v>0.53</v>
      </c>
      <c r="E22" s="4">
        <v>0.08</v>
      </c>
      <c r="F22" s="4">
        <v>0.03</v>
      </c>
      <c r="G22" s="4">
        <v>0.18</v>
      </c>
      <c r="H22" s="4">
        <v>2.4300000000000002</v>
      </c>
      <c r="I22" s="4">
        <v>3.64</v>
      </c>
      <c r="J22" s="4">
        <v>6.05</v>
      </c>
      <c r="K22" s="4">
        <v>12.77</v>
      </c>
      <c r="L22" s="4">
        <v>26.62</v>
      </c>
      <c r="M22" s="4">
        <v>35.31</v>
      </c>
    </row>
    <row r="23" spans="1:13" x14ac:dyDescent="0.3">
      <c r="A23" s="369" t="s">
        <v>390</v>
      </c>
      <c r="B23" s="369">
        <v>1.89</v>
      </c>
      <c r="C23" s="369">
        <v>0.32</v>
      </c>
      <c r="D23" s="369">
        <v>0.46</v>
      </c>
      <c r="E23" s="369">
        <v>2.46</v>
      </c>
      <c r="F23" s="369">
        <v>2.2200000000000002</v>
      </c>
      <c r="G23" s="369">
        <v>6.78</v>
      </c>
      <c r="H23" s="369">
        <v>47.58</v>
      </c>
      <c r="I23" s="369">
        <v>118.05999999999999</v>
      </c>
      <c r="J23" s="369">
        <v>203.66</v>
      </c>
      <c r="K23" s="369">
        <v>323.42</v>
      </c>
      <c r="L23" s="369">
        <v>547.12</v>
      </c>
      <c r="M23" s="369">
        <v>753.17</v>
      </c>
    </row>
  </sheetData>
  <conditionalFormatting sqref="A1:XFD5 A7:XFD7 A6 C6:XFD6">
    <cfRule type="expression" dxfId="22" priority="2">
      <formula>_xlfn.ISFORMULA(A1)</formula>
    </cfRule>
  </conditionalFormatting>
  <conditionalFormatting sqref="B6">
    <cfRule type="expression" dxfId="21" priority="1">
      <formula>_xlfn.ISFORMULA(B6)</formula>
    </cfRule>
  </conditionalFormatting>
  <hyperlinks>
    <hyperlink ref="B3" r:id="rId1" xr:uid="{F97EAA40-7CFE-4CB0-A364-6625EEA580C8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78150-6DB9-4749-BDDC-9FFD82BA929F}">
  <sheetPr>
    <tabColor theme="7" tint="0.39997558519241921"/>
  </sheetPr>
  <dimension ref="A1:H14"/>
  <sheetViews>
    <sheetView workbookViewId="0"/>
  </sheetViews>
  <sheetFormatPr defaultColWidth="10.33203125" defaultRowHeight="14.4" x14ac:dyDescent="0.3"/>
  <cols>
    <col min="1" max="29" width="10.77734375" style="4" customWidth="1"/>
    <col min="30" max="16384" width="10.33203125" style="4"/>
  </cols>
  <sheetData>
    <row r="1" spans="1:8" s="19" customFormat="1" ht="49.5" customHeight="1" x14ac:dyDescent="0.3">
      <c r="A1" s="19" t="s">
        <v>589</v>
      </c>
    </row>
    <row r="2" spans="1:8" s="20" customFormat="1" x14ac:dyDescent="0.3">
      <c r="A2" s="20" t="s">
        <v>107</v>
      </c>
      <c r="B2" s="20" t="s">
        <v>574</v>
      </c>
    </row>
    <row r="3" spans="1:8" s="20" customFormat="1" x14ac:dyDescent="0.3">
      <c r="A3" s="20" t="s">
        <v>109</v>
      </c>
      <c r="B3" s="21" t="s">
        <v>575</v>
      </c>
    </row>
    <row r="4" spans="1:8" s="20" customFormat="1" x14ac:dyDescent="0.3">
      <c r="A4" s="20" t="s">
        <v>111</v>
      </c>
      <c r="B4" s="22">
        <v>43501</v>
      </c>
    </row>
    <row r="5" spans="1:8" s="20" customFormat="1" x14ac:dyDescent="0.3">
      <c r="A5" s="20" t="s">
        <v>7</v>
      </c>
      <c r="B5" s="20" t="s">
        <v>576</v>
      </c>
    </row>
    <row r="6" spans="1:8" s="20" customFormat="1" x14ac:dyDescent="0.3">
      <c r="A6" s="20" t="s">
        <v>5</v>
      </c>
      <c r="B6" s="20" t="s">
        <v>590</v>
      </c>
    </row>
    <row r="7" spans="1:8" ht="15" thickBot="1" x14ac:dyDescent="0.35"/>
    <row r="8" spans="1:8" s="758" customFormat="1" ht="15" thickBot="1" x14ac:dyDescent="0.35">
      <c r="A8" s="31" t="s">
        <v>591</v>
      </c>
    </row>
    <row r="10" spans="1:8" x14ac:dyDescent="0.3">
      <c r="A10" s="4" t="s">
        <v>19</v>
      </c>
      <c r="B10" s="4">
        <v>2016</v>
      </c>
      <c r="C10" s="4">
        <v>2017</v>
      </c>
      <c r="D10" s="4">
        <v>2018</v>
      </c>
      <c r="E10" s="4">
        <v>2019</v>
      </c>
      <c r="F10" s="4">
        <v>2020</v>
      </c>
      <c r="G10" s="4">
        <v>2025</v>
      </c>
      <c r="H10" s="4">
        <v>2030</v>
      </c>
    </row>
    <row r="11" spans="1:8" x14ac:dyDescent="0.3">
      <c r="A11" s="4" t="s">
        <v>592</v>
      </c>
      <c r="B11" s="12">
        <v>1.9473586059441099</v>
      </c>
      <c r="C11" s="12">
        <v>4.0769541024984601</v>
      </c>
      <c r="D11" s="12">
        <v>5.4804643961505501</v>
      </c>
      <c r="E11" s="12">
        <v>7.6110140125509798</v>
      </c>
      <c r="F11" s="12">
        <v>9.0164325458953201</v>
      </c>
      <c r="G11" s="12">
        <v>25.425385659578598</v>
      </c>
      <c r="H11" s="12">
        <v>55.540270362869101</v>
      </c>
    </row>
    <row r="12" spans="1:8" x14ac:dyDescent="0.3">
      <c r="A12" s="4" t="s">
        <v>593</v>
      </c>
      <c r="B12" s="12">
        <v>1.9473586059441099</v>
      </c>
      <c r="C12" s="12">
        <v>6.2408979135133498</v>
      </c>
      <c r="D12" s="12">
        <v>10.5296666218519</v>
      </c>
      <c r="E12" s="12">
        <v>14.8232059294211</v>
      </c>
      <c r="F12" s="12">
        <v>19.8361516009697</v>
      </c>
      <c r="G12" s="12">
        <v>54.278923926289799</v>
      </c>
      <c r="H12" s="12">
        <v>113.24543865659901</v>
      </c>
    </row>
    <row r="13" spans="1:8" x14ac:dyDescent="0.3">
      <c r="A13" s="4" t="s">
        <v>136</v>
      </c>
      <c r="B13" s="12">
        <v>1.9473586059441099</v>
      </c>
      <c r="C13" s="12">
        <v>6.9622125171849802</v>
      </c>
      <c r="D13" s="12">
        <v>12.6936104328667</v>
      </c>
      <c r="E13" s="12">
        <v>16.9871497404359</v>
      </c>
      <c r="F13" s="12">
        <v>22.7223641355023</v>
      </c>
      <c r="G13" s="12">
        <v>70.869159810737301</v>
      </c>
      <c r="H13" s="12">
        <v>155.804908512917</v>
      </c>
    </row>
    <row r="14" spans="1:8" x14ac:dyDescent="0.3">
      <c r="A14" s="4" t="s">
        <v>594</v>
      </c>
      <c r="B14" s="12">
        <v>1.9473586059441099</v>
      </c>
      <c r="C14" s="12">
        <v>8.4048417245282394</v>
      </c>
      <c r="D14" s="12">
        <v>14.1371937600561</v>
      </c>
      <c r="E14" s="12">
        <v>18.430733067625301</v>
      </c>
      <c r="F14" s="12">
        <v>25.606668430342701</v>
      </c>
      <c r="G14" s="12">
        <v>89.6233395061995</v>
      </c>
      <c r="H14" s="12">
        <v>203.41071823539801</v>
      </c>
    </row>
  </sheetData>
  <conditionalFormatting sqref="A1:XFD5 A7:XFD7 A6 C6:XFD6">
    <cfRule type="expression" dxfId="20" priority="2">
      <formula>_xlfn.ISFORMULA(A1)</formula>
    </cfRule>
  </conditionalFormatting>
  <conditionalFormatting sqref="B6">
    <cfRule type="expression" dxfId="19" priority="1">
      <formula>_xlfn.ISFORMULA(B6)</formula>
    </cfRule>
  </conditionalFormatting>
  <hyperlinks>
    <hyperlink ref="B3" r:id="rId1" xr:uid="{DA76FF5E-0B3B-4A8C-89A8-17D8E865533D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651C2-EE44-4CD7-A805-79E0976609B1}">
  <sheetPr>
    <tabColor theme="7" tint="0.39997558519241921"/>
  </sheetPr>
  <dimension ref="A1:N32"/>
  <sheetViews>
    <sheetView workbookViewId="0"/>
  </sheetViews>
  <sheetFormatPr defaultColWidth="10.33203125" defaultRowHeight="14.4" x14ac:dyDescent="0.3"/>
  <cols>
    <col min="1" max="29" width="10.77734375" style="4" customWidth="1"/>
    <col min="30" max="16384" width="10.33203125" style="4"/>
  </cols>
  <sheetData>
    <row r="1" spans="1:14" s="19" customFormat="1" ht="49.5" customHeight="1" x14ac:dyDescent="0.3">
      <c r="A1" s="19" t="s">
        <v>595</v>
      </c>
    </row>
    <row r="2" spans="1:14" s="20" customFormat="1" x14ac:dyDescent="0.3">
      <c r="A2" s="20" t="s">
        <v>107</v>
      </c>
      <c r="B2" s="20" t="s">
        <v>596</v>
      </c>
    </row>
    <row r="3" spans="1:14" s="20" customFormat="1" x14ac:dyDescent="0.3">
      <c r="A3" s="20" t="s">
        <v>109</v>
      </c>
      <c r="B3" s="21" t="s">
        <v>575</v>
      </c>
    </row>
    <row r="4" spans="1:14" s="20" customFormat="1" x14ac:dyDescent="0.3">
      <c r="A4" s="20" t="s">
        <v>111</v>
      </c>
      <c r="B4" s="22">
        <v>43501</v>
      </c>
    </row>
    <row r="5" spans="1:14" s="20" customFormat="1" x14ac:dyDescent="0.3">
      <c r="A5" s="20" t="s">
        <v>7</v>
      </c>
      <c r="B5" s="20" t="s">
        <v>576</v>
      </c>
    </row>
    <row r="6" spans="1:14" s="20" customFormat="1" x14ac:dyDescent="0.3">
      <c r="A6" s="20" t="s">
        <v>5</v>
      </c>
      <c r="B6" s="20" t="s">
        <v>597</v>
      </c>
    </row>
    <row r="7" spans="1:14" ht="15" thickBot="1" x14ac:dyDescent="0.35"/>
    <row r="8" spans="1:14" s="31" customFormat="1" ht="15" thickBot="1" x14ac:dyDescent="0.35">
      <c r="A8" s="31" t="s">
        <v>598</v>
      </c>
    </row>
    <row r="9" spans="1:14" x14ac:dyDescent="0.3">
      <c r="B9" s="4">
        <v>2005</v>
      </c>
      <c r="C9" s="4">
        <v>2006</v>
      </c>
      <c r="D9" s="4">
        <v>2007</v>
      </c>
      <c r="E9" s="4">
        <v>2008</v>
      </c>
      <c r="F9" s="4">
        <v>2009</v>
      </c>
      <c r="G9" s="4">
        <v>2010</v>
      </c>
      <c r="H9" s="4">
        <v>2011</v>
      </c>
      <c r="I9" s="4">
        <v>2012</v>
      </c>
      <c r="J9" s="4">
        <v>2013</v>
      </c>
      <c r="K9" s="4">
        <v>2014</v>
      </c>
      <c r="L9" s="4">
        <v>2015</v>
      </c>
      <c r="M9" s="4">
        <v>2016</v>
      </c>
      <c r="N9" s="4">
        <v>2017</v>
      </c>
    </row>
    <row r="10" spans="1:14" x14ac:dyDescent="0.3">
      <c r="A10" s="4" t="s">
        <v>347</v>
      </c>
      <c r="H10" s="4">
        <v>0.05</v>
      </c>
      <c r="I10" s="4">
        <v>0.3</v>
      </c>
      <c r="J10" s="4">
        <v>0.6</v>
      </c>
      <c r="K10" s="4">
        <v>1.92</v>
      </c>
      <c r="L10" s="4">
        <v>3.69</v>
      </c>
      <c r="M10" s="4">
        <v>5.05</v>
      </c>
      <c r="N10" s="4">
        <v>7.34</v>
      </c>
    </row>
    <row r="11" spans="1:14" x14ac:dyDescent="0.3">
      <c r="A11" s="4" t="s">
        <v>301</v>
      </c>
      <c r="K11" s="4">
        <v>0.06</v>
      </c>
      <c r="L11" s="4">
        <v>0.15</v>
      </c>
      <c r="M11" s="4">
        <v>0.32</v>
      </c>
      <c r="N11" s="4">
        <v>0.68</v>
      </c>
    </row>
    <row r="12" spans="1:14" x14ac:dyDescent="0.3">
      <c r="A12" s="4" t="s">
        <v>296</v>
      </c>
      <c r="H12" s="4">
        <v>0.52</v>
      </c>
      <c r="I12" s="4">
        <v>2.54</v>
      </c>
      <c r="J12" s="4">
        <v>5.66</v>
      </c>
      <c r="K12" s="4">
        <v>10.73</v>
      </c>
      <c r="L12" s="4">
        <v>17.690000000000001</v>
      </c>
      <c r="M12" s="4">
        <v>29.27</v>
      </c>
      <c r="N12" s="4">
        <v>45.95</v>
      </c>
    </row>
    <row r="13" spans="1:14" x14ac:dyDescent="0.3">
      <c r="A13" s="4" t="s">
        <v>570</v>
      </c>
      <c r="H13" s="4">
        <v>0.01</v>
      </c>
      <c r="I13" s="4">
        <v>0.01</v>
      </c>
      <c r="J13" s="4">
        <v>0.02</v>
      </c>
      <c r="K13" s="4">
        <v>0.03</v>
      </c>
      <c r="L13" s="4">
        <v>7.0000000000000007E-2</v>
      </c>
      <c r="M13" s="4">
        <v>0.1</v>
      </c>
      <c r="N13" s="4">
        <v>0.25</v>
      </c>
    </row>
    <row r="14" spans="1:14" x14ac:dyDescent="0.3">
      <c r="A14" s="4" t="s">
        <v>324</v>
      </c>
      <c r="F14" s="4">
        <v>0.48</v>
      </c>
      <c r="G14" s="4">
        <v>1.91</v>
      </c>
      <c r="H14" s="4">
        <v>6.98</v>
      </c>
      <c r="I14" s="4">
        <v>16.88</v>
      </c>
      <c r="J14" s="4">
        <v>32.22</v>
      </c>
      <c r="K14" s="4">
        <v>105.39</v>
      </c>
      <c r="L14" s="4">
        <v>312.77</v>
      </c>
      <c r="M14" s="4">
        <v>648.77</v>
      </c>
      <c r="N14" s="4">
        <v>1227.77</v>
      </c>
    </row>
    <row r="15" spans="1:14" x14ac:dyDescent="0.3">
      <c r="A15" s="4" t="s">
        <v>599</v>
      </c>
      <c r="H15" s="4">
        <v>0.06</v>
      </c>
      <c r="I15" s="4">
        <v>0.24</v>
      </c>
      <c r="J15" s="4">
        <v>0.47</v>
      </c>
      <c r="K15" s="4">
        <v>0.93</v>
      </c>
      <c r="L15" s="4">
        <v>1.59</v>
      </c>
      <c r="M15" s="4">
        <v>3.29</v>
      </c>
      <c r="N15" s="4">
        <v>6.34</v>
      </c>
    </row>
    <row r="16" spans="1:14" x14ac:dyDescent="0.3">
      <c r="A16" s="4" t="s">
        <v>579</v>
      </c>
      <c r="B16" s="4">
        <v>0.01</v>
      </c>
      <c r="C16" s="4">
        <v>0.01</v>
      </c>
      <c r="D16" s="4">
        <v>0.01</v>
      </c>
      <c r="E16" s="4">
        <v>0.01</v>
      </c>
      <c r="F16" s="4">
        <v>0.12</v>
      </c>
      <c r="G16" s="4">
        <v>0.3</v>
      </c>
      <c r="H16" s="4">
        <v>3.03</v>
      </c>
      <c r="I16" s="4">
        <v>9.2899999999999991</v>
      </c>
      <c r="J16" s="4">
        <v>18.91</v>
      </c>
      <c r="K16" s="4">
        <v>31.54</v>
      </c>
      <c r="L16" s="4">
        <v>54.49</v>
      </c>
      <c r="M16" s="4">
        <v>84</v>
      </c>
      <c r="N16" s="4">
        <v>118.77</v>
      </c>
    </row>
    <row r="17" spans="1:14" x14ac:dyDescent="0.3">
      <c r="A17" s="4" t="s">
        <v>580</v>
      </c>
      <c r="B17" s="4">
        <v>0.02</v>
      </c>
      <c r="C17" s="4">
        <v>0.02</v>
      </c>
      <c r="D17" s="4">
        <v>0.02</v>
      </c>
      <c r="E17" s="4">
        <v>0.09</v>
      </c>
      <c r="F17" s="4">
        <v>0.1</v>
      </c>
      <c r="G17" s="4">
        <v>0.25</v>
      </c>
      <c r="H17" s="4">
        <v>1.89</v>
      </c>
      <c r="I17" s="4">
        <v>5.26</v>
      </c>
      <c r="J17" s="4">
        <v>12.19</v>
      </c>
      <c r="K17" s="4">
        <v>24.93</v>
      </c>
      <c r="L17" s="4">
        <v>48.12</v>
      </c>
      <c r="M17" s="4">
        <v>72.73</v>
      </c>
      <c r="N17" s="4">
        <v>109.56</v>
      </c>
    </row>
    <row r="18" spans="1:14" x14ac:dyDescent="0.3">
      <c r="A18" s="4" t="s">
        <v>325</v>
      </c>
      <c r="E18" s="4">
        <v>0.37</v>
      </c>
      <c r="F18" s="4">
        <v>0.53</v>
      </c>
      <c r="G18" s="4">
        <v>0.88</v>
      </c>
      <c r="H18" s="4">
        <v>1.33</v>
      </c>
      <c r="I18" s="4">
        <v>2.76</v>
      </c>
      <c r="J18" s="4">
        <v>2.95</v>
      </c>
      <c r="K18" s="4">
        <v>3.35</v>
      </c>
      <c r="L18" s="4">
        <v>4.3499999999999996</v>
      </c>
      <c r="M18" s="4">
        <v>4.8</v>
      </c>
      <c r="N18" s="4">
        <v>6.8</v>
      </c>
    </row>
    <row r="19" spans="1:14" x14ac:dyDescent="0.3">
      <c r="A19" s="4" t="s">
        <v>581</v>
      </c>
      <c r="F19" s="4">
        <v>1.08</v>
      </c>
      <c r="G19" s="4">
        <v>3.52</v>
      </c>
      <c r="H19" s="4">
        <v>16.14</v>
      </c>
      <c r="I19" s="4">
        <v>40.58</v>
      </c>
      <c r="J19" s="4">
        <v>69.459999999999994</v>
      </c>
      <c r="K19" s="4">
        <v>101.74</v>
      </c>
      <c r="L19" s="4">
        <v>126.4</v>
      </c>
      <c r="M19" s="4">
        <v>151.25</v>
      </c>
      <c r="N19" s="4">
        <v>205.35</v>
      </c>
    </row>
    <row r="20" spans="1:14" x14ac:dyDescent="0.3">
      <c r="A20" s="4" t="s">
        <v>568</v>
      </c>
      <c r="G20" s="4">
        <v>0.06</v>
      </c>
      <c r="H20" s="4">
        <v>0.34</v>
      </c>
      <c r="I20" s="4">
        <v>0.85</v>
      </c>
      <c r="J20" s="4">
        <v>1.45</v>
      </c>
      <c r="K20" s="4">
        <v>2.76</v>
      </c>
      <c r="L20" s="4">
        <v>5.95</v>
      </c>
      <c r="M20" s="4">
        <v>11.21</v>
      </c>
      <c r="N20" s="4">
        <v>25.92</v>
      </c>
    </row>
    <row r="21" spans="1:14" x14ac:dyDescent="0.3">
      <c r="A21" s="4" t="s">
        <v>297</v>
      </c>
      <c r="I21" s="4">
        <v>0.09</v>
      </c>
      <c r="J21" s="4">
        <v>0.1</v>
      </c>
      <c r="K21" s="4">
        <v>0.15</v>
      </c>
      <c r="L21" s="4">
        <v>0.25</v>
      </c>
      <c r="M21" s="4">
        <v>0.66</v>
      </c>
      <c r="N21" s="4">
        <v>0.92</v>
      </c>
    </row>
    <row r="22" spans="1:14" x14ac:dyDescent="0.3">
      <c r="A22" s="4" t="s">
        <v>582</v>
      </c>
      <c r="E22" s="4">
        <v>0.01</v>
      </c>
      <c r="F22" s="4">
        <v>0.15</v>
      </c>
      <c r="G22" s="4">
        <v>0.27</v>
      </c>
      <c r="H22" s="4">
        <v>1.1399999999999999</v>
      </c>
      <c r="I22" s="4">
        <v>6.26</v>
      </c>
      <c r="J22" s="4">
        <v>28.67</v>
      </c>
      <c r="K22" s="4">
        <v>43.76</v>
      </c>
      <c r="L22" s="4">
        <v>87.53</v>
      </c>
      <c r="M22" s="4">
        <v>112.01</v>
      </c>
      <c r="N22" s="4">
        <v>119.33</v>
      </c>
    </row>
    <row r="23" spans="1:14" x14ac:dyDescent="0.3">
      <c r="A23" s="4" t="s">
        <v>600</v>
      </c>
      <c r="G23" s="4">
        <v>0.01</v>
      </c>
      <c r="H23" s="4">
        <v>0.03</v>
      </c>
      <c r="I23" s="4">
        <v>0.06</v>
      </c>
      <c r="J23" s="4">
        <v>0.09</v>
      </c>
      <c r="K23" s="4">
        <v>0.41</v>
      </c>
      <c r="L23" s="4">
        <v>0.91</v>
      </c>
      <c r="M23" s="4">
        <v>2.41</v>
      </c>
      <c r="N23" s="4">
        <v>5.88</v>
      </c>
    </row>
    <row r="24" spans="1:14" x14ac:dyDescent="0.3">
      <c r="A24" s="4" t="s">
        <v>304</v>
      </c>
      <c r="D24" s="4">
        <v>0.01</v>
      </c>
      <c r="E24" s="4">
        <v>0.26</v>
      </c>
      <c r="F24" s="4">
        <v>0.4</v>
      </c>
      <c r="G24" s="4">
        <v>0.79</v>
      </c>
      <c r="H24" s="4">
        <v>2.63</v>
      </c>
      <c r="I24" s="4">
        <v>7.15</v>
      </c>
      <c r="J24" s="4">
        <v>15.67</v>
      </c>
      <c r="K24" s="4">
        <v>35.44</v>
      </c>
      <c r="L24" s="4">
        <v>69.17</v>
      </c>
      <c r="M24" s="4">
        <v>114.05</v>
      </c>
      <c r="N24" s="4">
        <v>176.31</v>
      </c>
    </row>
    <row r="25" spans="1:14" x14ac:dyDescent="0.3">
      <c r="A25" s="4" t="s">
        <v>601</v>
      </c>
      <c r="N25" s="4">
        <v>1.78</v>
      </c>
    </row>
    <row r="26" spans="1:14" x14ac:dyDescent="0.3">
      <c r="A26" s="4" t="s">
        <v>357</v>
      </c>
      <c r="J26" s="4">
        <v>0.03</v>
      </c>
      <c r="K26" s="4">
        <v>0.05</v>
      </c>
      <c r="L26" s="4">
        <v>0.28999999999999998</v>
      </c>
      <c r="M26" s="4">
        <v>0.67</v>
      </c>
      <c r="N26" s="4">
        <v>0.86</v>
      </c>
    </row>
    <row r="27" spans="1:14" x14ac:dyDescent="0.3">
      <c r="A27" s="4" t="s">
        <v>583</v>
      </c>
      <c r="H27" s="4">
        <v>0.18</v>
      </c>
      <c r="I27" s="4">
        <v>1.1100000000000001</v>
      </c>
      <c r="J27" s="4">
        <v>2.66</v>
      </c>
      <c r="K27" s="4">
        <v>7.32</v>
      </c>
      <c r="L27" s="4">
        <v>15.91</v>
      </c>
      <c r="M27" s="4">
        <v>29.33</v>
      </c>
      <c r="N27" s="4">
        <v>49.67</v>
      </c>
    </row>
    <row r="28" spans="1:14" x14ac:dyDescent="0.3">
      <c r="A28" s="4" t="s">
        <v>602</v>
      </c>
      <c r="C28" s="4">
        <v>0.01</v>
      </c>
      <c r="D28" s="4">
        <v>0.01</v>
      </c>
      <c r="E28" s="4">
        <v>0.01</v>
      </c>
      <c r="F28" s="4">
        <v>0.01</v>
      </c>
      <c r="G28" s="4">
        <v>0.01</v>
      </c>
      <c r="H28" s="4">
        <v>0.01</v>
      </c>
      <c r="I28" s="4">
        <v>0.02</v>
      </c>
      <c r="J28" s="4">
        <v>0.03</v>
      </c>
      <c r="K28" s="4">
        <v>0.1</v>
      </c>
      <c r="L28" s="4">
        <v>0.37</v>
      </c>
      <c r="M28" s="4">
        <v>0.38</v>
      </c>
      <c r="N28" s="4">
        <v>0.4</v>
      </c>
    </row>
    <row r="29" spans="1:14" x14ac:dyDescent="0.3">
      <c r="A29" s="4" t="s">
        <v>584</v>
      </c>
      <c r="B29" s="4">
        <v>0.22</v>
      </c>
      <c r="C29" s="4">
        <v>0.55000000000000004</v>
      </c>
      <c r="D29" s="4">
        <v>1</v>
      </c>
      <c r="E29" s="4">
        <v>1.22</v>
      </c>
      <c r="F29" s="4">
        <v>1.4</v>
      </c>
      <c r="G29" s="4">
        <v>1.68</v>
      </c>
      <c r="H29" s="4">
        <v>2.89</v>
      </c>
      <c r="I29" s="4">
        <v>5.59</v>
      </c>
      <c r="J29" s="4">
        <v>9.34</v>
      </c>
      <c r="K29" s="4">
        <v>24.08</v>
      </c>
      <c r="L29" s="4">
        <v>48.51</v>
      </c>
      <c r="M29" s="4">
        <v>86.42</v>
      </c>
      <c r="N29" s="4">
        <v>133.66999999999999</v>
      </c>
    </row>
    <row r="30" spans="1:14" x14ac:dyDescent="0.3">
      <c r="A30" s="4" t="s">
        <v>298</v>
      </c>
      <c r="B30" s="4">
        <v>1.1200000000000001</v>
      </c>
      <c r="C30" s="4">
        <v>1.1200000000000001</v>
      </c>
      <c r="D30" s="4">
        <v>1.1200000000000001</v>
      </c>
      <c r="E30" s="4">
        <v>2.58</v>
      </c>
      <c r="F30" s="4">
        <v>2.58</v>
      </c>
      <c r="G30" s="4">
        <v>3.77</v>
      </c>
      <c r="H30" s="4">
        <v>21.5</v>
      </c>
      <c r="I30" s="4">
        <v>74.739999999999995</v>
      </c>
      <c r="J30" s="4">
        <v>171.44</v>
      </c>
      <c r="K30" s="4">
        <v>290.22000000000003</v>
      </c>
      <c r="L30" s="4">
        <v>404.09</v>
      </c>
      <c r="M30" s="4">
        <v>563.71</v>
      </c>
      <c r="N30" s="4">
        <v>762.06</v>
      </c>
    </row>
    <row r="31" spans="1:14" x14ac:dyDescent="0.3">
      <c r="A31" s="4" t="s">
        <v>585</v>
      </c>
      <c r="B31" s="4">
        <v>0.53</v>
      </c>
      <c r="C31" s="4">
        <v>0.53</v>
      </c>
      <c r="D31" s="4">
        <v>0.53</v>
      </c>
      <c r="E31" s="4">
        <v>0.61</v>
      </c>
      <c r="F31" s="4">
        <v>0.64</v>
      </c>
      <c r="G31" s="4">
        <v>0.81</v>
      </c>
      <c r="H31" s="4">
        <v>2.6</v>
      </c>
      <c r="I31" s="4">
        <v>5.31</v>
      </c>
      <c r="J31" s="4">
        <v>9.35</v>
      </c>
      <c r="K31" s="4">
        <v>18.73</v>
      </c>
      <c r="L31" s="4">
        <v>37.17</v>
      </c>
      <c r="M31" s="4">
        <v>61.63</v>
      </c>
      <c r="N31" s="4">
        <v>103.44</v>
      </c>
    </row>
    <row r="32" spans="1:14" x14ac:dyDescent="0.3">
      <c r="A32" s="369" t="s">
        <v>390</v>
      </c>
      <c r="B32" s="369">
        <v>1.89</v>
      </c>
      <c r="C32" s="369">
        <v>2.23</v>
      </c>
      <c r="D32" s="369">
        <v>2.69</v>
      </c>
      <c r="E32" s="369">
        <v>5.15</v>
      </c>
      <c r="F32" s="369">
        <v>7.48</v>
      </c>
      <c r="G32" s="369">
        <v>14.26</v>
      </c>
      <c r="H32" s="369">
        <v>61.330000000000005</v>
      </c>
      <c r="I32" s="369">
        <v>179.03</v>
      </c>
      <c r="J32" s="369">
        <v>381.3</v>
      </c>
      <c r="K32" s="369">
        <v>703.65</v>
      </c>
      <c r="L32" s="369">
        <v>1239.45</v>
      </c>
      <c r="M32" s="369">
        <v>1982.04</v>
      </c>
      <c r="N32" s="369">
        <v>3109.0500000000006</v>
      </c>
    </row>
  </sheetData>
  <conditionalFormatting sqref="A1:XFD5 A7:XFD7 A6 C6:XFD6">
    <cfRule type="expression" dxfId="18" priority="2">
      <formula>_xlfn.ISFORMULA(A1)</formula>
    </cfRule>
  </conditionalFormatting>
  <conditionalFormatting sqref="B6">
    <cfRule type="expression" dxfId="17" priority="1">
      <formula>_xlfn.ISFORMULA(B6)</formula>
    </cfRule>
  </conditionalFormatting>
  <hyperlinks>
    <hyperlink ref="B3" r:id="rId1" xr:uid="{BDE19E6D-E1F2-41C7-9617-158A10D49E72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4F2C5-B0E9-436F-831A-78D4AD6F46C5}">
  <sheetPr>
    <tabColor theme="7" tint="0.39997558519241921"/>
  </sheetPr>
  <dimension ref="A1:N32"/>
  <sheetViews>
    <sheetView workbookViewId="0"/>
  </sheetViews>
  <sheetFormatPr defaultColWidth="10.33203125" defaultRowHeight="14.4" x14ac:dyDescent="0.3"/>
  <cols>
    <col min="1" max="29" width="10.77734375" style="4" customWidth="1"/>
    <col min="30" max="16384" width="10.33203125" style="4"/>
  </cols>
  <sheetData>
    <row r="1" spans="1:14" s="19" customFormat="1" ht="49.5" customHeight="1" x14ac:dyDescent="0.3">
      <c r="A1" s="19" t="s">
        <v>603</v>
      </c>
    </row>
    <row r="2" spans="1:14" s="20" customFormat="1" x14ac:dyDescent="0.3">
      <c r="A2" s="20" t="s">
        <v>107</v>
      </c>
      <c r="B2" s="20" t="s">
        <v>596</v>
      </c>
    </row>
    <row r="3" spans="1:14" s="20" customFormat="1" x14ac:dyDescent="0.3">
      <c r="A3" s="20" t="s">
        <v>109</v>
      </c>
      <c r="B3" s="21" t="s">
        <v>575</v>
      </c>
    </row>
    <row r="4" spans="1:14" s="20" customFormat="1" x14ac:dyDescent="0.3">
      <c r="A4" s="20" t="s">
        <v>111</v>
      </c>
      <c r="B4" s="22">
        <v>43501</v>
      </c>
    </row>
    <row r="5" spans="1:14" s="20" customFormat="1" x14ac:dyDescent="0.3">
      <c r="A5" s="20" t="s">
        <v>7</v>
      </c>
      <c r="B5" s="20" t="s">
        <v>576</v>
      </c>
    </row>
    <row r="6" spans="1:14" s="20" customFormat="1" x14ac:dyDescent="0.3">
      <c r="A6" s="20" t="s">
        <v>5</v>
      </c>
      <c r="B6" s="20" t="s">
        <v>604</v>
      </c>
    </row>
    <row r="7" spans="1:14" ht="15" thickBot="1" x14ac:dyDescent="0.35"/>
    <row r="8" spans="1:14" s="31" customFormat="1" ht="15" thickBot="1" x14ac:dyDescent="0.35">
      <c r="A8" s="31" t="s">
        <v>605</v>
      </c>
    </row>
    <row r="9" spans="1:14" x14ac:dyDescent="0.3">
      <c r="B9" s="4">
        <v>2005</v>
      </c>
      <c r="C9" s="4">
        <v>2006</v>
      </c>
      <c r="D9" s="4">
        <v>2007</v>
      </c>
      <c r="E9" s="4">
        <v>2008</v>
      </c>
      <c r="F9" s="4">
        <v>2009</v>
      </c>
      <c r="G9" s="4">
        <v>2010</v>
      </c>
      <c r="H9" s="4">
        <v>2011</v>
      </c>
      <c r="I9" s="4">
        <v>2012</v>
      </c>
      <c r="J9" s="4">
        <v>2013</v>
      </c>
      <c r="K9" s="4">
        <v>2014</v>
      </c>
      <c r="L9" s="4">
        <v>2015</v>
      </c>
      <c r="M9" s="4">
        <v>2016</v>
      </c>
      <c r="N9" s="4">
        <v>2017</v>
      </c>
    </row>
    <row r="10" spans="1:14" x14ac:dyDescent="0.3">
      <c r="A10" s="4" t="s">
        <v>347</v>
      </c>
      <c r="H10" s="4">
        <v>0.05</v>
      </c>
      <c r="I10" s="4">
        <v>0.25</v>
      </c>
      <c r="J10" s="4">
        <v>0.28999999999999998</v>
      </c>
      <c r="K10" s="4">
        <v>1.32</v>
      </c>
      <c r="L10" s="4">
        <v>1.77</v>
      </c>
      <c r="M10" s="4">
        <v>1.37</v>
      </c>
      <c r="N10" s="4">
        <v>2.2799999999999998</v>
      </c>
    </row>
    <row r="11" spans="1:14" x14ac:dyDescent="0.3">
      <c r="A11" s="4" t="s">
        <v>301</v>
      </c>
      <c r="I11" s="4">
        <v>0.09</v>
      </c>
      <c r="J11" s="4">
        <v>0.17</v>
      </c>
      <c r="K11" s="4">
        <v>0.06</v>
      </c>
      <c r="L11" s="4">
        <v>0.09</v>
      </c>
      <c r="M11" s="4">
        <v>0.17</v>
      </c>
      <c r="N11" s="4">
        <v>0.36</v>
      </c>
    </row>
    <row r="12" spans="1:14" x14ac:dyDescent="0.3">
      <c r="A12" s="4" t="s">
        <v>296</v>
      </c>
      <c r="H12" s="4">
        <v>0.52</v>
      </c>
      <c r="I12" s="4">
        <v>2.02</v>
      </c>
      <c r="J12" s="4">
        <v>3.12</v>
      </c>
      <c r="K12" s="4">
        <v>5.07</v>
      </c>
      <c r="L12" s="4">
        <v>6.96</v>
      </c>
      <c r="M12" s="4">
        <v>11.58</v>
      </c>
      <c r="N12" s="4">
        <v>16.68</v>
      </c>
    </row>
    <row r="13" spans="1:14" x14ac:dyDescent="0.3">
      <c r="A13" s="4" t="s">
        <v>570</v>
      </c>
      <c r="H13" s="4">
        <v>0.01</v>
      </c>
      <c r="I13" s="4">
        <v>0.01</v>
      </c>
      <c r="J13" s="4">
        <v>0.01</v>
      </c>
      <c r="K13" s="4">
        <v>0.01</v>
      </c>
      <c r="L13" s="4">
        <v>0.04</v>
      </c>
      <c r="M13" s="4">
        <v>0.03</v>
      </c>
      <c r="N13" s="4">
        <v>0.15</v>
      </c>
    </row>
    <row r="14" spans="1:14" x14ac:dyDescent="0.3">
      <c r="A14" s="4" t="s">
        <v>324</v>
      </c>
      <c r="F14" s="4">
        <v>0.48</v>
      </c>
      <c r="G14" s="4">
        <v>1.43</v>
      </c>
      <c r="H14" s="4">
        <v>5.07</v>
      </c>
      <c r="I14" s="4">
        <v>9.9</v>
      </c>
      <c r="J14" s="4">
        <v>15.34</v>
      </c>
      <c r="K14" s="4">
        <v>73.17</v>
      </c>
      <c r="L14" s="4">
        <v>207.38</v>
      </c>
      <c r="M14" s="4">
        <v>336</v>
      </c>
      <c r="N14" s="4">
        <v>579</v>
      </c>
    </row>
    <row r="15" spans="1:14" x14ac:dyDescent="0.3">
      <c r="A15" s="4" t="s">
        <v>599</v>
      </c>
      <c r="H15" s="4">
        <v>0.03</v>
      </c>
      <c r="I15" s="4">
        <v>0.18</v>
      </c>
      <c r="J15" s="4">
        <v>0.22</v>
      </c>
      <c r="K15" s="4">
        <v>0.44</v>
      </c>
      <c r="L15" s="4">
        <v>0.69</v>
      </c>
      <c r="M15" s="4">
        <v>1.43</v>
      </c>
      <c r="N15" s="4">
        <v>3.06</v>
      </c>
    </row>
    <row r="16" spans="1:14" x14ac:dyDescent="0.3">
      <c r="A16" s="4" t="s">
        <v>579</v>
      </c>
      <c r="B16" s="4">
        <v>0.01</v>
      </c>
      <c r="C16" s="4">
        <v>0.01</v>
      </c>
      <c r="D16" s="4">
        <v>0.01</v>
      </c>
      <c r="F16" s="4">
        <v>0.01</v>
      </c>
      <c r="G16" s="4">
        <v>0.19</v>
      </c>
      <c r="H16" s="4">
        <v>2.73</v>
      </c>
      <c r="I16" s="4">
        <v>6.26</v>
      </c>
      <c r="J16" s="4">
        <v>9.6199999999999992</v>
      </c>
      <c r="K16" s="4">
        <v>12.64</v>
      </c>
      <c r="L16" s="4">
        <v>22.95</v>
      </c>
      <c r="M16" s="4">
        <v>29.51</v>
      </c>
      <c r="N16" s="4">
        <v>34.78</v>
      </c>
    </row>
    <row r="17" spans="1:14" x14ac:dyDescent="0.3">
      <c r="A17" s="4" t="s">
        <v>580</v>
      </c>
      <c r="B17" s="4">
        <v>0.02</v>
      </c>
      <c r="E17" s="4">
        <v>7.0000000000000007E-2</v>
      </c>
      <c r="F17" s="4">
        <v>0.02</v>
      </c>
      <c r="G17" s="4">
        <v>0.14000000000000001</v>
      </c>
      <c r="H17" s="4">
        <v>1.65</v>
      </c>
      <c r="I17" s="4">
        <v>3.37</v>
      </c>
      <c r="J17" s="4">
        <v>6.93</v>
      </c>
      <c r="K17" s="4">
        <v>12.74</v>
      </c>
      <c r="L17" s="4">
        <v>23.19</v>
      </c>
      <c r="M17" s="4">
        <v>24.61</v>
      </c>
      <c r="N17" s="4">
        <v>54.56</v>
      </c>
    </row>
    <row r="18" spans="1:14" x14ac:dyDescent="0.3">
      <c r="A18" s="4" t="s">
        <v>325</v>
      </c>
      <c r="E18" s="4">
        <v>0.37</v>
      </c>
      <c r="F18" s="4">
        <v>0.16</v>
      </c>
      <c r="G18" s="4">
        <v>0.35</v>
      </c>
      <c r="H18" s="4">
        <v>0.45</v>
      </c>
      <c r="I18" s="4">
        <v>1.43</v>
      </c>
      <c r="J18" s="4">
        <v>0.19</v>
      </c>
      <c r="K18" s="4">
        <v>0.41</v>
      </c>
      <c r="L18" s="4">
        <v>1</v>
      </c>
      <c r="M18" s="4">
        <v>0.45</v>
      </c>
      <c r="N18" s="4">
        <v>2</v>
      </c>
    </row>
    <row r="19" spans="1:14" x14ac:dyDescent="0.3">
      <c r="A19" s="4" t="s">
        <v>581</v>
      </c>
      <c r="F19" s="4">
        <v>1.08</v>
      </c>
      <c r="G19" s="4">
        <v>2.44</v>
      </c>
      <c r="H19" s="4">
        <v>12.62</v>
      </c>
      <c r="I19" s="4">
        <v>24.44</v>
      </c>
      <c r="J19" s="4">
        <v>28.88</v>
      </c>
      <c r="K19" s="4">
        <v>32.29</v>
      </c>
      <c r="L19" s="4">
        <v>24.65</v>
      </c>
      <c r="M19" s="4">
        <v>24.85</v>
      </c>
      <c r="N19" s="4">
        <v>54.1</v>
      </c>
    </row>
    <row r="20" spans="1:14" x14ac:dyDescent="0.3">
      <c r="A20" s="4" t="s">
        <v>568</v>
      </c>
      <c r="G20" s="4">
        <v>0.06</v>
      </c>
      <c r="H20" s="4">
        <v>0.27</v>
      </c>
      <c r="I20" s="4">
        <v>0.51</v>
      </c>
      <c r="J20" s="4">
        <v>0.6</v>
      </c>
      <c r="K20" s="4">
        <v>1.31</v>
      </c>
      <c r="L20" s="4">
        <v>3.19</v>
      </c>
      <c r="M20" s="4">
        <v>5.26</v>
      </c>
      <c r="N20" s="4">
        <v>14.71</v>
      </c>
    </row>
    <row r="21" spans="1:14" x14ac:dyDescent="0.3">
      <c r="A21" s="4" t="s">
        <v>297</v>
      </c>
      <c r="I21" s="4">
        <v>0.09</v>
      </c>
      <c r="J21" s="4">
        <v>0.01</v>
      </c>
      <c r="K21" s="4">
        <v>0.05</v>
      </c>
      <c r="L21" s="4">
        <v>0.1</v>
      </c>
      <c r="M21" s="4">
        <v>0.27</v>
      </c>
      <c r="N21" s="4">
        <v>0.26</v>
      </c>
    </row>
    <row r="22" spans="1:14" x14ac:dyDescent="0.3">
      <c r="A22" s="4" t="s">
        <v>582</v>
      </c>
      <c r="E22" s="4">
        <v>0.01</v>
      </c>
      <c r="F22" s="4">
        <v>0.03</v>
      </c>
      <c r="G22" s="4">
        <v>0.12</v>
      </c>
      <c r="H22" s="4">
        <v>0.88</v>
      </c>
      <c r="I22" s="4">
        <v>5.12</v>
      </c>
      <c r="J22" s="4">
        <v>22.42</v>
      </c>
      <c r="K22" s="4">
        <v>15.09</v>
      </c>
      <c r="L22" s="4">
        <v>43.77</v>
      </c>
      <c r="M22" s="4">
        <v>24.48</v>
      </c>
      <c r="N22" s="4">
        <v>11.07</v>
      </c>
    </row>
    <row r="23" spans="1:14" x14ac:dyDescent="0.3">
      <c r="A23" s="4" t="s">
        <v>600</v>
      </c>
      <c r="G23" s="4">
        <v>0.01</v>
      </c>
      <c r="H23" s="4">
        <v>0.01</v>
      </c>
      <c r="I23" s="4">
        <v>0.03</v>
      </c>
      <c r="J23" s="4">
        <v>0.04</v>
      </c>
      <c r="K23" s="4">
        <v>0.32</v>
      </c>
      <c r="L23" s="4">
        <v>0.49</v>
      </c>
      <c r="M23" s="4">
        <v>1.5</v>
      </c>
      <c r="N23" s="4">
        <v>3.47</v>
      </c>
    </row>
    <row r="24" spans="1:14" x14ac:dyDescent="0.3">
      <c r="A24" s="4" t="s">
        <v>304</v>
      </c>
      <c r="D24" s="4">
        <v>0.01</v>
      </c>
      <c r="E24" s="4">
        <v>0.24</v>
      </c>
      <c r="F24" s="4">
        <v>0.15</v>
      </c>
      <c r="G24" s="4">
        <v>0.39</v>
      </c>
      <c r="H24" s="4">
        <v>1.84</v>
      </c>
      <c r="I24" s="4">
        <v>4.51</v>
      </c>
      <c r="J24" s="4">
        <v>8.52</v>
      </c>
      <c r="K24" s="4">
        <v>19.77</v>
      </c>
      <c r="L24" s="4">
        <v>33.729999999999997</v>
      </c>
      <c r="M24" s="4">
        <v>44.89</v>
      </c>
      <c r="N24" s="4">
        <v>62.26</v>
      </c>
    </row>
    <row r="25" spans="1:14" x14ac:dyDescent="0.3">
      <c r="A25" s="4" t="s">
        <v>601</v>
      </c>
      <c r="G25" s="4">
        <v>0.72</v>
      </c>
      <c r="H25" s="4">
        <v>0.19</v>
      </c>
      <c r="I25" s="4">
        <v>0.05</v>
      </c>
      <c r="J25" s="4">
        <v>0.18</v>
      </c>
      <c r="K25" s="4">
        <v>0.2</v>
      </c>
      <c r="L25" s="4">
        <v>0.64</v>
      </c>
      <c r="M25" s="4">
        <v>1.47</v>
      </c>
      <c r="N25" s="4">
        <v>1.78</v>
      </c>
    </row>
    <row r="26" spans="1:14" x14ac:dyDescent="0.3">
      <c r="A26" s="4" t="s">
        <v>357</v>
      </c>
      <c r="J26" s="4">
        <v>0.03</v>
      </c>
      <c r="K26" s="4">
        <v>0.01</v>
      </c>
      <c r="L26" s="4">
        <v>0.24</v>
      </c>
      <c r="M26" s="4">
        <v>0.38</v>
      </c>
      <c r="N26" s="4">
        <v>0.2</v>
      </c>
    </row>
    <row r="27" spans="1:14" x14ac:dyDescent="0.3">
      <c r="A27" s="4" t="s">
        <v>583</v>
      </c>
      <c r="H27" s="4">
        <v>0.18</v>
      </c>
      <c r="I27" s="4">
        <v>0.93</v>
      </c>
      <c r="J27" s="4">
        <v>1.55</v>
      </c>
      <c r="K27" s="4">
        <v>4.67</v>
      </c>
      <c r="L27" s="4">
        <v>8.59</v>
      </c>
      <c r="M27" s="4">
        <v>13.42</v>
      </c>
      <c r="N27" s="4">
        <v>20.350000000000001</v>
      </c>
    </row>
    <row r="28" spans="1:14" x14ac:dyDescent="0.3">
      <c r="A28" s="4" t="s">
        <v>602</v>
      </c>
      <c r="H28" s="4">
        <v>0.01</v>
      </c>
      <c r="I28" s="4">
        <v>0.01</v>
      </c>
      <c r="J28" s="4">
        <v>0.01</v>
      </c>
      <c r="K28" s="4">
        <v>7.0000000000000007E-2</v>
      </c>
      <c r="L28" s="4">
        <v>0.27</v>
      </c>
      <c r="N28" s="4">
        <v>0.03</v>
      </c>
    </row>
    <row r="29" spans="1:14" x14ac:dyDescent="0.3">
      <c r="A29" s="4" t="s">
        <v>584</v>
      </c>
      <c r="B29" s="4">
        <v>0.22</v>
      </c>
      <c r="C29" s="4">
        <v>0.32</v>
      </c>
      <c r="D29" s="4">
        <v>0.45</v>
      </c>
      <c r="E29" s="4">
        <v>0.22</v>
      </c>
      <c r="F29" s="4">
        <v>0.18</v>
      </c>
      <c r="G29" s="4">
        <v>0.28000000000000003</v>
      </c>
      <c r="H29" s="4">
        <v>1.22</v>
      </c>
      <c r="I29" s="4">
        <v>2.69</v>
      </c>
      <c r="J29" s="4">
        <v>3.75</v>
      </c>
      <c r="K29" s="4">
        <v>14.74</v>
      </c>
      <c r="L29" s="4">
        <v>29.34</v>
      </c>
      <c r="M29" s="4">
        <v>37.909999999999997</v>
      </c>
      <c r="N29" s="4">
        <v>47.25</v>
      </c>
    </row>
    <row r="30" spans="1:14" x14ac:dyDescent="0.3">
      <c r="A30" s="4" t="s">
        <v>298</v>
      </c>
      <c r="B30" s="4">
        <v>1.1200000000000001</v>
      </c>
      <c r="E30" s="4">
        <v>1.47</v>
      </c>
      <c r="G30" s="4">
        <v>1.19</v>
      </c>
      <c r="H30" s="4">
        <v>17.73</v>
      </c>
      <c r="I30" s="4">
        <v>53.24</v>
      </c>
      <c r="J30" s="4">
        <v>96.7</v>
      </c>
      <c r="K30" s="4">
        <v>118.78</v>
      </c>
      <c r="L30" s="4">
        <v>113.87</v>
      </c>
      <c r="M30" s="4">
        <v>159.62</v>
      </c>
      <c r="N30" s="4">
        <v>198.35</v>
      </c>
    </row>
    <row r="31" spans="1:14" x14ac:dyDescent="0.3">
      <c r="A31" s="4" t="s">
        <v>585</v>
      </c>
      <c r="B31" s="4">
        <v>0.53</v>
      </c>
      <c r="E31" s="4">
        <v>0.09</v>
      </c>
      <c r="F31" s="4">
        <v>0.03</v>
      </c>
      <c r="G31" s="4">
        <v>0.17</v>
      </c>
      <c r="H31" s="4">
        <v>1.8</v>
      </c>
      <c r="I31" s="4">
        <v>2.71</v>
      </c>
      <c r="J31" s="4">
        <v>4.2300000000000004</v>
      </c>
      <c r="K31" s="4">
        <v>9.5500000000000007</v>
      </c>
      <c r="L31" s="4">
        <v>17.79</v>
      </c>
      <c r="M31" s="4">
        <v>25.02</v>
      </c>
      <c r="N31" s="4">
        <v>42.02</v>
      </c>
    </row>
    <row r="32" spans="1:14" x14ac:dyDescent="0.3">
      <c r="A32" s="369" t="s">
        <v>390</v>
      </c>
      <c r="B32" s="369">
        <v>1.89</v>
      </c>
      <c r="C32" s="369">
        <v>0.34</v>
      </c>
      <c r="D32" s="369">
        <v>0.47000000000000003</v>
      </c>
      <c r="E32" s="369">
        <v>2.46</v>
      </c>
      <c r="F32" s="369">
        <v>2.13</v>
      </c>
      <c r="G32" s="369">
        <v>7.4899999999999984</v>
      </c>
      <c r="H32" s="369">
        <v>47.24</v>
      </c>
      <c r="I32" s="369">
        <v>117.83999999999999</v>
      </c>
      <c r="J32" s="369">
        <v>202.8</v>
      </c>
      <c r="K32" s="369">
        <v>322.7</v>
      </c>
      <c r="L32" s="369">
        <v>540.72</v>
      </c>
      <c r="M32" s="369">
        <v>744.21999999999991</v>
      </c>
      <c r="N32" s="369">
        <v>1148.7</v>
      </c>
    </row>
  </sheetData>
  <conditionalFormatting sqref="A1:XFD5 A7:XFD7 A6 C6:XFD6">
    <cfRule type="expression" dxfId="16" priority="2">
      <formula>_xlfn.ISFORMULA(A1)</formula>
    </cfRule>
  </conditionalFormatting>
  <conditionalFormatting sqref="B6">
    <cfRule type="expression" dxfId="15" priority="1">
      <formula>_xlfn.ISFORMULA(B6)</formula>
    </cfRule>
  </conditionalFormatting>
  <hyperlinks>
    <hyperlink ref="B3" r:id="rId1" xr:uid="{2DB4F7FA-7C5B-41F7-BCC2-76AA349CE948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F49A2-3093-4C4B-8FC1-D67FEAF48145}">
  <sheetPr>
    <tabColor theme="7" tint="0.39997558519241921"/>
  </sheetPr>
  <dimension ref="A1:BE97"/>
  <sheetViews>
    <sheetView workbookViewId="0"/>
  </sheetViews>
  <sheetFormatPr defaultColWidth="10.33203125" defaultRowHeight="14.4" x14ac:dyDescent="0.3"/>
  <cols>
    <col min="1" max="29" width="10.77734375" style="4" customWidth="1"/>
    <col min="30" max="16384" width="10.33203125" style="4"/>
  </cols>
  <sheetData>
    <row r="1" spans="1:57" s="19" customFormat="1" ht="49.5" customHeight="1" x14ac:dyDescent="0.3">
      <c r="A1" s="19" t="s">
        <v>606</v>
      </c>
    </row>
    <row r="2" spans="1:57" s="20" customFormat="1" x14ac:dyDescent="0.3">
      <c r="A2" s="20" t="s">
        <v>107</v>
      </c>
      <c r="B2" s="20" t="s">
        <v>607</v>
      </c>
    </row>
    <row r="3" spans="1:57" s="20" customFormat="1" x14ac:dyDescent="0.3">
      <c r="A3" s="20" t="s">
        <v>109</v>
      </c>
      <c r="B3" s="21" t="s">
        <v>608</v>
      </c>
    </row>
    <row r="4" spans="1:57" s="20" customFormat="1" x14ac:dyDescent="0.3">
      <c r="A4" s="20" t="s">
        <v>111</v>
      </c>
      <c r="B4" s="22">
        <v>43501</v>
      </c>
    </row>
    <row r="5" spans="1:57" s="20" customFormat="1" x14ac:dyDescent="0.3">
      <c r="A5" s="20" t="s">
        <v>7</v>
      </c>
      <c r="B5" s="20" t="s">
        <v>609</v>
      </c>
    </row>
    <row r="6" spans="1:57" s="20" customFormat="1" x14ac:dyDescent="0.3">
      <c r="A6" s="20" t="s">
        <v>5</v>
      </c>
      <c r="B6" s="20" t="s">
        <v>610</v>
      </c>
    </row>
    <row r="7" spans="1:57" ht="15" thickBot="1" x14ac:dyDescent="0.35"/>
    <row r="8" spans="1:57" s="31" customFormat="1" ht="15" thickBot="1" x14ac:dyDescent="0.35">
      <c r="A8" s="31" t="s">
        <v>611</v>
      </c>
    </row>
    <row r="10" spans="1:57" x14ac:dyDescent="0.3">
      <c r="BA10" s="759"/>
      <c r="BB10" s="759"/>
      <c r="BC10" s="760" t="s">
        <v>612</v>
      </c>
      <c r="BD10" s="760"/>
      <c r="BE10" s="761" t="s">
        <v>613</v>
      </c>
    </row>
    <row r="11" spans="1:57" x14ac:dyDescent="0.3">
      <c r="A11" s="4" t="s">
        <v>614</v>
      </c>
      <c r="B11" s="4">
        <v>1965</v>
      </c>
      <c r="C11" s="4">
        <v>1966</v>
      </c>
      <c r="D11" s="4">
        <v>1967</v>
      </c>
      <c r="E11" s="4">
        <v>1968</v>
      </c>
      <c r="F11" s="4">
        <v>1969</v>
      </c>
      <c r="G11" s="4">
        <v>1970</v>
      </c>
      <c r="H11" s="4">
        <v>1971</v>
      </c>
      <c r="I11" s="4">
        <v>1972</v>
      </c>
      <c r="J11" s="4">
        <v>1973</v>
      </c>
      <c r="K11" s="4">
        <v>1974</v>
      </c>
      <c r="L11" s="4">
        <v>1975</v>
      </c>
      <c r="M11" s="4">
        <v>1976</v>
      </c>
      <c r="N11" s="4">
        <v>1977</v>
      </c>
      <c r="O11" s="4">
        <v>1978</v>
      </c>
      <c r="P11" s="4">
        <v>1979</v>
      </c>
      <c r="Q11" s="4">
        <v>1980</v>
      </c>
      <c r="R11" s="4">
        <v>1981</v>
      </c>
      <c r="S11" s="4">
        <v>1982</v>
      </c>
      <c r="T11" s="4">
        <v>1983</v>
      </c>
      <c r="U11" s="4">
        <v>1984</v>
      </c>
      <c r="V11" s="4">
        <v>1985</v>
      </c>
      <c r="W11" s="4">
        <v>1986</v>
      </c>
      <c r="X11" s="4">
        <v>1987</v>
      </c>
      <c r="Y11" s="4">
        <v>1988</v>
      </c>
      <c r="Z11" s="4">
        <v>1989</v>
      </c>
      <c r="AA11" s="4">
        <v>1990</v>
      </c>
      <c r="AB11" s="4">
        <v>1991</v>
      </c>
      <c r="AC11" s="4">
        <v>1992</v>
      </c>
      <c r="AD11" s="4">
        <v>1993</v>
      </c>
      <c r="AE11" s="4">
        <v>1994</v>
      </c>
      <c r="AF11" s="4">
        <v>1995</v>
      </c>
      <c r="AG11" s="4">
        <v>1996</v>
      </c>
      <c r="AH11" s="4">
        <v>1997</v>
      </c>
      <c r="AI11" s="4">
        <v>1998</v>
      </c>
      <c r="AJ11" s="4">
        <v>1999</v>
      </c>
      <c r="AK11" s="4">
        <v>2000</v>
      </c>
      <c r="AL11" s="4">
        <v>2001</v>
      </c>
      <c r="AM11" s="4">
        <v>2002</v>
      </c>
      <c r="AN11" s="4">
        <v>2003</v>
      </c>
      <c r="AO11" s="4">
        <v>2004</v>
      </c>
      <c r="AP11" s="4">
        <v>2005</v>
      </c>
      <c r="AQ11" s="4">
        <v>2006</v>
      </c>
      <c r="AR11" s="4">
        <v>2007</v>
      </c>
      <c r="AS11" s="4">
        <v>2008</v>
      </c>
      <c r="AT11" s="4">
        <v>2009</v>
      </c>
      <c r="AU11" s="4">
        <v>2010</v>
      </c>
      <c r="AV11" s="4">
        <v>2011</v>
      </c>
      <c r="AW11" s="4">
        <v>2012</v>
      </c>
      <c r="AX11" s="4">
        <v>2013</v>
      </c>
      <c r="AY11" s="4">
        <v>2014</v>
      </c>
      <c r="AZ11" s="4">
        <v>2015</v>
      </c>
      <c r="BA11" s="4">
        <v>2016</v>
      </c>
      <c r="BB11" s="759">
        <v>2017</v>
      </c>
      <c r="BC11" s="761">
        <v>2017</v>
      </c>
      <c r="BD11" s="761" t="s">
        <v>615</v>
      </c>
      <c r="BE11" s="761">
        <v>2017</v>
      </c>
    </row>
    <row r="12" spans="1:57" x14ac:dyDescent="0.3">
      <c r="B12" s="761"/>
      <c r="C12" s="761"/>
      <c r="D12" s="761"/>
      <c r="E12" s="761"/>
      <c r="F12" s="761"/>
      <c r="G12" s="761"/>
      <c r="H12" s="761"/>
      <c r="I12" s="761"/>
      <c r="J12" s="761"/>
      <c r="K12" s="761"/>
      <c r="L12" s="761"/>
      <c r="M12" s="761"/>
      <c r="N12" s="761"/>
      <c r="O12" s="761"/>
      <c r="P12" s="761"/>
      <c r="Q12" s="761"/>
      <c r="R12" s="761"/>
      <c r="S12" s="761"/>
      <c r="T12" s="761"/>
      <c r="U12" s="761"/>
      <c r="V12" s="761"/>
      <c r="W12" s="761"/>
      <c r="X12" s="761"/>
      <c r="Y12" s="761"/>
      <c r="Z12" s="761"/>
      <c r="AA12" s="761"/>
      <c r="AB12" s="761"/>
      <c r="AC12" s="761"/>
      <c r="AD12" s="761"/>
      <c r="AE12" s="761"/>
      <c r="AF12" s="761"/>
      <c r="AG12" s="761"/>
      <c r="AH12" s="761"/>
      <c r="AI12" s="761"/>
      <c r="AJ12" s="761"/>
      <c r="AK12" s="761"/>
      <c r="AL12" s="761"/>
      <c r="AM12" s="761"/>
      <c r="AN12" s="761"/>
      <c r="AO12" s="761"/>
      <c r="AP12" s="761"/>
      <c r="AQ12" s="761"/>
      <c r="AR12" s="761"/>
      <c r="AS12" s="761"/>
      <c r="AT12" s="761"/>
      <c r="AU12" s="761"/>
      <c r="AV12" s="761"/>
      <c r="AW12" s="761"/>
      <c r="AX12" s="761"/>
      <c r="AY12" s="761"/>
      <c r="AZ12" s="761"/>
      <c r="BA12" s="762"/>
      <c r="BB12" s="762"/>
      <c r="BC12" s="761"/>
      <c r="BD12" s="761"/>
      <c r="BE12" s="761"/>
    </row>
    <row r="13" spans="1:57" x14ac:dyDescent="0.3">
      <c r="A13" s="4" t="s">
        <v>616</v>
      </c>
      <c r="B13" s="763">
        <v>9014.148000000001</v>
      </c>
      <c r="C13" s="763">
        <v>9579.241</v>
      </c>
      <c r="D13" s="763">
        <v>10219.252</v>
      </c>
      <c r="E13" s="763">
        <v>10599.743</v>
      </c>
      <c r="F13" s="763">
        <v>10827.674000000001</v>
      </c>
      <c r="G13" s="763">
        <v>11296.849</v>
      </c>
      <c r="H13" s="763">
        <v>11155.778</v>
      </c>
      <c r="I13" s="763">
        <v>11184.896000000001</v>
      </c>
      <c r="J13" s="763">
        <v>10945.953</v>
      </c>
      <c r="K13" s="763">
        <v>10461.205</v>
      </c>
      <c r="L13" s="763">
        <v>10007.736999999999</v>
      </c>
      <c r="M13" s="763">
        <v>9735.6389999999992</v>
      </c>
      <c r="N13" s="763">
        <v>9862.5619999999999</v>
      </c>
      <c r="O13" s="763">
        <v>10274.441000000001</v>
      </c>
      <c r="P13" s="763">
        <v>10135.534</v>
      </c>
      <c r="Q13" s="763">
        <v>10169.626</v>
      </c>
      <c r="R13" s="763">
        <v>10180.573</v>
      </c>
      <c r="S13" s="763">
        <v>10198.534</v>
      </c>
      <c r="T13" s="763">
        <v>10246.668</v>
      </c>
      <c r="U13" s="763">
        <v>10508.950999999999</v>
      </c>
      <c r="V13" s="763">
        <v>10580.378000000001</v>
      </c>
      <c r="W13" s="763">
        <v>10231.142</v>
      </c>
      <c r="X13" s="763">
        <v>9943.9779999999992</v>
      </c>
      <c r="Y13" s="763">
        <v>9764.6890000000003</v>
      </c>
      <c r="Z13" s="763">
        <v>9159.0770000000011</v>
      </c>
      <c r="AA13" s="763">
        <v>8914.3070000000007</v>
      </c>
      <c r="AB13" s="763">
        <v>9075.5450000000001</v>
      </c>
      <c r="AC13" s="763">
        <v>8868.125</v>
      </c>
      <c r="AD13" s="763">
        <v>8582.6650000000009</v>
      </c>
      <c r="AE13" s="763">
        <v>8388.5789999999997</v>
      </c>
      <c r="AF13" s="763">
        <v>8321.6389999999992</v>
      </c>
      <c r="AG13" s="763">
        <v>8294.527</v>
      </c>
      <c r="AH13" s="763">
        <v>8268.5920000000006</v>
      </c>
      <c r="AI13" s="763">
        <v>8010.8329999999996</v>
      </c>
      <c r="AJ13" s="763">
        <v>7731.4579999999996</v>
      </c>
      <c r="AK13" s="763">
        <v>7731.6040000000003</v>
      </c>
      <c r="AL13" s="763">
        <v>7669.4009999999998</v>
      </c>
      <c r="AM13" s="763">
        <v>7625.0780000000004</v>
      </c>
      <c r="AN13" s="763">
        <v>7367.3</v>
      </c>
      <c r="AO13" s="763">
        <v>7249.9949999999999</v>
      </c>
      <c r="AP13" s="763">
        <v>6899.8220000000001</v>
      </c>
      <c r="AQ13" s="763">
        <v>6824.8639999999996</v>
      </c>
      <c r="AR13" s="763">
        <v>6859.6859999999997</v>
      </c>
      <c r="AS13" s="763">
        <v>6783.9579999999996</v>
      </c>
      <c r="AT13" s="763">
        <v>7263.0339999999997</v>
      </c>
      <c r="AU13" s="763">
        <v>7549.1880000000001</v>
      </c>
      <c r="AV13" s="763">
        <v>7858.8490000000002</v>
      </c>
      <c r="AW13" s="763">
        <v>8903.6180000000004</v>
      </c>
      <c r="AX13" s="763">
        <v>10071.217000000001</v>
      </c>
      <c r="AY13" s="763">
        <v>11768.192999999999</v>
      </c>
      <c r="AZ13" s="763">
        <v>12750.268</v>
      </c>
      <c r="BA13" s="763">
        <v>12365.806</v>
      </c>
      <c r="BB13" s="764">
        <v>13056.993</v>
      </c>
      <c r="BC13" s="765">
        <v>5.5895022127955052E-2</v>
      </c>
      <c r="BD13" s="765">
        <v>6.1238122797292904E-2</v>
      </c>
      <c r="BE13" s="765">
        <v>0.14093023232708649</v>
      </c>
    </row>
    <row r="14" spans="1:57" x14ac:dyDescent="0.3">
      <c r="A14" s="4" t="s">
        <v>296</v>
      </c>
      <c r="B14" s="763">
        <v>920</v>
      </c>
      <c r="C14" s="763">
        <v>1012</v>
      </c>
      <c r="D14" s="763">
        <v>1106</v>
      </c>
      <c r="E14" s="763">
        <v>1194</v>
      </c>
      <c r="F14" s="763">
        <v>1306</v>
      </c>
      <c r="G14" s="763">
        <v>1473</v>
      </c>
      <c r="H14" s="763">
        <v>1582</v>
      </c>
      <c r="I14" s="763">
        <v>1829</v>
      </c>
      <c r="J14" s="763">
        <v>2114</v>
      </c>
      <c r="K14" s="763">
        <v>1993</v>
      </c>
      <c r="L14" s="763">
        <v>1735</v>
      </c>
      <c r="M14" s="763">
        <v>1598</v>
      </c>
      <c r="N14" s="763">
        <v>1608</v>
      </c>
      <c r="O14" s="763">
        <v>1597</v>
      </c>
      <c r="P14" s="763">
        <v>1835</v>
      </c>
      <c r="Q14" s="763">
        <v>1764</v>
      </c>
      <c r="R14" s="763">
        <v>1610</v>
      </c>
      <c r="S14" s="763">
        <v>1590</v>
      </c>
      <c r="T14" s="763">
        <v>1661</v>
      </c>
      <c r="U14" s="763">
        <v>1775</v>
      </c>
      <c r="V14" s="763">
        <v>1812.7952109936516</v>
      </c>
      <c r="W14" s="763">
        <v>1805.1174616419273</v>
      </c>
      <c r="X14" s="763">
        <v>1908.7699482158016</v>
      </c>
      <c r="Y14" s="763">
        <v>2002.4185139874126</v>
      </c>
      <c r="Z14" s="763">
        <v>1961.4562282686823</v>
      </c>
      <c r="AA14" s="763">
        <v>1967.7356711049626</v>
      </c>
      <c r="AB14" s="763">
        <v>1983.5053432645052</v>
      </c>
      <c r="AC14" s="763">
        <v>2065.5790598282069</v>
      </c>
      <c r="AD14" s="763">
        <v>2189.0103027952377</v>
      </c>
      <c r="AE14" s="763">
        <v>2281.3347888038143</v>
      </c>
      <c r="AF14" s="763">
        <v>2402.1278128998201</v>
      </c>
      <c r="AG14" s="763">
        <v>2479.9174236024764</v>
      </c>
      <c r="AH14" s="763">
        <v>2587.5902828443927</v>
      </c>
      <c r="AI14" s="763">
        <v>2672.3813391137164</v>
      </c>
      <c r="AJ14" s="763">
        <v>2604.3995949776927</v>
      </c>
      <c r="AK14" s="763">
        <v>2703.4019023673454</v>
      </c>
      <c r="AL14" s="763">
        <v>2727.9581258047347</v>
      </c>
      <c r="AM14" s="763">
        <v>2858.1641011457104</v>
      </c>
      <c r="AN14" s="763">
        <v>3003.4707919793873</v>
      </c>
      <c r="AO14" s="763">
        <v>3079.8814459372807</v>
      </c>
      <c r="AP14" s="763">
        <v>3040.8960275232039</v>
      </c>
      <c r="AQ14" s="763">
        <v>3208.3842098349187</v>
      </c>
      <c r="AR14" s="763">
        <v>3290.1896606930136</v>
      </c>
      <c r="AS14" s="763">
        <v>3207.0352975595383</v>
      </c>
      <c r="AT14" s="763">
        <v>3202.3976885954298</v>
      </c>
      <c r="AU14" s="763">
        <v>3332.0798002470547</v>
      </c>
      <c r="AV14" s="763">
        <v>3514.8220660394704</v>
      </c>
      <c r="AW14" s="763">
        <v>3740.2376773579285</v>
      </c>
      <c r="AX14" s="763">
        <v>4000.4109645870722</v>
      </c>
      <c r="AY14" s="763">
        <v>4270.5299026443963</v>
      </c>
      <c r="AZ14" s="763">
        <v>4389.1402241510259</v>
      </c>
      <c r="BA14" s="763">
        <v>4470.176332139712</v>
      </c>
      <c r="BB14" s="764">
        <v>4830.6284506991078</v>
      </c>
      <c r="BC14" s="765">
        <v>8.0634876966220403E-2</v>
      </c>
      <c r="BD14" s="765">
        <v>3.3722164919808506E-2</v>
      </c>
      <c r="BE14" s="765">
        <v>5.2139232198627906E-2</v>
      </c>
    </row>
    <row r="15" spans="1:57" x14ac:dyDescent="0.3">
      <c r="A15" s="4" t="s">
        <v>297</v>
      </c>
      <c r="B15" s="763">
        <v>362</v>
      </c>
      <c r="C15" s="763">
        <v>370</v>
      </c>
      <c r="D15" s="763">
        <v>411</v>
      </c>
      <c r="E15" s="763">
        <v>439</v>
      </c>
      <c r="F15" s="763">
        <v>461</v>
      </c>
      <c r="G15" s="763">
        <v>487</v>
      </c>
      <c r="H15" s="763">
        <v>486</v>
      </c>
      <c r="I15" s="763">
        <v>506</v>
      </c>
      <c r="J15" s="763">
        <v>525</v>
      </c>
      <c r="K15" s="763">
        <v>653</v>
      </c>
      <c r="L15" s="763">
        <v>806</v>
      </c>
      <c r="M15" s="763">
        <v>894</v>
      </c>
      <c r="N15" s="763">
        <v>1085</v>
      </c>
      <c r="O15" s="763">
        <v>1327</v>
      </c>
      <c r="P15" s="763">
        <v>1607</v>
      </c>
      <c r="Q15" s="763">
        <v>2129</v>
      </c>
      <c r="R15" s="763">
        <v>2553</v>
      </c>
      <c r="S15" s="763">
        <v>3001</v>
      </c>
      <c r="T15" s="763">
        <v>2930</v>
      </c>
      <c r="U15" s="763">
        <v>2942</v>
      </c>
      <c r="V15" s="763">
        <v>2912</v>
      </c>
      <c r="W15" s="763">
        <v>2758</v>
      </c>
      <c r="X15" s="763">
        <v>2879</v>
      </c>
      <c r="Y15" s="763">
        <v>2877</v>
      </c>
      <c r="Z15" s="763">
        <v>2897</v>
      </c>
      <c r="AA15" s="763">
        <v>2940.7769287679998</v>
      </c>
      <c r="AB15" s="763">
        <v>3099.6314219180003</v>
      </c>
      <c r="AC15" s="763">
        <v>3098.2730327869999</v>
      </c>
      <c r="AD15" s="763">
        <v>3115.3448994794112</v>
      </c>
      <c r="AE15" s="763">
        <v>3135.9556193146982</v>
      </c>
      <c r="AF15" s="763">
        <v>3054.7680859892052</v>
      </c>
      <c r="AG15" s="763">
        <v>3270.0570220050167</v>
      </c>
      <c r="AH15" s="763">
        <v>3408.6261214001238</v>
      </c>
      <c r="AI15" s="763">
        <v>3498.5556235098079</v>
      </c>
      <c r="AJ15" s="763">
        <v>3351.6903137667405</v>
      </c>
      <c r="AK15" s="763">
        <v>3455.9456084672133</v>
      </c>
      <c r="AL15" s="763">
        <v>3568.1280428082191</v>
      </c>
      <c r="AM15" s="763">
        <v>3592.6483270767121</v>
      </c>
      <c r="AN15" s="763">
        <v>3794.6995888356169</v>
      </c>
      <c r="AO15" s="763">
        <v>3830.1803293278685</v>
      </c>
      <c r="AP15" s="763">
        <v>3765.6208047205478</v>
      </c>
      <c r="AQ15" s="763">
        <v>3689.1257307260271</v>
      </c>
      <c r="AR15" s="763">
        <v>3478.5303843863016</v>
      </c>
      <c r="AS15" s="763">
        <v>3165.3277124289611</v>
      </c>
      <c r="AT15" s="763">
        <v>2978.4948015150685</v>
      </c>
      <c r="AU15" s="763">
        <v>2959.3664798794521</v>
      </c>
      <c r="AV15" s="763">
        <v>2940.3133798958902</v>
      </c>
      <c r="AW15" s="763">
        <v>2911.0979805136603</v>
      </c>
      <c r="AX15" s="763">
        <v>2874.7527313972605</v>
      </c>
      <c r="AY15" s="763">
        <v>2784.2008789424658</v>
      </c>
      <c r="AZ15" s="763">
        <v>2586.5408472821923</v>
      </c>
      <c r="BA15" s="763">
        <v>2455.7994976639343</v>
      </c>
      <c r="BB15" s="764">
        <v>2224.1501598739728</v>
      </c>
      <c r="BC15" s="765">
        <v>-9.4327463626536545E-2</v>
      </c>
      <c r="BD15" s="765">
        <v>-3.9876841979940125E-2</v>
      </c>
      <c r="BE15" s="765">
        <v>2.400629293140967E-2</v>
      </c>
    </row>
    <row r="16" spans="1:57" x14ac:dyDescent="0.3">
      <c r="A16" s="766" t="s">
        <v>617</v>
      </c>
      <c r="B16" s="767">
        <v>10296.148000000001</v>
      </c>
      <c r="C16" s="767">
        <v>10961.241</v>
      </c>
      <c r="D16" s="767">
        <v>11736.252</v>
      </c>
      <c r="E16" s="767">
        <v>12232.743</v>
      </c>
      <c r="F16" s="767">
        <v>12594.674000000001</v>
      </c>
      <c r="G16" s="767">
        <v>13256.849</v>
      </c>
      <c r="H16" s="767">
        <v>13223.778</v>
      </c>
      <c r="I16" s="767">
        <v>13519.896000000001</v>
      </c>
      <c r="J16" s="767">
        <v>13584.953</v>
      </c>
      <c r="K16" s="767">
        <v>13107.205</v>
      </c>
      <c r="L16" s="767">
        <v>12548.736999999999</v>
      </c>
      <c r="M16" s="767">
        <v>12227.638999999999</v>
      </c>
      <c r="N16" s="767">
        <v>12555.562</v>
      </c>
      <c r="O16" s="767">
        <v>13198.441000000001</v>
      </c>
      <c r="P16" s="767">
        <v>13577.534</v>
      </c>
      <c r="Q16" s="767">
        <v>14062.626</v>
      </c>
      <c r="R16" s="767">
        <v>14343.573</v>
      </c>
      <c r="S16" s="767">
        <v>14789.534</v>
      </c>
      <c r="T16" s="767">
        <v>14837.668</v>
      </c>
      <c r="U16" s="767">
        <v>15225.950999999999</v>
      </c>
      <c r="V16" s="767">
        <v>15305.173210993653</v>
      </c>
      <c r="W16" s="767">
        <v>14794.259461641926</v>
      </c>
      <c r="X16" s="767">
        <v>14731.747948215801</v>
      </c>
      <c r="Y16" s="767">
        <v>14644.107513987412</v>
      </c>
      <c r="Z16" s="767">
        <v>14017.533228268683</v>
      </c>
      <c r="AA16" s="767">
        <v>13822.819599872964</v>
      </c>
      <c r="AB16" s="767">
        <v>14158.681765182506</v>
      </c>
      <c r="AC16" s="767">
        <v>14031.977092615207</v>
      </c>
      <c r="AD16" s="767">
        <v>13887.020202274649</v>
      </c>
      <c r="AE16" s="767">
        <v>13805.869408118513</v>
      </c>
      <c r="AF16" s="767">
        <v>13778.534898889025</v>
      </c>
      <c r="AG16" s="767">
        <v>14044.501445607493</v>
      </c>
      <c r="AH16" s="767">
        <v>14264.808404244517</v>
      </c>
      <c r="AI16" s="767">
        <v>14181.769962623523</v>
      </c>
      <c r="AJ16" s="767">
        <v>13687.547908744433</v>
      </c>
      <c r="AK16" s="767">
        <v>13890.951510834559</v>
      </c>
      <c r="AL16" s="767">
        <v>13965.487168612954</v>
      </c>
      <c r="AM16" s="767">
        <v>14075.890428222423</v>
      </c>
      <c r="AN16" s="767">
        <v>14165.470380815004</v>
      </c>
      <c r="AO16" s="767">
        <v>14160.05677526515</v>
      </c>
      <c r="AP16" s="767">
        <v>13706.338832243751</v>
      </c>
      <c r="AQ16" s="767">
        <v>13722.373940560945</v>
      </c>
      <c r="AR16" s="767">
        <v>13628.406045079315</v>
      </c>
      <c r="AS16" s="767">
        <v>13156.321009988498</v>
      </c>
      <c r="AT16" s="767">
        <v>13443.926490110498</v>
      </c>
      <c r="AU16" s="767">
        <v>13840.634280126507</v>
      </c>
      <c r="AV16" s="767">
        <v>14313.984445935361</v>
      </c>
      <c r="AW16" s="767">
        <v>15554.953657871591</v>
      </c>
      <c r="AX16" s="767">
        <v>16946.380695984335</v>
      </c>
      <c r="AY16" s="767">
        <v>18822.923781586862</v>
      </c>
      <c r="AZ16" s="767">
        <v>19725.949071433221</v>
      </c>
      <c r="BA16" s="767">
        <v>19291.781829803647</v>
      </c>
      <c r="BB16" s="767">
        <v>20111.77161057308</v>
      </c>
      <c r="BC16" s="768">
        <v>4.2504616110816684E-2</v>
      </c>
      <c r="BD16" s="768">
        <v>3.4652018135946649E-2</v>
      </c>
      <c r="BE16" s="768">
        <v>0.21707575745712407</v>
      </c>
    </row>
    <row r="17" spans="1:57" x14ac:dyDescent="0.3">
      <c r="B17" s="763"/>
      <c r="C17" s="763"/>
      <c r="D17" s="763"/>
      <c r="E17" s="763"/>
      <c r="F17" s="763"/>
      <c r="G17" s="763"/>
      <c r="H17" s="763"/>
      <c r="I17" s="763"/>
      <c r="J17" s="763"/>
      <c r="K17" s="763"/>
      <c r="L17" s="763"/>
      <c r="M17" s="763"/>
      <c r="N17" s="763"/>
      <c r="O17" s="763"/>
      <c r="P17" s="763"/>
      <c r="Q17" s="763"/>
      <c r="R17" s="763"/>
      <c r="S17" s="763"/>
      <c r="T17" s="763"/>
      <c r="U17" s="763"/>
      <c r="V17" s="763"/>
      <c r="W17" s="763"/>
      <c r="X17" s="763"/>
      <c r="Y17" s="763"/>
      <c r="Z17" s="763"/>
      <c r="AA17" s="763"/>
      <c r="AB17" s="763"/>
      <c r="AC17" s="763"/>
      <c r="AD17" s="763"/>
      <c r="AE17" s="763"/>
      <c r="AF17" s="763"/>
      <c r="AG17" s="763"/>
      <c r="AH17" s="763"/>
      <c r="AI17" s="763"/>
      <c r="AJ17" s="763"/>
      <c r="AK17" s="763"/>
      <c r="AL17" s="763"/>
      <c r="AM17" s="763"/>
      <c r="AN17" s="763"/>
      <c r="AO17" s="763"/>
      <c r="AP17" s="763"/>
      <c r="AQ17" s="763"/>
      <c r="AR17" s="763"/>
      <c r="AS17" s="763"/>
      <c r="AT17" s="763"/>
      <c r="AU17" s="763"/>
      <c r="AV17" s="763"/>
      <c r="AW17" s="763"/>
      <c r="AX17" s="763"/>
      <c r="AY17" s="763"/>
      <c r="AZ17" s="763"/>
      <c r="BA17" s="763"/>
      <c r="BB17" s="764"/>
      <c r="BC17" s="765"/>
      <c r="BD17" s="765"/>
      <c r="BE17" s="765"/>
    </row>
    <row r="18" spans="1:57" x14ac:dyDescent="0.3">
      <c r="A18" s="4" t="s">
        <v>300</v>
      </c>
      <c r="B18" s="763">
        <v>275.67397260273975</v>
      </c>
      <c r="C18" s="763">
        <v>292.86410958904111</v>
      </c>
      <c r="D18" s="763">
        <v>318.63123287671232</v>
      </c>
      <c r="E18" s="763">
        <v>348.15846994535519</v>
      </c>
      <c r="F18" s="763">
        <v>361.53205479452055</v>
      </c>
      <c r="G18" s="763">
        <v>399.46465753424656</v>
      </c>
      <c r="H18" s="763">
        <v>431.53808219178086</v>
      </c>
      <c r="I18" s="763">
        <v>444.1158469945355</v>
      </c>
      <c r="J18" s="763">
        <v>433.63561643835618</v>
      </c>
      <c r="K18" s="763">
        <v>423.38739726027399</v>
      </c>
      <c r="L18" s="763">
        <v>406.09095890410958</v>
      </c>
      <c r="M18" s="763">
        <v>408.02185792349729</v>
      </c>
      <c r="N18" s="763">
        <v>441.71506849315068</v>
      </c>
      <c r="O18" s="763">
        <v>466.20493150684933</v>
      </c>
      <c r="P18" s="763">
        <v>487.28273972602744</v>
      </c>
      <c r="Q18" s="763">
        <v>505.71038251366122</v>
      </c>
      <c r="R18" s="763">
        <v>518.92547945205479</v>
      </c>
      <c r="S18" s="763">
        <v>517.08219178082186</v>
      </c>
      <c r="T18" s="763">
        <v>520.17260273972602</v>
      </c>
      <c r="U18" s="763">
        <v>509.00655737704921</v>
      </c>
      <c r="V18" s="763">
        <v>490.79452054794518</v>
      </c>
      <c r="W18" s="763">
        <v>465.36767123287672</v>
      </c>
      <c r="X18" s="763">
        <v>459.40493150684932</v>
      </c>
      <c r="Y18" s="763">
        <v>481.20218579234972</v>
      </c>
      <c r="Z18" s="763">
        <v>492.28657534246577</v>
      </c>
      <c r="AA18" s="763">
        <v>517.41095890410963</v>
      </c>
      <c r="AB18" s="763">
        <v>525.61150684931511</v>
      </c>
      <c r="AC18" s="763">
        <v>586.87103825136614</v>
      </c>
      <c r="AD18" s="763">
        <v>629.86520547945213</v>
      </c>
      <c r="AE18" s="763">
        <v>695.49205479452053</v>
      </c>
      <c r="AF18" s="763">
        <v>757.91616438356164</v>
      </c>
      <c r="AG18" s="763">
        <v>822.79890710382517</v>
      </c>
      <c r="AH18" s="763">
        <v>877.43013698630148</v>
      </c>
      <c r="AI18" s="763">
        <v>889.94794520547941</v>
      </c>
      <c r="AJ18" s="763">
        <v>834.55198643662561</v>
      </c>
      <c r="AK18" s="763">
        <v>849.6967537071946</v>
      </c>
      <c r="AL18" s="763">
        <v>923.60360644112689</v>
      </c>
      <c r="AM18" s="763">
        <v>909.89892437321794</v>
      </c>
      <c r="AN18" s="763">
        <v>915.62980682134457</v>
      </c>
      <c r="AO18" s="763">
        <v>877.20807325264059</v>
      </c>
      <c r="AP18" s="763">
        <v>845.41530517949354</v>
      </c>
      <c r="AQ18" s="763">
        <v>851.69926534250612</v>
      </c>
      <c r="AR18" s="763">
        <v>815.78539311199904</v>
      </c>
      <c r="AS18" s="763">
        <v>803.92348449529732</v>
      </c>
      <c r="AT18" s="763">
        <v>730.7816485394444</v>
      </c>
      <c r="AU18" s="763">
        <v>713.64366657653409</v>
      </c>
      <c r="AV18" s="763">
        <v>668.48637123018921</v>
      </c>
      <c r="AW18" s="763">
        <v>657.96876052556559</v>
      </c>
      <c r="AX18" s="763">
        <v>646.7261415674202</v>
      </c>
      <c r="AY18" s="763">
        <v>639.79575596028167</v>
      </c>
      <c r="AZ18" s="763">
        <v>648.99343093894902</v>
      </c>
      <c r="BA18" s="763">
        <v>625.66482614052427</v>
      </c>
      <c r="BB18" s="764">
        <v>593.39447001742917</v>
      </c>
      <c r="BC18" s="765">
        <v>-5.1577705465972845E-2</v>
      </c>
      <c r="BD18" s="765">
        <v>-3.0371110016472636E-2</v>
      </c>
      <c r="BE18" s="765">
        <v>6.4047840510571353E-3</v>
      </c>
    </row>
    <row r="19" spans="1:57" x14ac:dyDescent="0.3">
      <c r="A19" s="4" t="s">
        <v>301</v>
      </c>
      <c r="B19" s="763">
        <v>96</v>
      </c>
      <c r="C19" s="763">
        <v>117</v>
      </c>
      <c r="D19" s="763">
        <v>147</v>
      </c>
      <c r="E19" s="763">
        <v>161</v>
      </c>
      <c r="F19" s="763">
        <v>176</v>
      </c>
      <c r="G19" s="763">
        <v>166.68103068071912</v>
      </c>
      <c r="H19" s="763">
        <v>174.84500140635296</v>
      </c>
      <c r="I19" s="763">
        <v>171.18629060820848</v>
      </c>
      <c r="J19" s="763">
        <v>173.98620402430771</v>
      </c>
      <c r="K19" s="763">
        <v>181.76223963110667</v>
      </c>
      <c r="L19" s="763">
        <v>177.41482630290093</v>
      </c>
      <c r="M19" s="763">
        <v>172.33053673498381</v>
      </c>
      <c r="N19" s="763">
        <v>166.71999887804714</v>
      </c>
      <c r="O19" s="763">
        <v>165.82524730326708</v>
      </c>
      <c r="P19" s="763">
        <v>171.64501490970406</v>
      </c>
      <c r="Q19" s="763">
        <v>187.77819226040964</v>
      </c>
      <c r="R19" s="763">
        <v>220.02100913372198</v>
      </c>
      <c r="S19" s="763">
        <v>267.91467273669429</v>
      </c>
      <c r="T19" s="763">
        <v>339.42411479054749</v>
      </c>
      <c r="U19" s="763">
        <v>473.72709732659496</v>
      </c>
      <c r="V19" s="763">
        <v>560.96024147204309</v>
      </c>
      <c r="W19" s="763">
        <v>591.12078083477058</v>
      </c>
      <c r="X19" s="763">
        <v>589.78260019920697</v>
      </c>
      <c r="Y19" s="763">
        <v>573.51535487211095</v>
      </c>
      <c r="Z19" s="763">
        <v>613.19838809895111</v>
      </c>
      <c r="AA19" s="763">
        <v>650.53600110658886</v>
      </c>
      <c r="AB19" s="763">
        <v>643.35156685364461</v>
      </c>
      <c r="AC19" s="763">
        <v>652.6</v>
      </c>
      <c r="AD19" s="763">
        <v>667.4</v>
      </c>
      <c r="AE19" s="763">
        <v>691.69999999999993</v>
      </c>
      <c r="AF19" s="763">
        <v>714.90000000000009</v>
      </c>
      <c r="AG19" s="763">
        <v>808.4</v>
      </c>
      <c r="AH19" s="763">
        <v>869.40000000000009</v>
      </c>
      <c r="AI19" s="763">
        <v>1003.2</v>
      </c>
      <c r="AJ19" s="763">
        <v>1132.4000000000001</v>
      </c>
      <c r="AK19" s="763">
        <v>1276.2</v>
      </c>
      <c r="AL19" s="763">
        <v>1339.1</v>
      </c>
      <c r="AM19" s="763">
        <v>1497.7</v>
      </c>
      <c r="AN19" s="763">
        <v>1557.8</v>
      </c>
      <c r="AO19" s="763">
        <v>1542.8</v>
      </c>
      <c r="AP19" s="763">
        <v>1705.5758605061599</v>
      </c>
      <c r="AQ19" s="763">
        <v>1806.1294129223847</v>
      </c>
      <c r="AR19" s="763">
        <v>1831.0531480305667</v>
      </c>
      <c r="AS19" s="763">
        <v>1897.158904094297</v>
      </c>
      <c r="AT19" s="763">
        <v>2029.0275598362489</v>
      </c>
      <c r="AU19" s="763">
        <v>2136.8817370276615</v>
      </c>
      <c r="AV19" s="763">
        <v>2178.7574473274099</v>
      </c>
      <c r="AW19" s="763">
        <v>2144.8469651709229</v>
      </c>
      <c r="AX19" s="763">
        <v>2109.9381406001503</v>
      </c>
      <c r="AY19" s="763">
        <v>2341.3719734243164</v>
      </c>
      <c r="AZ19" s="763">
        <v>2524.9870678129682</v>
      </c>
      <c r="BA19" s="763">
        <v>2607.7915277385496</v>
      </c>
      <c r="BB19" s="764">
        <v>2733.9870975490999</v>
      </c>
      <c r="BC19" s="765">
        <v>4.8391740086672463E-2</v>
      </c>
      <c r="BD19" s="765">
        <v>3.7414706929473907E-2</v>
      </c>
      <c r="BE19" s="765">
        <v>2.9509201455254784E-2</v>
      </c>
    </row>
    <row r="20" spans="1:57" x14ac:dyDescent="0.3">
      <c r="A20" s="4" t="s">
        <v>356</v>
      </c>
      <c r="B20" s="763">
        <v>203</v>
      </c>
      <c r="C20" s="763">
        <v>199</v>
      </c>
      <c r="D20" s="763">
        <v>192</v>
      </c>
      <c r="E20" s="763">
        <v>176</v>
      </c>
      <c r="F20" s="763">
        <v>214</v>
      </c>
      <c r="G20" s="763">
        <v>226</v>
      </c>
      <c r="H20" s="763">
        <v>224</v>
      </c>
      <c r="I20" s="763">
        <v>203</v>
      </c>
      <c r="J20" s="763">
        <v>192</v>
      </c>
      <c r="K20" s="763">
        <v>175</v>
      </c>
      <c r="L20" s="763">
        <v>164</v>
      </c>
      <c r="M20" s="763">
        <v>153</v>
      </c>
      <c r="N20" s="763">
        <v>144</v>
      </c>
      <c r="O20" s="763">
        <v>137</v>
      </c>
      <c r="P20" s="763">
        <v>129</v>
      </c>
      <c r="Q20" s="763">
        <v>131</v>
      </c>
      <c r="R20" s="763">
        <v>140</v>
      </c>
      <c r="S20" s="763">
        <v>147</v>
      </c>
      <c r="T20" s="763">
        <v>158</v>
      </c>
      <c r="U20" s="763">
        <v>173</v>
      </c>
      <c r="V20" s="763">
        <v>183</v>
      </c>
      <c r="W20" s="763">
        <v>307</v>
      </c>
      <c r="X20" s="763">
        <v>388</v>
      </c>
      <c r="Y20" s="763">
        <v>380</v>
      </c>
      <c r="Z20" s="763">
        <v>407</v>
      </c>
      <c r="AA20" s="763">
        <v>446</v>
      </c>
      <c r="AB20" s="763">
        <v>430</v>
      </c>
      <c r="AC20" s="763">
        <v>442</v>
      </c>
      <c r="AD20" s="763">
        <v>458</v>
      </c>
      <c r="AE20" s="763">
        <v>460</v>
      </c>
      <c r="AF20" s="763">
        <v>591</v>
      </c>
      <c r="AG20" s="763">
        <v>635</v>
      </c>
      <c r="AH20" s="763">
        <v>667</v>
      </c>
      <c r="AI20" s="763">
        <v>775</v>
      </c>
      <c r="AJ20" s="763">
        <v>838</v>
      </c>
      <c r="AK20" s="763">
        <v>687</v>
      </c>
      <c r="AL20" s="763">
        <v>604</v>
      </c>
      <c r="AM20" s="763">
        <v>578</v>
      </c>
      <c r="AN20" s="763">
        <v>541</v>
      </c>
      <c r="AO20" s="763">
        <v>528.29</v>
      </c>
      <c r="AP20" s="763">
        <v>526.16181917808217</v>
      </c>
      <c r="AQ20" s="763">
        <v>529.31367123287657</v>
      </c>
      <c r="AR20" s="763">
        <v>531.43903500761019</v>
      </c>
      <c r="AS20" s="763">
        <v>588.35</v>
      </c>
      <c r="AT20" s="763">
        <v>670.6</v>
      </c>
      <c r="AU20" s="763">
        <v>786.11183561643838</v>
      </c>
      <c r="AV20" s="763">
        <v>915.26424657534255</v>
      </c>
      <c r="AW20" s="763">
        <v>944.12008200000002</v>
      </c>
      <c r="AX20" s="763">
        <v>1003.9879999999999</v>
      </c>
      <c r="AY20" s="763">
        <v>990.37863013698632</v>
      </c>
      <c r="AZ20" s="763">
        <v>1005.5744931506849</v>
      </c>
      <c r="BA20" s="763">
        <v>885.89412568306</v>
      </c>
      <c r="BB20" s="764">
        <v>851.45069682191775</v>
      </c>
      <c r="BC20" s="765">
        <v>-3.8879847898963038E-2</v>
      </c>
      <c r="BD20" s="765">
        <v>5.2850896022685889E-2</v>
      </c>
      <c r="BE20" s="765">
        <v>9.1901056022755442E-3</v>
      </c>
    </row>
    <row r="21" spans="1:57" x14ac:dyDescent="0.3">
      <c r="A21" s="4" t="s">
        <v>302</v>
      </c>
      <c r="B21" s="763">
        <v>8</v>
      </c>
      <c r="C21" s="763">
        <v>7</v>
      </c>
      <c r="D21" s="763">
        <v>6</v>
      </c>
      <c r="E21" s="763">
        <v>5</v>
      </c>
      <c r="F21" s="763">
        <v>4</v>
      </c>
      <c r="G21" s="763">
        <v>4</v>
      </c>
      <c r="H21" s="763">
        <v>4</v>
      </c>
      <c r="I21" s="763">
        <v>78</v>
      </c>
      <c r="J21" s="763">
        <v>209</v>
      </c>
      <c r="K21" s="763">
        <v>177</v>
      </c>
      <c r="L21" s="763">
        <v>161</v>
      </c>
      <c r="M21" s="763">
        <v>188</v>
      </c>
      <c r="N21" s="763">
        <v>184</v>
      </c>
      <c r="O21" s="763">
        <v>204</v>
      </c>
      <c r="P21" s="763">
        <v>216</v>
      </c>
      <c r="Q21" s="763">
        <v>206</v>
      </c>
      <c r="R21" s="763">
        <v>213</v>
      </c>
      <c r="S21" s="763">
        <v>213</v>
      </c>
      <c r="T21" s="763">
        <v>240</v>
      </c>
      <c r="U21" s="763">
        <v>261</v>
      </c>
      <c r="V21" s="763">
        <v>286</v>
      </c>
      <c r="W21" s="763">
        <v>298</v>
      </c>
      <c r="X21" s="763">
        <v>176</v>
      </c>
      <c r="Y21" s="763">
        <v>309</v>
      </c>
      <c r="Z21" s="763">
        <v>286</v>
      </c>
      <c r="AA21" s="763">
        <v>292</v>
      </c>
      <c r="AB21" s="763">
        <v>307</v>
      </c>
      <c r="AC21" s="763">
        <v>328</v>
      </c>
      <c r="AD21" s="763">
        <v>353</v>
      </c>
      <c r="AE21" s="763">
        <v>388</v>
      </c>
      <c r="AF21" s="763">
        <v>395</v>
      </c>
      <c r="AG21" s="763">
        <v>393</v>
      </c>
      <c r="AH21" s="763">
        <v>397</v>
      </c>
      <c r="AI21" s="763">
        <v>385</v>
      </c>
      <c r="AJ21" s="763">
        <v>383</v>
      </c>
      <c r="AK21" s="763">
        <v>403</v>
      </c>
      <c r="AL21" s="763">
        <v>410</v>
      </c>
      <c r="AM21" s="763">
        <v>394</v>
      </c>
      <c r="AN21" s="763">
        <v>420</v>
      </c>
      <c r="AO21" s="763">
        <v>528</v>
      </c>
      <c r="AP21" s="763">
        <v>534</v>
      </c>
      <c r="AQ21" s="763">
        <v>537.6796174520548</v>
      </c>
      <c r="AR21" s="763">
        <v>513.08807452054793</v>
      </c>
      <c r="AS21" s="763">
        <v>506.71857923497265</v>
      </c>
      <c r="AT21" s="763">
        <v>488.06575342465754</v>
      </c>
      <c r="AU21" s="763">
        <v>488.08701013698629</v>
      </c>
      <c r="AV21" s="763">
        <v>500.60800101369864</v>
      </c>
      <c r="AW21" s="763">
        <v>504.61553559289615</v>
      </c>
      <c r="AX21" s="763">
        <v>527.35356052054794</v>
      </c>
      <c r="AY21" s="763">
        <v>556.55390287123294</v>
      </c>
      <c r="AZ21" s="763">
        <v>543.09486060273957</v>
      </c>
      <c r="BA21" s="763">
        <v>548.39183265027339</v>
      </c>
      <c r="BB21" s="764">
        <v>531.31257290410963</v>
      </c>
      <c r="BC21" s="765">
        <v>-3.1144263516148518E-2</v>
      </c>
      <c r="BD21" s="765">
        <v>1.974664922230529E-3</v>
      </c>
      <c r="BE21" s="765">
        <v>5.7347050992275364E-3</v>
      </c>
    </row>
    <row r="22" spans="1:57" x14ac:dyDescent="0.3">
      <c r="A22" s="4" t="s">
        <v>618</v>
      </c>
      <c r="B22" s="763">
        <v>66</v>
      </c>
      <c r="C22" s="763">
        <v>66</v>
      </c>
      <c r="D22" s="763">
        <v>74</v>
      </c>
      <c r="E22" s="763">
        <v>77</v>
      </c>
      <c r="F22" s="763">
        <v>75</v>
      </c>
      <c r="G22" s="763">
        <v>74.972602739726028</v>
      </c>
      <c r="H22" s="763">
        <v>63.88219178082192</v>
      </c>
      <c r="I22" s="763">
        <v>66.601092896174862</v>
      </c>
      <c r="J22" s="763">
        <v>72.591780821917808</v>
      </c>
      <c r="K22" s="763">
        <v>79.098630136986301</v>
      </c>
      <c r="L22" s="763">
        <v>73.035616438356158</v>
      </c>
      <c r="M22" s="763">
        <v>77.407103825136616</v>
      </c>
      <c r="N22" s="763">
        <v>92.153424657534245</v>
      </c>
      <c r="O22" s="763">
        <v>151.87945205479451</v>
      </c>
      <c r="P22" s="763">
        <v>192.65010410958905</v>
      </c>
      <c r="Q22" s="763">
        <v>195.96081967213115</v>
      </c>
      <c r="R22" s="763">
        <v>193.9621780821918</v>
      </c>
      <c r="S22" s="763">
        <v>196.05989589041098</v>
      </c>
      <c r="T22" s="763">
        <v>171.10770136986301</v>
      </c>
      <c r="U22" s="763">
        <v>185.08169125683062</v>
      </c>
      <c r="V22" s="763">
        <v>189.45958630136985</v>
      </c>
      <c r="W22" s="763">
        <v>178.53511506849316</v>
      </c>
      <c r="X22" s="763">
        <v>164.64424931506849</v>
      </c>
      <c r="Y22" s="763">
        <v>142.30272131147541</v>
      </c>
      <c r="Z22" s="763">
        <v>131.40136986301371</v>
      </c>
      <c r="AA22" s="763">
        <v>129.9032876712329</v>
      </c>
      <c r="AB22" s="763">
        <v>115.78986301369864</v>
      </c>
      <c r="AC22" s="763">
        <v>116.56748633879782</v>
      </c>
      <c r="AD22" s="763">
        <v>127.27917808219179</v>
      </c>
      <c r="AE22" s="763">
        <v>128.30849315068491</v>
      </c>
      <c r="AF22" s="763">
        <v>122.76191780821918</v>
      </c>
      <c r="AG22" s="763">
        <v>120.9704918032787</v>
      </c>
      <c r="AH22" s="763">
        <v>120.23866027397261</v>
      </c>
      <c r="AI22" s="763">
        <v>116.47172054794521</v>
      </c>
      <c r="AJ22" s="763">
        <v>106.84967397260276</v>
      </c>
      <c r="AK22" s="763">
        <v>99.861229508196729</v>
      </c>
      <c r="AL22" s="763">
        <v>97.615789041095894</v>
      </c>
      <c r="AM22" s="763">
        <v>97.257197260273969</v>
      </c>
      <c r="AN22" s="763">
        <v>91.665687671232874</v>
      </c>
      <c r="AO22" s="763">
        <v>93.041628415300551</v>
      </c>
      <c r="AP22" s="763">
        <v>112.16232328767123</v>
      </c>
      <c r="AQ22" s="763">
        <v>117.39440328767125</v>
      </c>
      <c r="AR22" s="763">
        <v>115.99410410958905</v>
      </c>
      <c r="AS22" s="763">
        <v>122.08695628415302</v>
      </c>
      <c r="AT22" s="763">
        <v>146.86966575342467</v>
      </c>
      <c r="AU22" s="763">
        <v>157.51880273972603</v>
      </c>
      <c r="AV22" s="763">
        <v>153.07347397260276</v>
      </c>
      <c r="AW22" s="763">
        <v>153.97903278688526</v>
      </c>
      <c r="AX22" s="763">
        <v>166.9851904931507</v>
      </c>
      <c r="AY22" s="763">
        <v>168.93694876712328</v>
      </c>
      <c r="AZ22" s="763">
        <v>144.68628101369865</v>
      </c>
      <c r="BA22" s="763">
        <v>127.69104098360657</v>
      </c>
      <c r="BB22" s="764">
        <v>127.245345691008</v>
      </c>
      <c r="BC22" s="765">
        <v>-3.4904194465436023E-3</v>
      </c>
      <c r="BD22" s="765">
        <v>8.4428787274428707E-3</v>
      </c>
      <c r="BE22" s="765">
        <v>1.3734185298846519E-3</v>
      </c>
    </row>
    <row r="23" spans="1:57" x14ac:dyDescent="0.3">
      <c r="A23" s="4" t="s">
        <v>619</v>
      </c>
      <c r="B23" s="763">
        <v>135</v>
      </c>
      <c r="C23" s="763">
        <v>153</v>
      </c>
      <c r="D23" s="763">
        <v>179</v>
      </c>
      <c r="E23" s="763">
        <v>191</v>
      </c>
      <c r="F23" s="763">
        <v>157</v>
      </c>
      <c r="G23" s="763">
        <v>140</v>
      </c>
      <c r="H23" s="763">
        <v>129</v>
      </c>
      <c r="I23" s="763">
        <v>141</v>
      </c>
      <c r="J23" s="763">
        <v>166</v>
      </c>
      <c r="K23" s="763">
        <v>187</v>
      </c>
      <c r="L23" s="763">
        <v>216</v>
      </c>
      <c r="M23" s="763">
        <v>212</v>
      </c>
      <c r="N23" s="763">
        <v>229</v>
      </c>
      <c r="O23" s="763">
        <v>230</v>
      </c>
      <c r="P23" s="763">
        <v>214</v>
      </c>
      <c r="Q23" s="763">
        <v>212</v>
      </c>
      <c r="R23" s="763">
        <v>189</v>
      </c>
      <c r="S23" s="763">
        <v>177</v>
      </c>
      <c r="T23" s="763">
        <v>160</v>
      </c>
      <c r="U23" s="763">
        <v>170</v>
      </c>
      <c r="V23" s="763">
        <v>176</v>
      </c>
      <c r="W23" s="763">
        <v>169</v>
      </c>
      <c r="X23" s="763">
        <v>155</v>
      </c>
      <c r="Y23" s="763">
        <v>151</v>
      </c>
      <c r="Z23" s="763">
        <v>149</v>
      </c>
      <c r="AA23" s="763">
        <v>150</v>
      </c>
      <c r="AB23" s="763">
        <v>149</v>
      </c>
      <c r="AC23" s="763">
        <v>144</v>
      </c>
      <c r="AD23" s="763">
        <v>134</v>
      </c>
      <c r="AE23" s="763">
        <v>141</v>
      </c>
      <c r="AF23" s="763">
        <v>142</v>
      </c>
      <c r="AG23" s="763">
        <v>141</v>
      </c>
      <c r="AH23" s="763">
        <v>135</v>
      </c>
      <c r="AI23" s="763">
        <v>134</v>
      </c>
      <c r="AJ23" s="763">
        <v>141</v>
      </c>
      <c r="AK23" s="763">
        <v>143.10651912568306</v>
      </c>
      <c r="AL23" s="763">
        <v>139.42047945205479</v>
      </c>
      <c r="AM23" s="763">
        <v>160.6426301369863</v>
      </c>
      <c r="AN23" s="763">
        <v>174.77093972602739</v>
      </c>
      <c r="AO23" s="763">
        <v>164.89577595628415</v>
      </c>
      <c r="AP23" s="763">
        <v>170.66183972602741</v>
      </c>
      <c r="AQ23" s="763">
        <v>177.19408082191779</v>
      </c>
      <c r="AR23" s="763">
        <v>153.9654205479452</v>
      </c>
      <c r="AS23" s="763">
        <v>152.38612404371582</v>
      </c>
      <c r="AT23" s="763">
        <v>150.31483424657534</v>
      </c>
      <c r="AU23" s="763">
        <v>145.36754520547947</v>
      </c>
      <c r="AV23" s="763">
        <v>136.89904520547944</v>
      </c>
      <c r="AW23" s="763">
        <v>116.95232513661202</v>
      </c>
      <c r="AX23" s="763">
        <v>115.60269589041096</v>
      </c>
      <c r="AY23" s="763">
        <v>114.11546027397262</v>
      </c>
      <c r="AZ23" s="763">
        <v>108.74648630136987</v>
      </c>
      <c r="BA23" s="763">
        <v>96.660942622950813</v>
      </c>
      <c r="BB23" s="764">
        <v>98.690220206308794</v>
      </c>
      <c r="BC23" s="765">
        <v>2.0993769854631639E-2</v>
      </c>
      <c r="BD23" s="765">
        <v>-5.8803764234379052E-2</v>
      </c>
      <c r="BE23" s="765">
        <v>1.0652097050282883E-3</v>
      </c>
    </row>
    <row r="24" spans="1:57" x14ac:dyDescent="0.3">
      <c r="A24" s="4" t="s">
        <v>303</v>
      </c>
      <c r="B24" s="763">
        <v>3503</v>
      </c>
      <c r="C24" s="763">
        <v>3402</v>
      </c>
      <c r="D24" s="763">
        <v>3576</v>
      </c>
      <c r="E24" s="763">
        <v>3639</v>
      </c>
      <c r="F24" s="763">
        <v>3631</v>
      </c>
      <c r="G24" s="763">
        <v>3754</v>
      </c>
      <c r="H24" s="763">
        <v>3615</v>
      </c>
      <c r="I24" s="763">
        <v>3301</v>
      </c>
      <c r="J24" s="763">
        <v>3455</v>
      </c>
      <c r="K24" s="763">
        <v>3060</v>
      </c>
      <c r="L24" s="763">
        <v>2422</v>
      </c>
      <c r="M24" s="763">
        <v>2371</v>
      </c>
      <c r="N24" s="763">
        <v>2314</v>
      </c>
      <c r="O24" s="763">
        <v>2227</v>
      </c>
      <c r="P24" s="763">
        <v>2425</v>
      </c>
      <c r="Q24" s="763">
        <v>2228</v>
      </c>
      <c r="R24" s="763">
        <v>2163</v>
      </c>
      <c r="S24" s="763">
        <v>1954</v>
      </c>
      <c r="T24" s="763">
        <v>1852</v>
      </c>
      <c r="U24" s="763">
        <v>1853</v>
      </c>
      <c r="V24" s="763">
        <v>1744</v>
      </c>
      <c r="W24" s="763">
        <v>1886</v>
      </c>
      <c r="X24" s="763">
        <v>1910</v>
      </c>
      <c r="Y24" s="763">
        <v>1998</v>
      </c>
      <c r="Z24" s="763">
        <v>2012</v>
      </c>
      <c r="AA24" s="763">
        <v>2244</v>
      </c>
      <c r="AB24" s="763">
        <v>2501</v>
      </c>
      <c r="AC24" s="763">
        <v>2499</v>
      </c>
      <c r="AD24" s="763">
        <v>2592</v>
      </c>
      <c r="AE24" s="763">
        <v>2752</v>
      </c>
      <c r="AF24" s="763">
        <v>2959</v>
      </c>
      <c r="AG24" s="763">
        <v>3137</v>
      </c>
      <c r="AH24" s="763">
        <v>3321.123</v>
      </c>
      <c r="AI24" s="763">
        <v>3447.3090000000002</v>
      </c>
      <c r="AJ24" s="763">
        <v>3095.0600000000004</v>
      </c>
      <c r="AK24" s="763">
        <v>3111.6327625683061</v>
      </c>
      <c r="AL24" s="763">
        <v>3174.4310418504756</v>
      </c>
      <c r="AM24" s="763">
        <v>2975.0873521917806</v>
      </c>
      <c r="AN24" s="763">
        <v>2868.5614871232874</v>
      </c>
      <c r="AO24" s="763">
        <v>3305.8998175435886</v>
      </c>
      <c r="AP24" s="763">
        <v>3302.1076753424654</v>
      </c>
      <c r="AQ24" s="763">
        <v>3339.685410958904</v>
      </c>
      <c r="AR24" s="763">
        <v>3237.0706164383605</v>
      </c>
      <c r="AS24" s="763">
        <v>3228.1746994535501</v>
      </c>
      <c r="AT24" s="763">
        <v>3037.8359178082201</v>
      </c>
      <c r="AU24" s="763">
        <v>2841.5720273972602</v>
      </c>
      <c r="AV24" s="763">
        <v>2755.0210821917804</v>
      </c>
      <c r="AW24" s="763">
        <v>2703.7341912568309</v>
      </c>
      <c r="AX24" s="763">
        <v>2680.3561643835619</v>
      </c>
      <c r="AY24" s="763">
        <v>2692.4931506849321</v>
      </c>
      <c r="AZ24" s="763">
        <v>2630.8629999999998</v>
      </c>
      <c r="BA24" s="763">
        <v>2386.5518999999999</v>
      </c>
      <c r="BB24" s="764">
        <v>2110.2049301455063</v>
      </c>
      <c r="BC24" s="765">
        <v>-0.11579340464143839</v>
      </c>
      <c r="BD24" s="765">
        <v>-3.3044401142415358E-2</v>
      </c>
      <c r="BE24" s="765">
        <v>2.2776428773697704E-2</v>
      </c>
    </row>
    <row r="25" spans="1:57" x14ac:dyDescent="0.3">
      <c r="A25" s="4" t="s">
        <v>620</v>
      </c>
      <c r="B25" s="763">
        <v>47.134520547945201</v>
      </c>
      <c r="C25" s="763">
        <v>54.411095890410962</v>
      </c>
      <c r="D25" s="763">
        <v>78.214246575342472</v>
      </c>
      <c r="E25" s="763">
        <v>84.571311475409829</v>
      </c>
      <c r="F25" s="763">
        <v>83.804657534246587</v>
      </c>
      <c r="G25" s="763">
        <v>63.94671232876712</v>
      </c>
      <c r="H25" s="763">
        <v>80.384657534246571</v>
      </c>
      <c r="I25" s="763">
        <v>89.237158469945356</v>
      </c>
      <c r="J25" s="763">
        <v>89.738904109589043</v>
      </c>
      <c r="K25" s="763">
        <v>85.596164383561643</v>
      </c>
      <c r="L25" s="763">
        <v>77.88</v>
      </c>
      <c r="M25" s="763">
        <v>77.646120218579227</v>
      </c>
      <c r="N25" s="763">
        <v>68.013616438356166</v>
      </c>
      <c r="O25" s="763">
        <v>65.872328767123292</v>
      </c>
      <c r="P25" s="763">
        <v>66.254739726027395</v>
      </c>
      <c r="Q25" s="763">
        <v>80.05565573770491</v>
      </c>
      <c r="R25" s="763">
        <v>87.104191780821921</v>
      </c>
      <c r="S25" s="763">
        <v>99.377589041095902</v>
      </c>
      <c r="T25" s="763">
        <v>97.913698630136992</v>
      </c>
      <c r="U25" s="763">
        <v>94.687622950819673</v>
      </c>
      <c r="V25" s="763">
        <v>91.159835616438357</v>
      </c>
      <c r="W25" s="763">
        <v>88.823863013698627</v>
      </c>
      <c r="X25" s="763">
        <v>85.648465753424659</v>
      </c>
      <c r="Y25" s="763">
        <v>77.082595628415305</v>
      </c>
      <c r="Z25" s="763">
        <v>76.185424657534256</v>
      </c>
      <c r="AA25" s="763">
        <v>77.254657534246576</v>
      </c>
      <c r="AB25" s="763">
        <v>77.188136986301373</v>
      </c>
      <c r="AC25" s="763">
        <v>76.022841530054635</v>
      </c>
      <c r="AD25" s="763">
        <v>82.529506849315069</v>
      </c>
      <c r="AE25" s="763">
        <v>89.500547945205469</v>
      </c>
      <c r="AF25" s="763">
        <v>96.402520547945201</v>
      </c>
      <c r="AG25" s="763">
        <v>101.75590163934427</v>
      </c>
      <c r="AH25" s="763">
        <v>107.61394520547945</v>
      </c>
      <c r="AI25" s="763">
        <v>124.93087671232877</v>
      </c>
      <c r="AJ25" s="763">
        <v>123.53161643835617</v>
      </c>
      <c r="AK25" s="763">
        <v>125.58439890710382</v>
      </c>
      <c r="AL25" s="763">
        <v>133.67857534246576</v>
      </c>
      <c r="AM25" s="763">
        <v>149.18064383561645</v>
      </c>
      <c r="AN25" s="763">
        <v>149.31582191780825</v>
      </c>
      <c r="AO25" s="763">
        <v>143.4919366188231</v>
      </c>
      <c r="AP25" s="763">
        <v>143.12930280224438</v>
      </c>
      <c r="AQ25" s="763">
        <v>136.58222324852233</v>
      </c>
      <c r="AR25" s="763">
        <v>145.75382790084674</v>
      </c>
      <c r="AS25" s="763">
        <v>139.82048031298606</v>
      </c>
      <c r="AT25" s="763">
        <v>131.41341151868264</v>
      </c>
      <c r="AU25" s="763">
        <v>140.3774506439953</v>
      </c>
      <c r="AV25" s="763">
        <v>140.75085981230342</v>
      </c>
      <c r="AW25" s="763">
        <v>146.91499038146191</v>
      </c>
      <c r="AX25" s="763">
        <v>152.14088413248433</v>
      </c>
      <c r="AY25" s="763">
        <v>159.47408541780104</v>
      </c>
      <c r="AZ25" s="763">
        <v>151.79259061145089</v>
      </c>
      <c r="BA25" s="763">
        <v>139.62452734977572</v>
      </c>
      <c r="BB25" s="764">
        <v>135.42902441758059</v>
      </c>
      <c r="BC25" s="765">
        <v>-3.0048466496755966E-2</v>
      </c>
      <c r="BD25" s="765">
        <v>2.2054354878495719E-3</v>
      </c>
      <c r="BE25" s="765">
        <v>1.4617488019638444E-3</v>
      </c>
    </row>
    <row r="26" spans="1:57" x14ac:dyDescent="0.3">
      <c r="A26" s="766" t="s">
        <v>621</v>
      </c>
      <c r="B26" s="767">
        <v>4333.8084931506846</v>
      </c>
      <c r="C26" s="767">
        <v>4291.2752054794519</v>
      </c>
      <c r="D26" s="767">
        <v>4570.8454794520549</v>
      </c>
      <c r="E26" s="767">
        <v>4681.729781420765</v>
      </c>
      <c r="F26" s="767">
        <v>4702.3367123287671</v>
      </c>
      <c r="G26" s="767">
        <v>4829.0650032834592</v>
      </c>
      <c r="H26" s="767">
        <v>4722.6499329132021</v>
      </c>
      <c r="I26" s="767">
        <v>4494.1403889688645</v>
      </c>
      <c r="J26" s="767">
        <v>4791.9525053941707</v>
      </c>
      <c r="K26" s="767">
        <v>4368.8444314119279</v>
      </c>
      <c r="L26" s="767">
        <v>3697.421401645367</v>
      </c>
      <c r="M26" s="767">
        <v>3659.405618702197</v>
      </c>
      <c r="N26" s="767">
        <v>3639.6021084670883</v>
      </c>
      <c r="O26" s="767">
        <v>3647.7819596320342</v>
      </c>
      <c r="P26" s="767">
        <v>3901.8325984713479</v>
      </c>
      <c r="Q26" s="767">
        <v>3746.5050501839073</v>
      </c>
      <c r="R26" s="767">
        <v>3725.0128584487907</v>
      </c>
      <c r="S26" s="767">
        <v>3571.4343494490231</v>
      </c>
      <c r="T26" s="767">
        <v>3538.6181175302736</v>
      </c>
      <c r="U26" s="767">
        <v>3719.5029689112944</v>
      </c>
      <c r="V26" s="767">
        <v>3721.3741839377967</v>
      </c>
      <c r="W26" s="767">
        <v>3983.8474301498395</v>
      </c>
      <c r="X26" s="767">
        <v>3928.4802467745494</v>
      </c>
      <c r="Y26" s="767">
        <v>4112.1028576043509</v>
      </c>
      <c r="Z26" s="767">
        <v>4167.071757961965</v>
      </c>
      <c r="AA26" s="767">
        <v>4507.1049052161779</v>
      </c>
      <c r="AB26" s="767">
        <v>4748.9410737029593</v>
      </c>
      <c r="AC26" s="767">
        <v>4845.0613661202187</v>
      </c>
      <c r="AD26" s="767">
        <v>5044.0738904109585</v>
      </c>
      <c r="AE26" s="767">
        <v>5346.0010958904104</v>
      </c>
      <c r="AF26" s="767">
        <v>5778.9806027397253</v>
      </c>
      <c r="AG26" s="767">
        <v>6159.9253005464479</v>
      </c>
      <c r="AH26" s="767">
        <v>6494.8057424657527</v>
      </c>
      <c r="AI26" s="767">
        <v>6875.8595424657524</v>
      </c>
      <c r="AJ26" s="767">
        <v>6654.3932768475843</v>
      </c>
      <c r="AK26" s="767">
        <v>6696.0816638164843</v>
      </c>
      <c r="AL26" s="767">
        <v>6821.8494921272177</v>
      </c>
      <c r="AM26" s="767">
        <v>6761.7667477978757</v>
      </c>
      <c r="AN26" s="767">
        <v>6718.7437432597008</v>
      </c>
      <c r="AO26" s="767">
        <v>7183.6272317866369</v>
      </c>
      <c r="AP26" s="767">
        <v>7339.2141260221442</v>
      </c>
      <c r="AQ26" s="767">
        <v>7495.6780852668371</v>
      </c>
      <c r="AR26" s="767">
        <v>7344.1496196674652</v>
      </c>
      <c r="AS26" s="767">
        <v>7438.6192279189727</v>
      </c>
      <c r="AT26" s="767">
        <v>7384.9087911272536</v>
      </c>
      <c r="AU26" s="767">
        <v>7409.5600753440813</v>
      </c>
      <c r="AV26" s="767">
        <v>7448.8605273288067</v>
      </c>
      <c r="AW26" s="767">
        <v>7373.1318828511749</v>
      </c>
      <c r="AX26" s="767">
        <v>7403.0907775877258</v>
      </c>
      <c r="AY26" s="767">
        <v>7663.1199075366476</v>
      </c>
      <c r="AZ26" s="767">
        <v>7758.7382104318613</v>
      </c>
      <c r="BA26" s="767">
        <v>7418.2707231687418</v>
      </c>
      <c r="BB26" s="767">
        <v>7181.7143577529596</v>
      </c>
      <c r="BC26" s="768">
        <v>-3.1888343556533916E-2</v>
      </c>
      <c r="BD26" s="768">
        <v>-1.037523929959927E-3</v>
      </c>
      <c r="BE26" s="768">
        <v>7.7515602018389487E-2</v>
      </c>
    </row>
    <row r="27" spans="1:57" x14ac:dyDescent="0.3">
      <c r="B27" s="763"/>
      <c r="C27" s="763"/>
      <c r="D27" s="763"/>
      <c r="E27" s="763"/>
      <c r="F27" s="763"/>
      <c r="G27" s="763"/>
      <c r="H27" s="763"/>
      <c r="I27" s="763"/>
      <c r="J27" s="763"/>
      <c r="K27" s="763"/>
      <c r="L27" s="763"/>
      <c r="M27" s="763"/>
      <c r="N27" s="763"/>
      <c r="O27" s="763"/>
      <c r="P27" s="763"/>
      <c r="Q27" s="763"/>
      <c r="R27" s="763"/>
      <c r="S27" s="763"/>
      <c r="T27" s="763"/>
      <c r="U27" s="763"/>
      <c r="V27" s="763"/>
      <c r="W27" s="763"/>
      <c r="X27" s="763"/>
      <c r="Y27" s="763"/>
      <c r="Z27" s="763"/>
      <c r="AA27" s="763"/>
      <c r="AB27" s="763"/>
      <c r="AC27" s="763"/>
      <c r="AD27" s="763"/>
      <c r="AE27" s="763"/>
      <c r="AF27" s="763"/>
      <c r="AG27" s="763"/>
      <c r="AH27" s="763"/>
      <c r="AI27" s="763"/>
      <c r="AJ27" s="763"/>
      <c r="AK27" s="763"/>
      <c r="AL27" s="763"/>
      <c r="AM27" s="763"/>
      <c r="AN27" s="763"/>
      <c r="AO27" s="763"/>
      <c r="AP27" s="763"/>
      <c r="AQ27" s="763"/>
      <c r="AR27" s="763"/>
      <c r="AS27" s="763"/>
      <c r="AT27" s="763"/>
      <c r="AU27" s="763"/>
      <c r="AV27" s="763"/>
      <c r="AW27" s="763"/>
      <c r="AX27" s="763"/>
      <c r="AY27" s="763"/>
      <c r="AZ27" s="763"/>
      <c r="BA27" s="763"/>
      <c r="BB27" s="764"/>
      <c r="BC27" s="765"/>
      <c r="BD27" s="765"/>
      <c r="BE27" s="765"/>
    </row>
    <row r="28" spans="1:57" x14ac:dyDescent="0.3">
      <c r="A28" s="4" t="s">
        <v>622</v>
      </c>
      <c r="B28" s="763" t="s">
        <v>623</v>
      </c>
      <c r="C28" s="763" t="s">
        <v>623</v>
      </c>
      <c r="D28" s="763" t="s">
        <v>623</v>
      </c>
      <c r="E28" s="763" t="s">
        <v>623</v>
      </c>
      <c r="F28" s="763" t="s">
        <v>623</v>
      </c>
      <c r="G28" s="763" t="s">
        <v>623</v>
      </c>
      <c r="H28" s="763" t="s">
        <v>623</v>
      </c>
      <c r="I28" s="763">
        <v>2</v>
      </c>
      <c r="J28" s="763">
        <v>3</v>
      </c>
      <c r="K28" s="763">
        <v>2</v>
      </c>
      <c r="L28" s="763">
        <v>3</v>
      </c>
      <c r="M28" s="763">
        <v>4</v>
      </c>
      <c r="N28" s="763">
        <v>10</v>
      </c>
      <c r="O28" s="763">
        <v>8</v>
      </c>
      <c r="P28" s="763">
        <v>8</v>
      </c>
      <c r="Q28" s="763">
        <v>6</v>
      </c>
      <c r="R28" s="763">
        <v>15</v>
      </c>
      <c r="S28" s="763">
        <v>34</v>
      </c>
      <c r="T28" s="763">
        <v>43</v>
      </c>
      <c r="U28" s="763">
        <v>47</v>
      </c>
      <c r="V28" s="763">
        <v>60</v>
      </c>
      <c r="W28" s="763">
        <v>74</v>
      </c>
      <c r="X28" s="763">
        <v>93</v>
      </c>
      <c r="Y28" s="763">
        <v>96</v>
      </c>
      <c r="Z28" s="763">
        <v>112</v>
      </c>
      <c r="AA28" s="763">
        <v>121</v>
      </c>
      <c r="AB28" s="763">
        <v>142</v>
      </c>
      <c r="AC28" s="763">
        <v>157</v>
      </c>
      <c r="AD28" s="763">
        <v>168</v>
      </c>
      <c r="AE28" s="763">
        <v>185</v>
      </c>
      <c r="AF28" s="763">
        <v>186</v>
      </c>
      <c r="AG28" s="763">
        <v>208</v>
      </c>
      <c r="AH28" s="763">
        <v>230</v>
      </c>
      <c r="AI28" s="763">
        <v>238</v>
      </c>
      <c r="AJ28" s="763">
        <v>299</v>
      </c>
      <c r="AK28" s="763">
        <v>363</v>
      </c>
      <c r="AL28" s="763">
        <v>348</v>
      </c>
      <c r="AM28" s="763">
        <v>371</v>
      </c>
      <c r="AN28" s="763">
        <v>368</v>
      </c>
      <c r="AO28" s="763">
        <v>390</v>
      </c>
      <c r="AP28" s="763">
        <v>379.97549780821925</v>
      </c>
      <c r="AQ28" s="763">
        <v>345.53852986301376</v>
      </c>
      <c r="AR28" s="763">
        <v>311.27309317808221</v>
      </c>
      <c r="AS28" s="763">
        <v>287.22854598360658</v>
      </c>
      <c r="AT28" s="763">
        <v>264.77521421917811</v>
      </c>
      <c r="AU28" s="763">
        <v>249.45960065753422</v>
      </c>
      <c r="AV28" s="763">
        <v>224.507517260274</v>
      </c>
      <c r="AW28" s="763">
        <v>204.23533494535522</v>
      </c>
      <c r="AX28" s="763">
        <v>178.17798887671236</v>
      </c>
      <c r="AY28" s="763">
        <v>166.84044769863016</v>
      </c>
      <c r="AZ28" s="763">
        <v>157.79915583561643</v>
      </c>
      <c r="BA28" s="763">
        <v>141.70371928961748</v>
      </c>
      <c r="BB28" s="764">
        <v>138.24625432876712</v>
      </c>
      <c r="BC28" s="765">
        <v>-2.4399253443615709E-2</v>
      </c>
      <c r="BD28" s="765">
        <v>-8.5279364038893468E-2</v>
      </c>
      <c r="BE28" s="765">
        <v>1.4921564820401325E-3</v>
      </c>
    </row>
    <row r="29" spans="1:57" x14ac:dyDescent="0.3">
      <c r="A29" s="4" t="s">
        <v>624</v>
      </c>
      <c r="B29" s="763">
        <v>47.766273972602733</v>
      </c>
      <c r="C29" s="763">
        <v>39.076991780821913</v>
      </c>
      <c r="D29" s="763">
        <v>36.559736986301367</v>
      </c>
      <c r="E29" s="763">
        <v>34.582825136612016</v>
      </c>
      <c r="F29" s="763">
        <v>33.861235616438357</v>
      </c>
      <c r="G29" s="763">
        <v>31.899301369863014</v>
      </c>
      <c r="H29" s="763">
        <v>28.538024657534244</v>
      </c>
      <c r="I29" s="763">
        <v>25.471825136612019</v>
      </c>
      <c r="J29" s="763">
        <v>23.356471232876714</v>
      </c>
      <c r="K29" s="763">
        <v>23.37451506849315</v>
      </c>
      <c r="L29" s="763">
        <v>26.882189041095891</v>
      </c>
      <c r="M29" s="763">
        <v>28.217043715846998</v>
      </c>
      <c r="N29" s="763">
        <v>27.102539726027395</v>
      </c>
      <c r="O29" s="763">
        <v>31.397035616438355</v>
      </c>
      <c r="P29" s="763">
        <v>36.225898630136989</v>
      </c>
      <c r="Q29" s="763">
        <v>35.494693989071038</v>
      </c>
      <c r="R29" s="763">
        <v>31.045315068493149</v>
      </c>
      <c r="S29" s="763">
        <v>36.838528767123293</v>
      </c>
      <c r="T29" s="763">
        <v>46.727539726027402</v>
      </c>
      <c r="U29" s="763">
        <v>47.261639344262299</v>
      </c>
      <c r="V29" s="763">
        <v>49.685172602739719</v>
      </c>
      <c r="W29" s="763">
        <v>53.270139726027395</v>
      </c>
      <c r="X29" s="763">
        <v>81.809457534246576</v>
      </c>
      <c r="Y29" s="763">
        <v>100.23185519125683</v>
      </c>
      <c r="Z29" s="763">
        <v>95.674745205479468</v>
      </c>
      <c r="AA29" s="763">
        <v>97.009668493150684</v>
      </c>
      <c r="AB29" s="763">
        <v>90.026528767123295</v>
      </c>
      <c r="AC29" s="763">
        <v>93.252325136612029</v>
      </c>
      <c r="AD29" s="763">
        <v>96.3747397260274</v>
      </c>
      <c r="AE29" s="763">
        <v>101.64715890410957</v>
      </c>
      <c r="AF29" s="763">
        <v>108.79603287671235</v>
      </c>
      <c r="AG29" s="763">
        <v>112.91931693989071</v>
      </c>
      <c r="AH29" s="763">
        <v>123.51423013698633</v>
      </c>
      <c r="AI29" s="763">
        <v>116.75397260273974</v>
      </c>
      <c r="AJ29" s="763">
        <v>104.16662191780823</v>
      </c>
      <c r="AK29" s="763">
        <v>94.906133879781422</v>
      </c>
      <c r="AL29" s="763">
        <v>85.668610958904125</v>
      </c>
      <c r="AM29" s="763">
        <v>114.76688219178082</v>
      </c>
      <c r="AN29" s="763">
        <v>115.56920547945207</v>
      </c>
      <c r="AO29" s="763">
        <v>113.16259562841532</v>
      </c>
      <c r="AP29" s="763">
        <v>126.78149589041097</v>
      </c>
      <c r="AQ29" s="763">
        <v>119.68302739726028</v>
      </c>
      <c r="AR29" s="763">
        <v>121.5776202341096</v>
      </c>
      <c r="AS29" s="763">
        <v>108.33095053442622</v>
      </c>
      <c r="AT29" s="763">
        <v>94.862961262328753</v>
      </c>
      <c r="AU29" s="763">
        <v>105.94095080273974</v>
      </c>
      <c r="AV29" s="763">
        <v>110.09963248630139</v>
      </c>
      <c r="AW29" s="763">
        <v>111.64945790368851</v>
      </c>
      <c r="AX29" s="763">
        <v>114.13073137972602</v>
      </c>
      <c r="AY29" s="763">
        <v>119.58890892410959</v>
      </c>
      <c r="AZ29" s="763">
        <v>113.4675572673507</v>
      </c>
      <c r="BA29" s="763">
        <v>77.777254811371591</v>
      </c>
      <c r="BB29" s="764">
        <v>86.042492460274005</v>
      </c>
      <c r="BC29" s="765">
        <v>0.10626805573104359</v>
      </c>
      <c r="BD29" s="765">
        <v>-4.2184183249166729E-2</v>
      </c>
      <c r="BE29" s="765">
        <v>9.2869686400444602E-4</v>
      </c>
    </row>
    <row r="30" spans="1:57" x14ac:dyDescent="0.3">
      <c r="A30" s="4" t="s">
        <v>304</v>
      </c>
      <c r="B30" s="763" t="s">
        <v>623</v>
      </c>
      <c r="C30" s="763" t="s">
        <v>623</v>
      </c>
      <c r="D30" s="763" t="s">
        <v>623</v>
      </c>
      <c r="E30" s="763" t="s">
        <v>623</v>
      </c>
      <c r="F30" s="763" t="s">
        <v>623</v>
      </c>
      <c r="G30" s="763" t="s">
        <v>623</v>
      </c>
      <c r="H30" s="763">
        <v>6</v>
      </c>
      <c r="I30" s="763">
        <v>33</v>
      </c>
      <c r="J30" s="763">
        <v>32</v>
      </c>
      <c r="K30" s="763">
        <v>35</v>
      </c>
      <c r="L30" s="763">
        <v>189</v>
      </c>
      <c r="M30" s="763">
        <v>279</v>
      </c>
      <c r="N30" s="763">
        <v>287</v>
      </c>
      <c r="O30" s="763">
        <v>356</v>
      </c>
      <c r="P30" s="763">
        <v>407</v>
      </c>
      <c r="Q30" s="763">
        <v>528</v>
      </c>
      <c r="R30" s="763">
        <v>512</v>
      </c>
      <c r="S30" s="763">
        <v>532</v>
      </c>
      <c r="T30" s="763">
        <v>661</v>
      </c>
      <c r="U30" s="763">
        <v>752</v>
      </c>
      <c r="V30" s="763">
        <v>823</v>
      </c>
      <c r="W30" s="763">
        <v>907</v>
      </c>
      <c r="X30" s="763">
        <v>1054</v>
      </c>
      <c r="Y30" s="763">
        <v>1196</v>
      </c>
      <c r="Z30" s="763">
        <v>1567</v>
      </c>
      <c r="AA30" s="763">
        <v>1716</v>
      </c>
      <c r="AB30" s="763">
        <v>1955</v>
      </c>
      <c r="AC30" s="763">
        <v>2217</v>
      </c>
      <c r="AD30" s="763">
        <v>2377</v>
      </c>
      <c r="AE30" s="763">
        <v>2693</v>
      </c>
      <c r="AF30" s="763">
        <v>2903</v>
      </c>
      <c r="AG30" s="763">
        <v>3232</v>
      </c>
      <c r="AH30" s="763">
        <v>3280</v>
      </c>
      <c r="AI30" s="763">
        <v>3138</v>
      </c>
      <c r="AJ30" s="763">
        <v>3139</v>
      </c>
      <c r="AK30" s="763">
        <v>3346.0000000000005</v>
      </c>
      <c r="AL30" s="763">
        <v>3418</v>
      </c>
      <c r="AM30" s="763">
        <v>3333</v>
      </c>
      <c r="AN30" s="763">
        <v>3264</v>
      </c>
      <c r="AO30" s="763">
        <v>3179.8602217965599</v>
      </c>
      <c r="AP30" s="763">
        <v>2960.9223246449424</v>
      </c>
      <c r="AQ30" s="763">
        <v>2772.2465615792262</v>
      </c>
      <c r="AR30" s="763">
        <v>2550.5961641226086</v>
      </c>
      <c r="AS30" s="763">
        <v>2466.2823099496686</v>
      </c>
      <c r="AT30" s="763">
        <v>2349.1834136740881</v>
      </c>
      <c r="AU30" s="763">
        <v>2136.590085203241</v>
      </c>
      <c r="AV30" s="763">
        <v>2039.1672582888227</v>
      </c>
      <c r="AW30" s="763">
        <v>1917.3785690426996</v>
      </c>
      <c r="AX30" s="763">
        <v>1837.8101511249381</v>
      </c>
      <c r="AY30" s="763">
        <v>1888.8831903443436</v>
      </c>
      <c r="AZ30" s="763">
        <v>1945.9475069341017</v>
      </c>
      <c r="BA30" s="763">
        <v>1994.7421585197135</v>
      </c>
      <c r="BB30" s="764">
        <v>1968.8710065239734</v>
      </c>
      <c r="BC30" s="765">
        <v>-1.2969672238209884E-2</v>
      </c>
      <c r="BD30" s="765">
        <v>-3.23785407113234E-2</v>
      </c>
      <c r="BE30" s="765">
        <v>2.1250945632848864E-2</v>
      </c>
    </row>
    <row r="31" spans="1:57" x14ac:dyDescent="0.3">
      <c r="A31" s="4" t="s">
        <v>625</v>
      </c>
      <c r="B31" s="763">
        <v>265.77591780821916</v>
      </c>
      <c r="C31" s="763">
        <v>271.00205479452063</v>
      </c>
      <c r="D31" s="763">
        <v>278.84126027397264</v>
      </c>
      <c r="E31" s="763">
        <v>279.70040983606555</v>
      </c>
      <c r="F31" s="763">
        <v>281.08893150684929</v>
      </c>
      <c r="G31" s="763">
        <v>283.78430136986299</v>
      </c>
      <c r="H31" s="763">
        <v>292.34364383561643</v>
      </c>
      <c r="I31" s="763">
        <v>298.41879781420766</v>
      </c>
      <c r="J31" s="763">
        <v>303.93252054794522</v>
      </c>
      <c r="K31" s="763">
        <v>308.02701369863013</v>
      </c>
      <c r="L31" s="763">
        <v>311.30657534246575</v>
      </c>
      <c r="M31" s="763">
        <v>312.71311475409834</v>
      </c>
      <c r="N31" s="763">
        <v>312.54109589041099</v>
      </c>
      <c r="O31" s="763">
        <v>293.48832876712333</v>
      </c>
      <c r="P31" s="763">
        <v>264.66227397260275</v>
      </c>
      <c r="Q31" s="763">
        <v>250.11915300546451</v>
      </c>
      <c r="R31" s="763">
        <v>253.54093150684932</v>
      </c>
      <c r="S31" s="763">
        <v>255.55731506849318</v>
      </c>
      <c r="T31" s="763">
        <v>252.49158904109586</v>
      </c>
      <c r="U31" s="763">
        <v>248.92904371584697</v>
      </c>
      <c r="V31" s="763">
        <v>235.62789041095888</v>
      </c>
      <c r="W31" s="763">
        <v>223.42671232876714</v>
      </c>
      <c r="X31" s="763">
        <v>210.64942465753424</v>
      </c>
      <c r="Y31" s="763">
        <v>205.44095628415295</v>
      </c>
      <c r="Z31" s="763">
        <v>201.55953424657534</v>
      </c>
      <c r="AA31" s="763">
        <v>169.0478904109589</v>
      </c>
      <c r="AB31" s="763">
        <v>145.91016438356166</v>
      </c>
      <c r="AC31" s="763">
        <v>141.7580601092896</v>
      </c>
      <c r="AD31" s="763">
        <v>144.27679452054795</v>
      </c>
      <c r="AE31" s="763">
        <v>145.3689589041096</v>
      </c>
      <c r="AF31" s="763">
        <v>144.87197260273976</v>
      </c>
      <c r="AG31" s="763">
        <v>142.38158469945355</v>
      </c>
      <c r="AH31" s="763">
        <v>140.72841095890411</v>
      </c>
      <c r="AI31" s="763">
        <v>136.76216438356161</v>
      </c>
      <c r="AJ31" s="763">
        <v>133.14246575342466</v>
      </c>
      <c r="AK31" s="763">
        <v>131.74158469945354</v>
      </c>
      <c r="AL31" s="763">
        <v>130.8926301369863</v>
      </c>
      <c r="AM31" s="763">
        <v>127.86931506849317</v>
      </c>
      <c r="AN31" s="763">
        <v>123.86687671232875</v>
      </c>
      <c r="AO31" s="763">
        <v>119.77710382513659</v>
      </c>
      <c r="AP31" s="763">
        <v>114.35575342465752</v>
      </c>
      <c r="AQ31" s="763">
        <v>105.24841095890412</v>
      </c>
      <c r="AR31" s="763">
        <v>99.904712328767118</v>
      </c>
      <c r="AS31" s="763">
        <v>98.807704918032783</v>
      </c>
      <c r="AT31" s="763">
        <v>93.802904109589036</v>
      </c>
      <c r="AU31" s="763">
        <v>89.539945205479455</v>
      </c>
      <c r="AV31" s="763">
        <v>88.516301369863015</v>
      </c>
      <c r="AW31" s="763">
        <v>83.070491803278685</v>
      </c>
      <c r="AX31" s="763">
        <v>85.982821917808224</v>
      </c>
      <c r="AY31" s="763">
        <v>84.368575342465746</v>
      </c>
      <c r="AZ31" s="763">
        <v>83.494849315068493</v>
      </c>
      <c r="BA31" s="763">
        <v>79.31</v>
      </c>
      <c r="BB31" s="764">
        <v>75.547260273972597</v>
      </c>
      <c r="BC31" s="765">
        <v>-4.7443446299677228E-2</v>
      </c>
      <c r="BD31" s="765">
        <v>-2.7899334988546021E-2</v>
      </c>
      <c r="BE31" s="765">
        <v>8.1541691429916753E-4</v>
      </c>
    </row>
    <row r="32" spans="1:57" x14ac:dyDescent="0.3">
      <c r="A32" s="4" t="s">
        <v>584</v>
      </c>
      <c r="B32" s="763">
        <v>1.7398356164383564</v>
      </c>
      <c r="C32" s="763">
        <v>1.6155616438356164</v>
      </c>
      <c r="D32" s="763">
        <v>1.8433972602739723</v>
      </c>
      <c r="E32" s="763">
        <v>1.735081967213115</v>
      </c>
      <c r="F32" s="763">
        <v>1.7921095890410961</v>
      </c>
      <c r="G32" s="763">
        <v>3.5191232876712326</v>
      </c>
      <c r="H32" s="763">
        <v>4.8999452054794519</v>
      </c>
      <c r="I32" s="763">
        <v>7.8619672131147542</v>
      </c>
      <c r="J32" s="763">
        <v>8.8254246575342457</v>
      </c>
      <c r="K32" s="763">
        <v>9.762410958904109</v>
      </c>
      <c r="L32" s="763">
        <v>33.859397260273973</v>
      </c>
      <c r="M32" s="763">
        <v>254.43224043715844</v>
      </c>
      <c r="N32" s="763">
        <v>798.63342465753431</v>
      </c>
      <c r="O32" s="763">
        <v>1127.2792328767123</v>
      </c>
      <c r="P32" s="763">
        <v>1623.3987945205481</v>
      </c>
      <c r="Q32" s="763">
        <v>1676.1385792349727</v>
      </c>
      <c r="R32" s="763">
        <v>1867.7111232876712</v>
      </c>
      <c r="S32" s="763">
        <v>2166.7166027397261</v>
      </c>
      <c r="T32" s="763">
        <v>2422.0737534246573</v>
      </c>
      <c r="U32" s="763">
        <v>2652.1277595628412</v>
      </c>
      <c r="V32" s="763">
        <v>2695.4223561643835</v>
      </c>
      <c r="W32" s="763">
        <v>2690.9876164383559</v>
      </c>
      <c r="X32" s="763">
        <v>2612.3218630136985</v>
      </c>
      <c r="Y32" s="763">
        <v>2413.9010928961743</v>
      </c>
      <c r="Z32" s="763">
        <v>1943.2941369863011</v>
      </c>
      <c r="AA32" s="763">
        <v>1932.8096438356163</v>
      </c>
      <c r="AB32" s="763">
        <v>1933.555397260274</v>
      </c>
      <c r="AC32" s="763">
        <v>1995.8924590163931</v>
      </c>
      <c r="AD32" s="763">
        <v>2134.8367123287671</v>
      </c>
      <c r="AE32" s="763">
        <v>2694.4375890410956</v>
      </c>
      <c r="AF32" s="763">
        <v>2769.1562739726023</v>
      </c>
      <c r="AG32" s="763">
        <v>2755.0978142076501</v>
      </c>
      <c r="AH32" s="763">
        <v>2721.4492054794523</v>
      </c>
      <c r="AI32" s="763">
        <v>2834.5276712328741</v>
      </c>
      <c r="AJ32" s="763">
        <v>2931.5167123287674</v>
      </c>
      <c r="AK32" s="763">
        <v>2695.6278527792424</v>
      </c>
      <c r="AL32" s="763">
        <v>2503.2178981773022</v>
      </c>
      <c r="AM32" s="763">
        <v>2490.4373795613769</v>
      </c>
      <c r="AN32" s="763">
        <v>2283.2624281116068</v>
      </c>
      <c r="AO32" s="763">
        <v>2052.2165982904362</v>
      </c>
      <c r="AP32" s="763">
        <v>1834.0763798887776</v>
      </c>
      <c r="AQ32" s="763">
        <v>1658.8213751236467</v>
      </c>
      <c r="AR32" s="763">
        <v>1651.2422276086011</v>
      </c>
      <c r="AS32" s="763">
        <v>1548.7962723016863</v>
      </c>
      <c r="AT32" s="763">
        <v>1468.8879117512279</v>
      </c>
      <c r="AU32" s="763">
        <v>1355.5465767767421</v>
      </c>
      <c r="AV32" s="763">
        <v>1111.8552098269765</v>
      </c>
      <c r="AW32" s="763">
        <v>946.29050541129754</v>
      </c>
      <c r="AX32" s="763">
        <v>864.46828619993425</v>
      </c>
      <c r="AY32" s="763">
        <v>852.45963820564555</v>
      </c>
      <c r="AZ32" s="763">
        <v>963.41553065426001</v>
      </c>
      <c r="BA32" s="763">
        <v>1012.5808469945356</v>
      </c>
      <c r="BB32" s="764">
        <v>999.13270563193839</v>
      </c>
      <c r="BC32" s="765">
        <v>-1.3281054448652574E-2</v>
      </c>
      <c r="BD32" s="765">
        <v>-4.8162066831029526E-2</v>
      </c>
      <c r="BE32" s="765">
        <v>1.0784106595622713E-2</v>
      </c>
    </row>
    <row r="33" spans="1:57" x14ac:dyDescent="0.3">
      <c r="A33" s="4" t="s">
        <v>626</v>
      </c>
      <c r="B33" s="763">
        <v>470.47194520547947</v>
      </c>
      <c r="C33" s="763">
        <v>486.67797260273977</v>
      </c>
      <c r="D33" s="763">
        <v>506.99183561643849</v>
      </c>
      <c r="E33" s="763">
        <v>517.63767759562836</v>
      </c>
      <c r="F33" s="763">
        <v>530.04495890410965</v>
      </c>
      <c r="G33" s="763">
        <v>528.23695890410954</v>
      </c>
      <c r="H33" s="763">
        <v>509.31172602739719</v>
      </c>
      <c r="I33" s="763">
        <v>504.36866120218565</v>
      </c>
      <c r="J33" s="763">
        <v>509.14263013698627</v>
      </c>
      <c r="K33" s="763">
        <v>509.97432876712332</v>
      </c>
      <c r="L33" s="763">
        <v>507.72306849315072</v>
      </c>
      <c r="M33" s="763">
        <v>494.31199453551915</v>
      </c>
      <c r="N33" s="763">
        <v>481.7442465753424</v>
      </c>
      <c r="O33" s="763">
        <v>489.99369863013703</v>
      </c>
      <c r="P33" s="763">
        <v>508.77394520547938</v>
      </c>
      <c r="Q33" s="763">
        <v>484.20893442622952</v>
      </c>
      <c r="R33" s="763">
        <v>470.3364109589042</v>
      </c>
      <c r="S33" s="763">
        <v>493.03931506849329</v>
      </c>
      <c r="T33" s="763">
        <v>530.1069041095891</v>
      </c>
      <c r="U33" s="763">
        <v>531.81248633879784</v>
      </c>
      <c r="V33" s="763">
        <v>564.89545205479453</v>
      </c>
      <c r="W33" s="763">
        <v>575.3679178082192</v>
      </c>
      <c r="X33" s="763">
        <v>556.90753424657532</v>
      </c>
      <c r="Y33" s="763">
        <v>545.67377049180334</v>
      </c>
      <c r="Z33" s="763">
        <v>523.25394520547945</v>
      </c>
      <c r="AA33" s="763">
        <v>517.62457534246585</v>
      </c>
      <c r="AB33" s="763">
        <v>526.44950684931518</v>
      </c>
      <c r="AC33" s="763">
        <v>500.78890710382512</v>
      </c>
      <c r="AD33" s="763">
        <v>462.05772602739728</v>
      </c>
      <c r="AE33" s="763">
        <v>471.20972602739732</v>
      </c>
      <c r="AF33" s="763">
        <v>441.54419178082185</v>
      </c>
      <c r="AG33" s="763">
        <v>412.35516393442623</v>
      </c>
      <c r="AH33" s="763">
        <v>389.24997808219183</v>
      </c>
      <c r="AI33" s="763">
        <v>376.17196712328769</v>
      </c>
      <c r="AJ33" s="763">
        <v>347.28790947945203</v>
      </c>
      <c r="AK33" s="763">
        <v>340.16133346994536</v>
      </c>
      <c r="AL33" s="763">
        <v>338.87747306849309</v>
      </c>
      <c r="AM33" s="763">
        <v>352.7022392876712</v>
      </c>
      <c r="AN33" s="763">
        <v>352.12451627397252</v>
      </c>
      <c r="AO33" s="763">
        <v>336.39613196721314</v>
      </c>
      <c r="AP33" s="763">
        <v>312.69710143013697</v>
      </c>
      <c r="AQ33" s="763">
        <v>300.00689649315069</v>
      </c>
      <c r="AR33" s="763">
        <v>297.5137190410959</v>
      </c>
      <c r="AS33" s="763">
        <v>280.62946396174863</v>
      </c>
      <c r="AT33" s="763">
        <v>267.71176616438356</v>
      </c>
      <c r="AU33" s="763">
        <v>261.14131564383558</v>
      </c>
      <c r="AV33" s="763">
        <v>260.37774758904118</v>
      </c>
      <c r="AW33" s="763">
        <v>260.53755866120218</v>
      </c>
      <c r="AX33" s="763">
        <v>274.93515632876711</v>
      </c>
      <c r="AY33" s="763">
        <v>277.40511112328772</v>
      </c>
      <c r="AZ33" s="763">
        <v>274.1195890878019</v>
      </c>
      <c r="BA33" s="763">
        <v>260.18419911274526</v>
      </c>
      <c r="BB33" s="764">
        <v>250.91398637527647</v>
      </c>
      <c r="BC33" s="765">
        <v>-3.5629422421043166E-2</v>
      </c>
      <c r="BD33" s="765">
        <v>-1.4140631097640632E-2</v>
      </c>
      <c r="BE33" s="765">
        <v>2.7082320097730869E-3</v>
      </c>
    </row>
    <row r="34" spans="1:57" x14ac:dyDescent="0.3">
      <c r="A34" s="766" t="s">
        <v>627</v>
      </c>
      <c r="B34" s="767">
        <v>785.75397260273974</v>
      </c>
      <c r="C34" s="767">
        <v>798.37258082191784</v>
      </c>
      <c r="D34" s="767">
        <v>824.23623013698636</v>
      </c>
      <c r="E34" s="767">
        <v>833.65599453551897</v>
      </c>
      <c r="F34" s="767">
        <v>846.78723561643835</v>
      </c>
      <c r="G34" s="767">
        <v>847.4396849315068</v>
      </c>
      <c r="H34" s="767">
        <v>841.09333972602747</v>
      </c>
      <c r="I34" s="767">
        <v>871.12125136612008</v>
      </c>
      <c r="J34" s="767">
        <v>880.25704657534243</v>
      </c>
      <c r="K34" s="767">
        <v>888.13826849315058</v>
      </c>
      <c r="L34" s="767">
        <v>1071.7712301369861</v>
      </c>
      <c r="M34" s="767">
        <v>1372.6743934426231</v>
      </c>
      <c r="N34" s="767">
        <v>1917.0213068493151</v>
      </c>
      <c r="O34" s="767">
        <v>2306.1582958904105</v>
      </c>
      <c r="P34" s="767">
        <v>2848.0609123287672</v>
      </c>
      <c r="Q34" s="767">
        <v>2979.9613606557377</v>
      </c>
      <c r="R34" s="767">
        <v>3149.6337808219168</v>
      </c>
      <c r="S34" s="767">
        <v>3518.1517616438364</v>
      </c>
      <c r="T34" s="767">
        <v>3955.3997863013692</v>
      </c>
      <c r="U34" s="767">
        <v>4279.1309289617484</v>
      </c>
      <c r="V34" s="767">
        <v>4428.6308712328755</v>
      </c>
      <c r="W34" s="767">
        <v>4524.0523863013686</v>
      </c>
      <c r="X34" s="767">
        <v>4608.6882794520552</v>
      </c>
      <c r="Y34" s="767">
        <v>4557.2476748633862</v>
      </c>
      <c r="Z34" s="767">
        <v>4442.7823616438354</v>
      </c>
      <c r="AA34" s="767">
        <v>4553.4917780821925</v>
      </c>
      <c r="AB34" s="767">
        <v>4792.9415972602746</v>
      </c>
      <c r="AC34" s="767">
        <v>5105.6917513661192</v>
      </c>
      <c r="AD34" s="767">
        <v>5382.5459726027393</v>
      </c>
      <c r="AE34" s="767">
        <v>6290.6634328767113</v>
      </c>
      <c r="AF34" s="767">
        <v>6553.3684712328768</v>
      </c>
      <c r="AG34" s="767">
        <v>6862.7538797814223</v>
      </c>
      <c r="AH34" s="767">
        <v>6884.941824657536</v>
      </c>
      <c r="AI34" s="767">
        <v>6840.2157753424626</v>
      </c>
      <c r="AJ34" s="767">
        <v>6954.113709479454</v>
      </c>
      <c r="AK34" s="767">
        <v>6971.4369048284243</v>
      </c>
      <c r="AL34" s="767">
        <v>6824.656612341686</v>
      </c>
      <c r="AM34" s="767">
        <v>6789.7758161093197</v>
      </c>
      <c r="AN34" s="767">
        <v>6506.8230265773609</v>
      </c>
      <c r="AO34" s="767">
        <v>6191.4126515077605</v>
      </c>
      <c r="AP34" s="767">
        <v>5728.8085530871449</v>
      </c>
      <c r="AQ34" s="767">
        <v>5301.5448014152016</v>
      </c>
      <c r="AR34" s="767">
        <v>5032.1075365132629</v>
      </c>
      <c r="AS34" s="767">
        <v>4790.0752476491698</v>
      </c>
      <c r="AT34" s="767">
        <v>4539.2241711807947</v>
      </c>
      <c r="AU34" s="767">
        <v>4198.2184742895724</v>
      </c>
      <c r="AV34" s="767">
        <v>3834.5236668212801</v>
      </c>
      <c r="AW34" s="767">
        <v>3523.1619177675216</v>
      </c>
      <c r="AX34" s="767">
        <v>3355.5051358278865</v>
      </c>
      <c r="AY34" s="767">
        <v>3389.5458716384833</v>
      </c>
      <c r="AZ34" s="767">
        <v>3538.2441890941996</v>
      </c>
      <c r="BA34" s="767">
        <v>3566.2981787279828</v>
      </c>
      <c r="BB34" s="767">
        <v>3518.7537055942025</v>
      </c>
      <c r="BC34" s="768">
        <v>-1.3331603458558328E-2</v>
      </c>
      <c r="BD34" s="768">
        <v>-3.8871353549080667E-2</v>
      </c>
      <c r="BE34" s="768">
        <v>3.7979554498588419E-2</v>
      </c>
    </row>
    <row r="35" spans="1:57" x14ac:dyDescent="0.3">
      <c r="B35" s="763"/>
      <c r="C35" s="763"/>
      <c r="D35" s="763"/>
      <c r="E35" s="763"/>
      <c r="F35" s="763"/>
      <c r="G35" s="763"/>
      <c r="H35" s="763"/>
      <c r="I35" s="763"/>
      <c r="J35" s="763"/>
      <c r="K35" s="763"/>
      <c r="L35" s="763"/>
      <c r="M35" s="763"/>
      <c r="N35" s="763"/>
      <c r="O35" s="763"/>
      <c r="P35" s="763"/>
      <c r="Q35" s="763"/>
      <c r="R35" s="763"/>
      <c r="S35" s="763"/>
      <c r="T35" s="763"/>
      <c r="U35" s="763"/>
      <c r="V35" s="763"/>
      <c r="W35" s="763"/>
      <c r="X35" s="763"/>
      <c r="Y35" s="763"/>
      <c r="Z35" s="763"/>
      <c r="AA35" s="763"/>
      <c r="AB35" s="763"/>
      <c r="AC35" s="763"/>
      <c r="AD35" s="763"/>
      <c r="AE35" s="763"/>
      <c r="AF35" s="763"/>
      <c r="AG35" s="763"/>
      <c r="AH35" s="763"/>
      <c r="AI35" s="763"/>
      <c r="AJ35" s="763"/>
      <c r="AK35" s="763"/>
      <c r="AL35" s="763"/>
      <c r="AM35" s="763"/>
      <c r="AN35" s="763"/>
      <c r="AO35" s="763"/>
      <c r="AP35" s="763"/>
      <c r="AQ35" s="763"/>
      <c r="AR35" s="763"/>
      <c r="AS35" s="763"/>
      <c r="AT35" s="763"/>
      <c r="AU35" s="763"/>
      <c r="AV35" s="763"/>
      <c r="AW35" s="763"/>
      <c r="AX35" s="763"/>
      <c r="AY35" s="763"/>
      <c r="AZ35" s="763"/>
      <c r="BA35" s="763"/>
      <c r="BB35" s="764"/>
      <c r="BC35" s="765"/>
      <c r="BD35" s="765"/>
      <c r="BE35" s="765"/>
    </row>
    <row r="36" spans="1:57" x14ac:dyDescent="0.3">
      <c r="A36" s="4" t="s">
        <v>345</v>
      </c>
      <c r="B36" s="763" t="s">
        <v>623</v>
      </c>
      <c r="C36" s="763" t="s">
        <v>623</v>
      </c>
      <c r="D36" s="763" t="s">
        <v>623</v>
      </c>
      <c r="E36" s="763" t="s">
        <v>623</v>
      </c>
      <c r="F36" s="763" t="s">
        <v>623</v>
      </c>
      <c r="G36" s="763" t="s">
        <v>623</v>
      </c>
      <c r="H36" s="763" t="s">
        <v>623</v>
      </c>
      <c r="I36" s="763" t="s">
        <v>623</v>
      </c>
      <c r="J36" s="763" t="s">
        <v>623</v>
      </c>
      <c r="K36" s="763" t="s">
        <v>623</v>
      </c>
      <c r="L36" s="763" t="s">
        <v>623</v>
      </c>
      <c r="M36" s="763" t="s">
        <v>623</v>
      </c>
      <c r="N36" s="763" t="s">
        <v>623</v>
      </c>
      <c r="O36" s="763" t="s">
        <v>623</v>
      </c>
      <c r="P36" s="763" t="s">
        <v>623</v>
      </c>
      <c r="Q36" s="763" t="s">
        <v>623</v>
      </c>
      <c r="R36" s="763" t="s">
        <v>623</v>
      </c>
      <c r="S36" s="763" t="s">
        <v>623</v>
      </c>
      <c r="T36" s="763" t="s">
        <v>623</v>
      </c>
      <c r="U36" s="763" t="s">
        <v>623</v>
      </c>
      <c r="V36" s="763">
        <v>273.51780821917811</v>
      </c>
      <c r="W36" s="763">
        <v>268.38904109589043</v>
      </c>
      <c r="X36" s="763">
        <v>285.67397260273975</v>
      </c>
      <c r="Y36" s="763">
        <v>279.97814207650271</v>
      </c>
      <c r="Z36" s="763">
        <v>268.21095890410959</v>
      </c>
      <c r="AA36" s="763">
        <v>254.33150684931508</v>
      </c>
      <c r="AB36" s="763">
        <v>239.72057534246576</v>
      </c>
      <c r="AC36" s="763">
        <v>227.53718579234973</v>
      </c>
      <c r="AD36" s="763">
        <v>207.40408219178082</v>
      </c>
      <c r="AE36" s="763">
        <v>193.42175342465754</v>
      </c>
      <c r="AF36" s="763">
        <v>185.06852054794521</v>
      </c>
      <c r="AG36" s="763">
        <v>183.28939890710379</v>
      </c>
      <c r="AH36" s="763">
        <v>182.30657534246578</v>
      </c>
      <c r="AI36" s="763">
        <v>230.69561643835613</v>
      </c>
      <c r="AJ36" s="763">
        <v>278.71863013698629</v>
      </c>
      <c r="AK36" s="763">
        <v>281.18497267759557</v>
      </c>
      <c r="AL36" s="763">
        <v>300.15534246575339</v>
      </c>
      <c r="AM36" s="763">
        <v>307.03958904109589</v>
      </c>
      <c r="AN36" s="763">
        <v>307.93397260273969</v>
      </c>
      <c r="AO36" s="763">
        <v>308.65368852459022</v>
      </c>
      <c r="AP36" s="763">
        <v>444.91860273972605</v>
      </c>
      <c r="AQ36" s="763">
        <v>646.16668493150689</v>
      </c>
      <c r="AR36" s="763">
        <v>875.5329315068492</v>
      </c>
      <c r="AS36" s="763">
        <v>915.83112021857914</v>
      </c>
      <c r="AT36" s="763">
        <v>1026.6706575342466</v>
      </c>
      <c r="AU36" s="763">
        <v>1036.7168767123287</v>
      </c>
      <c r="AV36" s="763">
        <v>932.07580821917816</v>
      </c>
      <c r="AW36" s="763">
        <v>882.32122950819667</v>
      </c>
      <c r="AX36" s="763">
        <v>888.38132876712336</v>
      </c>
      <c r="AY36" s="763">
        <v>861.17535616438374</v>
      </c>
      <c r="AZ36" s="763">
        <v>850.84760273972597</v>
      </c>
      <c r="BA36" s="763">
        <v>837.52351092896197</v>
      </c>
      <c r="BB36" s="764">
        <v>794.52993150684938</v>
      </c>
      <c r="BC36" s="765">
        <v>-5.1334176128888687E-2</v>
      </c>
      <c r="BD36" s="765">
        <v>2.6278532353256168E-2</v>
      </c>
      <c r="BE36" s="765">
        <v>8.575733159854217E-3</v>
      </c>
    </row>
    <row r="37" spans="1:57" x14ac:dyDescent="0.3">
      <c r="A37" s="4" t="s">
        <v>321</v>
      </c>
      <c r="B37" s="763" t="s">
        <v>623</v>
      </c>
      <c r="C37" s="763" t="s">
        <v>623</v>
      </c>
      <c r="D37" s="763" t="s">
        <v>623</v>
      </c>
      <c r="E37" s="763" t="s">
        <v>623</v>
      </c>
      <c r="F37" s="763" t="s">
        <v>623</v>
      </c>
      <c r="G37" s="763" t="s">
        <v>623</v>
      </c>
      <c r="H37" s="763" t="s">
        <v>623</v>
      </c>
      <c r="I37" s="763" t="s">
        <v>623</v>
      </c>
      <c r="J37" s="763" t="s">
        <v>623</v>
      </c>
      <c r="K37" s="763" t="s">
        <v>623</v>
      </c>
      <c r="L37" s="763" t="s">
        <v>623</v>
      </c>
      <c r="M37" s="763" t="s">
        <v>623</v>
      </c>
      <c r="N37" s="763" t="s">
        <v>623</v>
      </c>
      <c r="O37" s="763" t="s">
        <v>623</v>
      </c>
      <c r="P37" s="763" t="s">
        <v>623</v>
      </c>
      <c r="Q37" s="763" t="s">
        <v>623</v>
      </c>
      <c r="R37" s="763" t="s">
        <v>623</v>
      </c>
      <c r="S37" s="763" t="s">
        <v>623</v>
      </c>
      <c r="T37" s="763" t="s">
        <v>623</v>
      </c>
      <c r="U37" s="763" t="s">
        <v>623</v>
      </c>
      <c r="V37" s="763">
        <v>484.76712328767127</v>
      </c>
      <c r="W37" s="763">
        <v>502.79369863013693</v>
      </c>
      <c r="X37" s="763">
        <v>523.06383561643827</v>
      </c>
      <c r="Y37" s="763">
        <v>545.08934426229507</v>
      </c>
      <c r="Z37" s="763">
        <v>556.38767123287676</v>
      </c>
      <c r="AA37" s="763">
        <v>570.74465753424658</v>
      </c>
      <c r="AB37" s="763">
        <v>588.68219178082188</v>
      </c>
      <c r="AC37" s="763">
        <v>568.88251366120221</v>
      </c>
      <c r="AD37" s="763">
        <v>507.35616438356163</v>
      </c>
      <c r="AE37" s="763">
        <v>445.85358904109592</v>
      </c>
      <c r="AF37" s="763">
        <v>450.43887671232881</v>
      </c>
      <c r="AG37" s="763">
        <v>493.12330601092896</v>
      </c>
      <c r="AH37" s="763">
        <v>556.87306849315075</v>
      </c>
      <c r="AI37" s="763">
        <v>558.49142465753425</v>
      </c>
      <c r="AJ37" s="763">
        <v>655.62652054794523</v>
      </c>
      <c r="AK37" s="763">
        <v>740.20792349726776</v>
      </c>
      <c r="AL37" s="763">
        <v>841.49024657534255</v>
      </c>
      <c r="AM37" s="763">
        <v>992.57799999999986</v>
      </c>
      <c r="AN37" s="763">
        <v>1080.6377726027399</v>
      </c>
      <c r="AO37" s="763">
        <v>1247.9324106595134</v>
      </c>
      <c r="AP37" s="763">
        <v>1294.5542530265291</v>
      </c>
      <c r="AQ37" s="763">
        <v>1369.8752460681417</v>
      </c>
      <c r="AR37" s="763">
        <v>1415.0232936392563</v>
      </c>
      <c r="AS37" s="763">
        <v>1485.2467924216437</v>
      </c>
      <c r="AT37" s="763">
        <v>1609.4813725997351</v>
      </c>
      <c r="AU37" s="763">
        <v>1675.7103457649628</v>
      </c>
      <c r="AV37" s="763">
        <v>1684.1450089901957</v>
      </c>
      <c r="AW37" s="763">
        <v>1664.1310341892636</v>
      </c>
      <c r="AX37" s="763">
        <v>1736.7022153836908</v>
      </c>
      <c r="AY37" s="763">
        <v>1709.566794932799</v>
      </c>
      <c r="AZ37" s="763">
        <v>1694.7578857313699</v>
      </c>
      <c r="BA37" s="763">
        <v>1654.9720762072739</v>
      </c>
      <c r="BB37" s="764">
        <v>1834.5145073839367</v>
      </c>
      <c r="BC37" s="765">
        <v>0.10848668310351384</v>
      </c>
      <c r="BD37" s="765">
        <v>1.9086304748490157E-2</v>
      </c>
      <c r="BE37" s="765">
        <v>1.9800773097835685E-2</v>
      </c>
    </row>
    <row r="38" spans="1:57" x14ac:dyDescent="0.3">
      <c r="A38" s="4" t="s">
        <v>628</v>
      </c>
      <c r="B38" s="763" t="s">
        <v>623</v>
      </c>
      <c r="C38" s="763" t="s">
        <v>623</v>
      </c>
      <c r="D38" s="763" t="s">
        <v>623</v>
      </c>
      <c r="E38" s="763" t="s">
        <v>623</v>
      </c>
      <c r="F38" s="763" t="s">
        <v>623</v>
      </c>
      <c r="G38" s="763" t="s">
        <v>623</v>
      </c>
      <c r="H38" s="763" t="s">
        <v>623</v>
      </c>
      <c r="I38" s="763" t="s">
        <v>623</v>
      </c>
      <c r="J38" s="763" t="s">
        <v>623</v>
      </c>
      <c r="K38" s="763" t="s">
        <v>623</v>
      </c>
      <c r="L38" s="763" t="s">
        <v>623</v>
      </c>
      <c r="M38" s="763" t="s">
        <v>623</v>
      </c>
      <c r="N38" s="763" t="s">
        <v>623</v>
      </c>
      <c r="O38" s="763" t="s">
        <v>623</v>
      </c>
      <c r="P38" s="763" t="s">
        <v>623</v>
      </c>
      <c r="Q38" s="763" t="s">
        <v>623</v>
      </c>
      <c r="R38" s="763" t="s">
        <v>623</v>
      </c>
      <c r="S38" s="763" t="s">
        <v>623</v>
      </c>
      <c r="T38" s="763" t="s">
        <v>623</v>
      </c>
      <c r="U38" s="763" t="s">
        <v>623</v>
      </c>
      <c r="V38" s="763">
        <v>10862.591671232878</v>
      </c>
      <c r="W38" s="763">
        <v>11246.881643835617</v>
      </c>
      <c r="X38" s="763">
        <v>11416.333424657534</v>
      </c>
      <c r="Y38" s="763">
        <v>11372.755355191257</v>
      </c>
      <c r="Z38" s="763">
        <v>11070.064109589041</v>
      </c>
      <c r="AA38" s="763">
        <v>10342.44312328767</v>
      </c>
      <c r="AB38" s="763">
        <v>9263.6959999999981</v>
      </c>
      <c r="AC38" s="763">
        <v>7978.1863387978146</v>
      </c>
      <c r="AD38" s="763">
        <v>7118.8562739726021</v>
      </c>
      <c r="AE38" s="763">
        <v>6370.724712328768</v>
      </c>
      <c r="AF38" s="763">
        <v>6235.776931506849</v>
      </c>
      <c r="AG38" s="763">
        <v>6061.591967213114</v>
      </c>
      <c r="AH38" s="763">
        <v>6170.6748493150681</v>
      </c>
      <c r="AI38" s="763">
        <v>6109.9982465753428</v>
      </c>
      <c r="AJ38" s="763">
        <v>6118.7800547945217</v>
      </c>
      <c r="AK38" s="763">
        <v>6583.5105040983617</v>
      </c>
      <c r="AL38" s="763">
        <v>7106.5920999999989</v>
      </c>
      <c r="AM38" s="763">
        <v>7755.6803076712331</v>
      </c>
      <c r="AN38" s="763">
        <v>8603.3646395616433</v>
      </c>
      <c r="AO38" s="763">
        <v>9335.6817427322421</v>
      </c>
      <c r="AP38" s="763">
        <v>9598.3408706118717</v>
      </c>
      <c r="AQ38" s="763">
        <v>9836.766523852275</v>
      </c>
      <c r="AR38" s="763">
        <v>10061.684398096566</v>
      </c>
      <c r="AS38" s="763">
        <v>9969.2536807156812</v>
      </c>
      <c r="AT38" s="763">
        <v>10157.218261579692</v>
      </c>
      <c r="AU38" s="763">
        <v>10382.658234880375</v>
      </c>
      <c r="AV38" s="763">
        <v>10538.208819037522</v>
      </c>
      <c r="AW38" s="763">
        <v>10660.076573075945</v>
      </c>
      <c r="AX38" s="763">
        <v>10808.925031415281</v>
      </c>
      <c r="AY38" s="763">
        <v>10860.461781547492</v>
      </c>
      <c r="AZ38" s="763">
        <v>11009.215690034542</v>
      </c>
      <c r="BA38" s="763">
        <v>11269.38422913959</v>
      </c>
      <c r="BB38" s="764">
        <v>11257.263379441398</v>
      </c>
      <c r="BC38" s="765">
        <v>-1.0755556338962746E-3</v>
      </c>
      <c r="BD38" s="765">
        <v>1.368911319228272E-2</v>
      </c>
      <c r="BE38" s="765">
        <v>0.12150490878197445</v>
      </c>
    </row>
    <row r="39" spans="1:57" x14ac:dyDescent="0.3">
      <c r="A39" s="4" t="s">
        <v>346</v>
      </c>
      <c r="B39" s="763" t="s">
        <v>623</v>
      </c>
      <c r="C39" s="763" t="s">
        <v>623</v>
      </c>
      <c r="D39" s="763" t="s">
        <v>623</v>
      </c>
      <c r="E39" s="763" t="s">
        <v>623</v>
      </c>
      <c r="F39" s="763" t="s">
        <v>623</v>
      </c>
      <c r="G39" s="763" t="s">
        <v>623</v>
      </c>
      <c r="H39" s="763" t="s">
        <v>623</v>
      </c>
      <c r="I39" s="763" t="s">
        <v>623</v>
      </c>
      <c r="J39" s="763" t="s">
        <v>623</v>
      </c>
      <c r="K39" s="763" t="s">
        <v>623</v>
      </c>
      <c r="L39" s="763" t="s">
        <v>623</v>
      </c>
      <c r="M39" s="763" t="s">
        <v>623</v>
      </c>
      <c r="N39" s="763" t="s">
        <v>623</v>
      </c>
      <c r="O39" s="763" t="s">
        <v>623</v>
      </c>
      <c r="P39" s="763" t="s">
        <v>623</v>
      </c>
      <c r="Q39" s="763" t="s">
        <v>623</v>
      </c>
      <c r="R39" s="763" t="s">
        <v>623</v>
      </c>
      <c r="S39" s="763" t="s">
        <v>623</v>
      </c>
      <c r="T39" s="763" t="s">
        <v>623</v>
      </c>
      <c r="U39" s="763" t="s">
        <v>623</v>
      </c>
      <c r="V39" s="763">
        <v>142.22465753424657</v>
      </c>
      <c r="W39" s="763">
        <v>137.56986301369864</v>
      </c>
      <c r="X39" s="763">
        <v>135.43013698630133</v>
      </c>
      <c r="Y39" s="763">
        <v>120.10109289617486</v>
      </c>
      <c r="Z39" s="763">
        <v>121.03013698630136</v>
      </c>
      <c r="AA39" s="763">
        <v>119.52054794520546</v>
      </c>
      <c r="AB39" s="763">
        <v>113.0958904109589</v>
      </c>
      <c r="AC39" s="763">
        <v>108.79781420765029</v>
      </c>
      <c r="AD39" s="763">
        <v>91.597808219178077</v>
      </c>
      <c r="AE39" s="763">
        <v>86.608767123287677</v>
      </c>
      <c r="AF39" s="763">
        <v>83.863013698630127</v>
      </c>
      <c r="AG39" s="763">
        <v>89.657103825136616</v>
      </c>
      <c r="AH39" s="763">
        <v>108.353698630137</v>
      </c>
      <c r="AI39" s="763">
        <v>128.63698630136986</v>
      </c>
      <c r="AJ39" s="763">
        <v>142.64438356164388</v>
      </c>
      <c r="AK39" s="763">
        <v>141.80457923497269</v>
      </c>
      <c r="AL39" s="763">
        <v>159.12799999999999</v>
      </c>
      <c r="AM39" s="763">
        <v>178.91000000000003</v>
      </c>
      <c r="AN39" s="763">
        <v>199.68299999999999</v>
      </c>
      <c r="AO39" s="763">
        <v>193.08593989071036</v>
      </c>
      <c r="AP39" s="763">
        <v>189.78898849315067</v>
      </c>
      <c r="AQ39" s="763">
        <v>175.69804999999999</v>
      </c>
      <c r="AR39" s="763">
        <v>204.41767762619372</v>
      </c>
      <c r="AS39" s="763">
        <v>222.38364955816979</v>
      </c>
      <c r="AT39" s="763">
        <v>217.5284519326967</v>
      </c>
      <c r="AU39" s="763">
        <v>212.37645875397914</v>
      </c>
      <c r="AV39" s="763">
        <v>215.22356398362894</v>
      </c>
      <c r="AW39" s="763">
        <v>224.60981183456724</v>
      </c>
      <c r="AX39" s="763">
        <v>231.79418995907236</v>
      </c>
      <c r="AY39" s="763">
        <v>240.79368152796724</v>
      </c>
      <c r="AZ39" s="763">
        <v>261.07654177353345</v>
      </c>
      <c r="BA39" s="763">
        <v>252.81946032742152</v>
      </c>
      <c r="BB39" s="764">
        <v>257.70017540927694</v>
      </c>
      <c r="BC39" s="765">
        <v>1.9305140021794509E-2</v>
      </c>
      <c r="BD39" s="765">
        <v>3.7061127695134033E-2</v>
      </c>
      <c r="BE39" s="765">
        <v>2.7814785219813123E-3</v>
      </c>
    </row>
    <row r="40" spans="1:57" x14ac:dyDescent="0.3">
      <c r="A40" s="4" t="s">
        <v>629</v>
      </c>
      <c r="B40" s="763">
        <v>4857.7599999999993</v>
      </c>
      <c r="C40" s="763">
        <v>5302</v>
      </c>
      <c r="D40" s="763">
        <v>5762</v>
      </c>
      <c r="E40" s="763">
        <v>6167.1038251366117</v>
      </c>
      <c r="F40" s="763">
        <v>6566</v>
      </c>
      <c r="G40" s="763">
        <v>7126.7463013698634</v>
      </c>
      <c r="H40" s="763">
        <v>7610.4591780821929</v>
      </c>
      <c r="I40" s="763">
        <v>8064.1284153005463</v>
      </c>
      <c r="J40" s="763">
        <v>8664.4219178082203</v>
      </c>
      <c r="K40" s="763">
        <v>9270.4054794520544</v>
      </c>
      <c r="L40" s="763">
        <v>9915.9843835616448</v>
      </c>
      <c r="M40" s="763">
        <v>10465.595901639346</v>
      </c>
      <c r="N40" s="763">
        <v>11009.914246575343</v>
      </c>
      <c r="O40" s="763">
        <v>11530.754246575343</v>
      </c>
      <c r="P40" s="763">
        <v>11805.424657534246</v>
      </c>
      <c r="Q40" s="763">
        <v>12116.414480874319</v>
      </c>
      <c r="R40" s="763">
        <v>12260.252876712331</v>
      </c>
      <c r="S40" s="763">
        <v>12329.785479452054</v>
      </c>
      <c r="T40" s="763">
        <v>12403.434246575343</v>
      </c>
      <c r="U40" s="763">
        <v>12296.677049180327</v>
      </c>
      <c r="V40" s="763" t="s">
        <v>623</v>
      </c>
      <c r="W40" s="763" t="s">
        <v>623</v>
      </c>
      <c r="X40" s="763" t="s">
        <v>623</v>
      </c>
      <c r="Y40" s="763" t="s">
        <v>623</v>
      </c>
      <c r="Z40" s="763" t="s">
        <v>623</v>
      </c>
      <c r="AA40" s="763" t="s">
        <v>623</v>
      </c>
      <c r="AB40" s="763" t="s">
        <v>623</v>
      </c>
      <c r="AC40" s="763" t="s">
        <v>623</v>
      </c>
      <c r="AD40" s="763" t="s">
        <v>623</v>
      </c>
      <c r="AE40" s="763" t="s">
        <v>623</v>
      </c>
      <c r="AF40" s="763" t="s">
        <v>623</v>
      </c>
      <c r="AG40" s="763" t="s">
        <v>623</v>
      </c>
      <c r="AH40" s="763" t="s">
        <v>623</v>
      </c>
      <c r="AI40" s="763" t="s">
        <v>623</v>
      </c>
      <c r="AJ40" s="763" t="s">
        <v>623</v>
      </c>
      <c r="AK40" s="763" t="s">
        <v>623</v>
      </c>
      <c r="AL40" s="763" t="s">
        <v>623</v>
      </c>
      <c r="AM40" s="763" t="s">
        <v>623</v>
      </c>
      <c r="AN40" s="763" t="s">
        <v>623</v>
      </c>
      <c r="AO40" s="763" t="s">
        <v>623</v>
      </c>
      <c r="AP40" s="763" t="s">
        <v>623</v>
      </c>
      <c r="AQ40" s="763" t="s">
        <v>623</v>
      </c>
      <c r="AR40" s="763" t="s">
        <v>623</v>
      </c>
      <c r="AS40" s="763" t="s">
        <v>623</v>
      </c>
      <c r="AT40" s="763" t="s">
        <v>623</v>
      </c>
      <c r="AU40" s="763" t="s">
        <v>623</v>
      </c>
      <c r="AV40" s="763" t="s">
        <v>623</v>
      </c>
      <c r="AW40" s="763" t="s">
        <v>623</v>
      </c>
      <c r="AX40" s="763" t="s">
        <v>623</v>
      </c>
      <c r="AY40" s="763" t="s">
        <v>623</v>
      </c>
      <c r="AZ40" s="763" t="s">
        <v>623</v>
      </c>
      <c r="BA40" s="763" t="s">
        <v>623</v>
      </c>
      <c r="BB40" s="764" t="s">
        <v>623</v>
      </c>
      <c r="BC40" s="765" t="s">
        <v>623</v>
      </c>
      <c r="BD40" s="765" t="s">
        <v>623</v>
      </c>
      <c r="BE40" s="765" t="s">
        <v>623</v>
      </c>
    </row>
    <row r="41" spans="1:57" x14ac:dyDescent="0.3">
      <c r="A41" s="4" t="s">
        <v>630</v>
      </c>
      <c r="B41" s="763" t="s">
        <v>623</v>
      </c>
      <c r="C41" s="763" t="s">
        <v>623</v>
      </c>
      <c r="D41" s="763" t="s">
        <v>623</v>
      </c>
      <c r="E41" s="763" t="s">
        <v>623</v>
      </c>
      <c r="F41" s="763" t="s">
        <v>623</v>
      </c>
      <c r="G41" s="763" t="s">
        <v>623</v>
      </c>
      <c r="H41" s="763" t="s">
        <v>623</v>
      </c>
      <c r="I41" s="763" t="s">
        <v>623</v>
      </c>
      <c r="J41" s="763" t="s">
        <v>623</v>
      </c>
      <c r="K41" s="763" t="s">
        <v>623</v>
      </c>
      <c r="L41" s="763" t="s">
        <v>623</v>
      </c>
      <c r="M41" s="763" t="s">
        <v>623</v>
      </c>
      <c r="N41" s="763" t="s">
        <v>623</v>
      </c>
      <c r="O41" s="763" t="s">
        <v>623</v>
      </c>
      <c r="P41" s="763" t="s">
        <v>623</v>
      </c>
      <c r="Q41" s="763" t="s">
        <v>623</v>
      </c>
      <c r="R41" s="763" t="s">
        <v>623</v>
      </c>
      <c r="S41" s="763" t="s">
        <v>623</v>
      </c>
      <c r="T41" s="763" t="s">
        <v>623</v>
      </c>
      <c r="U41" s="763" t="s">
        <v>623</v>
      </c>
      <c r="V41" s="763">
        <v>54.608219178082194</v>
      </c>
      <c r="W41" s="763">
        <v>60.62191780821918</v>
      </c>
      <c r="X41" s="763">
        <v>64.271232876712332</v>
      </c>
      <c r="Y41" s="763">
        <v>60.355191256830608</v>
      </c>
      <c r="Z41" s="763">
        <v>66.484931506849307</v>
      </c>
      <c r="AA41" s="763">
        <v>68.9945205479452</v>
      </c>
      <c r="AB41" s="763">
        <v>68.739726027397268</v>
      </c>
      <c r="AC41" s="763">
        <v>79.37158469945355</v>
      </c>
      <c r="AD41" s="763">
        <v>93.575068493150695</v>
      </c>
      <c r="AE41" s="763">
        <v>124.28575342465753</v>
      </c>
      <c r="AF41" s="763">
        <v>172.29342465753422</v>
      </c>
      <c r="AG41" s="763">
        <v>173.54016393442623</v>
      </c>
      <c r="AH41" s="763">
        <v>181.50739726027399</v>
      </c>
      <c r="AI41" s="763">
        <v>191.45397260273973</v>
      </c>
      <c r="AJ41" s="763">
        <v>190.87671232876713</v>
      </c>
      <c r="AK41" s="763">
        <v>158.77049180327867</v>
      </c>
      <c r="AL41" s="763">
        <v>152.7858904109589</v>
      </c>
      <c r="AM41" s="763">
        <v>152.99287671232878</v>
      </c>
      <c r="AN41" s="763">
        <v>150.58232876712327</v>
      </c>
      <c r="AO41" s="763">
        <v>138.41284153005466</v>
      </c>
      <c r="AP41" s="763">
        <v>114.78808219178083</v>
      </c>
      <c r="AQ41" s="763">
        <v>113.87260273972603</v>
      </c>
      <c r="AR41" s="763">
        <v>103.8127501369863</v>
      </c>
      <c r="AS41" s="763">
        <v>101.83087431693988</v>
      </c>
      <c r="AT41" s="763">
        <v>95.210136986301364</v>
      </c>
      <c r="AU41" s="763">
        <v>77.715475068493149</v>
      </c>
      <c r="AV41" s="763">
        <v>76.578904109589047</v>
      </c>
      <c r="AW41" s="763">
        <v>67.728688524590154</v>
      </c>
      <c r="AX41" s="763">
        <v>63.289426716004499</v>
      </c>
      <c r="AY41" s="763">
        <v>61.307613334335386</v>
      </c>
      <c r="AZ41" s="763">
        <v>59.456249672779109</v>
      </c>
      <c r="BA41" s="763">
        <v>57.738655357076233</v>
      </c>
      <c r="BB41" s="764">
        <v>54.233460595384969</v>
      </c>
      <c r="BC41" s="765">
        <v>-6.0707938901831016E-2</v>
      </c>
      <c r="BD41" s="765">
        <v>-6.5660430227901134E-2</v>
      </c>
      <c r="BE41" s="765">
        <v>5.8536710570416129E-4</v>
      </c>
    </row>
    <row r="42" spans="1:57" x14ac:dyDescent="0.3">
      <c r="A42" s="4" t="s">
        <v>631</v>
      </c>
      <c r="B42" s="763">
        <v>0</v>
      </c>
      <c r="C42" s="763">
        <v>0</v>
      </c>
      <c r="D42" s="763">
        <v>0</v>
      </c>
      <c r="E42" s="763">
        <v>0</v>
      </c>
      <c r="F42" s="763">
        <v>0</v>
      </c>
      <c r="G42" s="763">
        <v>0</v>
      </c>
      <c r="H42" s="763">
        <v>0</v>
      </c>
      <c r="I42" s="763">
        <v>0</v>
      </c>
      <c r="J42" s="763">
        <v>0</v>
      </c>
      <c r="K42" s="763">
        <v>0</v>
      </c>
      <c r="L42" s="763">
        <v>0</v>
      </c>
      <c r="M42" s="763">
        <v>0</v>
      </c>
      <c r="N42" s="763">
        <v>0</v>
      </c>
      <c r="O42" s="763">
        <v>0</v>
      </c>
      <c r="P42" s="763">
        <v>0</v>
      </c>
      <c r="Q42" s="763">
        <v>0</v>
      </c>
      <c r="R42" s="763">
        <v>0</v>
      </c>
      <c r="S42" s="763">
        <v>0</v>
      </c>
      <c r="T42" s="763">
        <v>0</v>
      </c>
      <c r="U42" s="763">
        <v>0</v>
      </c>
      <c r="V42" s="763">
        <v>189.2301369863014</v>
      </c>
      <c r="W42" s="763">
        <v>182.75068493150684</v>
      </c>
      <c r="X42" s="763">
        <v>178.81095890410961</v>
      </c>
      <c r="Y42" s="763">
        <v>167.10382513661202</v>
      </c>
      <c r="Z42" s="763">
        <v>168.06575342465754</v>
      </c>
      <c r="AA42" s="763">
        <v>163.01698630136985</v>
      </c>
      <c r="AB42" s="763">
        <v>152.54246575342466</v>
      </c>
      <c r="AC42" s="763">
        <v>142.12377049180327</v>
      </c>
      <c r="AD42" s="763">
        <v>135.99726027397259</v>
      </c>
      <c r="AE42" s="763">
        <v>134.03632876712328</v>
      </c>
      <c r="AF42" s="763">
        <v>130.49602739726026</v>
      </c>
      <c r="AG42" s="763">
        <v>130.88852459016397</v>
      </c>
      <c r="AH42" s="763">
        <v>132.12093150684933</v>
      </c>
      <c r="AI42" s="763">
        <v>126.82926027397261</v>
      </c>
      <c r="AJ42" s="763">
        <v>124.25402739726027</v>
      </c>
      <c r="AK42" s="763">
        <v>118.97144262295083</v>
      </c>
      <c r="AL42" s="763">
        <v>120.25175342465755</v>
      </c>
      <c r="AM42" s="763">
        <v>121.14615068493151</v>
      </c>
      <c r="AN42" s="763">
        <v>125.69798630136984</v>
      </c>
      <c r="AO42" s="763">
        <v>132.4708743169399</v>
      </c>
      <c r="AP42" s="763">
        <v>134.94572602739726</v>
      </c>
      <c r="AQ42" s="763">
        <v>134.69730136986303</v>
      </c>
      <c r="AR42" s="763">
        <v>135.02421917808218</v>
      </c>
      <c r="AS42" s="763">
        <v>130.74328688524591</v>
      </c>
      <c r="AT42" s="763">
        <v>125.84580821917808</v>
      </c>
      <c r="AU42" s="763">
        <v>117.20831506849315</v>
      </c>
      <c r="AV42" s="763">
        <v>110.9268082191781</v>
      </c>
      <c r="AW42" s="763">
        <v>110.50638524590165</v>
      </c>
      <c r="AX42" s="763">
        <v>104.6801506849315</v>
      </c>
      <c r="AY42" s="763">
        <v>96.861123287671234</v>
      </c>
      <c r="AZ42" s="763">
        <v>91.035805479452051</v>
      </c>
      <c r="BA42" s="763">
        <v>89.272831366120215</v>
      </c>
      <c r="BB42" s="764">
        <v>89.976387424657531</v>
      </c>
      <c r="BC42" s="765">
        <v>7.8809649898068379E-3</v>
      </c>
      <c r="BD42" s="765">
        <v>-4.0298792090623925E-2</v>
      </c>
      <c r="BE42" s="765">
        <v>9.7115723227460791E-4</v>
      </c>
    </row>
    <row r="43" spans="1:57" x14ac:dyDescent="0.3">
      <c r="A43" s="766" t="s">
        <v>632</v>
      </c>
      <c r="B43" s="767">
        <v>4857.7599999999993</v>
      </c>
      <c r="C43" s="767">
        <v>5302</v>
      </c>
      <c r="D43" s="767">
        <v>5762</v>
      </c>
      <c r="E43" s="767">
        <v>6167.1038251366117</v>
      </c>
      <c r="F43" s="767">
        <v>6566</v>
      </c>
      <c r="G43" s="767">
        <v>7126.7463013698634</v>
      </c>
      <c r="H43" s="767">
        <v>7610.4591780821929</v>
      </c>
      <c r="I43" s="767">
        <v>8064.1284153005463</v>
      </c>
      <c r="J43" s="767">
        <v>8664.4219178082203</v>
      </c>
      <c r="K43" s="767">
        <v>9270.4054794520544</v>
      </c>
      <c r="L43" s="767">
        <v>9915.9843835616448</v>
      </c>
      <c r="M43" s="767">
        <v>10465.595901639346</v>
      </c>
      <c r="N43" s="767">
        <v>11009.914246575343</v>
      </c>
      <c r="O43" s="767">
        <v>11530.754246575343</v>
      </c>
      <c r="P43" s="767">
        <v>11805.424657534246</v>
      </c>
      <c r="Q43" s="767">
        <v>12116.414480874319</v>
      </c>
      <c r="R43" s="767">
        <v>12260.252876712331</v>
      </c>
      <c r="S43" s="767">
        <v>12329.785479452054</v>
      </c>
      <c r="T43" s="767">
        <v>12403.434246575343</v>
      </c>
      <c r="U43" s="767">
        <v>12296.677049180327</v>
      </c>
      <c r="V43" s="767">
        <v>12006.939616438356</v>
      </c>
      <c r="W43" s="767">
        <v>12399.00684931507</v>
      </c>
      <c r="X43" s="767">
        <v>12603.583561643834</v>
      </c>
      <c r="Y43" s="767">
        <v>12545.382950819674</v>
      </c>
      <c r="Z43" s="767">
        <v>12250.243561643836</v>
      </c>
      <c r="AA43" s="767">
        <v>11519.051342465753</v>
      </c>
      <c r="AB43" s="767">
        <v>10426.476849315068</v>
      </c>
      <c r="AC43" s="767">
        <v>9104.8992076502727</v>
      </c>
      <c r="AD43" s="767">
        <v>8154.7866575342459</v>
      </c>
      <c r="AE43" s="767">
        <v>7354.9309041095903</v>
      </c>
      <c r="AF43" s="767">
        <v>7257.9367945205477</v>
      </c>
      <c r="AG43" s="767">
        <v>7132.0904644808734</v>
      </c>
      <c r="AH43" s="767">
        <v>7331.8365205479458</v>
      </c>
      <c r="AI43" s="767">
        <v>7346.1055068493151</v>
      </c>
      <c r="AJ43" s="767">
        <v>7510.9003287671248</v>
      </c>
      <c r="AK43" s="767">
        <v>8024.449913934428</v>
      </c>
      <c r="AL43" s="767">
        <v>8680.4033328767127</v>
      </c>
      <c r="AM43" s="767">
        <v>9508.34692410959</v>
      </c>
      <c r="AN43" s="767">
        <v>10467.899699835616</v>
      </c>
      <c r="AO43" s="767">
        <v>11356.23749765405</v>
      </c>
      <c r="AP43" s="767">
        <v>11777.336523090455</v>
      </c>
      <c r="AQ43" s="767">
        <v>12277.076408961513</v>
      </c>
      <c r="AR43" s="767">
        <v>12795.495270183934</v>
      </c>
      <c r="AS43" s="767">
        <v>12825.28940411626</v>
      </c>
      <c r="AT43" s="767">
        <v>13231.954688851849</v>
      </c>
      <c r="AU43" s="767">
        <v>13502.385706248631</v>
      </c>
      <c r="AV43" s="767">
        <v>13557.158912559293</v>
      </c>
      <c r="AW43" s="767">
        <v>13609.373722378463</v>
      </c>
      <c r="AX43" s="767">
        <v>13833.772342926104</v>
      </c>
      <c r="AY43" s="767">
        <v>13830.166350794647</v>
      </c>
      <c r="AZ43" s="767">
        <v>13966.389775431402</v>
      </c>
      <c r="BA43" s="767">
        <v>14161.710763326446</v>
      </c>
      <c r="BB43" s="767">
        <v>14288.217841761501</v>
      </c>
      <c r="BC43" s="768">
        <v>8.9330364494282222E-3</v>
      </c>
      <c r="BD43" s="768">
        <v>1.4383265951561031E-2</v>
      </c>
      <c r="BE43" s="768">
        <v>0.15421941789962443</v>
      </c>
    </row>
    <row r="44" spans="1:57" x14ac:dyDescent="0.3">
      <c r="B44" s="763"/>
      <c r="C44" s="763"/>
      <c r="D44" s="763"/>
      <c r="E44" s="763"/>
      <c r="F44" s="763"/>
      <c r="G44" s="763"/>
      <c r="H44" s="763"/>
      <c r="I44" s="763"/>
      <c r="J44" s="763"/>
      <c r="K44" s="763"/>
      <c r="L44" s="763"/>
      <c r="M44" s="763"/>
      <c r="N44" s="763"/>
      <c r="O44" s="763"/>
      <c r="P44" s="763"/>
      <c r="Q44" s="763"/>
      <c r="R44" s="763"/>
      <c r="S44" s="763"/>
      <c r="T44" s="763"/>
      <c r="U44" s="763"/>
      <c r="V44" s="763"/>
      <c r="W44" s="763"/>
      <c r="X44" s="763"/>
      <c r="Y44" s="763"/>
      <c r="Z44" s="763"/>
      <c r="AA44" s="763"/>
      <c r="AB44" s="763"/>
      <c r="AC44" s="763"/>
      <c r="AD44" s="763"/>
      <c r="AE44" s="763"/>
      <c r="AF44" s="763"/>
      <c r="AG44" s="763"/>
      <c r="AH44" s="763"/>
      <c r="AI44" s="763"/>
      <c r="AJ44" s="763"/>
      <c r="AK44" s="763"/>
      <c r="AL44" s="763"/>
      <c r="AM44" s="763"/>
      <c r="AN44" s="763"/>
      <c r="AO44" s="763"/>
      <c r="AP44" s="763"/>
      <c r="AQ44" s="763"/>
      <c r="AR44" s="763"/>
      <c r="AS44" s="763"/>
      <c r="AT44" s="763"/>
      <c r="AU44" s="763"/>
      <c r="AV44" s="763"/>
      <c r="AW44" s="763"/>
      <c r="AX44" s="763"/>
      <c r="AY44" s="763"/>
      <c r="AZ44" s="763"/>
      <c r="BA44" s="763"/>
      <c r="BB44" s="764"/>
      <c r="BC44" s="765"/>
      <c r="BD44" s="765"/>
      <c r="BE44" s="765"/>
    </row>
    <row r="45" spans="1:57" x14ac:dyDescent="0.3">
      <c r="A45" s="4" t="s">
        <v>314</v>
      </c>
      <c r="B45" s="763">
        <v>1908</v>
      </c>
      <c r="C45" s="763">
        <v>2132</v>
      </c>
      <c r="D45" s="763">
        <v>2603</v>
      </c>
      <c r="E45" s="763">
        <v>2840</v>
      </c>
      <c r="F45" s="763">
        <v>3376</v>
      </c>
      <c r="G45" s="763">
        <v>3847.6597260273975</v>
      </c>
      <c r="H45" s="763">
        <v>4572.4219178082194</v>
      </c>
      <c r="I45" s="763">
        <v>5058.9573770491806</v>
      </c>
      <c r="J45" s="763">
        <v>5907.3758904109582</v>
      </c>
      <c r="K45" s="763">
        <v>6060.3013698630139</v>
      </c>
      <c r="L45" s="763">
        <v>5386.6191780821919</v>
      </c>
      <c r="M45" s="763">
        <v>5918.1912568306016</v>
      </c>
      <c r="N45" s="763">
        <v>5713.9589041095887</v>
      </c>
      <c r="O45" s="763">
        <v>5302.0547945205481</v>
      </c>
      <c r="P45" s="763">
        <v>3217.5890410958905</v>
      </c>
      <c r="Q45" s="763">
        <v>1478.9617486338798</v>
      </c>
      <c r="R45" s="763">
        <v>1321.0312328767122</v>
      </c>
      <c r="S45" s="763">
        <v>2396.9243835616435</v>
      </c>
      <c r="T45" s="763">
        <v>2453.5846575342466</v>
      </c>
      <c r="U45" s="763">
        <v>2042.5355191256831</v>
      </c>
      <c r="V45" s="763">
        <v>2205.205479452055</v>
      </c>
      <c r="W45" s="763">
        <v>2054.2383561643837</v>
      </c>
      <c r="X45" s="763">
        <v>2342.4383561643835</v>
      </c>
      <c r="Y45" s="763">
        <v>2349.4808743169397</v>
      </c>
      <c r="Z45" s="763">
        <v>2894.3419178082195</v>
      </c>
      <c r="AA45" s="763">
        <v>3270.1780821917805</v>
      </c>
      <c r="AB45" s="763">
        <v>3499.5616438356165</v>
      </c>
      <c r="AC45" s="763">
        <v>3523.0163934426228</v>
      </c>
      <c r="AD45" s="763">
        <v>3712.1643835616437</v>
      </c>
      <c r="AE45" s="763">
        <v>3730.027397260274</v>
      </c>
      <c r="AF45" s="763">
        <v>3743.7742465753427</v>
      </c>
      <c r="AG45" s="763">
        <v>3758.5792349726776</v>
      </c>
      <c r="AH45" s="763">
        <v>3776.4630136986298</v>
      </c>
      <c r="AI45" s="763">
        <v>3854.7479452054795</v>
      </c>
      <c r="AJ45" s="763">
        <v>3603.3561643835615</v>
      </c>
      <c r="AK45" s="763">
        <v>3852.3220809999998</v>
      </c>
      <c r="AL45" s="763">
        <v>3825.4062050000002</v>
      </c>
      <c r="AM45" s="763">
        <v>3617.8311779999999</v>
      </c>
      <c r="AN45" s="763">
        <v>4084.7249729999999</v>
      </c>
      <c r="AO45" s="763">
        <v>4217.3684430000003</v>
      </c>
      <c r="AP45" s="763">
        <v>4218.2374519999994</v>
      </c>
      <c r="AQ45" s="763">
        <v>4293.4410960000005</v>
      </c>
      <c r="AR45" s="763">
        <v>4358.9936028630136</v>
      </c>
      <c r="AS45" s="763">
        <v>4420.5913605519127</v>
      </c>
      <c r="AT45" s="763">
        <v>4291.7956849315078</v>
      </c>
      <c r="AU45" s="763">
        <v>4430.1208219178088</v>
      </c>
      <c r="AV45" s="763">
        <v>4472.4821095890438</v>
      </c>
      <c r="AW45" s="763">
        <v>3820.303846994535</v>
      </c>
      <c r="AX45" s="763">
        <v>3617.012260273973</v>
      </c>
      <c r="AY45" s="763">
        <v>3723.5675616438361</v>
      </c>
      <c r="AZ45" s="763">
        <v>3861.8072000000002</v>
      </c>
      <c r="BA45" s="763">
        <v>4602.3514136596741</v>
      </c>
      <c r="BB45" s="764">
        <v>4981.6787489450753</v>
      </c>
      <c r="BC45" s="765">
        <v>8.2420332823687881E-2</v>
      </c>
      <c r="BD45" s="765">
        <v>6.9720743351018299E-3</v>
      </c>
      <c r="BE45" s="765">
        <v>5.3769588715237807E-2</v>
      </c>
    </row>
    <row r="46" spans="1:57" x14ac:dyDescent="0.3">
      <c r="A46" s="4" t="s">
        <v>315</v>
      </c>
      <c r="B46" s="763">
        <v>1313</v>
      </c>
      <c r="C46" s="763">
        <v>1392</v>
      </c>
      <c r="D46" s="763">
        <v>1228</v>
      </c>
      <c r="E46" s="763">
        <v>1503</v>
      </c>
      <c r="F46" s="763">
        <v>1521</v>
      </c>
      <c r="G46" s="763">
        <v>1549</v>
      </c>
      <c r="H46" s="763">
        <v>1694</v>
      </c>
      <c r="I46" s="763">
        <v>1466</v>
      </c>
      <c r="J46" s="763">
        <v>2018</v>
      </c>
      <c r="K46" s="763">
        <v>1977.0383561643835</v>
      </c>
      <c r="L46" s="763">
        <v>2270.5589041095891</v>
      </c>
      <c r="M46" s="763">
        <v>2422.2677595628415</v>
      </c>
      <c r="N46" s="763">
        <v>2358.1205479452055</v>
      </c>
      <c r="O46" s="763">
        <v>2573.5506849315066</v>
      </c>
      <c r="P46" s="763">
        <v>3488.5506849315066</v>
      </c>
      <c r="Q46" s="763">
        <v>2657.5191256830599</v>
      </c>
      <c r="R46" s="763">
        <v>906.90684931506848</v>
      </c>
      <c r="S46" s="763">
        <v>988.1808219178082</v>
      </c>
      <c r="T46" s="763">
        <v>1105.7287671232875</v>
      </c>
      <c r="U46" s="763">
        <v>1227.983606557377</v>
      </c>
      <c r="V46" s="763">
        <v>1425.2920547945205</v>
      </c>
      <c r="W46" s="763">
        <v>1899.4186301369864</v>
      </c>
      <c r="X46" s="763">
        <v>2391.2772602739724</v>
      </c>
      <c r="Y46" s="763">
        <v>2782.1508196721311</v>
      </c>
      <c r="Z46" s="763">
        <v>2838.2597260273974</v>
      </c>
      <c r="AA46" s="763">
        <v>2148.9479452054793</v>
      </c>
      <c r="AB46" s="763">
        <v>285.35616438356163</v>
      </c>
      <c r="AC46" s="763">
        <v>531.2612021857924</v>
      </c>
      <c r="AD46" s="763">
        <v>455.27561643835617</v>
      </c>
      <c r="AE46" s="763">
        <v>505.27561643835617</v>
      </c>
      <c r="AF46" s="763">
        <v>530.27561643835611</v>
      </c>
      <c r="AG46" s="763">
        <v>580.2612021857924</v>
      </c>
      <c r="AH46" s="763">
        <v>1165.8268493150686</v>
      </c>
      <c r="AI46" s="763">
        <v>2120.8268493150686</v>
      </c>
      <c r="AJ46" s="763">
        <v>2609.8268493150686</v>
      </c>
      <c r="AK46" s="763">
        <v>2613</v>
      </c>
      <c r="AL46" s="763">
        <v>2522</v>
      </c>
      <c r="AM46" s="763">
        <v>2116</v>
      </c>
      <c r="AN46" s="763">
        <v>1344</v>
      </c>
      <c r="AO46" s="763">
        <v>2030</v>
      </c>
      <c r="AP46" s="763">
        <v>1833</v>
      </c>
      <c r="AQ46" s="763">
        <v>1999</v>
      </c>
      <c r="AR46" s="763">
        <v>2143.2118</v>
      </c>
      <c r="AS46" s="763">
        <v>2428</v>
      </c>
      <c r="AT46" s="763">
        <v>2445.6286666666665</v>
      </c>
      <c r="AU46" s="763">
        <v>2468.8743333333337</v>
      </c>
      <c r="AV46" s="763">
        <v>2773.2766666666666</v>
      </c>
      <c r="AW46" s="763">
        <v>3078.5</v>
      </c>
      <c r="AX46" s="763">
        <v>3102.5</v>
      </c>
      <c r="AY46" s="763">
        <v>3238.6210045662101</v>
      </c>
      <c r="AZ46" s="763">
        <v>3985.9406666666664</v>
      </c>
      <c r="BA46" s="763">
        <v>4422.8865999999998</v>
      </c>
      <c r="BB46" s="764">
        <v>4519.9646118721466</v>
      </c>
      <c r="BC46" s="765">
        <v>2.1949016706000801E-2</v>
      </c>
      <c r="BD46" s="765">
        <v>8.2653043343265731E-2</v>
      </c>
      <c r="BE46" s="765">
        <v>4.8786092085777402E-2</v>
      </c>
    </row>
    <row r="47" spans="1:57" x14ac:dyDescent="0.3">
      <c r="A47" s="4" t="s">
        <v>316</v>
      </c>
      <c r="B47" s="763">
        <v>2371</v>
      </c>
      <c r="C47" s="763">
        <v>2505</v>
      </c>
      <c r="D47" s="763">
        <v>2522</v>
      </c>
      <c r="E47" s="763">
        <v>2656</v>
      </c>
      <c r="F47" s="763">
        <v>2819</v>
      </c>
      <c r="G47" s="763">
        <v>3036</v>
      </c>
      <c r="H47" s="763">
        <v>3253</v>
      </c>
      <c r="I47" s="763">
        <v>3339</v>
      </c>
      <c r="J47" s="763">
        <v>3080</v>
      </c>
      <c r="K47" s="763">
        <v>2603</v>
      </c>
      <c r="L47" s="763">
        <v>2132</v>
      </c>
      <c r="M47" s="763">
        <v>2199</v>
      </c>
      <c r="N47" s="763">
        <v>2024</v>
      </c>
      <c r="O47" s="763">
        <v>2182</v>
      </c>
      <c r="P47" s="763">
        <v>2623</v>
      </c>
      <c r="Q47" s="763">
        <v>1757</v>
      </c>
      <c r="R47" s="763">
        <v>1187</v>
      </c>
      <c r="S47" s="763">
        <v>862</v>
      </c>
      <c r="T47" s="763">
        <v>1117</v>
      </c>
      <c r="U47" s="763">
        <v>1229</v>
      </c>
      <c r="V47" s="763">
        <v>1127</v>
      </c>
      <c r="W47" s="763">
        <v>1210</v>
      </c>
      <c r="X47" s="763">
        <v>1072</v>
      </c>
      <c r="Y47" s="763">
        <v>1286</v>
      </c>
      <c r="Z47" s="763">
        <v>1408</v>
      </c>
      <c r="AA47" s="763">
        <v>964</v>
      </c>
      <c r="AB47" s="763">
        <v>185</v>
      </c>
      <c r="AC47" s="763">
        <v>1077</v>
      </c>
      <c r="AD47" s="763">
        <v>1945</v>
      </c>
      <c r="AE47" s="763">
        <v>2085</v>
      </c>
      <c r="AF47" s="763">
        <v>2130</v>
      </c>
      <c r="AG47" s="763">
        <v>2129</v>
      </c>
      <c r="AH47" s="763">
        <v>2137</v>
      </c>
      <c r="AI47" s="763">
        <v>2232</v>
      </c>
      <c r="AJ47" s="763">
        <v>2085</v>
      </c>
      <c r="AK47" s="763">
        <v>2244.232</v>
      </c>
      <c r="AL47" s="763">
        <v>2186.1680000000001</v>
      </c>
      <c r="AM47" s="763">
        <v>2028.3545753424658</v>
      </c>
      <c r="AN47" s="763">
        <v>2370.2524383561645</v>
      </c>
      <c r="AO47" s="763">
        <v>2519.3174262295083</v>
      </c>
      <c r="AP47" s="763">
        <v>2668.2192054794523</v>
      </c>
      <c r="AQ47" s="763">
        <v>2735.3661780821922</v>
      </c>
      <c r="AR47" s="763">
        <v>2659.5698669275948</v>
      </c>
      <c r="AS47" s="763">
        <v>2783.6207049180334</v>
      </c>
      <c r="AT47" s="763">
        <v>2498.5013839178082</v>
      </c>
      <c r="AU47" s="763">
        <v>2559.6962330684933</v>
      </c>
      <c r="AV47" s="763">
        <v>2913.1403972602761</v>
      </c>
      <c r="AW47" s="763">
        <v>3168.5926994535525</v>
      </c>
      <c r="AX47" s="763">
        <v>3128.7060684931503</v>
      </c>
      <c r="AY47" s="763">
        <v>3101.1051506849317</v>
      </c>
      <c r="AZ47" s="763">
        <v>3064.7367342465755</v>
      </c>
      <c r="BA47" s="763">
        <v>3145.074490198112</v>
      </c>
      <c r="BB47" s="764">
        <v>3025.4393118389276</v>
      </c>
      <c r="BC47" s="765">
        <v>-3.8038901378023793E-2</v>
      </c>
      <c r="BD47" s="765">
        <v>1.4055083050336092E-2</v>
      </c>
      <c r="BE47" s="765">
        <v>3.2654981519019022E-2</v>
      </c>
    </row>
    <row r="48" spans="1:57" x14ac:dyDescent="0.3">
      <c r="A48" s="4" t="s">
        <v>633</v>
      </c>
      <c r="B48" s="763" t="s">
        <v>623</v>
      </c>
      <c r="C48" s="763" t="s">
        <v>623</v>
      </c>
      <c r="D48" s="763">
        <v>57</v>
      </c>
      <c r="E48" s="763">
        <v>241</v>
      </c>
      <c r="F48" s="763">
        <v>327</v>
      </c>
      <c r="G48" s="763">
        <v>332</v>
      </c>
      <c r="H48" s="763">
        <v>294</v>
      </c>
      <c r="I48" s="763">
        <v>282</v>
      </c>
      <c r="J48" s="763">
        <v>293</v>
      </c>
      <c r="K48" s="763">
        <v>290</v>
      </c>
      <c r="L48" s="763">
        <v>341</v>
      </c>
      <c r="M48" s="763">
        <v>367</v>
      </c>
      <c r="N48" s="763">
        <v>340</v>
      </c>
      <c r="O48" s="763">
        <v>314</v>
      </c>
      <c r="P48" s="763">
        <v>295</v>
      </c>
      <c r="Q48" s="763">
        <v>285</v>
      </c>
      <c r="R48" s="763">
        <v>330</v>
      </c>
      <c r="S48" s="763">
        <v>338</v>
      </c>
      <c r="T48" s="763">
        <v>391</v>
      </c>
      <c r="U48" s="763">
        <v>419</v>
      </c>
      <c r="V48" s="763">
        <v>502</v>
      </c>
      <c r="W48" s="763">
        <v>564</v>
      </c>
      <c r="X48" s="763">
        <v>588</v>
      </c>
      <c r="Y48" s="763">
        <v>625</v>
      </c>
      <c r="Z48" s="763">
        <v>651</v>
      </c>
      <c r="AA48" s="763">
        <v>695</v>
      </c>
      <c r="AB48" s="763">
        <v>716</v>
      </c>
      <c r="AC48" s="763">
        <v>748</v>
      </c>
      <c r="AD48" s="763">
        <v>785</v>
      </c>
      <c r="AE48" s="763">
        <v>819</v>
      </c>
      <c r="AF48" s="763">
        <v>868</v>
      </c>
      <c r="AG48" s="763">
        <v>897</v>
      </c>
      <c r="AH48" s="763">
        <v>909</v>
      </c>
      <c r="AI48" s="763">
        <v>905</v>
      </c>
      <c r="AJ48" s="763">
        <v>904.68876712328768</v>
      </c>
      <c r="AK48" s="763">
        <v>954.79699453551905</v>
      </c>
      <c r="AL48" s="763">
        <v>955.77753424657533</v>
      </c>
      <c r="AM48" s="763">
        <v>897.37753424657535</v>
      </c>
      <c r="AN48" s="763">
        <v>819.50904109589032</v>
      </c>
      <c r="AO48" s="763">
        <v>779.73961748633872</v>
      </c>
      <c r="AP48" s="763">
        <v>774.28904109589041</v>
      </c>
      <c r="AQ48" s="763">
        <v>737.65013698630139</v>
      </c>
      <c r="AR48" s="763">
        <v>710.39315068493147</v>
      </c>
      <c r="AS48" s="763">
        <v>756.75</v>
      </c>
      <c r="AT48" s="763">
        <v>812.52027397260269</v>
      </c>
      <c r="AU48" s="763">
        <v>864.58821917808211</v>
      </c>
      <c r="AV48" s="763">
        <v>884.92027397260279</v>
      </c>
      <c r="AW48" s="763">
        <v>918.47185792349728</v>
      </c>
      <c r="AX48" s="763">
        <v>941.94931506849321</v>
      </c>
      <c r="AY48" s="763">
        <v>943.47890410958894</v>
      </c>
      <c r="AZ48" s="763">
        <v>981.08986301369862</v>
      </c>
      <c r="BA48" s="763">
        <v>1004.262568306011</v>
      </c>
      <c r="BB48" s="764">
        <v>970.56958904109581</v>
      </c>
      <c r="BC48" s="765">
        <v>-3.3549970225165704E-2</v>
      </c>
      <c r="BD48" s="765">
        <v>3.1334829838304268E-2</v>
      </c>
      <c r="BE48" s="765">
        <v>1.0475811519020229E-2</v>
      </c>
    </row>
    <row r="49" spans="1:57" x14ac:dyDescent="0.3">
      <c r="A49" s="4" t="s">
        <v>317</v>
      </c>
      <c r="B49" s="763">
        <v>233</v>
      </c>
      <c r="C49" s="763">
        <v>291</v>
      </c>
      <c r="D49" s="763">
        <v>324</v>
      </c>
      <c r="E49" s="763">
        <v>340</v>
      </c>
      <c r="F49" s="763">
        <v>356</v>
      </c>
      <c r="G49" s="763">
        <v>363</v>
      </c>
      <c r="H49" s="763">
        <v>430</v>
      </c>
      <c r="I49" s="763">
        <v>482</v>
      </c>
      <c r="J49" s="763">
        <v>570</v>
      </c>
      <c r="K49" s="763">
        <v>518</v>
      </c>
      <c r="L49" s="763">
        <v>437</v>
      </c>
      <c r="M49" s="763">
        <v>487</v>
      </c>
      <c r="N49" s="763">
        <v>435</v>
      </c>
      <c r="O49" s="763">
        <v>484</v>
      </c>
      <c r="P49" s="763">
        <v>506</v>
      </c>
      <c r="Q49" s="763">
        <v>475.5344262295082</v>
      </c>
      <c r="R49" s="763">
        <v>421.10958904109589</v>
      </c>
      <c r="S49" s="763">
        <v>344.52493150684933</v>
      </c>
      <c r="T49" s="763">
        <v>315.59890410958906</v>
      </c>
      <c r="U49" s="763">
        <v>353.01639344262298</v>
      </c>
      <c r="V49" s="763">
        <v>315.24219178082188</v>
      </c>
      <c r="W49" s="763">
        <v>355.09753424657538</v>
      </c>
      <c r="X49" s="763">
        <v>314.8564383561644</v>
      </c>
      <c r="Y49" s="763">
        <v>360.42185792349727</v>
      </c>
      <c r="Z49" s="763">
        <v>403.44657534246574</v>
      </c>
      <c r="AA49" s="763">
        <v>433.81369863013697</v>
      </c>
      <c r="AB49" s="763">
        <v>419.58958904109591</v>
      </c>
      <c r="AC49" s="763">
        <v>495.31693989071039</v>
      </c>
      <c r="AD49" s="763">
        <v>460.25095890410961</v>
      </c>
      <c r="AE49" s="763">
        <v>451.38027397260271</v>
      </c>
      <c r="AF49" s="763">
        <v>460.88876712328766</v>
      </c>
      <c r="AG49" s="763">
        <v>567.9989071038251</v>
      </c>
      <c r="AH49" s="763">
        <v>692.08</v>
      </c>
      <c r="AI49" s="763">
        <v>701.43</v>
      </c>
      <c r="AJ49" s="763">
        <v>723.27</v>
      </c>
      <c r="AK49" s="763">
        <v>853.13387101529815</v>
      </c>
      <c r="AL49" s="763">
        <v>857.76619271053221</v>
      </c>
      <c r="AM49" s="763">
        <v>803.157669260793</v>
      </c>
      <c r="AN49" s="763">
        <v>949.23728500045877</v>
      </c>
      <c r="AO49" s="763">
        <v>1082.1870204544985</v>
      </c>
      <c r="AP49" s="763">
        <v>1151.1728566406532</v>
      </c>
      <c r="AQ49" s="763">
        <v>1241.2043809106331</v>
      </c>
      <c r="AR49" s="763">
        <v>1266.7929549220089</v>
      </c>
      <c r="AS49" s="763">
        <v>1437.7655846994535</v>
      </c>
      <c r="AT49" s="763">
        <v>1421.2882246575341</v>
      </c>
      <c r="AU49" s="763">
        <v>1637.6046657534246</v>
      </c>
      <c r="AV49" s="763">
        <v>1834.498583561644</v>
      </c>
      <c r="AW49" s="763">
        <v>1939.0760256830604</v>
      </c>
      <c r="AX49" s="763">
        <v>2002.1269404109589</v>
      </c>
      <c r="AY49" s="763">
        <v>1985.3900027397262</v>
      </c>
      <c r="AZ49" s="763">
        <v>1958.0461897260275</v>
      </c>
      <c r="BA49" s="763">
        <v>1969.7376999999999</v>
      </c>
      <c r="BB49" s="764">
        <v>1915.8275088262908</v>
      </c>
      <c r="BC49" s="765">
        <v>-2.7369223411680244E-2</v>
      </c>
      <c r="BD49" s="765">
        <v>4.7264807702789291E-2</v>
      </c>
      <c r="BE49" s="765">
        <v>2.0678422353256412E-2</v>
      </c>
    </row>
    <row r="50" spans="1:57" x14ac:dyDescent="0.3">
      <c r="A50" s="4" t="s">
        <v>318</v>
      </c>
      <c r="B50" s="763">
        <v>2219</v>
      </c>
      <c r="C50" s="763">
        <v>2615</v>
      </c>
      <c r="D50" s="763">
        <v>2825</v>
      </c>
      <c r="E50" s="763">
        <v>3081</v>
      </c>
      <c r="F50" s="763">
        <v>3262</v>
      </c>
      <c r="G50" s="763">
        <v>3851</v>
      </c>
      <c r="H50" s="763">
        <v>4821</v>
      </c>
      <c r="I50" s="763">
        <v>6070</v>
      </c>
      <c r="J50" s="763">
        <v>7693</v>
      </c>
      <c r="K50" s="763">
        <v>8618</v>
      </c>
      <c r="L50" s="763">
        <v>7216</v>
      </c>
      <c r="M50" s="763">
        <v>8762</v>
      </c>
      <c r="N50" s="763">
        <v>9419</v>
      </c>
      <c r="O50" s="763">
        <v>8554</v>
      </c>
      <c r="P50" s="763">
        <v>9841</v>
      </c>
      <c r="Q50" s="763">
        <v>10270</v>
      </c>
      <c r="R50" s="763">
        <v>10256</v>
      </c>
      <c r="S50" s="763">
        <v>6961</v>
      </c>
      <c r="T50" s="763">
        <v>4951</v>
      </c>
      <c r="U50" s="763">
        <v>4534</v>
      </c>
      <c r="V50" s="763">
        <v>3601</v>
      </c>
      <c r="W50" s="763">
        <v>5208</v>
      </c>
      <c r="X50" s="763">
        <v>4599</v>
      </c>
      <c r="Y50" s="763">
        <v>5720</v>
      </c>
      <c r="Z50" s="763">
        <v>5635</v>
      </c>
      <c r="AA50" s="763">
        <v>7105</v>
      </c>
      <c r="AB50" s="763">
        <v>8820</v>
      </c>
      <c r="AC50" s="763">
        <v>9098</v>
      </c>
      <c r="AD50" s="763">
        <v>8962</v>
      </c>
      <c r="AE50" s="763">
        <v>9084</v>
      </c>
      <c r="AF50" s="763">
        <v>9092.1375198433125</v>
      </c>
      <c r="AG50" s="763">
        <v>9244.2030244612833</v>
      </c>
      <c r="AH50" s="763">
        <v>9427.6161188848837</v>
      </c>
      <c r="AI50" s="763">
        <v>9448.5866533394128</v>
      </c>
      <c r="AJ50" s="763">
        <v>8800.110351969548</v>
      </c>
      <c r="AK50" s="763">
        <v>9469.6653325000007</v>
      </c>
      <c r="AL50" s="763">
        <v>9188.1303155769219</v>
      </c>
      <c r="AM50" s="763">
        <v>8907.4003155769224</v>
      </c>
      <c r="AN50" s="763">
        <v>10140.859976346155</v>
      </c>
      <c r="AO50" s="763">
        <v>10457.911224365385</v>
      </c>
      <c r="AP50" s="763">
        <v>10931.281395211539</v>
      </c>
      <c r="AQ50" s="763">
        <v>10670.922795082717</v>
      </c>
      <c r="AR50" s="763">
        <v>10267.736621836144</v>
      </c>
      <c r="AS50" s="763">
        <v>10662.734302633462</v>
      </c>
      <c r="AT50" s="763">
        <v>9663.3414627028469</v>
      </c>
      <c r="AU50" s="763">
        <v>10074.56922260801</v>
      </c>
      <c r="AV50" s="763">
        <v>11143.745769757641</v>
      </c>
      <c r="AW50" s="763">
        <v>11634.543638153636</v>
      </c>
      <c r="AX50" s="763">
        <v>11393.076841475237</v>
      </c>
      <c r="AY50" s="763">
        <v>11504.745769757641</v>
      </c>
      <c r="AZ50" s="763">
        <v>11994.311800937659</v>
      </c>
      <c r="BA50" s="763">
        <v>12401.763994967674</v>
      </c>
      <c r="BB50" s="764">
        <v>11950.842570047877</v>
      </c>
      <c r="BC50" s="765">
        <v>-3.6359458630463415E-2</v>
      </c>
      <c r="BD50" s="765">
        <v>1.5145160314812056E-2</v>
      </c>
      <c r="BE50" s="765">
        <v>0.12899103337968265</v>
      </c>
    </row>
    <row r="51" spans="1:57" x14ac:dyDescent="0.3">
      <c r="A51" s="4" t="s">
        <v>634</v>
      </c>
      <c r="B51" s="763" t="s">
        <v>623</v>
      </c>
      <c r="C51" s="763" t="s">
        <v>623</v>
      </c>
      <c r="D51" s="763" t="s">
        <v>623</v>
      </c>
      <c r="E51" s="763">
        <v>21</v>
      </c>
      <c r="F51" s="763">
        <v>53</v>
      </c>
      <c r="G51" s="763">
        <v>85</v>
      </c>
      <c r="H51" s="763">
        <v>106</v>
      </c>
      <c r="I51" s="763">
        <v>117</v>
      </c>
      <c r="J51" s="763">
        <v>111</v>
      </c>
      <c r="K51" s="763">
        <v>129</v>
      </c>
      <c r="L51" s="763">
        <v>192</v>
      </c>
      <c r="M51" s="763">
        <v>201</v>
      </c>
      <c r="N51" s="763">
        <v>183</v>
      </c>
      <c r="O51" s="763">
        <v>179</v>
      </c>
      <c r="P51" s="763">
        <v>167</v>
      </c>
      <c r="Q51" s="763">
        <v>158</v>
      </c>
      <c r="R51" s="763">
        <v>164</v>
      </c>
      <c r="S51" s="763">
        <v>155</v>
      </c>
      <c r="T51" s="763">
        <v>161</v>
      </c>
      <c r="U51" s="763">
        <v>162</v>
      </c>
      <c r="V51" s="763">
        <v>159.44109589041096</v>
      </c>
      <c r="W51" s="763">
        <v>200.6</v>
      </c>
      <c r="X51" s="763">
        <v>230.8821917808219</v>
      </c>
      <c r="Y51" s="763">
        <v>268.19672131147541</v>
      </c>
      <c r="Z51" s="763">
        <v>340.64109589041095</v>
      </c>
      <c r="AA51" s="763">
        <v>406.72931506849318</v>
      </c>
      <c r="AB51" s="763">
        <v>471.98356164383563</v>
      </c>
      <c r="AC51" s="763">
        <v>514.37704918032784</v>
      </c>
      <c r="AD51" s="763">
        <v>566.08164383561643</v>
      </c>
      <c r="AE51" s="763">
        <v>563.26849315068489</v>
      </c>
      <c r="AF51" s="763">
        <v>596.28164383561648</v>
      </c>
      <c r="AG51" s="763">
        <v>586.231693989071</v>
      </c>
      <c r="AH51" s="763">
        <v>577.24219178082194</v>
      </c>
      <c r="AI51" s="763">
        <v>576.2383561643835</v>
      </c>
      <c r="AJ51" s="763">
        <v>578.82958904109591</v>
      </c>
      <c r="AK51" s="763">
        <v>573</v>
      </c>
      <c r="AL51" s="763">
        <v>613</v>
      </c>
      <c r="AM51" s="763">
        <v>677</v>
      </c>
      <c r="AN51" s="763">
        <v>652</v>
      </c>
      <c r="AO51" s="763">
        <v>487</v>
      </c>
      <c r="AP51" s="763">
        <v>448</v>
      </c>
      <c r="AQ51" s="763">
        <v>421</v>
      </c>
      <c r="AR51" s="763">
        <v>404</v>
      </c>
      <c r="AS51" s="763">
        <v>406</v>
      </c>
      <c r="AT51" s="763">
        <v>401</v>
      </c>
      <c r="AU51" s="763">
        <v>385</v>
      </c>
      <c r="AV51" s="763">
        <v>352.82470000000001</v>
      </c>
      <c r="AW51" s="763">
        <v>171</v>
      </c>
      <c r="AX51" s="763">
        <v>59.164400000000001</v>
      </c>
      <c r="AY51" s="763">
        <v>33</v>
      </c>
      <c r="AZ51" s="763">
        <v>27</v>
      </c>
      <c r="BA51" s="763">
        <v>25</v>
      </c>
      <c r="BB51" s="764">
        <v>24.598630136986301</v>
      </c>
      <c r="BC51" s="765">
        <v>-1.6054794520547921E-2</v>
      </c>
      <c r="BD51" s="765">
        <v>-0.24600964352838672</v>
      </c>
      <c r="BE51" s="765">
        <v>2.6550452007851661E-4</v>
      </c>
    </row>
    <row r="52" spans="1:57" x14ac:dyDescent="0.3">
      <c r="A52" s="4" t="s">
        <v>319</v>
      </c>
      <c r="B52" s="763">
        <v>282.2</v>
      </c>
      <c r="C52" s="763">
        <v>360</v>
      </c>
      <c r="D52" s="763">
        <v>382.1</v>
      </c>
      <c r="E52" s="763">
        <v>496.6</v>
      </c>
      <c r="F52" s="763">
        <v>627.79999999999995</v>
      </c>
      <c r="G52" s="763">
        <v>779.6</v>
      </c>
      <c r="H52" s="763">
        <v>1059.5</v>
      </c>
      <c r="I52" s="763">
        <v>1202.7</v>
      </c>
      <c r="J52" s="763">
        <v>1532.6</v>
      </c>
      <c r="K52" s="763">
        <v>1678.6</v>
      </c>
      <c r="L52" s="763">
        <v>1663.8</v>
      </c>
      <c r="M52" s="763">
        <v>1936.402</v>
      </c>
      <c r="N52" s="763">
        <v>1998.71</v>
      </c>
      <c r="O52" s="763">
        <v>1830.501</v>
      </c>
      <c r="P52" s="763">
        <v>1830.69</v>
      </c>
      <c r="Q52" s="763">
        <v>1734.8910000000001</v>
      </c>
      <c r="R52" s="763">
        <v>1540.3</v>
      </c>
      <c r="S52" s="763">
        <v>1361.8</v>
      </c>
      <c r="T52" s="763">
        <v>1293.0219999999999</v>
      </c>
      <c r="U52" s="763">
        <v>1246.021</v>
      </c>
      <c r="V52" s="763">
        <v>1211.146</v>
      </c>
      <c r="W52" s="763">
        <v>1412.55</v>
      </c>
      <c r="X52" s="763">
        <v>1471.287</v>
      </c>
      <c r="Y52" s="763">
        <v>1544.4739999999999</v>
      </c>
      <c r="Z52" s="763">
        <v>1819.001</v>
      </c>
      <c r="AA52" s="763">
        <v>1984.6279999999999</v>
      </c>
      <c r="AB52" s="763">
        <v>2274.4079999999999</v>
      </c>
      <c r="AC52" s="763">
        <v>2494.67</v>
      </c>
      <c r="AD52" s="763">
        <v>2438.2860000000001</v>
      </c>
      <c r="AE52" s="763">
        <v>2462.5329999999999</v>
      </c>
      <c r="AF52" s="763">
        <v>2444</v>
      </c>
      <c r="AG52" s="763">
        <v>2501.3000000000002</v>
      </c>
      <c r="AH52" s="763">
        <v>2521.6999999999998</v>
      </c>
      <c r="AI52" s="763">
        <v>2610.1</v>
      </c>
      <c r="AJ52" s="763">
        <v>2413.8000000000002</v>
      </c>
      <c r="AK52" s="763">
        <v>2598.8979999999997</v>
      </c>
      <c r="AL52" s="763">
        <v>2540.7219999999998</v>
      </c>
      <c r="AM52" s="763">
        <v>2366.2599999999998</v>
      </c>
      <c r="AN52" s="763">
        <v>2722.4890000000005</v>
      </c>
      <c r="AO52" s="763">
        <v>2821.58</v>
      </c>
      <c r="AP52" s="763">
        <v>2945.4629999999997</v>
      </c>
      <c r="AQ52" s="763">
        <v>3134.5120000000002</v>
      </c>
      <c r="AR52" s="763">
        <v>3094.2950000000005</v>
      </c>
      <c r="AS52" s="763">
        <v>3113.0940000000001</v>
      </c>
      <c r="AT52" s="763">
        <v>2783.4139999999998</v>
      </c>
      <c r="AU52" s="763">
        <v>2914.6360000000004</v>
      </c>
      <c r="AV52" s="763">
        <v>3284.9580000000001</v>
      </c>
      <c r="AW52" s="763">
        <v>3430.0654366120216</v>
      </c>
      <c r="AX52" s="763">
        <v>3543.0773656164383</v>
      </c>
      <c r="AY52" s="763">
        <v>3598.8952209132422</v>
      </c>
      <c r="AZ52" s="763">
        <v>3873.2741885844744</v>
      </c>
      <c r="BA52" s="763">
        <v>4019.936225546448</v>
      </c>
      <c r="BB52" s="764">
        <v>3935.2676537728466</v>
      </c>
      <c r="BC52" s="765">
        <v>-2.1062167910908092E-2</v>
      </c>
      <c r="BD52" s="765">
        <v>2.5191325106889151E-2</v>
      </c>
      <c r="BE52" s="765">
        <v>4.2475184348760534E-2</v>
      </c>
    </row>
    <row r="53" spans="1:57" x14ac:dyDescent="0.3">
      <c r="A53" s="4" t="s">
        <v>635</v>
      </c>
      <c r="B53" s="763" t="s">
        <v>623</v>
      </c>
      <c r="C53" s="763" t="s">
        <v>623</v>
      </c>
      <c r="D53" s="763" t="s">
        <v>623</v>
      </c>
      <c r="E53" s="763" t="s">
        <v>623</v>
      </c>
      <c r="F53" s="763" t="s">
        <v>623</v>
      </c>
      <c r="G53" s="763" t="s">
        <v>623</v>
      </c>
      <c r="H53" s="763" t="s">
        <v>623</v>
      </c>
      <c r="I53" s="763" t="s">
        <v>623</v>
      </c>
      <c r="J53" s="763" t="s">
        <v>623</v>
      </c>
      <c r="K53" s="763" t="s">
        <v>623</v>
      </c>
      <c r="L53" s="763" t="s">
        <v>623</v>
      </c>
      <c r="M53" s="763" t="s">
        <v>623</v>
      </c>
      <c r="N53" s="763" t="s">
        <v>623</v>
      </c>
      <c r="O53" s="763" t="s">
        <v>623</v>
      </c>
      <c r="P53" s="763" t="s">
        <v>623</v>
      </c>
      <c r="Q53" s="763" t="s">
        <v>623</v>
      </c>
      <c r="R53" s="763" t="s">
        <v>623</v>
      </c>
      <c r="S53" s="763" t="s">
        <v>623</v>
      </c>
      <c r="T53" s="763" t="s">
        <v>623</v>
      </c>
      <c r="U53" s="763" t="s">
        <v>623</v>
      </c>
      <c r="V53" s="763" t="s">
        <v>623</v>
      </c>
      <c r="W53" s="763">
        <v>10</v>
      </c>
      <c r="X53" s="763">
        <v>26</v>
      </c>
      <c r="Y53" s="763">
        <v>170</v>
      </c>
      <c r="Z53" s="763">
        <v>178</v>
      </c>
      <c r="AA53" s="763">
        <v>182</v>
      </c>
      <c r="AB53" s="763">
        <v>197</v>
      </c>
      <c r="AC53" s="763">
        <v>183.9584699453552</v>
      </c>
      <c r="AD53" s="763">
        <v>209.37315068493152</v>
      </c>
      <c r="AE53" s="763">
        <v>345.58082191780824</v>
      </c>
      <c r="AF53" s="763">
        <v>351.47068493150687</v>
      </c>
      <c r="AG53" s="763">
        <v>356.66338797814205</v>
      </c>
      <c r="AH53" s="763">
        <v>374.96657534246577</v>
      </c>
      <c r="AI53" s="763">
        <v>380.09150684931507</v>
      </c>
      <c r="AJ53" s="763">
        <v>405.12547945205478</v>
      </c>
      <c r="AK53" s="763">
        <v>449.88600000000002</v>
      </c>
      <c r="AL53" s="763">
        <v>453.11560000000003</v>
      </c>
      <c r="AM53" s="763">
        <v>457.16839999999996</v>
      </c>
      <c r="AN53" s="763">
        <v>450.8852</v>
      </c>
      <c r="AO53" s="763">
        <v>424.1114</v>
      </c>
      <c r="AP53" s="763">
        <v>421.12130000000002</v>
      </c>
      <c r="AQ53" s="763">
        <v>386.94799999999998</v>
      </c>
      <c r="AR53" s="763">
        <v>341.17320000000001</v>
      </c>
      <c r="AS53" s="763">
        <v>316.17840000000001</v>
      </c>
      <c r="AT53" s="763">
        <v>308.43880000000001</v>
      </c>
      <c r="AU53" s="763">
        <v>306.84789999999998</v>
      </c>
      <c r="AV53" s="763">
        <v>220.82429999999999</v>
      </c>
      <c r="AW53" s="763">
        <v>178.32119999999998</v>
      </c>
      <c r="AX53" s="763">
        <v>197.65190000000001</v>
      </c>
      <c r="AY53" s="763">
        <v>153.33500000000001</v>
      </c>
      <c r="AZ53" s="763">
        <v>63.756099999999996</v>
      </c>
      <c r="BA53" s="763">
        <v>43.103499999999997</v>
      </c>
      <c r="BB53" s="764">
        <v>52.478999999999999</v>
      </c>
      <c r="BC53" s="765">
        <v>0.21751133898639319</v>
      </c>
      <c r="BD53" s="765">
        <v>-0.19705463959398395</v>
      </c>
      <c r="BE53" s="765">
        <v>5.6643039192049599E-4</v>
      </c>
    </row>
    <row r="54" spans="1:57" x14ac:dyDescent="0.3">
      <c r="A54" s="4" t="s">
        <v>636</v>
      </c>
      <c r="B54" s="763">
        <v>60.996164383561641</v>
      </c>
      <c r="C54" s="763">
        <v>65.761095890410957</v>
      </c>
      <c r="D54" s="763">
        <v>72.977534246575345</v>
      </c>
      <c r="E54" s="763">
        <v>77.969398907103823</v>
      </c>
      <c r="F54" s="763">
        <v>77.958904109589042</v>
      </c>
      <c r="G54" s="763">
        <v>78.537739726027397</v>
      </c>
      <c r="H54" s="763">
        <v>76.200808219178086</v>
      </c>
      <c r="I54" s="763">
        <v>70.929890710382509</v>
      </c>
      <c r="J54" s="763">
        <v>68.746342465753429</v>
      </c>
      <c r="K54" s="763">
        <v>67.762013698630142</v>
      </c>
      <c r="L54" s="763">
        <v>61.683657534246578</v>
      </c>
      <c r="M54" s="763">
        <v>58.722814207650273</v>
      </c>
      <c r="N54" s="763">
        <v>58.519109589041093</v>
      </c>
      <c r="O54" s="763">
        <v>55.47601369863014</v>
      </c>
      <c r="P54" s="763">
        <v>51.397657534246576</v>
      </c>
      <c r="Q54" s="763">
        <v>55.38289617486339</v>
      </c>
      <c r="R54" s="763">
        <v>54.293835616438358</v>
      </c>
      <c r="S54" s="763">
        <v>52.211561643835616</v>
      </c>
      <c r="T54" s="763">
        <v>50.227232876712328</v>
      </c>
      <c r="U54" s="763">
        <v>50.169959016393442</v>
      </c>
      <c r="V54" s="763">
        <v>50.213410958904113</v>
      </c>
      <c r="W54" s="763">
        <v>50.53787671232876</v>
      </c>
      <c r="X54" s="763">
        <v>51.692301369863017</v>
      </c>
      <c r="Y54" s="763">
        <v>52.661379781420763</v>
      </c>
      <c r="Z54" s="763">
        <v>52.532219178082194</v>
      </c>
      <c r="AA54" s="763">
        <v>51.567205479452056</v>
      </c>
      <c r="AB54" s="763">
        <v>53.354178082191787</v>
      </c>
      <c r="AC54" s="763">
        <v>54.245983606557381</v>
      </c>
      <c r="AD54" s="763">
        <v>53.189904109589044</v>
      </c>
      <c r="AE54" s="763">
        <v>52.117424657534251</v>
      </c>
      <c r="AF54" s="763">
        <v>52.178150684931509</v>
      </c>
      <c r="AG54" s="763">
        <v>50.124918032786887</v>
      </c>
      <c r="AH54" s="763">
        <v>50.129178082191785</v>
      </c>
      <c r="AI54" s="763">
        <v>49.138972602739727</v>
      </c>
      <c r="AJ54" s="763">
        <v>48.121342465753429</v>
      </c>
      <c r="AK54" s="763">
        <v>48.121010928961752</v>
      </c>
      <c r="AL54" s="763">
        <v>47.117424657534251</v>
      </c>
      <c r="AM54" s="763">
        <v>48.129178082191785</v>
      </c>
      <c r="AN54" s="763">
        <v>48.09783561643836</v>
      </c>
      <c r="AO54" s="763">
        <v>48.453937158469948</v>
      </c>
      <c r="AP54" s="763">
        <v>185.05381369863017</v>
      </c>
      <c r="AQ54" s="763">
        <v>182.21630136986303</v>
      </c>
      <c r="AR54" s="763">
        <v>193.93337260273972</v>
      </c>
      <c r="AS54" s="763">
        <v>192.60387431693991</v>
      </c>
      <c r="AT54" s="763">
        <v>192.14731506849316</v>
      </c>
      <c r="AU54" s="763">
        <v>192.268498630137</v>
      </c>
      <c r="AV54" s="763">
        <v>201.46901369863016</v>
      </c>
      <c r="AW54" s="763">
        <v>183.84073770491801</v>
      </c>
      <c r="AX54" s="763">
        <v>208.70961643835616</v>
      </c>
      <c r="AY54" s="763">
        <v>214.20448219178081</v>
      </c>
      <c r="AZ54" s="763">
        <v>212.98742588598631</v>
      </c>
      <c r="BA54" s="763">
        <v>214.39445820493168</v>
      </c>
      <c r="BB54" s="764">
        <v>220.33527644764453</v>
      </c>
      <c r="BC54" s="765">
        <v>2.7709756550863052E-2</v>
      </c>
      <c r="BD54" s="765">
        <v>1.6395264179333235E-2</v>
      </c>
      <c r="BE54" s="765">
        <v>2.3781816915747272E-3</v>
      </c>
    </row>
    <row r="55" spans="1:57" x14ac:dyDescent="0.3">
      <c r="A55" s="766" t="s">
        <v>637</v>
      </c>
      <c r="B55" s="767">
        <v>8387.1961643835621</v>
      </c>
      <c r="C55" s="767">
        <v>9360.7610958904115</v>
      </c>
      <c r="D55" s="767">
        <v>10014.077534246575</v>
      </c>
      <c r="E55" s="767">
        <v>11256.569398907104</v>
      </c>
      <c r="F55" s="767">
        <v>12419.758904109589</v>
      </c>
      <c r="G55" s="767">
        <v>13921.797465753425</v>
      </c>
      <c r="H55" s="767">
        <v>16306.122726027399</v>
      </c>
      <c r="I55" s="767">
        <v>18088.587267759562</v>
      </c>
      <c r="J55" s="767">
        <v>21273.722232876709</v>
      </c>
      <c r="K55" s="767">
        <v>21941.701739726028</v>
      </c>
      <c r="L55" s="767">
        <v>19700.661739726027</v>
      </c>
      <c r="M55" s="767">
        <v>22351.583830601092</v>
      </c>
      <c r="N55" s="767">
        <v>22530.308561643833</v>
      </c>
      <c r="O55" s="767">
        <v>21474.582493150683</v>
      </c>
      <c r="P55" s="767">
        <v>22020.227383561643</v>
      </c>
      <c r="Q55" s="767">
        <v>18872.289196721311</v>
      </c>
      <c r="R55" s="767">
        <v>16180.641506849315</v>
      </c>
      <c r="S55" s="767">
        <v>13459.641698630136</v>
      </c>
      <c r="T55" s="767">
        <v>11838.161561643836</v>
      </c>
      <c r="U55" s="767">
        <v>11263.726478142074</v>
      </c>
      <c r="V55" s="767">
        <v>10596.540232876712</v>
      </c>
      <c r="W55" s="767">
        <v>12964.442397260276</v>
      </c>
      <c r="X55" s="767">
        <v>13087.433547945206</v>
      </c>
      <c r="Y55" s="767">
        <v>15158.385653005464</v>
      </c>
      <c r="Z55" s="767">
        <v>16220.222534246579</v>
      </c>
      <c r="AA55" s="767">
        <v>17241.86424657534</v>
      </c>
      <c r="AB55" s="767">
        <v>16922.253136986303</v>
      </c>
      <c r="AC55" s="767">
        <v>18719.846038251366</v>
      </c>
      <c r="AD55" s="767">
        <v>19586.621657534248</v>
      </c>
      <c r="AE55" s="767">
        <v>20098.183027397263</v>
      </c>
      <c r="AF55" s="767">
        <v>20269.006629432355</v>
      </c>
      <c r="AG55" s="767">
        <v>20671.362368723578</v>
      </c>
      <c r="AH55" s="767">
        <v>21632.023927104063</v>
      </c>
      <c r="AI55" s="767">
        <v>22878.160283476402</v>
      </c>
      <c r="AJ55" s="767">
        <v>22172.128543750372</v>
      </c>
      <c r="AK55" s="767">
        <v>23657.055289979777</v>
      </c>
      <c r="AL55" s="767">
        <v>23189.203272191564</v>
      </c>
      <c r="AM55" s="767">
        <v>21918.678850508946</v>
      </c>
      <c r="AN55" s="767">
        <v>23582.055749415107</v>
      </c>
      <c r="AO55" s="767">
        <v>24867.669068694198</v>
      </c>
      <c r="AP55" s="767">
        <v>25575.838064126165</v>
      </c>
      <c r="AQ55" s="767">
        <v>25802.260888431705</v>
      </c>
      <c r="AR55" s="767">
        <v>25440.099569836439</v>
      </c>
      <c r="AS55" s="767">
        <v>26517.338227119799</v>
      </c>
      <c r="AT55" s="767">
        <v>24818.075811917464</v>
      </c>
      <c r="AU55" s="767">
        <v>25834.205894489292</v>
      </c>
      <c r="AV55" s="767">
        <v>28082.139814506503</v>
      </c>
      <c r="AW55" s="767">
        <v>28522.715442525223</v>
      </c>
      <c r="AX55" s="767">
        <v>28193.974707776608</v>
      </c>
      <c r="AY55" s="767">
        <v>28496.343096606957</v>
      </c>
      <c r="AZ55" s="767">
        <v>30022.950169061085</v>
      </c>
      <c r="BA55" s="767">
        <v>31848.510950882854</v>
      </c>
      <c r="BB55" s="767">
        <v>31597.002900928892</v>
      </c>
      <c r="BC55" s="768">
        <v>-7.8970112713225848E-3</v>
      </c>
      <c r="BD55" s="768">
        <v>2.1276025626331574E-2</v>
      </c>
      <c r="BE55" s="768">
        <v>0.34104123052432783</v>
      </c>
    </row>
    <row r="56" spans="1:57" x14ac:dyDescent="0.3">
      <c r="B56" s="763"/>
      <c r="C56" s="763"/>
      <c r="D56" s="763"/>
      <c r="E56" s="763"/>
      <c r="F56" s="763"/>
      <c r="G56" s="763"/>
      <c r="H56" s="763"/>
      <c r="I56" s="763"/>
      <c r="J56" s="763"/>
      <c r="K56" s="763"/>
      <c r="L56" s="763"/>
      <c r="M56" s="763"/>
      <c r="N56" s="763"/>
      <c r="O56" s="763"/>
      <c r="P56" s="763"/>
      <c r="Q56" s="763"/>
      <c r="R56" s="763"/>
      <c r="S56" s="763"/>
      <c r="T56" s="763"/>
      <c r="U56" s="763"/>
      <c r="V56" s="763"/>
      <c r="W56" s="763"/>
      <c r="X56" s="763"/>
      <c r="Y56" s="763"/>
      <c r="Z56" s="763"/>
      <c r="AA56" s="763"/>
      <c r="AB56" s="763"/>
      <c r="AC56" s="763"/>
      <c r="AD56" s="763"/>
      <c r="AE56" s="763"/>
      <c r="AF56" s="763"/>
      <c r="AG56" s="763"/>
      <c r="AH56" s="763"/>
      <c r="AI56" s="763"/>
      <c r="AJ56" s="763"/>
      <c r="AK56" s="763"/>
      <c r="AL56" s="763"/>
      <c r="AM56" s="763"/>
      <c r="AN56" s="763"/>
      <c r="AO56" s="763"/>
      <c r="AP56" s="763"/>
      <c r="AQ56" s="763"/>
      <c r="AR56" s="763"/>
      <c r="AS56" s="763"/>
      <c r="AT56" s="763"/>
      <c r="AU56" s="763"/>
      <c r="AV56" s="763"/>
      <c r="AW56" s="763"/>
      <c r="AX56" s="763"/>
      <c r="AY56" s="763"/>
      <c r="AZ56" s="763"/>
      <c r="BA56" s="763"/>
      <c r="BB56" s="764"/>
      <c r="BC56" s="765"/>
      <c r="BD56" s="765"/>
      <c r="BE56" s="765"/>
    </row>
    <row r="57" spans="1:57" x14ac:dyDescent="0.3">
      <c r="A57" s="4" t="s">
        <v>306</v>
      </c>
      <c r="B57" s="763">
        <v>577.37671232876721</v>
      </c>
      <c r="C57" s="763">
        <v>738.58608219178075</v>
      </c>
      <c r="D57" s="763">
        <v>852.03484931506853</v>
      </c>
      <c r="E57" s="763">
        <v>932.91366120218606</v>
      </c>
      <c r="F57" s="763">
        <v>976.90619178082193</v>
      </c>
      <c r="G57" s="763">
        <v>1051.6320000000001</v>
      </c>
      <c r="H57" s="763">
        <v>809.14257534246576</v>
      </c>
      <c r="I57" s="763">
        <v>1089.1089071038252</v>
      </c>
      <c r="J57" s="763">
        <v>1111.1059726027397</v>
      </c>
      <c r="K57" s="763">
        <v>1035.5606575342467</v>
      </c>
      <c r="L57" s="763">
        <v>1002.6586301369863</v>
      </c>
      <c r="M57" s="763">
        <v>1109.1065573770493</v>
      </c>
      <c r="N57" s="763">
        <v>1187.7614246575342</v>
      </c>
      <c r="O57" s="763">
        <v>1270.1682191780824</v>
      </c>
      <c r="P57" s="763">
        <v>1271.208109589041</v>
      </c>
      <c r="Q57" s="763">
        <v>1138.6848633879783</v>
      </c>
      <c r="R57" s="763">
        <v>1048.9296438356164</v>
      </c>
      <c r="S57" s="763">
        <v>1064.8095342465756</v>
      </c>
      <c r="T57" s="763">
        <v>1046.7856438356166</v>
      </c>
      <c r="U57" s="763">
        <v>1137.3719672131149</v>
      </c>
      <c r="V57" s="763">
        <v>1150.8967123287673</v>
      </c>
      <c r="W57" s="763">
        <v>1198.151506849315</v>
      </c>
      <c r="X57" s="763">
        <v>1231.245479452055</v>
      </c>
      <c r="Y57" s="763">
        <v>1254.4794535519127</v>
      </c>
      <c r="Z57" s="763">
        <v>1280.1213698630138</v>
      </c>
      <c r="AA57" s="763">
        <v>1347.4863561643838</v>
      </c>
      <c r="AB57" s="763">
        <v>1350.6136986301369</v>
      </c>
      <c r="AC57" s="763">
        <v>1323.3551912568309</v>
      </c>
      <c r="AD57" s="763">
        <v>1329.1232876712329</v>
      </c>
      <c r="AE57" s="763">
        <v>1323.8100273972605</v>
      </c>
      <c r="AF57" s="763">
        <v>1326.6076164383564</v>
      </c>
      <c r="AG57" s="763">
        <v>1385.8269398907105</v>
      </c>
      <c r="AH57" s="763">
        <v>1420.5226301369867</v>
      </c>
      <c r="AI57" s="763">
        <v>1460.5604383561642</v>
      </c>
      <c r="AJ57" s="763">
        <v>1515.4418630136988</v>
      </c>
      <c r="AK57" s="763">
        <v>1549.1312841530057</v>
      </c>
      <c r="AL57" s="763">
        <v>1534.2477260273974</v>
      </c>
      <c r="AM57" s="763">
        <v>1653.0146849315067</v>
      </c>
      <c r="AN57" s="763">
        <v>1826.281424657534</v>
      </c>
      <c r="AO57" s="763">
        <v>1920.6624590163935</v>
      </c>
      <c r="AP57" s="763">
        <v>1989.9317424657534</v>
      </c>
      <c r="AQ57" s="763">
        <v>1979.4994520547948</v>
      </c>
      <c r="AR57" s="763">
        <v>1992.2731506849316</v>
      </c>
      <c r="AS57" s="763">
        <v>1969.3436505775958</v>
      </c>
      <c r="AT57" s="763">
        <v>1774.8567945205482</v>
      </c>
      <c r="AU57" s="763">
        <v>1689.154</v>
      </c>
      <c r="AV57" s="763">
        <v>1641.5032054794522</v>
      </c>
      <c r="AW57" s="763">
        <v>1536.8090710382514</v>
      </c>
      <c r="AX57" s="763">
        <v>1485.2330410958905</v>
      </c>
      <c r="AY57" s="763">
        <v>1589.0926027397261</v>
      </c>
      <c r="AZ57" s="763">
        <v>1557.6652328767123</v>
      </c>
      <c r="BA57" s="763">
        <v>1576.9972677595631</v>
      </c>
      <c r="BB57" s="764">
        <v>1540.2709863013697</v>
      </c>
      <c r="BC57" s="765">
        <v>-2.3288741337117447E-2</v>
      </c>
      <c r="BD57" s="765">
        <v>-2.2475715089534942E-2</v>
      </c>
      <c r="BE57" s="765">
        <v>1.6624865154337042E-2</v>
      </c>
    </row>
    <row r="58" spans="1:57" x14ac:dyDescent="0.3">
      <c r="A58" s="4" t="s">
        <v>307</v>
      </c>
      <c r="B58" s="763">
        <v>13.297397260273973</v>
      </c>
      <c r="C58" s="763">
        <v>12.810164383561643</v>
      </c>
      <c r="D58" s="763">
        <v>10.901835616438358</v>
      </c>
      <c r="E58" s="763">
        <v>15.184426229508198</v>
      </c>
      <c r="F58" s="763">
        <v>49.900767123287679</v>
      </c>
      <c r="G58" s="763">
        <v>102.8264383561644</v>
      </c>
      <c r="H58" s="763">
        <v>116.14413698630139</v>
      </c>
      <c r="I58" s="763">
        <v>142.87532786885248</v>
      </c>
      <c r="J58" s="763">
        <v>165.963698630137</v>
      </c>
      <c r="K58" s="763">
        <v>173.39400000000001</v>
      </c>
      <c r="L58" s="763">
        <v>158.16797260273972</v>
      </c>
      <c r="M58" s="763">
        <v>153.14000000000001</v>
      </c>
      <c r="N58" s="763">
        <v>143.36827397260276</v>
      </c>
      <c r="O58" s="763">
        <v>131.32956164383563</v>
      </c>
      <c r="P58" s="763">
        <v>146.16986301369866</v>
      </c>
      <c r="Q58" s="763">
        <v>150.3865573770492</v>
      </c>
      <c r="R58" s="763">
        <v>145.31720547945207</v>
      </c>
      <c r="S58" s="763">
        <v>130.1317808219178</v>
      </c>
      <c r="T58" s="763">
        <v>178.44904109589044</v>
      </c>
      <c r="U58" s="763">
        <v>203.95721311475413</v>
      </c>
      <c r="V58" s="763">
        <v>232.49128767123287</v>
      </c>
      <c r="W58" s="763">
        <v>282.71687671232877</v>
      </c>
      <c r="X58" s="763">
        <v>355.39578082191781</v>
      </c>
      <c r="Y58" s="763">
        <v>451.88852459016397</v>
      </c>
      <c r="Z58" s="763">
        <v>459.66361643835614</v>
      </c>
      <c r="AA58" s="763">
        <v>474.64602739726024</v>
      </c>
      <c r="AB58" s="763">
        <v>497.6677808219178</v>
      </c>
      <c r="AC58" s="763">
        <v>549.73696721311478</v>
      </c>
      <c r="AD58" s="763">
        <v>503.67698630136988</v>
      </c>
      <c r="AE58" s="763">
        <v>556.74476712328772</v>
      </c>
      <c r="AF58" s="763">
        <v>632.85460273972603</v>
      </c>
      <c r="AG58" s="763">
        <v>715.97606557377048</v>
      </c>
      <c r="AH58" s="763">
        <v>741.00000000000011</v>
      </c>
      <c r="AI58" s="763">
        <v>730.84931506849318</v>
      </c>
      <c r="AJ58" s="763">
        <v>745.06027397260277</v>
      </c>
      <c r="AK58" s="763">
        <v>746.06147540983625</v>
      </c>
      <c r="AL58" s="763">
        <v>742.01506849315069</v>
      </c>
      <c r="AM58" s="763">
        <v>905.44109589041091</v>
      </c>
      <c r="AN58" s="763">
        <v>869.56306849999999</v>
      </c>
      <c r="AO58" s="763">
        <v>1106.4412076502731</v>
      </c>
      <c r="AP58" s="763">
        <v>1269.0225753424659</v>
      </c>
      <c r="AQ58" s="763">
        <v>1401.4402849315065</v>
      </c>
      <c r="AR58" s="763">
        <v>1655.9906047916097</v>
      </c>
      <c r="AS58" s="763">
        <v>1876.3228850133194</v>
      </c>
      <c r="AT58" s="763">
        <v>1753.8328767123287</v>
      </c>
      <c r="AU58" s="763">
        <v>1812.3182327412242</v>
      </c>
      <c r="AV58" s="763">
        <v>1670.3999368814027</v>
      </c>
      <c r="AW58" s="763">
        <v>1734.063651444184</v>
      </c>
      <c r="AX58" s="763">
        <v>1747.6421150684932</v>
      </c>
      <c r="AY58" s="763">
        <v>1668.098472328767</v>
      </c>
      <c r="AZ58" s="763">
        <v>1772.1632843835612</v>
      </c>
      <c r="BA58" s="763">
        <v>1755.0067147540983</v>
      </c>
      <c r="BB58" s="764">
        <v>1674.3936888991059</v>
      </c>
      <c r="BC58" s="765">
        <v>-4.5933172321957483E-2</v>
      </c>
      <c r="BD58" s="765">
        <v>2.2752190933460037E-2</v>
      </c>
      <c r="BE58" s="765">
        <v>1.8072514213920341E-2</v>
      </c>
    </row>
    <row r="59" spans="1:57" x14ac:dyDescent="0.3">
      <c r="A59" s="4" t="s">
        <v>638</v>
      </c>
      <c r="B59" s="763" t="s">
        <v>623</v>
      </c>
      <c r="C59" s="763" t="s">
        <v>623</v>
      </c>
      <c r="D59" s="763" t="s">
        <v>623</v>
      </c>
      <c r="E59" s="763" t="s">
        <v>623</v>
      </c>
      <c r="F59" s="763" t="s">
        <v>623</v>
      </c>
      <c r="G59" s="763" t="s">
        <v>623</v>
      </c>
      <c r="H59" s="763" t="s">
        <v>623</v>
      </c>
      <c r="I59" s="763" t="s">
        <v>623</v>
      </c>
      <c r="J59" s="763" t="s">
        <v>623</v>
      </c>
      <c r="K59" s="763" t="s">
        <v>623</v>
      </c>
      <c r="L59" s="763" t="s">
        <v>623</v>
      </c>
      <c r="M59" s="763" t="s">
        <v>623</v>
      </c>
      <c r="N59" s="763" t="s">
        <v>623</v>
      </c>
      <c r="O59" s="763" t="s">
        <v>623</v>
      </c>
      <c r="P59" s="763" t="s">
        <v>623</v>
      </c>
      <c r="Q59" s="763" t="s">
        <v>623</v>
      </c>
      <c r="R59" s="763" t="s">
        <v>623</v>
      </c>
      <c r="S59" s="763" t="s">
        <v>623</v>
      </c>
      <c r="T59" s="763" t="s">
        <v>623</v>
      </c>
      <c r="U59" s="763" t="s">
        <v>623</v>
      </c>
      <c r="V59" s="763" t="s">
        <v>623</v>
      </c>
      <c r="W59" s="763" t="s">
        <v>623</v>
      </c>
      <c r="X59" s="763" t="s">
        <v>623</v>
      </c>
      <c r="Y59" s="763" t="s">
        <v>623</v>
      </c>
      <c r="Z59" s="763" t="s">
        <v>623</v>
      </c>
      <c r="AA59" s="763" t="s">
        <v>623</v>
      </c>
      <c r="AB59" s="763" t="s">
        <v>623</v>
      </c>
      <c r="AC59" s="763" t="s">
        <v>623</v>
      </c>
      <c r="AD59" s="763" t="s">
        <v>623</v>
      </c>
      <c r="AE59" s="763" t="s">
        <v>623</v>
      </c>
      <c r="AF59" s="763" t="s">
        <v>623</v>
      </c>
      <c r="AG59" s="763" t="s">
        <v>623</v>
      </c>
      <c r="AH59" s="763" t="s">
        <v>623</v>
      </c>
      <c r="AI59" s="763" t="s">
        <v>623</v>
      </c>
      <c r="AJ59" s="763" t="s">
        <v>623</v>
      </c>
      <c r="AK59" s="763" t="s">
        <v>623</v>
      </c>
      <c r="AL59" s="763" t="s">
        <v>623</v>
      </c>
      <c r="AM59" s="763" t="s">
        <v>623</v>
      </c>
      <c r="AN59" s="763">
        <v>23.561643835616437</v>
      </c>
      <c r="AO59" s="763">
        <v>167.75956284153006</v>
      </c>
      <c r="AP59" s="763">
        <v>173.42465753424656</v>
      </c>
      <c r="AQ59" s="763">
        <v>153.15068493150685</v>
      </c>
      <c r="AR59" s="763">
        <v>143.56164383561645</v>
      </c>
      <c r="AS59" s="763">
        <v>127.04918032786885</v>
      </c>
      <c r="AT59" s="763">
        <v>117.8082191780822</v>
      </c>
      <c r="AU59" s="763">
        <v>121.91780821917808</v>
      </c>
      <c r="AV59" s="763">
        <v>113.6986301369863</v>
      </c>
      <c r="AW59" s="763">
        <v>100.81967213114754</v>
      </c>
      <c r="AX59" s="763">
        <v>90.635397211797709</v>
      </c>
      <c r="AY59" s="763">
        <v>88.804478736051138</v>
      </c>
      <c r="AZ59" s="763">
        <v>110.61388069107183</v>
      </c>
      <c r="BA59" s="763">
        <v>102.95504310515702</v>
      </c>
      <c r="BB59" s="764">
        <v>103.46743949065269</v>
      </c>
      <c r="BC59" s="765">
        <v>4.976894477838556E-3</v>
      </c>
      <c r="BD59" s="765">
        <v>-3.8934763876043221E-2</v>
      </c>
      <c r="BE59" s="765">
        <v>1.1167724671144763E-3</v>
      </c>
    </row>
    <row r="60" spans="1:57" x14ac:dyDescent="0.3">
      <c r="A60" s="4" t="s">
        <v>639</v>
      </c>
      <c r="B60" s="763">
        <v>1.3772054794520547</v>
      </c>
      <c r="C60" s="763">
        <v>1.2026301369863015</v>
      </c>
      <c r="D60" s="763">
        <v>0.96986301369863026</v>
      </c>
      <c r="E60" s="763">
        <v>0.83180327868852477</v>
      </c>
      <c r="F60" s="763">
        <v>0.46553424657534254</v>
      </c>
      <c r="G60" s="763">
        <v>0.36854794520547945</v>
      </c>
      <c r="H60" s="763">
        <v>0.27156164383561643</v>
      </c>
      <c r="I60" s="763">
        <v>6.4996721311475412</v>
      </c>
      <c r="J60" s="763">
        <v>40.559671232876717</v>
      </c>
      <c r="K60" s="763">
        <v>47.620273972602732</v>
      </c>
      <c r="L60" s="763">
        <v>34.701698630136988</v>
      </c>
      <c r="M60" s="763">
        <v>40.622950819672134</v>
      </c>
      <c r="N60" s="763">
        <v>31.792109589041097</v>
      </c>
      <c r="O60" s="763">
        <v>47.135342465753432</v>
      </c>
      <c r="P60" s="763">
        <v>53.575232876712334</v>
      </c>
      <c r="Q60" s="763">
        <v>61.282622950819672</v>
      </c>
      <c r="R60" s="763">
        <v>79.548164383561655</v>
      </c>
      <c r="S60" s="763">
        <v>88.315726027397261</v>
      </c>
      <c r="T60" s="763">
        <v>104.06630136986303</v>
      </c>
      <c r="U60" s="763">
        <v>116.54918032786885</v>
      </c>
      <c r="V60" s="763">
        <v>115.16153424657534</v>
      </c>
      <c r="W60" s="763">
        <v>115.43309589041098</v>
      </c>
      <c r="X60" s="763">
        <v>122.53249315068496</v>
      </c>
      <c r="Y60" s="763">
        <v>136.14491803278688</v>
      </c>
      <c r="Z60" s="763">
        <v>154.44098630136986</v>
      </c>
      <c r="AA60" s="763">
        <v>155.74060273972603</v>
      </c>
      <c r="AB60" s="763">
        <v>156.22553424657534</v>
      </c>
      <c r="AC60" s="763">
        <v>167.09573770491804</v>
      </c>
      <c r="AD60" s="763">
        <v>185.0110684931507</v>
      </c>
      <c r="AE60" s="763">
        <v>185.47660273972605</v>
      </c>
      <c r="AF60" s="763">
        <v>179.75441095890412</v>
      </c>
      <c r="AG60" s="763">
        <v>200.3872131147541</v>
      </c>
      <c r="AH60" s="763">
        <v>224.73665753424658</v>
      </c>
      <c r="AI60" s="763">
        <v>263.78334246575344</v>
      </c>
      <c r="AJ60" s="763">
        <v>266.26600000000002</v>
      </c>
      <c r="AK60" s="763">
        <v>265</v>
      </c>
      <c r="AL60" s="763">
        <v>248</v>
      </c>
      <c r="AM60" s="763">
        <v>238</v>
      </c>
      <c r="AN60" s="763">
        <v>217</v>
      </c>
      <c r="AO60" s="763">
        <v>225</v>
      </c>
      <c r="AP60" s="763">
        <v>246.77609999999999</v>
      </c>
      <c r="AQ60" s="763">
        <v>278.43399999999997</v>
      </c>
      <c r="AR60" s="763">
        <v>223.92850000000001</v>
      </c>
      <c r="AS60" s="763">
        <v>236.73599999999999</v>
      </c>
      <c r="AT60" s="763">
        <v>276.08789999999999</v>
      </c>
      <c r="AU60" s="763">
        <v>313.89350000000002</v>
      </c>
      <c r="AV60" s="763">
        <v>300.56260000000003</v>
      </c>
      <c r="AW60" s="763">
        <v>280.98700000000002</v>
      </c>
      <c r="AX60" s="763">
        <v>249.94219999999999</v>
      </c>
      <c r="AY60" s="763">
        <v>264.4622</v>
      </c>
      <c r="AZ60" s="763">
        <v>246.9667493297982</v>
      </c>
      <c r="BA60" s="763">
        <v>249.54839813134461</v>
      </c>
      <c r="BB60" s="764">
        <v>290.51695866843426</v>
      </c>
      <c r="BC60" s="765">
        <v>0.16417080151132324</v>
      </c>
      <c r="BD60" s="765">
        <v>-1.0893053349322335E-2</v>
      </c>
      <c r="BE60" s="765">
        <v>3.1356854124147131E-3</v>
      </c>
    </row>
    <row r="61" spans="1:57" x14ac:dyDescent="0.3">
      <c r="A61" s="4" t="s">
        <v>640</v>
      </c>
      <c r="B61" s="763">
        <v>126.01041095890412</v>
      </c>
      <c r="C61" s="763">
        <v>121.7115068493151</v>
      </c>
      <c r="D61" s="763">
        <v>108.56191780821919</v>
      </c>
      <c r="E61" s="763">
        <v>166.38442622950822</v>
      </c>
      <c r="F61" s="763">
        <v>239.16301369863012</v>
      </c>
      <c r="G61" s="763">
        <v>319.09150684931507</v>
      </c>
      <c r="H61" s="763">
        <v>290.84712328767125</v>
      </c>
      <c r="I61" s="763">
        <v>207.9562841530055</v>
      </c>
      <c r="J61" s="763">
        <v>164.93397260273974</v>
      </c>
      <c r="K61" s="763">
        <v>144.97616438356167</v>
      </c>
      <c r="L61" s="763">
        <v>228.25041095890413</v>
      </c>
      <c r="M61" s="763">
        <v>322.21584699453558</v>
      </c>
      <c r="N61" s="763">
        <v>406.54794520547955</v>
      </c>
      <c r="O61" s="763">
        <v>490.74164383561651</v>
      </c>
      <c r="P61" s="763">
        <v>509.32000000000016</v>
      </c>
      <c r="Q61" s="763">
        <v>580.12021857923503</v>
      </c>
      <c r="R61" s="763">
        <v>628.00383561643832</v>
      </c>
      <c r="S61" s="763">
        <v>650.7852054794522</v>
      </c>
      <c r="T61" s="763">
        <v>711.80575342465761</v>
      </c>
      <c r="U61" s="763">
        <v>815.94398907103835</v>
      </c>
      <c r="V61" s="763">
        <v>882.02904109589042</v>
      </c>
      <c r="W61" s="763">
        <v>806.47178082191783</v>
      </c>
      <c r="X61" s="763">
        <v>907.48356164383563</v>
      </c>
      <c r="Y61" s="763">
        <v>868.76857923497266</v>
      </c>
      <c r="Z61" s="763">
        <v>878.02219178082191</v>
      </c>
      <c r="AA61" s="763">
        <v>897.13369863013702</v>
      </c>
      <c r="AB61" s="763">
        <v>895.72082191780839</v>
      </c>
      <c r="AC61" s="763">
        <v>905.97103825136628</v>
      </c>
      <c r="AD61" s="763">
        <v>940.68602739726032</v>
      </c>
      <c r="AE61" s="763">
        <v>921.42684931506858</v>
      </c>
      <c r="AF61" s="763">
        <v>923.51068493150706</v>
      </c>
      <c r="AG61" s="763">
        <v>893.82568306010933</v>
      </c>
      <c r="AH61" s="763">
        <v>872.50383561643844</v>
      </c>
      <c r="AI61" s="763">
        <v>856.73095890410968</v>
      </c>
      <c r="AJ61" s="763">
        <v>827.45232876712339</v>
      </c>
      <c r="AK61" s="763">
        <v>778.73901639344274</v>
      </c>
      <c r="AL61" s="763">
        <v>758.4439041095892</v>
      </c>
      <c r="AM61" s="763">
        <v>751.42117808219189</v>
      </c>
      <c r="AN61" s="763">
        <v>749.52109589041106</v>
      </c>
      <c r="AO61" s="763">
        <v>701.05733333333342</v>
      </c>
      <c r="AP61" s="763">
        <v>671.84054794520557</v>
      </c>
      <c r="AQ61" s="763">
        <v>678.6744103013699</v>
      </c>
      <c r="AR61" s="763">
        <v>698.43748667049465</v>
      </c>
      <c r="AS61" s="763">
        <v>715.3029678348222</v>
      </c>
      <c r="AT61" s="763">
        <v>729.98928717906665</v>
      </c>
      <c r="AU61" s="763">
        <v>724.66107784431142</v>
      </c>
      <c r="AV61" s="763">
        <v>714.34181099842556</v>
      </c>
      <c r="AW61" s="763">
        <v>715.2958180209921</v>
      </c>
      <c r="AX61" s="763">
        <v>709.81493295753648</v>
      </c>
      <c r="AY61" s="763">
        <v>714.44553150684931</v>
      </c>
      <c r="AZ61" s="763">
        <v>726.24547945205484</v>
      </c>
      <c r="BA61" s="763">
        <v>691.38729508196741</v>
      </c>
      <c r="BB61" s="764">
        <v>660.20150684931514</v>
      </c>
      <c r="BC61" s="765">
        <v>-4.5106105441169664E-2</v>
      </c>
      <c r="BD61" s="765">
        <v>1.8575884507709972E-3</v>
      </c>
      <c r="BE61" s="765">
        <v>7.125863645861384E-3</v>
      </c>
    </row>
    <row r="62" spans="1:57" x14ac:dyDescent="0.3">
      <c r="A62" s="4" t="s">
        <v>309</v>
      </c>
      <c r="B62" s="763" t="s">
        <v>623</v>
      </c>
      <c r="C62" s="763" t="s">
        <v>623</v>
      </c>
      <c r="D62" s="763" t="s">
        <v>623</v>
      </c>
      <c r="E62" s="763" t="s">
        <v>623</v>
      </c>
      <c r="F62" s="763" t="s">
        <v>623</v>
      </c>
      <c r="G62" s="763" t="s">
        <v>623</v>
      </c>
      <c r="H62" s="763" t="s">
        <v>623</v>
      </c>
      <c r="I62" s="763" t="s">
        <v>623</v>
      </c>
      <c r="J62" s="763" t="s">
        <v>623</v>
      </c>
      <c r="K62" s="763" t="s">
        <v>623</v>
      </c>
      <c r="L62" s="763" t="s">
        <v>623</v>
      </c>
      <c r="M62" s="763" t="s">
        <v>623</v>
      </c>
      <c r="N62" s="763" t="s">
        <v>623</v>
      </c>
      <c r="O62" s="763" t="s">
        <v>623</v>
      </c>
      <c r="P62" s="763" t="s">
        <v>623</v>
      </c>
      <c r="Q62" s="763" t="s">
        <v>623</v>
      </c>
      <c r="R62" s="763" t="s">
        <v>623</v>
      </c>
      <c r="S62" s="763" t="s">
        <v>623</v>
      </c>
      <c r="T62" s="763" t="s">
        <v>623</v>
      </c>
      <c r="U62" s="763" t="s">
        <v>623</v>
      </c>
      <c r="V62" s="763" t="s">
        <v>623</v>
      </c>
      <c r="W62" s="763" t="s">
        <v>623</v>
      </c>
      <c r="X62" s="763" t="s">
        <v>623</v>
      </c>
      <c r="Y62" s="763" t="s">
        <v>623</v>
      </c>
      <c r="Z62" s="763" t="s">
        <v>623</v>
      </c>
      <c r="AA62" s="763" t="s">
        <v>623</v>
      </c>
      <c r="AB62" s="763" t="s">
        <v>623</v>
      </c>
      <c r="AC62" s="763">
        <v>2</v>
      </c>
      <c r="AD62" s="763">
        <v>5</v>
      </c>
      <c r="AE62" s="763">
        <v>5</v>
      </c>
      <c r="AF62" s="763">
        <v>7</v>
      </c>
      <c r="AG62" s="763">
        <v>17</v>
      </c>
      <c r="AH62" s="763">
        <v>60</v>
      </c>
      <c r="AI62" s="763">
        <v>83</v>
      </c>
      <c r="AJ62" s="763">
        <v>100</v>
      </c>
      <c r="AK62" s="763">
        <v>118</v>
      </c>
      <c r="AL62" s="763">
        <v>194</v>
      </c>
      <c r="AM62" s="763">
        <v>230</v>
      </c>
      <c r="AN62" s="763">
        <v>266</v>
      </c>
      <c r="AO62" s="763">
        <v>351</v>
      </c>
      <c r="AP62" s="763">
        <v>380.1807</v>
      </c>
      <c r="AQ62" s="763">
        <v>364.29617260273977</v>
      </c>
      <c r="AR62" s="763">
        <v>373.59771506849313</v>
      </c>
      <c r="AS62" s="763">
        <v>369.11462568306007</v>
      </c>
      <c r="AT62" s="763">
        <v>332.05478630136986</v>
      </c>
      <c r="AU62" s="763">
        <v>306.10959452054794</v>
      </c>
      <c r="AV62" s="763">
        <v>300.64309589041096</v>
      </c>
      <c r="AW62" s="763">
        <v>319.72689617486344</v>
      </c>
      <c r="AX62" s="763">
        <v>282.05649589041093</v>
      </c>
      <c r="AY62" s="763">
        <v>284.3075671232877</v>
      </c>
      <c r="AZ62" s="763">
        <v>259.57510958904112</v>
      </c>
      <c r="BA62" s="763">
        <v>222.8824043715847</v>
      </c>
      <c r="BB62" s="764">
        <v>198.52015234126767</v>
      </c>
      <c r="BC62" s="765">
        <v>-0.10930540748160988</v>
      </c>
      <c r="BD62" s="765">
        <v>-4.7944826018939457E-2</v>
      </c>
      <c r="BE62" s="765">
        <v>2.1427208539564553E-3</v>
      </c>
    </row>
    <row r="63" spans="1:57" x14ac:dyDescent="0.3">
      <c r="A63" s="4" t="s">
        <v>310</v>
      </c>
      <c r="B63" s="763">
        <v>25.334657534246578</v>
      </c>
      <c r="C63" s="763">
        <v>28.979643835616443</v>
      </c>
      <c r="D63" s="763">
        <v>68.994383561643843</v>
      </c>
      <c r="E63" s="763">
        <v>92.693196721311466</v>
      </c>
      <c r="F63" s="763">
        <v>100.67772602739727</v>
      </c>
      <c r="G63" s="763">
        <v>108.60857534246577</v>
      </c>
      <c r="H63" s="763">
        <v>116.05876712328768</v>
      </c>
      <c r="I63" s="763">
        <v>125.8877868852459</v>
      </c>
      <c r="J63" s="763">
        <v>152.14813698630138</v>
      </c>
      <c r="K63" s="763">
        <v>204.3195068493151</v>
      </c>
      <c r="L63" s="763">
        <v>226.60999999999999</v>
      </c>
      <c r="M63" s="763">
        <v>226.17060109289619</v>
      </c>
      <c r="N63" s="763">
        <v>225.64868493150686</v>
      </c>
      <c r="O63" s="763">
        <v>212.29041095890412</v>
      </c>
      <c r="P63" s="763">
        <v>196.22843835616439</v>
      </c>
      <c r="Q63" s="763">
        <v>177.65696721311477</v>
      </c>
      <c r="R63" s="763">
        <v>153.24964383561644</v>
      </c>
      <c r="S63" s="763">
        <v>156.0534794520548</v>
      </c>
      <c r="T63" s="763">
        <v>157.59558904109588</v>
      </c>
      <c r="U63" s="763">
        <v>174.36147540983606</v>
      </c>
      <c r="V63" s="763">
        <v>172.75632876712331</v>
      </c>
      <c r="W63" s="763">
        <v>166.12726027397261</v>
      </c>
      <c r="X63" s="763">
        <v>154.79175342465754</v>
      </c>
      <c r="Y63" s="763">
        <v>177.59704918032787</v>
      </c>
      <c r="Z63" s="763">
        <v>204.82019178082194</v>
      </c>
      <c r="AA63" s="763">
        <v>270.22967123287674</v>
      </c>
      <c r="AB63" s="763">
        <v>294.56295890410962</v>
      </c>
      <c r="AC63" s="763">
        <v>288.64513661202187</v>
      </c>
      <c r="AD63" s="763">
        <v>304.87706849315072</v>
      </c>
      <c r="AE63" s="763">
        <v>337.20128767123293</v>
      </c>
      <c r="AF63" s="763">
        <v>355.60646575342469</v>
      </c>
      <c r="AG63" s="763">
        <v>364.50136612021856</v>
      </c>
      <c r="AH63" s="763">
        <v>364.37846575342468</v>
      </c>
      <c r="AI63" s="763">
        <v>337.42158904109584</v>
      </c>
      <c r="AJ63" s="763">
        <v>339.96506849315074</v>
      </c>
      <c r="AK63" s="763">
        <v>276</v>
      </c>
      <c r="AL63" s="763">
        <v>262</v>
      </c>
      <c r="AM63" s="763">
        <v>256</v>
      </c>
      <c r="AN63" s="763">
        <v>274</v>
      </c>
      <c r="AO63" s="763">
        <v>273</v>
      </c>
      <c r="AP63" s="763">
        <v>270.33010000000002</v>
      </c>
      <c r="AQ63" s="763">
        <v>241.9401</v>
      </c>
      <c r="AR63" s="763">
        <v>245.5558</v>
      </c>
      <c r="AS63" s="763">
        <v>239.5736</v>
      </c>
      <c r="AT63" s="763">
        <v>241.00030000000001</v>
      </c>
      <c r="AU63" s="763">
        <v>249</v>
      </c>
      <c r="AV63" s="763">
        <v>246.21600000000001</v>
      </c>
      <c r="AW63" s="763">
        <v>241.64099999999999</v>
      </c>
      <c r="AX63" s="763">
        <v>226.41300000000001</v>
      </c>
      <c r="AY63" s="763">
        <v>225.86699999999999</v>
      </c>
      <c r="AZ63" s="763">
        <v>224.68600000000001</v>
      </c>
      <c r="BA63" s="763">
        <v>220.24600000000001</v>
      </c>
      <c r="BB63" s="764">
        <v>199.67657724788873</v>
      </c>
      <c r="BC63" s="765">
        <v>-9.3392945851962228E-2</v>
      </c>
      <c r="BD63" s="765">
        <v>-9.3505166206352408E-3</v>
      </c>
      <c r="BE63" s="765">
        <v>2.155202688844391E-3</v>
      </c>
    </row>
    <row r="64" spans="1:57" x14ac:dyDescent="0.3">
      <c r="A64" s="4" t="s">
        <v>311</v>
      </c>
      <c r="B64" s="763">
        <v>1220</v>
      </c>
      <c r="C64" s="763">
        <v>1508</v>
      </c>
      <c r="D64" s="763">
        <v>1733</v>
      </c>
      <c r="E64" s="763">
        <v>2599</v>
      </c>
      <c r="F64" s="763">
        <v>3108</v>
      </c>
      <c r="G64" s="763">
        <v>3357</v>
      </c>
      <c r="H64" s="763">
        <v>2750</v>
      </c>
      <c r="I64" s="763">
        <v>2248</v>
      </c>
      <c r="J64" s="763">
        <v>2211</v>
      </c>
      <c r="K64" s="763">
        <v>1558</v>
      </c>
      <c r="L64" s="763">
        <v>1514</v>
      </c>
      <c r="M64" s="763">
        <v>1972</v>
      </c>
      <c r="N64" s="763">
        <v>2108</v>
      </c>
      <c r="O64" s="763">
        <v>2023</v>
      </c>
      <c r="P64" s="763">
        <v>2139</v>
      </c>
      <c r="Q64" s="763">
        <v>1862</v>
      </c>
      <c r="R64" s="763">
        <v>1253</v>
      </c>
      <c r="S64" s="763">
        <v>1176</v>
      </c>
      <c r="T64" s="763">
        <v>1151</v>
      </c>
      <c r="U64" s="763">
        <v>1022</v>
      </c>
      <c r="V64" s="763">
        <v>1025</v>
      </c>
      <c r="W64" s="763">
        <v>1064</v>
      </c>
      <c r="X64" s="763">
        <v>1003</v>
      </c>
      <c r="Y64" s="763">
        <v>1051</v>
      </c>
      <c r="Z64" s="763">
        <v>1164</v>
      </c>
      <c r="AA64" s="763">
        <v>1424</v>
      </c>
      <c r="AB64" s="763">
        <v>1439</v>
      </c>
      <c r="AC64" s="763">
        <v>1473</v>
      </c>
      <c r="AD64" s="763">
        <v>1402</v>
      </c>
      <c r="AE64" s="763">
        <v>1431</v>
      </c>
      <c r="AF64" s="763">
        <v>1439</v>
      </c>
      <c r="AG64" s="763">
        <v>1452</v>
      </c>
      <c r="AH64" s="763">
        <v>1491</v>
      </c>
      <c r="AI64" s="763">
        <v>1480</v>
      </c>
      <c r="AJ64" s="763">
        <v>1425</v>
      </c>
      <c r="AK64" s="763">
        <v>1474.5902000000001</v>
      </c>
      <c r="AL64" s="763">
        <v>1427.7246</v>
      </c>
      <c r="AM64" s="763">
        <v>1374.8804700000001</v>
      </c>
      <c r="AN64" s="763">
        <v>1485</v>
      </c>
      <c r="AO64" s="763">
        <v>1622.2551010000002</v>
      </c>
      <c r="AP64" s="763">
        <v>1744.6869999999999</v>
      </c>
      <c r="AQ64" s="763">
        <v>1815.2056</v>
      </c>
      <c r="AR64" s="763">
        <v>1819.7397000000001</v>
      </c>
      <c r="AS64" s="763">
        <v>1819.6639</v>
      </c>
      <c r="AT64" s="763">
        <v>1652.0105000000001</v>
      </c>
      <c r="AU64" s="763">
        <v>1658.824247</v>
      </c>
      <c r="AV64" s="763">
        <v>478.77479452054797</v>
      </c>
      <c r="AW64" s="763">
        <v>1509.2403825136616</v>
      </c>
      <c r="AX64" s="763">
        <v>988.6017808219176</v>
      </c>
      <c r="AY64" s="763">
        <v>498.00397260273974</v>
      </c>
      <c r="AZ64" s="763">
        <v>431.93150000000003</v>
      </c>
      <c r="BA64" s="763">
        <v>426.09289999999999</v>
      </c>
      <c r="BB64" s="764">
        <v>864.56164383561645</v>
      </c>
      <c r="BC64" s="765">
        <v>1.0290449426301551</v>
      </c>
      <c r="BD64" s="765">
        <v>-0.13491686088993249</v>
      </c>
      <c r="BE64" s="765">
        <v>9.3316181855072778E-3</v>
      </c>
    </row>
    <row r="65" spans="1:57" x14ac:dyDescent="0.3">
      <c r="A65" s="4" t="s">
        <v>312</v>
      </c>
      <c r="B65" s="763">
        <v>274.2</v>
      </c>
      <c r="C65" s="763">
        <v>417.6</v>
      </c>
      <c r="D65" s="763">
        <v>319.10000000000002</v>
      </c>
      <c r="E65" s="763">
        <v>141.30000000000001</v>
      </c>
      <c r="F65" s="763">
        <v>540.29999999999995</v>
      </c>
      <c r="G65" s="763">
        <v>1083.0999999999999</v>
      </c>
      <c r="H65" s="763">
        <v>1531.2</v>
      </c>
      <c r="I65" s="763">
        <v>1815.7</v>
      </c>
      <c r="J65" s="763">
        <v>2054.3000000000002</v>
      </c>
      <c r="K65" s="763">
        <v>2255</v>
      </c>
      <c r="L65" s="763">
        <v>1783.2</v>
      </c>
      <c r="M65" s="763">
        <v>2066.7860000000001</v>
      </c>
      <c r="N65" s="763">
        <v>2085.0990000000002</v>
      </c>
      <c r="O65" s="763">
        <v>1896.992</v>
      </c>
      <c r="P65" s="763">
        <v>2301.9949999999999</v>
      </c>
      <c r="Q65" s="763">
        <v>2058</v>
      </c>
      <c r="R65" s="763">
        <v>1439.6</v>
      </c>
      <c r="S65" s="763">
        <v>1287</v>
      </c>
      <c r="T65" s="763">
        <v>1235.5</v>
      </c>
      <c r="U65" s="763">
        <v>1388</v>
      </c>
      <c r="V65" s="763">
        <v>1498.9</v>
      </c>
      <c r="W65" s="763">
        <v>1466.6</v>
      </c>
      <c r="X65" s="763">
        <v>1353</v>
      </c>
      <c r="Y65" s="763">
        <v>1391.3489999999999</v>
      </c>
      <c r="Z65" s="763">
        <v>1776.3</v>
      </c>
      <c r="AA65" s="763">
        <v>1786.701</v>
      </c>
      <c r="AB65" s="763">
        <v>1963.1</v>
      </c>
      <c r="AC65" s="763">
        <v>2032</v>
      </c>
      <c r="AD65" s="763">
        <v>2018.2</v>
      </c>
      <c r="AE65" s="763">
        <v>1933.877</v>
      </c>
      <c r="AF65" s="763">
        <v>1948.5940000000001</v>
      </c>
      <c r="AG65" s="763">
        <v>1971.067</v>
      </c>
      <c r="AH65" s="763">
        <v>1977.741</v>
      </c>
      <c r="AI65" s="763">
        <v>2023.046</v>
      </c>
      <c r="AJ65" s="763">
        <v>1894.5</v>
      </c>
      <c r="AK65" s="763">
        <v>2174.9115000000002</v>
      </c>
      <c r="AL65" s="763">
        <v>2158.0383999999999</v>
      </c>
      <c r="AM65" s="763">
        <v>1951.7</v>
      </c>
      <c r="AN65" s="763">
        <v>2299.5812999999998</v>
      </c>
      <c r="AO65" s="763">
        <v>2487.4569999999999</v>
      </c>
      <c r="AP65" s="763">
        <v>2482.8745000000004</v>
      </c>
      <c r="AQ65" s="763">
        <v>2372.0924</v>
      </c>
      <c r="AR65" s="763">
        <v>2207.5235000000002</v>
      </c>
      <c r="AS65" s="763">
        <v>2173.8497213114752</v>
      </c>
      <c r="AT65" s="763">
        <v>2212.2315616438354</v>
      </c>
      <c r="AU65" s="763">
        <v>2534.4424410958904</v>
      </c>
      <c r="AV65" s="763">
        <v>2462.792608219178</v>
      </c>
      <c r="AW65" s="763">
        <v>2413.2048551912567</v>
      </c>
      <c r="AX65" s="763">
        <v>2280.179087671233</v>
      </c>
      <c r="AY65" s="763">
        <v>2278.4031753424656</v>
      </c>
      <c r="AZ65" s="763">
        <v>2203.5076356164386</v>
      </c>
      <c r="BA65" s="763">
        <v>1903.0632732240438</v>
      </c>
      <c r="BB65" s="764">
        <v>1987.7535787047248</v>
      </c>
      <c r="BC65" s="765">
        <v>4.4502096526304324E-2</v>
      </c>
      <c r="BD65" s="765">
        <v>-2.1789854948853882E-2</v>
      </c>
      <c r="BE65" s="765">
        <v>2.145475406595182E-2</v>
      </c>
    </row>
    <row r="66" spans="1:57" x14ac:dyDescent="0.3">
      <c r="A66" s="4" t="s">
        <v>641</v>
      </c>
      <c r="B66" s="763" t="s">
        <v>623</v>
      </c>
      <c r="C66" s="763" t="s">
        <v>623</v>
      </c>
      <c r="D66" s="763" t="s">
        <v>623</v>
      </c>
      <c r="E66" s="763" t="s">
        <v>623</v>
      </c>
      <c r="F66" s="763" t="s">
        <v>623</v>
      </c>
      <c r="G66" s="763" t="s">
        <v>623</v>
      </c>
      <c r="H66" s="763" t="s">
        <v>623</v>
      </c>
      <c r="I66" s="763" t="s">
        <v>623</v>
      </c>
      <c r="J66" s="763" t="s">
        <v>623</v>
      </c>
      <c r="K66" s="763" t="s">
        <v>623</v>
      </c>
      <c r="L66" s="763" t="s">
        <v>623</v>
      </c>
      <c r="M66" s="763" t="s">
        <v>623</v>
      </c>
      <c r="N66" s="763" t="s">
        <v>623</v>
      </c>
      <c r="O66" s="763" t="s">
        <v>623</v>
      </c>
      <c r="P66" s="763" t="s">
        <v>623</v>
      </c>
      <c r="Q66" s="763" t="s">
        <v>623</v>
      </c>
      <c r="R66" s="763" t="s">
        <v>623</v>
      </c>
      <c r="S66" s="763" t="s">
        <v>623</v>
      </c>
      <c r="T66" s="763" t="s">
        <v>623</v>
      </c>
      <c r="U66" s="763" t="s">
        <v>623</v>
      </c>
      <c r="V66" s="763" t="s">
        <v>623</v>
      </c>
      <c r="W66" s="763" t="s">
        <v>623</v>
      </c>
      <c r="X66" s="763" t="s">
        <v>623</v>
      </c>
      <c r="Y66" s="763" t="s">
        <v>623</v>
      </c>
      <c r="Z66" s="763" t="s">
        <v>623</v>
      </c>
      <c r="AA66" s="763" t="s">
        <v>623</v>
      </c>
      <c r="AB66" s="763" t="s">
        <v>623</v>
      </c>
      <c r="AC66" s="763" t="s">
        <v>623</v>
      </c>
      <c r="AD66" s="763" t="s">
        <v>623</v>
      </c>
      <c r="AE66" s="763" t="s">
        <v>623</v>
      </c>
      <c r="AF66" s="763" t="s">
        <v>623</v>
      </c>
      <c r="AG66" s="763" t="s">
        <v>623</v>
      </c>
      <c r="AH66" s="763" t="s">
        <v>623</v>
      </c>
      <c r="AI66" s="763" t="s">
        <v>623</v>
      </c>
      <c r="AJ66" s="763" t="s">
        <v>623</v>
      </c>
      <c r="AK66" s="763" t="s">
        <v>623</v>
      </c>
      <c r="AL66" s="763" t="s">
        <v>623</v>
      </c>
      <c r="AM66" s="763" t="s">
        <v>623</v>
      </c>
      <c r="AN66" s="763" t="s">
        <v>623</v>
      </c>
      <c r="AO66" s="763" t="s">
        <v>623</v>
      </c>
      <c r="AP66" s="763" t="s">
        <v>623</v>
      </c>
      <c r="AQ66" s="763" t="s">
        <v>623</v>
      </c>
      <c r="AR66" s="763" t="s">
        <v>623</v>
      </c>
      <c r="AS66" s="763" t="s">
        <v>623</v>
      </c>
      <c r="AT66" s="763" t="s">
        <v>623</v>
      </c>
      <c r="AU66" s="763" t="s">
        <v>623</v>
      </c>
      <c r="AV66" s="763" t="s">
        <v>623</v>
      </c>
      <c r="AW66" s="763">
        <v>31.041</v>
      </c>
      <c r="AX66" s="763">
        <v>99.728800000000007</v>
      </c>
      <c r="AY66" s="763">
        <v>155.35159999999999</v>
      </c>
      <c r="AZ66" s="763">
        <v>147.73759999999999</v>
      </c>
      <c r="BA66" s="763">
        <v>117.2666</v>
      </c>
      <c r="BB66" s="764">
        <v>108.55549999999999</v>
      </c>
      <c r="BC66" s="765">
        <v>-7.4284578899703746E-2</v>
      </c>
      <c r="BD66" s="765" t="s">
        <v>623</v>
      </c>
      <c r="BE66" s="765">
        <v>1.1716902839254825E-3</v>
      </c>
    </row>
    <row r="67" spans="1:57" x14ac:dyDescent="0.3">
      <c r="A67" s="4" t="s">
        <v>642</v>
      </c>
      <c r="B67" s="763" t="s">
        <v>623</v>
      </c>
      <c r="C67" s="763" t="s">
        <v>623</v>
      </c>
      <c r="D67" s="763" t="s">
        <v>623</v>
      </c>
      <c r="E67" s="763" t="s">
        <v>623</v>
      </c>
      <c r="F67" s="763" t="s">
        <v>623</v>
      </c>
      <c r="G67" s="763" t="s">
        <v>623</v>
      </c>
      <c r="H67" s="763" t="s">
        <v>623</v>
      </c>
      <c r="I67" s="763" t="s">
        <v>623</v>
      </c>
      <c r="J67" s="763" t="s">
        <v>623</v>
      </c>
      <c r="K67" s="763" t="s">
        <v>623</v>
      </c>
      <c r="L67" s="763" t="s">
        <v>623</v>
      </c>
      <c r="M67" s="763" t="s">
        <v>623</v>
      </c>
      <c r="N67" s="763" t="s">
        <v>623</v>
      </c>
      <c r="O67" s="763" t="s">
        <v>623</v>
      </c>
      <c r="P67" s="763" t="s">
        <v>623</v>
      </c>
      <c r="Q67" s="763" t="s">
        <v>623</v>
      </c>
      <c r="R67" s="763" t="s">
        <v>623</v>
      </c>
      <c r="S67" s="763" t="s">
        <v>623</v>
      </c>
      <c r="T67" s="763" t="s">
        <v>623</v>
      </c>
      <c r="U67" s="763" t="s">
        <v>623</v>
      </c>
      <c r="V67" s="763" t="s">
        <v>623</v>
      </c>
      <c r="W67" s="763" t="s">
        <v>623</v>
      </c>
      <c r="X67" s="763" t="s">
        <v>623</v>
      </c>
      <c r="Y67" s="763" t="s">
        <v>623</v>
      </c>
      <c r="Z67" s="763" t="s">
        <v>623</v>
      </c>
      <c r="AA67" s="763" t="s">
        <v>623</v>
      </c>
      <c r="AB67" s="763" t="s">
        <v>623</v>
      </c>
      <c r="AC67" s="763" t="s">
        <v>623</v>
      </c>
      <c r="AD67" s="763">
        <v>2</v>
      </c>
      <c r="AE67" s="763">
        <v>2</v>
      </c>
      <c r="AF67" s="763">
        <v>2</v>
      </c>
      <c r="AG67" s="763">
        <v>5</v>
      </c>
      <c r="AH67" s="763">
        <v>9</v>
      </c>
      <c r="AI67" s="763">
        <v>12</v>
      </c>
      <c r="AJ67" s="763">
        <v>63</v>
      </c>
      <c r="AK67" s="763">
        <v>179.13190437158471</v>
      </c>
      <c r="AL67" s="763">
        <v>209.00812054794523</v>
      </c>
      <c r="AM67" s="763">
        <v>236.18449041095892</v>
      </c>
      <c r="AN67" s="763">
        <v>262.13031506849313</v>
      </c>
      <c r="AO67" s="763">
        <v>291.13726724043715</v>
      </c>
      <c r="AP67" s="763">
        <v>293.68041441095892</v>
      </c>
      <c r="AQ67" s="763">
        <v>356.16085090410957</v>
      </c>
      <c r="AR67" s="763">
        <v>483.11566027397265</v>
      </c>
      <c r="AS67" s="763">
        <v>456.95145901639341</v>
      </c>
      <c r="AT67" s="763">
        <v>475.21246301369865</v>
      </c>
      <c r="AU67" s="763">
        <v>462.07089589041095</v>
      </c>
      <c r="AV67" s="763">
        <v>291.00227123287669</v>
      </c>
      <c r="AW67" s="763">
        <v>103.1075</v>
      </c>
      <c r="AX67" s="763">
        <v>117.85339999999999</v>
      </c>
      <c r="AY67" s="763">
        <v>119.6045</v>
      </c>
      <c r="AZ67" s="763">
        <v>109.06215616438355</v>
      </c>
      <c r="BA67" s="763">
        <v>103.61358196721312</v>
      </c>
      <c r="BB67" s="764">
        <v>86.041264115736325</v>
      </c>
      <c r="BC67" s="765">
        <v>-0.16959473379693868</v>
      </c>
      <c r="BD67" s="765">
        <v>-0.11615308426750803</v>
      </c>
      <c r="BE67" s="765">
        <v>9.2868360590734255E-4</v>
      </c>
    </row>
    <row r="68" spans="1:57" x14ac:dyDescent="0.3">
      <c r="A68" s="4" t="s">
        <v>643</v>
      </c>
      <c r="B68" s="763" t="s">
        <v>623</v>
      </c>
      <c r="C68" s="763">
        <v>16.243808219178085</v>
      </c>
      <c r="D68" s="763">
        <v>47.21449315068493</v>
      </c>
      <c r="E68" s="763">
        <v>67.045874316939887</v>
      </c>
      <c r="F68" s="763">
        <v>78.100904109589052</v>
      </c>
      <c r="G68" s="763">
        <v>87.45531506849315</v>
      </c>
      <c r="H68" s="763">
        <v>86.570438356164388</v>
      </c>
      <c r="I68" s="763">
        <v>83.560464480874316</v>
      </c>
      <c r="J68" s="763">
        <v>81.703616438356178</v>
      </c>
      <c r="K68" s="763">
        <v>87.202493150684944</v>
      </c>
      <c r="L68" s="763">
        <v>97.104684931506853</v>
      </c>
      <c r="M68" s="763">
        <v>77.950546448087437</v>
      </c>
      <c r="N68" s="763">
        <v>90.678794520547953</v>
      </c>
      <c r="O68" s="763">
        <v>104.16263013698631</v>
      </c>
      <c r="P68" s="763">
        <v>116.63517808219181</v>
      </c>
      <c r="Q68" s="763">
        <v>118.22849726775958</v>
      </c>
      <c r="R68" s="763">
        <v>113.91734246575344</v>
      </c>
      <c r="S68" s="763">
        <v>108.41846575342467</v>
      </c>
      <c r="T68" s="763">
        <v>116.55090410958904</v>
      </c>
      <c r="U68" s="763">
        <v>115.13989071038253</v>
      </c>
      <c r="V68" s="763">
        <v>113.93841095890411</v>
      </c>
      <c r="W68" s="763">
        <v>110.60958904109589</v>
      </c>
      <c r="X68" s="763">
        <v>105.61652054794521</v>
      </c>
      <c r="Y68" s="763">
        <v>103.88666666666668</v>
      </c>
      <c r="Z68" s="763">
        <v>104.70857534246576</v>
      </c>
      <c r="AA68" s="763">
        <v>101.74953424657534</v>
      </c>
      <c r="AB68" s="763">
        <v>116.60071232876713</v>
      </c>
      <c r="AC68" s="763">
        <v>116.62377049180328</v>
      </c>
      <c r="AD68" s="763">
        <v>105.94761643835618</v>
      </c>
      <c r="AE68" s="763">
        <v>97.63460273972602</v>
      </c>
      <c r="AF68" s="763">
        <v>95.221780821917818</v>
      </c>
      <c r="AG68" s="763">
        <v>94.242595628415302</v>
      </c>
      <c r="AH68" s="763">
        <v>89.60931506849316</v>
      </c>
      <c r="AI68" s="763">
        <v>87.521205479452064</v>
      </c>
      <c r="AJ68" s="763">
        <v>90.178356164383572</v>
      </c>
      <c r="AK68" s="763">
        <v>82.396120218579242</v>
      </c>
      <c r="AL68" s="763">
        <v>76.117150684931502</v>
      </c>
      <c r="AM68" s="763">
        <v>79.554520547945202</v>
      </c>
      <c r="AN68" s="763">
        <v>72.79446575342466</v>
      </c>
      <c r="AO68" s="763">
        <v>74.821748633879778</v>
      </c>
      <c r="AP68" s="763">
        <v>78.372547945205483</v>
      </c>
      <c r="AQ68" s="763">
        <v>75.65112328767124</v>
      </c>
      <c r="AR68" s="763">
        <v>104.201698630137</v>
      </c>
      <c r="AS68" s="763">
        <v>95.718852459016389</v>
      </c>
      <c r="AT68" s="763">
        <v>91.292219178082206</v>
      </c>
      <c r="AU68" s="763">
        <v>82.898849315068489</v>
      </c>
      <c r="AV68" s="763">
        <v>76.557452054794524</v>
      </c>
      <c r="AW68" s="763">
        <v>82.152213114754105</v>
      </c>
      <c r="AX68" s="763">
        <v>76.245972602739727</v>
      </c>
      <c r="AY68" s="763">
        <v>71.02038356164384</v>
      </c>
      <c r="AZ68" s="763">
        <v>63.634630136986317</v>
      </c>
      <c r="BA68" s="763">
        <v>59.716912568306014</v>
      </c>
      <c r="BB68" s="764">
        <v>52.678795729476406</v>
      </c>
      <c r="BC68" s="765">
        <v>-0.11785801603154211</v>
      </c>
      <c r="BD68" s="765">
        <v>-2.3374192240328218E-2</v>
      </c>
      <c r="BE68" s="765">
        <v>5.6858688067507133E-4</v>
      </c>
    </row>
    <row r="69" spans="1:57" x14ac:dyDescent="0.3">
      <c r="A69" s="4" t="s">
        <v>644</v>
      </c>
      <c r="B69" s="763">
        <v>2.1390136986301371</v>
      </c>
      <c r="C69" s="763">
        <v>2.1390136986301371</v>
      </c>
      <c r="D69" s="763">
        <v>2.0559452054794525</v>
      </c>
      <c r="E69" s="763">
        <v>1.8432240437158469</v>
      </c>
      <c r="F69" s="763">
        <v>1.2044931506849317</v>
      </c>
      <c r="G69" s="763">
        <v>0.91375342465753417</v>
      </c>
      <c r="H69" s="763">
        <v>0.47764383561643836</v>
      </c>
      <c r="I69" s="763">
        <v>0.57989071038251372</v>
      </c>
      <c r="J69" s="763">
        <v>0.87221917808219185</v>
      </c>
      <c r="K69" s="763">
        <v>0.51917808219178085</v>
      </c>
      <c r="L69" s="763">
        <v>0.41534246575342471</v>
      </c>
      <c r="M69" s="763">
        <v>25.186393442622951</v>
      </c>
      <c r="N69" s="763">
        <v>24.207506849315067</v>
      </c>
      <c r="O69" s="763">
        <v>30.844301369863015</v>
      </c>
      <c r="P69" s="763">
        <v>54.995150684931509</v>
      </c>
      <c r="Q69" s="763">
        <v>77.54002732240437</v>
      </c>
      <c r="R69" s="763">
        <v>119.13243835616439</v>
      </c>
      <c r="S69" s="763">
        <v>149.31164383561645</v>
      </c>
      <c r="T69" s="763">
        <v>163.01364383561642</v>
      </c>
      <c r="U69" s="763">
        <v>205.29314207650276</v>
      </c>
      <c r="V69" s="763">
        <v>241.47572602739726</v>
      </c>
      <c r="W69" s="763">
        <v>232.71158904109592</v>
      </c>
      <c r="X69" s="763">
        <v>218.84679452054795</v>
      </c>
      <c r="Y69" s="763">
        <v>211.12046448087432</v>
      </c>
      <c r="Z69" s="763">
        <v>195.84005479452054</v>
      </c>
      <c r="AA69" s="763">
        <v>189.85227397260272</v>
      </c>
      <c r="AB69" s="763">
        <v>175.95816438356167</v>
      </c>
      <c r="AC69" s="763">
        <v>163.12306010928964</v>
      </c>
      <c r="AD69" s="763">
        <v>166.27238356164384</v>
      </c>
      <c r="AE69" s="763">
        <v>157.14635616438358</v>
      </c>
      <c r="AF69" s="763">
        <v>157.17052054794522</v>
      </c>
      <c r="AG69" s="763">
        <v>171.87046448087435</v>
      </c>
      <c r="AH69" s="763">
        <v>188.14010958904109</v>
      </c>
      <c r="AI69" s="763">
        <v>167.54843835616438</v>
      </c>
      <c r="AJ69" s="763">
        <v>150.51243835616438</v>
      </c>
      <c r="AK69" s="763">
        <v>145.08125683060109</v>
      </c>
      <c r="AL69" s="763">
        <v>136.24260273972601</v>
      </c>
      <c r="AM69" s="763">
        <v>136.36390136986302</v>
      </c>
      <c r="AN69" s="763">
        <v>140.25748493150687</v>
      </c>
      <c r="AO69" s="763">
        <v>172.67150819672133</v>
      </c>
      <c r="AP69" s="763">
        <v>177.19656856985</v>
      </c>
      <c r="AQ69" s="763">
        <v>227.04393187474292</v>
      </c>
      <c r="AR69" s="763">
        <v>191.11831571944339</v>
      </c>
      <c r="AS69" s="763">
        <v>183.72795081967212</v>
      </c>
      <c r="AT69" s="763">
        <v>181.47737602739727</v>
      </c>
      <c r="AU69" s="763">
        <v>148.81200547945204</v>
      </c>
      <c r="AV69" s="763">
        <v>197.9462219178082</v>
      </c>
      <c r="AW69" s="763">
        <v>195.9979836065574</v>
      </c>
      <c r="AX69" s="763">
        <v>225.37847123287673</v>
      </c>
      <c r="AY69" s="763">
        <v>233.85993972602739</v>
      </c>
      <c r="AZ69" s="763">
        <v>276.44387514477881</v>
      </c>
      <c r="BA69" s="763">
        <v>257.98155810478784</v>
      </c>
      <c r="BB69" s="764">
        <v>305.54278368288584</v>
      </c>
      <c r="BC69" s="765">
        <v>0.18435901359576801</v>
      </c>
      <c r="BD69" s="765">
        <v>1.285639901728719E-2</v>
      </c>
      <c r="BE69" s="765">
        <v>3.2978661695149745E-3</v>
      </c>
    </row>
    <row r="70" spans="1:57" x14ac:dyDescent="0.3">
      <c r="A70" s="766" t="s">
        <v>645</v>
      </c>
      <c r="B70" s="767">
        <v>2239.7353972602741</v>
      </c>
      <c r="C70" s="767">
        <v>2847.2728493150685</v>
      </c>
      <c r="D70" s="767">
        <v>3142.8332876712329</v>
      </c>
      <c r="E70" s="767">
        <v>4017.1966120218581</v>
      </c>
      <c r="F70" s="767">
        <v>5094.7186301369866</v>
      </c>
      <c r="G70" s="767">
        <v>6110.9961369863022</v>
      </c>
      <c r="H70" s="767">
        <v>5700.7122465753419</v>
      </c>
      <c r="I70" s="767">
        <v>5720.1683333333331</v>
      </c>
      <c r="J70" s="767">
        <v>5982.5872876712328</v>
      </c>
      <c r="K70" s="767">
        <v>5506.5922739726029</v>
      </c>
      <c r="L70" s="767">
        <v>5045.1087397260271</v>
      </c>
      <c r="M70" s="767">
        <v>5993.1788961748625</v>
      </c>
      <c r="N70" s="767">
        <v>6303.1037397260288</v>
      </c>
      <c r="O70" s="767">
        <v>6206.6641095890418</v>
      </c>
      <c r="P70" s="767">
        <v>6789.1269726027394</v>
      </c>
      <c r="Q70" s="767">
        <v>6223.899754098361</v>
      </c>
      <c r="R70" s="767">
        <v>4980.6982739726027</v>
      </c>
      <c r="S70" s="767">
        <v>4810.8258356164388</v>
      </c>
      <c r="T70" s="767">
        <v>4864.7668767123296</v>
      </c>
      <c r="U70" s="767">
        <v>5178.6168579234973</v>
      </c>
      <c r="V70" s="767">
        <v>5432.6490410958904</v>
      </c>
      <c r="W70" s="767">
        <v>5442.8216986301377</v>
      </c>
      <c r="X70" s="767">
        <v>5451.9123835616447</v>
      </c>
      <c r="Y70" s="767">
        <v>5646.2346557377041</v>
      </c>
      <c r="Z70" s="767">
        <v>6217.9169863013694</v>
      </c>
      <c r="AA70" s="767">
        <v>6647.5391643835628</v>
      </c>
      <c r="AB70" s="767">
        <v>6889.4496712328764</v>
      </c>
      <c r="AC70" s="767">
        <v>7021.5509016393453</v>
      </c>
      <c r="AD70" s="767">
        <v>6962.7944383561644</v>
      </c>
      <c r="AE70" s="767">
        <v>6951.3174931506837</v>
      </c>
      <c r="AF70" s="767">
        <v>7067.3200821917817</v>
      </c>
      <c r="AG70" s="767">
        <v>7271.6973278688529</v>
      </c>
      <c r="AH70" s="767">
        <v>7438.6320136986305</v>
      </c>
      <c r="AI70" s="767">
        <v>7502.4612876712326</v>
      </c>
      <c r="AJ70" s="767">
        <v>7417.3763287671236</v>
      </c>
      <c r="AK70" s="767">
        <v>7789.0427573770503</v>
      </c>
      <c r="AL70" s="767">
        <v>7745.8375726027398</v>
      </c>
      <c r="AM70" s="767">
        <v>7812.5603412328765</v>
      </c>
      <c r="AN70" s="767">
        <v>8485.6907986369843</v>
      </c>
      <c r="AO70" s="767">
        <v>9393.2631879125693</v>
      </c>
      <c r="AP70" s="767">
        <v>9778.3174542136858</v>
      </c>
      <c r="AQ70" s="767">
        <v>9943.5890108884414</v>
      </c>
      <c r="AR70" s="767">
        <v>10139.043775674698</v>
      </c>
      <c r="AS70" s="767">
        <v>10263.354793043225</v>
      </c>
      <c r="AT70" s="767">
        <v>9837.8542837544101</v>
      </c>
      <c r="AU70" s="767">
        <v>10104.102652106083</v>
      </c>
      <c r="AV70" s="767">
        <v>8494.4386273318851</v>
      </c>
      <c r="AW70" s="767">
        <v>9264.0870432356678</v>
      </c>
      <c r="AX70" s="767">
        <v>8579.7246945528932</v>
      </c>
      <c r="AY70" s="767">
        <v>8191.3214236675594</v>
      </c>
      <c r="AZ70" s="767">
        <v>8130.2331333848279</v>
      </c>
      <c r="BA70" s="767">
        <v>7686.7579490680646</v>
      </c>
      <c r="BB70" s="767">
        <v>8072.1808758664729</v>
      </c>
      <c r="BC70" s="768">
        <v>5.0141155653943281E-2</v>
      </c>
      <c r="BD70" s="768">
        <v>-2.5414368981556357E-2</v>
      </c>
      <c r="BE70" s="768">
        <v>8.7126823627930755E-2</v>
      </c>
    </row>
    <row r="71" spans="1:57" x14ac:dyDescent="0.3">
      <c r="B71" s="763"/>
      <c r="C71" s="763"/>
      <c r="D71" s="763"/>
      <c r="E71" s="763"/>
      <c r="F71" s="763"/>
      <c r="G71" s="763"/>
      <c r="H71" s="763"/>
      <c r="I71" s="763"/>
      <c r="J71" s="763"/>
      <c r="K71" s="763"/>
      <c r="L71" s="763"/>
      <c r="M71" s="763"/>
      <c r="N71" s="763"/>
      <c r="O71" s="763"/>
      <c r="P71" s="763"/>
      <c r="Q71" s="763"/>
      <c r="R71" s="763"/>
      <c r="S71" s="763"/>
      <c r="T71" s="763"/>
      <c r="U71" s="763"/>
      <c r="V71" s="763"/>
      <c r="W71" s="763"/>
      <c r="X71" s="763"/>
      <c r="Y71" s="763"/>
      <c r="Z71" s="763"/>
      <c r="AA71" s="763"/>
      <c r="AB71" s="763"/>
      <c r="AC71" s="763"/>
      <c r="AD71" s="763"/>
      <c r="AE71" s="763"/>
      <c r="AF71" s="763"/>
      <c r="AG71" s="763"/>
      <c r="AH71" s="763"/>
      <c r="AI71" s="763"/>
      <c r="AJ71" s="763"/>
      <c r="AK71" s="763"/>
      <c r="AL71" s="763"/>
      <c r="AM71" s="763"/>
      <c r="AN71" s="763"/>
      <c r="AO71" s="763"/>
      <c r="AP71" s="763"/>
      <c r="AQ71" s="763"/>
      <c r="AR71" s="763"/>
      <c r="AS71" s="763"/>
      <c r="AT71" s="763"/>
      <c r="AU71" s="763"/>
      <c r="AV71" s="763"/>
      <c r="AW71" s="763"/>
      <c r="AX71" s="763"/>
      <c r="AY71" s="763"/>
      <c r="AZ71" s="763"/>
      <c r="BA71" s="763"/>
      <c r="BB71" s="764"/>
      <c r="BC71" s="765"/>
      <c r="BD71" s="765"/>
      <c r="BE71" s="765"/>
    </row>
    <row r="72" spans="1:57" x14ac:dyDescent="0.3">
      <c r="A72" s="4" t="s">
        <v>347</v>
      </c>
      <c r="B72" s="763">
        <v>7</v>
      </c>
      <c r="C72" s="763">
        <v>9</v>
      </c>
      <c r="D72" s="763">
        <v>21</v>
      </c>
      <c r="E72" s="763">
        <v>39</v>
      </c>
      <c r="F72" s="763">
        <v>45</v>
      </c>
      <c r="G72" s="763">
        <v>176</v>
      </c>
      <c r="H72" s="763">
        <v>315</v>
      </c>
      <c r="I72" s="763">
        <v>337</v>
      </c>
      <c r="J72" s="763">
        <v>424</v>
      </c>
      <c r="K72" s="763">
        <v>420</v>
      </c>
      <c r="L72" s="763">
        <v>451</v>
      </c>
      <c r="M72" s="763">
        <v>461</v>
      </c>
      <c r="N72" s="763">
        <v>490</v>
      </c>
      <c r="O72" s="763">
        <v>490</v>
      </c>
      <c r="P72" s="763">
        <v>491</v>
      </c>
      <c r="Q72" s="763">
        <v>460</v>
      </c>
      <c r="R72" s="763">
        <v>449</v>
      </c>
      <c r="S72" s="763">
        <v>443</v>
      </c>
      <c r="T72" s="763">
        <v>431</v>
      </c>
      <c r="U72" s="763">
        <v>562.76671874177964</v>
      </c>
      <c r="V72" s="763">
        <v>655.20117958200103</v>
      </c>
      <c r="W72" s="763">
        <v>588.21744984895827</v>
      </c>
      <c r="X72" s="763">
        <v>623.40707883734137</v>
      </c>
      <c r="Y72" s="763">
        <v>592.68936549634213</v>
      </c>
      <c r="Z72" s="763">
        <v>562.35565499611278</v>
      </c>
      <c r="AA72" s="763">
        <v>647.17938327253171</v>
      </c>
      <c r="AB72" s="763">
        <v>613.08503786037113</v>
      </c>
      <c r="AC72" s="763">
        <v>605.02908988509671</v>
      </c>
      <c r="AD72" s="763">
        <v>567.78524904803521</v>
      </c>
      <c r="AE72" s="763">
        <v>609.99130520824156</v>
      </c>
      <c r="AF72" s="763">
        <v>578.8428582512114</v>
      </c>
      <c r="AG72" s="763">
        <v>611.57295672945031</v>
      </c>
      <c r="AH72" s="763">
        <v>658.27020068092827</v>
      </c>
      <c r="AI72" s="763">
        <v>630.09880245639795</v>
      </c>
      <c r="AJ72" s="763">
        <v>612.48362557791188</v>
      </c>
      <c r="AK72" s="763">
        <v>805.59826224530241</v>
      </c>
      <c r="AL72" s="763">
        <v>747.97499089241637</v>
      </c>
      <c r="AM72" s="763">
        <v>748.86815505364507</v>
      </c>
      <c r="AN72" s="763">
        <v>654.85008421599002</v>
      </c>
      <c r="AO72" s="763">
        <v>574.0345097475905</v>
      </c>
      <c r="AP72" s="763">
        <v>569.81466928473424</v>
      </c>
      <c r="AQ72" s="763">
        <v>531.64727328469655</v>
      </c>
      <c r="AR72" s="763">
        <v>549.40642431711422</v>
      </c>
      <c r="AS72" s="763">
        <v>537.79348393909061</v>
      </c>
      <c r="AT72" s="763">
        <v>507.19485890823091</v>
      </c>
      <c r="AU72" s="763">
        <v>547.84029123664288</v>
      </c>
      <c r="AV72" s="763">
        <v>482.56999681300334</v>
      </c>
      <c r="AW72" s="763">
        <v>478.6289529040431</v>
      </c>
      <c r="AX72" s="763">
        <v>406.87797622671633</v>
      </c>
      <c r="AY72" s="763">
        <v>435.85005015759862</v>
      </c>
      <c r="AZ72" s="763">
        <v>384.2779886220153</v>
      </c>
      <c r="BA72" s="763">
        <v>358.96200953872136</v>
      </c>
      <c r="BB72" s="764">
        <v>346.00485527645043</v>
      </c>
      <c r="BC72" s="765">
        <v>-3.6096171511078134E-2</v>
      </c>
      <c r="BD72" s="765">
        <v>-3.8515052154612484E-2</v>
      </c>
      <c r="BE72" s="765">
        <v>3.7345922327146914E-3</v>
      </c>
    </row>
    <row r="73" spans="1:57" x14ac:dyDescent="0.3">
      <c r="A73" s="4" t="s">
        <v>646</v>
      </c>
      <c r="B73" s="763">
        <v>80</v>
      </c>
      <c r="C73" s="763">
        <v>96</v>
      </c>
      <c r="D73" s="763">
        <v>104</v>
      </c>
      <c r="E73" s="763">
        <v>122</v>
      </c>
      <c r="F73" s="763">
        <v>124</v>
      </c>
      <c r="G73" s="763">
        <v>136</v>
      </c>
      <c r="H73" s="763">
        <v>129</v>
      </c>
      <c r="I73" s="763">
        <v>182</v>
      </c>
      <c r="J73" s="763">
        <v>231</v>
      </c>
      <c r="K73" s="763">
        <v>198</v>
      </c>
      <c r="L73" s="763">
        <v>187</v>
      </c>
      <c r="M73" s="763">
        <v>217</v>
      </c>
      <c r="N73" s="763">
        <v>227</v>
      </c>
      <c r="O73" s="763">
        <v>240</v>
      </c>
      <c r="P73" s="763">
        <v>261</v>
      </c>
      <c r="Q73" s="763">
        <v>240</v>
      </c>
      <c r="R73" s="763">
        <v>175</v>
      </c>
      <c r="S73" s="763">
        <v>179</v>
      </c>
      <c r="T73" s="763">
        <v>179</v>
      </c>
      <c r="U73" s="763">
        <v>172</v>
      </c>
      <c r="V73" s="763">
        <v>168</v>
      </c>
      <c r="W73" s="763">
        <v>165</v>
      </c>
      <c r="X73" s="763">
        <v>155</v>
      </c>
      <c r="Y73" s="763">
        <v>150</v>
      </c>
      <c r="Z73" s="763">
        <v>150</v>
      </c>
      <c r="AA73" s="763">
        <v>152</v>
      </c>
      <c r="AB73" s="763">
        <v>164</v>
      </c>
      <c r="AC73" s="763">
        <v>182</v>
      </c>
      <c r="AD73" s="763">
        <v>175</v>
      </c>
      <c r="AE73" s="763">
        <v>179</v>
      </c>
      <c r="AF73" s="763">
        <v>175</v>
      </c>
      <c r="AG73" s="763">
        <v>165</v>
      </c>
      <c r="AH73" s="763">
        <v>163</v>
      </c>
      <c r="AI73" s="763">
        <v>157</v>
      </c>
      <c r="AJ73" s="763">
        <v>182</v>
      </c>
      <c r="AK73" s="763">
        <v>193</v>
      </c>
      <c r="AL73" s="763">
        <v>203</v>
      </c>
      <c r="AM73" s="763">
        <v>210</v>
      </c>
      <c r="AN73" s="763">
        <v>214</v>
      </c>
      <c r="AO73" s="763">
        <v>210.44416134750344</v>
      </c>
      <c r="AP73" s="763">
        <v>206.02412536769691</v>
      </c>
      <c r="AQ73" s="763">
        <v>220.74891351974225</v>
      </c>
      <c r="AR73" s="763">
        <v>194.21234631243902</v>
      </c>
      <c r="AS73" s="763">
        <v>174.79565293072002</v>
      </c>
      <c r="AT73" s="763">
        <v>168.35633475963274</v>
      </c>
      <c r="AU73" s="763">
        <v>172.18830614220548</v>
      </c>
      <c r="AV73" s="763">
        <v>165.36211616552399</v>
      </c>
      <c r="AW73" s="763">
        <v>159.03157626948183</v>
      </c>
      <c r="AX73" s="763">
        <v>135.15639732887388</v>
      </c>
      <c r="AY73" s="763">
        <v>126.42074429135535</v>
      </c>
      <c r="AZ73" s="763">
        <v>126.7541557657477</v>
      </c>
      <c r="BA73" s="763">
        <v>120.90899242045884</v>
      </c>
      <c r="BB73" s="764">
        <v>113.17160401046793</v>
      </c>
      <c r="BC73" s="765">
        <v>-6.3993490104394257E-2</v>
      </c>
      <c r="BD73" s="765">
        <v>-5.8422650244556729E-2</v>
      </c>
      <c r="BE73" s="765">
        <v>1.2215140535056027E-3</v>
      </c>
    </row>
    <row r="74" spans="1:57" x14ac:dyDescent="0.3">
      <c r="A74" s="4" t="s">
        <v>324</v>
      </c>
      <c r="B74" s="763">
        <v>227.12958904109593</v>
      </c>
      <c r="C74" s="763">
        <v>292.19589041095895</v>
      </c>
      <c r="D74" s="763">
        <v>278.74082191780826</v>
      </c>
      <c r="E74" s="763">
        <v>320.23688524590165</v>
      </c>
      <c r="F74" s="763">
        <v>436.58684931506855</v>
      </c>
      <c r="G74" s="763">
        <v>615.51917808219173</v>
      </c>
      <c r="H74" s="763">
        <v>791.43917808219192</v>
      </c>
      <c r="I74" s="763">
        <v>914.64781420765019</v>
      </c>
      <c r="J74" s="763">
        <v>1076.6063013698629</v>
      </c>
      <c r="K74" s="763">
        <v>1302.3301369863011</v>
      </c>
      <c r="L74" s="763">
        <v>1547.5336986301372</v>
      </c>
      <c r="M74" s="763">
        <v>1745.5814207650271</v>
      </c>
      <c r="N74" s="763">
        <v>1880.4964383561646</v>
      </c>
      <c r="O74" s="763">
        <v>2089.5520547945207</v>
      </c>
      <c r="P74" s="763">
        <v>2131.7246575342465</v>
      </c>
      <c r="Q74" s="763">
        <v>2121.8948087431695</v>
      </c>
      <c r="R74" s="763">
        <v>2032.7194520547944</v>
      </c>
      <c r="S74" s="763">
        <v>2050.7934246575346</v>
      </c>
      <c r="T74" s="763">
        <v>2130.1180821917806</v>
      </c>
      <c r="U74" s="763">
        <v>2295.3314207650274</v>
      </c>
      <c r="V74" s="763">
        <v>2508.2657534246578</v>
      </c>
      <c r="W74" s="763">
        <v>2624.5416438356165</v>
      </c>
      <c r="X74" s="763">
        <v>2693.8252054794525</v>
      </c>
      <c r="Y74" s="763">
        <v>2744.7445355191262</v>
      </c>
      <c r="Z74" s="763">
        <v>2764.1128767123291</v>
      </c>
      <c r="AA74" s="763">
        <v>2777.5679452054796</v>
      </c>
      <c r="AB74" s="763">
        <v>2831.3882191780826</v>
      </c>
      <c r="AC74" s="763">
        <v>2844.6808743169399</v>
      </c>
      <c r="AD74" s="763">
        <v>2892.4380821917812</v>
      </c>
      <c r="AE74" s="763">
        <v>2933.6065753424659</v>
      </c>
      <c r="AF74" s="763">
        <v>2992.6482191780824</v>
      </c>
      <c r="AG74" s="763">
        <v>3174.7311475409838</v>
      </c>
      <c r="AH74" s="763">
        <v>3215.7613698630134</v>
      </c>
      <c r="AI74" s="763">
        <v>3216.7654794520554</v>
      </c>
      <c r="AJ74" s="763">
        <v>3217.5687671232881</v>
      </c>
      <c r="AK74" s="763">
        <v>3256.8431693989073</v>
      </c>
      <c r="AL74" s="763">
        <v>3310.1476712328772</v>
      </c>
      <c r="AM74" s="763">
        <v>3351.0350136986303</v>
      </c>
      <c r="AN74" s="763">
        <v>3405.638493150685</v>
      </c>
      <c r="AO74" s="763">
        <v>3485.7754918032788</v>
      </c>
      <c r="AP74" s="763">
        <v>3641.9637178082189</v>
      </c>
      <c r="AQ74" s="763">
        <v>3710.5002219178082</v>
      </c>
      <c r="AR74" s="763">
        <v>3741.677824657535</v>
      </c>
      <c r="AS74" s="763">
        <v>3813.9952677595625</v>
      </c>
      <c r="AT74" s="763">
        <v>3805.3745205479449</v>
      </c>
      <c r="AU74" s="763">
        <v>4076.966082191781</v>
      </c>
      <c r="AV74" s="763">
        <v>4074.1846986301375</v>
      </c>
      <c r="AW74" s="763">
        <v>4155.2287978142076</v>
      </c>
      <c r="AX74" s="763">
        <v>4216.4426275342466</v>
      </c>
      <c r="AY74" s="763">
        <v>4245.9577260273973</v>
      </c>
      <c r="AZ74" s="763">
        <v>4308.8350684931511</v>
      </c>
      <c r="BA74" s="763">
        <v>3999.1558743169398</v>
      </c>
      <c r="BB74" s="764">
        <v>3845.9405479452057</v>
      </c>
      <c r="BC74" s="765">
        <v>-3.8311916611128205E-2</v>
      </c>
      <c r="BD74" s="765">
        <v>7.5197936206115035E-3</v>
      </c>
      <c r="BE74" s="765">
        <v>4.1511035116437618E-2</v>
      </c>
    </row>
    <row r="75" spans="1:57" x14ac:dyDescent="0.3">
      <c r="A75" s="4" t="s">
        <v>325</v>
      </c>
      <c r="B75" s="763">
        <v>62.34427397260275</v>
      </c>
      <c r="C75" s="763">
        <v>95.868246575342482</v>
      </c>
      <c r="D75" s="763">
        <v>116.91098630136987</v>
      </c>
      <c r="E75" s="763">
        <v>120.41827868852459</v>
      </c>
      <c r="F75" s="763">
        <v>138.69641095890412</v>
      </c>
      <c r="G75" s="763">
        <v>140.47060273972605</v>
      </c>
      <c r="H75" s="763">
        <v>148.22753424657535</v>
      </c>
      <c r="I75" s="763">
        <v>151.69040983606561</v>
      </c>
      <c r="J75" s="763">
        <v>148.49572602739727</v>
      </c>
      <c r="K75" s="763">
        <v>154.51972602739727</v>
      </c>
      <c r="L75" s="763">
        <v>170.87942465753423</v>
      </c>
      <c r="M75" s="763">
        <v>178.14827868852461</v>
      </c>
      <c r="N75" s="763">
        <v>210.11794520547946</v>
      </c>
      <c r="O75" s="763">
        <v>232.52227397260276</v>
      </c>
      <c r="P75" s="763">
        <v>264.87032876712334</v>
      </c>
      <c r="Q75" s="763">
        <v>193.37286885245902</v>
      </c>
      <c r="R75" s="763">
        <v>309.49383561643839</v>
      </c>
      <c r="S75" s="763">
        <v>411.7869041095891</v>
      </c>
      <c r="T75" s="763">
        <v>525.41709589041102</v>
      </c>
      <c r="U75" s="763">
        <v>582.959262295082</v>
      </c>
      <c r="V75" s="763">
        <v>626.88493150684928</v>
      </c>
      <c r="W75" s="763">
        <v>657.55126027397262</v>
      </c>
      <c r="X75" s="763">
        <v>639.05879452054785</v>
      </c>
      <c r="Y75" s="763">
        <v>672.09562841530055</v>
      </c>
      <c r="Z75" s="763">
        <v>719.20671232876725</v>
      </c>
      <c r="AA75" s="763">
        <v>714.54199999999992</v>
      </c>
      <c r="AB75" s="763">
        <v>676.95756164383567</v>
      </c>
      <c r="AC75" s="763">
        <v>615.05579234972686</v>
      </c>
      <c r="AD75" s="763">
        <v>590.30805479452056</v>
      </c>
      <c r="AE75" s="763">
        <v>683.66273972602744</v>
      </c>
      <c r="AF75" s="763">
        <v>773.86257534246579</v>
      </c>
      <c r="AG75" s="763">
        <v>736.10592896174865</v>
      </c>
      <c r="AH75" s="763">
        <v>753.69287671232871</v>
      </c>
      <c r="AI75" s="763">
        <v>736.82624657534245</v>
      </c>
      <c r="AJ75" s="763">
        <v>736.23682191780824</v>
      </c>
      <c r="AK75" s="763">
        <v>725.56754098360659</v>
      </c>
      <c r="AL75" s="763">
        <v>726.83495890410961</v>
      </c>
      <c r="AM75" s="763">
        <v>753.25139726027408</v>
      </c>
      <c r="AN75" s="763">
        <v>756.42117808219177</v>
      </c>
      <c r="AO75" s="763">
        <v>772.69688524590174</v>
      </c>
      <c r="AP75" s="763">
        <v>737.17463013698625</v>
      </c>
      <c r="AQ75" s="763">
        <v>759.87468493150698</v>
      </c>
      <c r="AR75" s="763">
        <v>767.80027397260278</v>
      </c>
      <c r="AS75" s="763">
        <v>803.37959016393461</v>
      </c>
      <c r="AT75" s="763">
        <v>816.16282191780829</v>
      </c>
      <c r="AU75" s="763">
        <v>882.26061643835612</v>
      </c>
      <c r="AV75" s="763">
        <v>916.06948767123288</v>
      </c>
      <c r="AW75" s="763">
        <v>906.18935344262297</v>
      </c>
      <c r="AX75" s="763">
        <v>905.91928967123283</v>
      </c>
      <c r="AY75" s="763">
        <v>886.79701786301371</v>
      </c>
      <c r="AZ75" s="763">
        <v>876.02226523287663</v>
      </c>
      <c r="BA75" s="763">
        <v>855.7650463387979</v>
      </c>
      <c r="BB75" s="764">
        <v>864.94055227397257</v>
      </c>
      <c r="BC75" s="765">
        <v>1.0721991946773368E-2</v>
      </c>
      <c r="BD75" s="765">
        <v>1.1955130918460011E-2</v>
      </c>
      <c r="BE75" s="765">
        <v>9.3357079215014866E-3</v>
      </c>
    </row>
    <row r="76" spans="1:57" x14ac:dyDescent="0.3">
      <c r="A76" s="4" t="s">
        <v>348</v>
      </c>
      <c r="B76" s="763">
        <v>486</v>
      </c>
      <c r="C76" s="763">
        <v>474</v>
      </c>
      <c r="D76" s="763">
        <v>510</v>
      </c>
      <c r="E76" s="763">
        <v>599</v>
      </c>
      <c r="F76" s="763">
        <v>642</v>
      </c>
      <c r="G76" s="763">
        <v>854</v>
      </c>
      <c r="H76" s="763">
        <v>892</v>
      </c>
      <c r="I76" s="763">
        <v>1081</v>
      </c>
      <c r="J76" s="763">
        <v>1338</v>
      </c>
      <c r="K76" s="763">
        <v>1375</v>
      </c>
      <c r="L76" s="763">
        <v>1306</v>
      </c>
      <c r="M76" s="763">
        <v>1504</v>
      </c>
      <c r="N76" s="763">
        <v>1685</v>
      </c>
      <c r="O76" s="763">
        <v>1635</v>
      </c>
      <c r="P76" s="763">
        <v>1590</v>
      </c>
      <c r="Q76" s="763">
        <v>1577</v>
      </c>
      <c r="R76" s="763">
        <v>1602</v>
      </c>
      <c r="S76" s="763">
        <v>1337</v>
      </c>
      <c r="T76" s="763">
        <v>1419</v>
      </c>
      <c r="U76" s="763">
        <v>1505</v>
      </c>
      <c r="V76" s="763">
        <v>1342</v>
      </c>
      <c r="W76" s="763">
        <v>1429</v>
      </c>
      <c r="X76" s="763">
        <v>1420</v>
      </c>
      <c r="Y76" s="763">
        <v>1373</v>
      </c>
      <c r="Z76" s="763">
        <v>1481</v>
      </c>
      <c r="AA76" s="763">
        <v>1539</v>
      </c>
      <c r="AB76" s="763">
        <v>1669</v>
      </c>
      <c r="AC76" s="763">
        <v>1579</v>
      </c>
      <c r="AD76" s="763">
        <v>1588</v>
      </c>
      <c r="AE76" s="763">
        <v>1589</v>
      </c>
      <c r="AF76" s="763">
        <v>1578</v>
      </c>
      <c r="AG76" s="763">
        <v>1580</v>
      </c>
      <c r="AH76" s="763">
        <v>1557</v>
      </c>
      <c r="AI76" s="763">
        <v>1520</v>
      </c>
      <c r="AJ76" s="763">
        <v>1408</v>
      </c>
      <c r="AK76" s="763">
        <v>1455.5730142076504</v>
      </c>
      <c r="AL76" s="763">
        <v>1387.0397106849314</v>
      </c>
      <c r="AM76" s="763">
        <v>1289.4565243835618</v>
      </c>
      <c r="AN76" s="763">
        <v>1175.5510876712328</v>
      </c>
      <c r="AO76" s="763">
        <v>1129.7094633879781</v>
      </c>
      <c r="AP76" s="763">
        <v>1095.6871232876713</v>
      </c>
      <c r="AQ76" s="763">
        <v>1017.7585671561643</v>
      </c>
      <c r="AR76" s="763">
        <v>971.75373490410959</v>
      </c>
      <c r="AS76" s="763">
        <v>1005.6384994535518</v>
      </c>
      <c r="AT76" s="763">
        <v>994.27064000000007</v>
      </c>
      <c r="AU76" s="763">
        <v>1003.0175857534247</v>
      </c>
      <c r="AV76" s="763">
        <v>952.28473261369868</v>
      </c>
      <c r="AW76" s="763">
        <v>917.75320244808756</v>
      </c>
      <c r="AX76" s="763">
        <v>882.16821472876711</v>
      </c>
      <c r="AY76" s="763">
        <v>852.46202798904108</v>
      </c>
      <c r="AZ76" s="763">
        <v>840.75218623090427</v>
      </c>
      <c r="BA76" s="763">
        <v>881.96982463934432</v>
      </c>
      <c r="BB76" s="764">
        <v>948.89256205836659</v>
      </c>
      <c r="BC76" s="765">
        <v>7.5878715517720075E-2</v>
      </c>
      <c r="BD76" s="765">
        <v>-1.4217972447470695E-2</v>
      </c>
      <c r="BE76" s="765">
        <v>1.0241841228246805E-2</v>
      </c>
    </row>
    <row r="77" spans="1:57" x14ac:dyDescent="0.3">
      <c r="A77" s="4" t="s">
        <v>647</v>
      </c>
      <c r="B77" s="763">
        <v>1</v>
      </c>
      <c r="C77" s="763">
        <v>1</v>
      </c>
      <c r="D77" s="763">
        <v>1</v>
      </c>
      <c r="E77" s="763">
        <v>4</v>
      </c>
      <c r="F77" s="763">
        <v>9</v>
      </c>
      <c r="G77" s="763">
        <v>18</v>
      </c>
      <c r="H77" s="763">
        <v>69</v>
      </c>
      <c r="I77" s="763">
        <v>93</v>
      </c>
      <c r="J77" s="763">
        <v>91</v>
      </c>
      <c r="K77" s="763">
        <v>81</v>
      </c>
      <c r="L77" s="763">
        <v>98</v>
      </c>
      <c r="M77" s="763">
        <v>167</v>
      </c>
      <c r="N77" s="763">
        <v>183</v>
      </c>
      <c r="O77" s="763">
        <v>216</v>
      </c>
      <c r="P77" s="763">
        <v>282</v>
      </c>
      <c r="Q77" s="763">
        <v>276</v>
      </c>
      <c r="R77" s="763">
        <v>259</v>
      </c>
      <c r="S77" s="763">
        <v>304</v>
      </c>
      <c r="T77" s="763">
        <v>385</v>
      </c>
      <c r="U77" s="763">
        <v>446</v>
      </c>
      <c r="V77" s="763">
        <v>445</v>
      </c>
      <c r="W77" s="763">
        <v>500</v>
      </c>
      <c r="X77" s="763">
        <v>494</v>
      </c>
      <c r="Y77" s="763">
        <v>540</v>
      </c>
      <c r="Z77" s="763">
        <v>589</v>
      </c>
      <c r="AA77" s="763">
        <v>622</v>
      </c>
      <c r="AB77" s="763">
        <v>648</v>
      </c>
      <c r="AC77" s="763">
        <v>657</v>
      </c>
      <c r="AD77" s="763">
        <v>645</v>
      </c>
      <c r="AE77" s="763">
        <v>657</v>
      </c>
      <c r="AF77" s="763">
        <v>704</v>
      </c>
      <c r="AG77" s="763">
        <v>716</v>
      </c>
      <c r="AH77" s="763">
        <v>714</v>
      </c>
      <c r="AI77" s="763">
        <v>725</v>
      </c>
      <c r="AJ77" s="763">
        <v>691</v>
      </c>
      <c r="AK77" s="763">
        <v>727.97049180327872</v>
      </c>
      <c r="AL77" s="763">
        <v>707.63287671232877</v>
      </c>
      <c r="AM77" s="763">
        <v>745.79835616438356</v>
      </c>
      <c r="AN77" s="763">
        <v>763.10684931506853</v>
      </c>
      <c r="AO77" s="763">
        <v>778.48087431693989</v>
      </c>
      <c r="AP77" s="763">
        <v>745.43123287671233</v>
      </c>
      <c r="AQ77" s="763">
        <v>699.85095890410958</v>
      </c>
      <c r="AR77" s="763">
        <v>729.84328767123282</v>
      </c>
      <c r="AS77" s="763">
        <v>731.17540983606557</v>
      </c>
      <c r="AT77" s="763">
        <v>691.00876712328761</v>
      </c>
      <c r="AU77" s="763">
        <v>726.42849315068486</v>
      </c>
      <c r="AV77" s="763">
        <v>660.3513890410959</v>
      </c>
      <c r="AW77" s="763">
        <v>662.05481693989066</v>
      </c>
      <c r="AX77" s="763">
        <v>625.51890410958913</v>
      </c>
      <c r="AY77" s="763">
        <v>649.74246575342465</v>
      </c>
      <c r="AZ77" s="763">
        <v>698.31684931506857</v>
      </c>
      <c r="BA77" s="763">
        <v>704.25931660457422</v>
      </c>
      <c r="BB77" s="764">
        <v>697.47393706814989</v>
      </c>
      <c r="BC77" s="765">
        <v>-9.6347742606210929E-3</v>
      </c>
      <c r="BD77" s="765">
        <v>6.281211117109553E-4</v>
      </c>
      <c r="BE77" s="765">
        <v>7.5281624178784555E-3</v>
      </c>
    </row>
    <row r="78" spans="1:57" x14ac:dyDescent="0.3">
      <c r="A78" s="4" t="s">
        <v>602</v>
      </c>
      <c r="B78" s="763" t="s">
        <v>623</v>
      </c>
      <c r="C78" s="763" t="s">
        <v>623</v>
      </c>
      <c r="D78" s="763" t="s">
        <v>623</v>
      </c>
      <c r="E78" s="763" t="s">
        <v>623</v>
      </c>
      <c r="F78" s="763" t="s">
        <v>623</v>
      </c>
      <c r="G78" s="763" t="s">
        <v>623</v>
      </c>
      <c r="H78" s="763" t="s">
        <v>623</v>
      </c>
      <c r="I78" s="763" t="s">
        <v>623</v>
      </c>
      <c r="J78" s="763" t="s">
        <v>623</v>
      </c>
      <c r="K78" s="763" t="s">
        <v>623</v>
      </c>
      <c r="L78" s="763" t="s">
        <v>623</v>
      </c>
      <c r="M78" s="763" t="s">
        <v>623</v>
      </c>
      <c r="N78" s="763" t="s">
        <v>623</v>
      </c>
      <c r="O78" s="763" t="s">
        <v>623</v>
      </c>
      <c r="P78" s="763" t="s">
        <v>623</v>
      </c>
      <c r="Q78" s="763" t="s">
        <v>623</v>
      </c>
      <c r="R78" s="763">
        <v>1.6</v>
      </c>
      <c r="S78" s="763">
        <v>5.8999999999999995</v>
      </c>
      <c r="T78" s="763">
        <v>13.3</v>
      </c>
      <c r="U78" s="763">
        <v>23.799999999999997</v>
      </c>
      <c r="V78" s="763">
        <v>48.5</v>
      </c>
      <c r="W78" s="763">
        <v>48.447164931506848</v>
      </c>
      <c r="X78" s="763">
        <v>44.775980273972607</v>
      </c>
      <c r="Y78" s="763">
        <v>50.967261202185796</v>
      </c>
      <c r="Z78" s="763">
        <v>48.906993972602741</v>
      </c>
      <c r="AA78" s="763">
        <v>59.775436712328769</v>
      </c>
      <c r="AB78" s="763">
        <v>70.987104657534246</v>
      </c>
      <c r="AC78" s="763">
        <v>83.5634655737705</v>
      </c>
      <c r="AD78" s="763">
        <v>86.860630136986302</v>
      </c>
      <c r="AE78" s="763">
        <v>86.233627397260278</v>
      </c>
      <c r="AF78" s="763">
        <v>84.794024657534251</v>
      </c>
      <c r="AG78" s="763">
        <v>95.958651366120222</v>
      </c>
      <c r="AH78" s="763">
        <v>109.43299123287673</v>
      </c>
      <c r="AI78" s="763">
        <v>113.45464383561644</v>
      </c>
      <c r="AJ78" s="763">
        <v>122.80241369863013</v>
      </c>
      <c r="AK78" s="763">
        <v>178.04381639344263</v>
      </c>
      <c r="AL78" s="763">
        <v>196.50841698630137</v>
      </c>
      <c r="AM78" s="763">
        <v>211.61698630136988</v>
      </c>
      <c r="AN78" s="763">
        <v>245.72484273972606</v>
      </c>
      <c r="AO78" s="763">
        <v>242.48623825136613</v>
      </c>
      <c r="AP78" s="763">
        <v>299.77768931506847</v>
      </c>
      <c r="AQ78" s="763">
        <v>326.46503452054793</v>
      </c>
      <c r="AR78" s="763">
        <v>342.79536273972604</v>
      </c>
      <c r="AS78" s="763">
        <v>359.81613551912562</v>
      </c>
      <c r="AT78" s="763">
        <v>374.66000602739729</v>
      </c>
      <c r="AU78" s="763">
        <v>389.13224657534249</v>
      </c>
      <c r="AV78" s="763">
        <v>419.27853260273969</v>
      </c>
      <c r="AW78" s="763">
        <v>457.49611912568309</v>
      </c>
      <c r="AX78" s="763">
        <v>452.05909260273972</v>
      </c>
      <c r="AY78" s="763">
        <v>449.87136821917807</v>
      </c>
      <c r="AZ78" s="763">
        <v>467.63504821917809</v>
      </c>
      <c r="BA78" s="763">
        <v>475.08149071038247</v>
      </c>
      <c r="BB78" s="764">
        <v>464.94375671232876</v>
      </c>
      <c r="BC78" s="765">
        <v>-2.1338936995619173E-2</v>
      </c>
      <c r="BD78" s="765">
        <v>3.822897173230011E-2</v>
      </c>
      <c r="BE78" s="765">
        <v>5.0183554247518452E-3</v>
      </c>
    </row>
    <row r="79" spans="1:57" x14ac:dyDescent="0.3">
      <c r="A79" s="4" t="s">
        <v>648</v>
      </c>
      <c r="B79" s="763" t="s">
        <v>623</v>
      </c>
      <c r="C79" s="763" t="s">
        <v>623</v>
      </c>
      <c r="D79" s="763" t="s">
        <v>623</v>
      </c>
      <c r="E79" s="763" t="s">
        <v>623</v>
      </c>
      <c r="F79" s="763" t="s">
        <v>623</v>
      </c>
      <c r="G79" s="763" t="s">
        <v>623</v>
      </c>
      <c r="H79" s="763" t="s">
        <v>623</v>
      </c>
      <c r="I79" s="763" t="s">
        <v>623</v>
      </c>
      <c r="J79" s="763" t="s">
        <v>623</v>
      </c>
      <c r="K79" s="763" t="s">
        <v>623</v>
      </c>
      <c r="L79" s="763" t="s">
        <v>623</v>
      </c>
      <c r="M79" s="763" t="s">
        <v>623</v>
      </c>
      <c r="N79" s="763" t="s">
        <v>623</v>
      </c>
      <c r="O79" s="763" t="s">
        <v>623</v>
      </c>
      <c r="P79" s="763" t="s">
        <v>623</v>
      </c>
      <c r="Q79" s="763" t="s">
        <v>623</v>
      </c>
      <c r="R79" s="763" t="s">
        <v>623</v>
      </c>
      <c r="S79" s="763" t="s">
        <v>623</v>
      </c>
      <c r="T79" s="763" t="s">
        <v>623</v>
      </c>
      <c r="U79" s="763" t="s">
        <v>623</v>
      </c>
      <c r="V79" s="763" t="s">
        <v>623</v>
      </c>
      <c r="W79" s="763" t="s">
        <v>623</v>
      </c>
      <c r="X79" s="763">
        <v>5.6767123287671248</v>
      </c>
      <c r="Y79" s="763">
        <v>13.95081967213115</v>
      </c>
      <c r="Z79" s="763">
        <v>30.208219178082192</v>
      </c>
      <c r="AA79" s="763">
        <v>54.739726027397268</v>
      </c>
      <c r="AB79" s="763">
        <v>80.284931506849318</v>
      </c>
      <c r="AC79" s="763">
        <v>111.00000000000001</v>
      </c>
      <c r="AD79" s="763">
        <v>127.72602739726027</v>
      </c>
      <c r="AE79" s="763">
        <v>143.94520547945208</v>
      </c>
      <c r="AF79" s="763">
        <v>154.48767123287672</v>
      </c>
      <c r="AG79" s="763">
        <v>177.98415300546449</v>
      </c>
      <c r="AH79" s="763">
        <v>204.56438356164384</v>
      </c>
      <c r="AI79" s="763">
        <v>253.42465753424656</v>
      </c>
      <c r="AJ79" s="763">
        <v>308.50904109589044</v>
      </c>
      <c r="AK79" s="763">
        <v>338.38087431693992</v>
      </c>
      <c r="AL79" s="763">
        <v>353.27178082191784</v>
      </c>
      <c r="AM79" s="763">
        <v>356.88000000000005</v>
      </c>
      <c r="AN79" s="763">
        <v>372.84931506849313</v>
      </c>
      <c r="AO79" s="763">
        <v>420.40273224043722</v>
      </c>
      <c r="AP79" s="763">
        <v>389.22629863013702</v>
      </c>
      <c r="AQ79" s="763">
        <v>354.31503972602746</v>
      </c>
      <c r="AR79" s="763">
        <v>333.64114383561645</v>
      </c>
      <c r="AS79" s="763">
        <v>309.26120218579234</v>
      </c>
      <c r="AT79" s="763">
        <v>341.40394520547949</v>
      </c>
      <c r="AU79" s="763">
        <v>323.32526027397267</v>
      </c>
      <c r="AV79" s="763">
        <v>326.56010958904113</v>
      </c>
      <c r="AW79" s="763">
        <v>358.23486338797818</v>
      </c>
      <c r="AX79" s="763">
        <v>360.60547945205485</v>
      </c>
      <c r="AY79" s="763">
        <v>373.26564383561652</v>
      </c>
      <c r="AZ79" s="763">
        <v>403.19868493150688</v>
      </c>
      <c r="BA79" s="763">
        <v>373.75300546448091</v>
      </c>
      <c r="BB79" s="764">
        <v>335.04302594932898</v>
      </c>
      <c r="BC79" s="765">
        <v>-0.10357101869199736</v>
      </c>
      <c r="BD79" s="765">
        <v>5.3551584696625021E-3</v>
      </c>
      <c r="BE79" s="765">
        <v>3.6162760818366831E-3</v>
      </c>
    </row>
    <row r="80" spans="1:57" x14ac:dyDescent="0.3">
      <c r="A80" s="4" t="s">
        <v>649</v>
      </c>
      <c r="B80" s="763">
        <v>35.113972602739722</v>
      </c>
      <c r="C80" s="763">
        <v>34.085479452054798</v>
      </c>
      <c r="D80" s="763">
        <v>31.085479452054795</v>
      </c>
      <c r="E80" s="763">
        <v>35.113661202185796</v>
      </c>
      <c r="F80" s="763">
        <v>36.42739726027397</v>
      </c>
      <c r="G80" s="763">
        <v>39.505315068493147</v>
      </c>
      <c r="H80" s="763">
        <v>42.417534246575343</v>
      </c>
      <c r="I80" s="763">
        <v>44.299672131147545</v>
      </c>
      <c r="J80" s="763">
        <v>47.056027397260273</v>
      </c>
      <c r="K80" s="763">
        <v>47.335378526229043</v>
      </c>
      <c r="L80" s="763">
        <v>47.576454700949036</v>
      </c>
      <c r="M80" s="763">
        <v>61.984634295775955</v>
      </c>
      <c r="N80" s="763">
        <v>72.334164416142471</v>
      </c>
      <c r="O80" s="763">
        <v>72.132399749578084</v>
      </c>
      <c r="P80" s="763">
        <v>92.360580890969871</v>
      </c>
      <c r="Q80" s="763">
        <v>77.171678258327873</v>
      </c>
      <c r="R80" s="763">
        <v>77.89464195644932</v>
      </c>
      <c r="S80" s="763">
        <v>84.879913036657527</v>
      </c>
      <c r="T80" s="763">
        <v>90.169071959736982</v>
      </c>
      <c r="U80" s="763">
        <v>102.63519619609836</v>
      </c>
      <c r="V80" s="763">
        <v>122.03522407383014</v>
      </c>
      <c r="W80" s="763">
        <v>124.98455150345205</v>
      </c>
      <c r="X80" s="763">
        <v>119.06619453775343</v>
      </c>
      <c r="Y80" s="763">
        <v>123.303247764153</v>
      </c>
      <c r="Z80" s="763">
        <v>132.53983102728768</v>
      </c>
      <c r="AA80" s="763">
        <v>142.81096902224658</v>
      </c>
      <c r="AB80" s="763">
        <v>146.22170885775344</v>
      </c>
      <c r="AC80" s="763">
        <v>202.41864032579235</v>
      </c>
      <c r="AD80" s="763">
        <v>274.20185136208215</v>
      </c>
      <c r="AE80" s="763">
        <v>256.76953547112328</v>
      </c>
      <c r="AF80" s="763">
        <v>227.47189912613698</v>
      </c>
      <c r="AG80" s="763">
        <v>242.20854882918036</v>
      </c>
      <c r="AH80" s="763">
        <v>224.12124280259565</v>
      </c>
      <c r="AI80" s="763">
        <v>214.50116275652147</v>
      </c>
      <c r="AJ80" s="763">
        <v>216.55984663899403</v>
      </c>
      <c r="AK80" s="763">
        <v>196.84544591848959</v>
      </c>
      <c r="AL80" s="763">
        <v>192.48144306342493</v>
      </c>
      <c r="AM80" s="763">
        <v>195.80805342531565</v>
      </c>
      <c r="AN80" s="763">
        <v>192.67893819610157</v>
      </c>
      <c r="AO80" s="763">
        <v>234.29269831975549</v>
      </c>
      <c r="AP80" s="763">
        <v>284.75746274306977</v>
      </c>
      <c r="AQ80" s="763">
        <v>304.17778707010586</v>
      </c>
      <c r="AR80" s="763">
        <v>319.38524337188653</v>
      </c>
      <c r="AS80" s="763">
        <v>340.59916132581554</v>
      </c>
      <c r="AT80" s="763">
        <v>329.88761969913975</v>
      </c>
      <c r="AU80" s="763">
        <v>314.90777216008377</v>
      </c>
      <c r="AV80" s="763">
        <v>299.25333483453363</v>
      </c>
      <c r="AW80" s="763">
        <v>287.4551212917404</v>
      </c>
      <c r="AX80" s="763">
        <v>272.3679760440105</v>
      </c>
      <c r="AY80" s="763">
        <v>306.76209353927561</v>
      </c>
      <c r="AZ80" s="763">
        <v>298.81717392332598</v>
      </c>
      <c r="BA80" s="763">
        <v>280.09300185741779</v>
      </c>
      <c r="BB80" s="764">
        <v>262.57821614450671</v>
      </c>
      <c r="BC80" s="765">
        <v>-6.2532036133580493E-2</v>
      </c>
      <c r="BD80" s="765">
        <v>-8.21513570156851E-3</v>
      </c>
      <c r="BE80" s="765">
        <v>2.8341294971420497E-3</v>
      </c>
    </row>
    <row r="81" spans="1:57" x14ac:dyDescent="0.3">
      <c r="A81" s="766" t="s">
        <v>650</v>
      </c>
      <c r="B81" s="767">
        <v>898.5878356164385</v>
      </c>
      <c r="C81" s="767">
        <v>1002.1496164383564</v>
      </c>
      <c r="D81" s="767">
        <v>1062.7372876712329</v>
      </c>
      <c r="E81" s="767">
        <v>1239.7688251366121</v>
      </c>
      <c r="F81" s="767">
        <v>1431.7106575342466</v>
      </c>
      <c r="G81" s="767">
        <v>1979.495095890411</v>
      </c>
      <c r="H81" s="767">
        <v>2387.0842465753426</v>
      </c>
      <c r="I81" s="767">
        <v>2803.6378961748633</v>
      </c>
      <c r="J81" s="767">
        <v>3356.1580547945205</v>
      </c>
      <c r="K81" s="767">
        <v>3578.1852415399276</v>
      </c>
      <c r="L81" s="767">
        <v>3807.9895779886206</v>
      </c>
      <c r="M81" s="767">
        <v>4334.714333749328</v>
      </c>
      <c r="N81" s="767">
        <v>4747.9485479777868</v>
      </c>
      <c r="O81" s="767">
        <v>4975.2067285167013</v>
      </c>
      <c r="P81" s="767">
        <v>5112.955567192339</v>
      </c>
      <c r="Q81" s="767">
        <v>4945.4393558539559</v>
      </c>
      <c r="R81" s="767">
        <v>4906.7079296276816</v>
      </c>
      <c r="S81" s="767">
        <v>4816.3602418037808</v>
      </c>
      <c r="T81" s="767">
        <v>5173.0042500419286</v>
      </c>
      <c r="U81" s="767">
        <v>5690.4925979979871</v>
      </c>
      <c r="V81" s="767">
        <v>5915.8870885873384</v>
      </c>
      <c r="W81" s="767">
        <v>6137.7420703935068</v>
      </c>
      <c r="X81" s="767">
        <v>6194.8099659778345</v>
      </c>
      <c r="Y81" s="767">
        <v>6260.7508580692393</v>
      </c>
      <c r="Z81" s="767">
        <v>6477.330288215182</v>
      </c>
      <c r="AA81" s="767">
        <v>6709.6154602399838</v>
      </c>
      <c r="AB81" s="767">
        <v>6899.924563704426</v>
      </c>
      <c r="AC81" s="767">
        <v>6879.747862451326</v>
      </c>
      <c r="AD81" s="767">
        <v>6947.3198949306661</v>
      </c>
      <c r="AE81" s="767">
        <v>7139.2089886245703</v>
      </c>
      <c r="AF81" s="767">
        <v>7269.1072477883072</v>
      </c>
      <c r="AG81" s="767">
        <v>7499.561386432948</v>
      </c>
      <c r="AH81" s="767">
        <v>7599.8430648533867</v>
      </c>
      <c r="AI81" s="767">
        <v>7567.0709926101808</v>
      </c>
      <c r="AJ81" s="767">
        <v>7495.1605160525223</v>
      </c>
      <c r="AK81" s="767">
        <v>7877.8226152676179</v>
      </c>
      <c r="AL81" s="767">
        <v>7824.8918492983084</v>
      </c>
      <c r="AM81" s="767">
        <v>7862.714486287181</v>
      </c>
      <c r="AN81" s="767">
        <v>7780.8207884394888</v>
      </c>
      <c r="AO81" s="767">
        <v>7848.323054660751</v>
      </c>
      <c r="AP81" s="767">
        <v>7969.8569494502945</v>
      </c>
      <c r="AQ81" s="767">
        <v>7925.338481030708</v>
      </c>
      <c r="AR81" s="767">
        <v>7950.5156417822627</v>
      </c>
      <c r="AS81" s="767">
        <v>8076.4544031136584</v>
      </c>
      <c r="AT81" s="767">
        <v>8028.3195141889219</v>
      </c>
      <c r="AU81" s="767">
        <v>8436.0666539224931</v>
      </c>
      <c r="AV81" s="767">
        <v>8295.9143979610071</v>
      </c>
      <c r="AW81" s="767">
        <v>8382.072803623736</v>
      </c>
      <c r="AX81" s="767">
        <v>8257.11595769823</v>
      </c>
      <c r="AY81" s="767">
        <v>8327.1291376759018</v>
      </c>
      <c r="AZ81" s="767">
        <v>8404.6094207337756</v>
      </c>
      <c r="BA81" s="767">
        <v>8049.9485618911176</v>
      </c>
      <c r="BB81" s="767">
        <v>7878.9890574387773</v>
      </c>
      <c r="BC81" s="768">
        <v>-2.123734122497023E-2</v>
      </c>
      <c r="BD81" s="768">
        <v>1.561284757072734E-3</v>
      </c>
      <c r="BE81" s="768">
        <v>8.5041613974015232E-2</v>
      </c>
    </row>
    <row r="82" spans="1:57" x14ac:dyDescent="0.3">
      <c r="B82" s="763"/>
      <c r="C82" s="763"/>
      <c r="D82" s="763"/>
      <c r="E82" s="763"/>
      <c r="F82" s="763"/>
      <c r="G82" s="763"/>
      <c r="H82" s="763"/>
      <c r="I82" s="763"/>
      <c r="J82" s="763"/>
      <c r="K82" s="763"/>
      <c r="L82" s="763"/>
      <c r="M82" s="763"/>
      <c r="N82" s="763"/>
      <c r="O82" s="763"/>
      <c r="P82" s="763"/>
      <c r="Q82" s="763"/>
      <c r="R82" s="763"/>
      <c r="S82" s="763"/>
      <c r="T82" s="763"/>
      <c r="U82" s="763"/>
      <c r="V82" s="763"/>
      <c r="W82" s="763"/>
      <c r="X82" s="763"/>
      <c r="Y82" s="763"/>
      <c r="Z82" s="763"/>
      <c r="AA82" s="763"/>
      <c r="AB82" s="763"/>
      <c r="AC82" s="763"/>
      <c r="AD82" s="763"/>
      <c r="AE82" s="763"/>
      <c r="AF82" s="763"/>
      <c r="AG82" s="763"/>
      <c r="AH82" s="763"/>
      <c r="AI82" s="763"/>
      <c r="AJ82" s="763"/>
      <c r="AK82" s="763"/>
      <c r="AL82" s="763"/>
      <c r="AM82" s="763"/>
      <c r="AN82" s="763"/>
      <c r="AO82" s="763"/>
      <c r="AP82" s="763"/>
      <c r="AQ82" s="763"/>
      <c r="AR82" s="763"/>
      <c r="AS82" s="763"/>
      <c r="AT82" s="763"/>
      <c r="AU82" s="763"/>
      <c r="AV82" s="763"/>
      <c r="AW82" s="763"/>
      <c r="AX82" s="763"/>
      <c r="AY82" s="763"/>
      <c r="AZ82" s="763"/>
      <c r="BA82" s="763"/>
      <c r="BB82" s="764"/>
      <c r="BC82" s="765"/>
      <c r="BD82" s="765"/>
      <c r="BE82" s="765"/>
    </row>
    <row r="83" spans="1:57" x14ac:dyDescent="0.3">
      <c r="A83" s="759" t="s">
        <v>651</v>
      </c>
      <c r="B83" s="764">
        <v>31798.9898630137</v>
      </c>
      <c r="C83" s="764">
        <v>34563.072347945214</v>
      </c>
      <c r="D83" s="764">
        <v>37112.98181917808</v>
      </c>
      <c r="E83" s="764">
        <v>40428.767437158473</v>
      </c>
      <c r="F83" s="764">
        <v>43655.986139726025</v>
      </c>
      <c r="G83" s="764">
        <v>48072.388688214967</v>
      </c>
      <c r="H83" s="764">
        <v>50791.899669899511</v>
      </c>
      <c r="I83" s="764">
        <v>53561.679552903282</v>
      </c>
      <c r="J83" s="764">
        <v>58534.052045120188</v>
      </c>
      <c r="K83" s="764">
        <v>58661.072434595684</v>
      </c>
      <c r="L83" s="764">
        <v>55787.674072784677</v>
      </c>
      <c r="M83" s="764">
        <v>60404.791974309454</v>
      </c>
      <c r="N83" s="764">
        <v>62703.460511239391</v>
      </c>
      <c r="O83" s="764">
        <v>63339.58883335421</v>
      </c>
      <c r="P83" s="764">
        <v>66055.162091691076</v>
      </c>
      <c r="Q83" s="764">
        <v>62947.135198387594</v>
      </c>
      <c r="R83" s="764">
        <v>59546.520226432636</v>
      </c>
      <c r="S83" s="764">
        <v>57295.733366595268</v>
      </c>
      <c r="T83" s="764">
        <v>56611.052838805073</v>
      </c>
      <c r="U83" s="764">
        <v>57654.097881116926</v>
      </c>
      <c r="V83" s="764">
        <v>57407.194245162624</v>
      </c>
      <c r="W83" s="764">
        <v>60246.172293692121</v>
      </c>
      <c r="X83" s="764">
        <v>60606.655933570939</v>
      </c>
      <c r="Y83" s="764">
        <v>62924.212164087236</v>
      </c>
      <c r="Z83" s="764">
        <v>63793.10071828145</v>
      </c>
      <c r="AA83" s="764">
        <v>65001.486496835954</v>
      </c>
      <c r="AB83" s="764">
        <v>64838.66865738442</v>
      </c>
      <c r="AC83" s="764">
        <v>65708.774220093866</v>
      </c>
      <c r="AD83" s="764">
        <v>65965.162713643687</v>
      </c>
      <c r="AE83" s="764">
        <v>66986.174350167756</v>
      </c>
      <c r="AF83" s="764">
        <v>67974.254726794621</v>
      </c>
      <c r="AG83" s="764">
        <v>69641.892173441593</v>
      </c>
      <c r="AH83" s="764">
        <v>71646.891497571836</v>
      </c>
      <c r="AI83" s="764">
        <v>73191.643351038874</v>
      </c>
      <c r="AJ83" s="764">
        <v>71891.620612408602</v>
      </c>
      <c r="AK83" s="764">
        <v>74906.840656038359</v>
      </c>
      <c r="AL83" s="764">
        <v>75052.329300051177</v>
      </c>
      <c r="AM83" s="764">
        <v>74729.733594268226</v>
      </c>
      <c r="AN83" s="764">
        <v>77707.504186979248</v>
      </c>
      <c r="AO83" s="764">
        <v>81000.589467481128</v>
      </c>
      <c r="AP83" s="764">
        <v>81875.710502233647</v>
      </c>
      <c r="AQ83" s="764">
        <v>82467.861616555369</v>
      </c>
      <c r="AR83" s="764">
        <v>82329.817458737351</v>
      </c>
      <c r="AS83" s="764">
        <v>83067.452312949565</v>
      </c>
      <c r="AT83" s="764">
        <v>81284.263751131191</v>
      </c>
      <c r="AU83" s="764">
        <v>83325.173736526645</v>
      </c>
      <c r="AV83" s="764">
        <v>84027.020392444101</v>
      </c>
      <c r="AW83" s="764">
        <v>86229.496470253391</v>
      </c>
      <c r="AX83" s="764">
        <v>86569.564312353759</v>
      </c>
      <c r="AY83" s="764">
        <v>88720.549569507071</v>
      </c>
      <c r="AZ83" s="764">
        <v>91547.113969570346</v>
      </c>
      <c r="BA83" s="764">
        <v>92023.278956868846</v>
      </c>
      <c r="BB83" s="764">
        <v>92648.630349915868</v>
      </c>
      <c r="BC83" s="769">
        <v>6.7955782508046791E-3</v>
      </c>
      <c r="BD83" s="769">
        <v>1.1023608694456399E-2</v>
      </c>
      <c r="BE83" s="769">
        <v>1</v>
      </c>
    </row>
    <row r="84" spans="1:57" x14ac:dyDescent="0.3">
      <c r="A84" s="4" t="s">
        <v>652</v>
      </c>
      <c r="B84" s="763">
        <v>10815.182082191781</v>
      </c>
      <c r="C84" s="763">
        <v>11478.425663013697</v>
      </c>
      <c r="D84" s="763">
        <v>12272.862558904109</v>
      </c>
      <c r="E84" s="763">
        <v>12795.331945355194</v>
      </c>
      <c r="F84" s="763">
        <v>13169.780002739724</v>
      </c>
      <c r="G84" s="763">
        <v>13951.936863013698</v>
      </c>
      <c r="H84" s="763">
        <v>14044.742997260273</v>
      </c>
      <c r="I84" s="763">
        <v>14377.071076502732</v>
      </c>
      <c r="J84" s="763">
        <v>14530.278608219176</v>
      </c>
      <c r="K84" s="763">
        <v>14055.339537430338</v>
      </c>
      <c r="L84" s="763">
        <v>13698.600314974919</v>
      </c>
      <c r="M84" s="763">
        <v>13686.090896590857</v>
      </c>
      <c r="N84" s="763">
        <v>14586.903758936693</v>
      </c>
      <c r="O84" s="763">
        <v>15625.284202489311</v>
      </c>
      <c r="P84" s="763">
        <v>16558.315726096447</v>
      </c>
      <c r="Q84" s="763">
        <v>17186.861497930458</v>
      </c>
      <c r="R84" s="763">
        <v>17645.924463874257</v>
      </c>
      <c r="S84" s="763">
        <v>18459.96882536542</v>
      </c>
      <c r="T84" s="763">
        <v>18937.778666480288</v>
      </c>
      <c r="U84" s="763">
        <v>19789.654158107278</v>
      </c>
      <c r="V84" s="763">
        <v>20118.513102320718</v>
      </c>
      <c r="W84" s="763">
        <v>19655.165862994341</v>
      </c>
      <c r="X84" s="763">
        <v>19726.18676131692</v>
      </c>
      <c r="Y84" s="763">
        <v>19565.311121783434</v>
      </c>
      <c r="Z84" s="763">
        <v>18804.703788264687</v>
      </c>
      <c r="AA84" s="763">
        <v>18843.064141208841</v>
      </c>
      <c r="AB84" s="763">
        <v>19409.651081763641</v>
      </c>
      <c r="AC84" s="763">
        <v>19590.135262716805</v>
      </c>
      <c r="AD84" s="763">
        <v>19691.7160013149</v>
      </c>
      <c r="AE84" s="763">
        <v>20560.97053098966</v>
      </c>
      <c r="AF84" s="763">
        <v>20757.56630558144</v>
      </c>
      <c r="AG84" s="763">
        <v>21376.282486685246</v>
      </c>
      <c r="AH84" s="763">
        <v>21681.362302522557</v>
      </c>
      <c r="AI84" s="763">
        <v>21520.54925112411</v>
      </c>
      <c r="AJ84" s="763">
        <v>21127.954323317506</v>
      </c>
      <c r="AK84" s="763">
        <v>21539.448681203819</v>
      </c>
      <c r="AL84" s="763">
        <v>21411.833831348835</v>
      </c>
      <c r="AM84" s="763">
        <v>21488.912151440843</v>
      </c>
      <c r="AN84" s="763">
        <v>21198.413196927744</v>
      </c>
      <c r="AO84" s="763">
        <v>20800.510045376112</v>
      </c>
      <c r="AP84" s="763">
        <v>19888.733029881001</v>
      </c>
      <c r="AQ84" s="763">
        <v>19446.416406346107</v>
      </c>
      <c r="AR84" s="763">
        <v>19136.055605468991</v>
      </c>
      <c r="AS84" s="763">
        <v>18426.00325224573</v>
      </c>
      <c r="AT84" s="763">
        <v>18435.810976149787</v>
      </c>
      <c r="AU84" s="763">
        <v>18533.531728688107</v>
      </c>
      <c r="AV84" s="763">
        <v>18566.320015310786</v>
      </c>
      <c r="AW84" s="763">
        <v>19487.384625362141</v>
      </c>
      <c r="AX84" s="763">
        <v>20626.034679897853</v>
      </c>
      <c r="AY84" s="763">
        <v>22571.333636989828</v>
      </c>
      <c r="AZ84" s="763">
        <v>23571.039389986418</v>
      </c>
      <c r="BA84" s="763">
        <v>23139.162064506239</v>
      </c>
      <c r="BB84" s="764">
        <v>23900.639742862419</v>
      </c>
      <c r="BC84" s="765">
        <v>3.2908610788643378E-2</v>
      </c>
      <c r="BD84" s="765">
        <v>1.7538392991104601E-2</v>
      </c>
      <c r="BE84" s="765">
        <v>0.25797078329808382</v>
      </c>
    </row>
    <row r="85" spans="1:57" x14ac:dyDescent="0.3">
      <c r="A85" s="4" t="s">
        <v>653</v>
      </c>
      <c r="B85" s="763">
        <v>20983.807780821917</v>
      </c>
      <c r="C85" s="763">
        <v>23084.646684931511</v>
      </c>
      <c r="D85" s="763">
        <v>24840.119260273972</v>
      </c>
      <c r="E85" s="763">
        <v>27633.435491803277</v>
      </c>
      <c r="F85" s="763">
        <v>30486.2061369863</v>
      </c>
      <c r="G85" s="763">
        <v>34120.451825201257</v>
      </c>
      <c r="H85" s="763">
        <v>36747.156672639234</v>
      </c>
      <c r="I85" s="763">
        <v>39184.608476400557</v>
      </c>
      <c r="J85" s="763">
        <v>44003.773436901014</v>
      </c>
      <c r="K85" s="763">
        <v>44605.732897165348</v>
      </c>
      <c r="L85" s="763">
        <v>42089.073757809747</v>
      </c>
      <c r="M85" s="763">
        <v>46718.701077718593</v>
      </c>
      <c r="N85" s="763">
        <v>48116.556752302698</v>
      </c>
      <c r="O85" s="763">
        <v>47714.304630864914</v>
      </c>
      <c r="P85" s="763">
        <v>49496.846365594625</v>
      </c>
      <c r="Q85" s="763">
        <v>45760.273700457132</v>
      </c>
      <c r="R85" s="763">
        <v>41900.595762558383</v>
      </c>
      <c r="S85" s="763">
        <v>38835.764541229837</v>
      </c>
      <c r="T85" s="763">
        <v>37673.274172324789</v>
      </c>
      <c r="U85" s="763">
        <v>37864.443723009659</v>
      </c>
      <c r="V85" s="763">
        <v>37288.681142841895</v>
      </c>
      <c r="W85" s="763">
        <v>40591.00643069778</v>
      </c>
      <c r="X85" s="763">
        <v>40880.469172253994</v>
      </c>
      <c r="Y85" s="763">
        <v>43358.901042303805</v>
      </c>
      <c r="Z85" s="763">
        <v>44988.396930016752</v>
      </c>
      <c r="AA85" s="763">
        <v>46158.422355627124</v>
      </c>
      <c r="AB85" s="763">
        <v>45429.017575620761</v>
      </c>
      <c r="AC85" s="763">
        <v>46118.638957377036</v>
      </c>
      <c r="AD85" s="763">
        <v>46273.446712328761</v>
      </c>
      <c r="AE85" s="763">
        <v>46425.203819178067</v>
      </c>
      <c r="AF85" s="763">
        <v>47216.688421213184</v>
      </c>
      <c r="AG85" s="763">
        <v>48265.609686756354</v>
      </c>
      <c r="AH85" s="763">
        <v>49965.529195049254</v>
      </c>
      <c r="AI85" s="763">
        <v>51671.094099914757</v>
      </c>
      <c r="AJ85" s="763">
        <v>50763.666289091096</v>
      </c>
      <c r="AK85" s="763">
        <v>53367.391974834514</v>
      </c>
      <c r="AL85" s="763">
        <v>53640.495468702342</v>
      </c>
      <c r="AM85" s="763">
        <v>53240.821442827379</v>
      </c>
      <c r="AN85" s="763">
        <v>56509.090990051533</v>
      </c>
      <c r="AO85" s="763">
        <v>60200.079422104995</v>
      </c>
      <c r="AP85" s="763">
        <v>61986.977472352628</v>
      </c>
      <c r="AQ85" s="763">
        <v>63021.445210209262</v>
      </c>
      <c r="AR85" s="763">
        <v>63193.76185326837</v>
      </c>
      <c r="AS85" s="763">
        <v>64641.449060703868</v>
      </c>
      <c r="AT85" s="763">
        <v>62848.452774981408</v>
      </c>
      <c r="AU85" s="763">
        <v>64791.642007838556</v>
      </c>
      <c r="AV85" s="763">
        <v>65460.700377133348</v>
      </c>
      <c r="AW85" s="763">
        <v>66742.111844891231</v>
      </c>
      <c r="AX85" s="763">
        <v>65943.529632455931</v>
      </c>
      <c r="AY85" s="763">
        <v>66149.215932517181</v>
      </c>
      <c r="AZ85" s="763">
        <v>67976.074579583947</v>
      </c>
      <c r="BA85" s="763">
        <v>68884.116892362596</v>
      </c>
      <c r="BB85" s="764">
        <v>68747.990607053434</v>
      </c>
      <c r="BC85" s="765">
        <v>-1.976163612895987E-3</v>
      </c>
      <c r="BD85" s="765">
        <v>8.9347344455217304E-3</v>
      </c>
      <c r="BE85" s="765">
        <v>0.74202921670191602</v>
      </c>
    </row>
    <row r="86" spans="1:57" x14ac:dyDescent="0.3">
      <c r="A86" s="4" t="s">
        <v>654</v>
      </c>
      <c r="B86" s="763">
        <v>13947.408767123288</v>
      </c>
      <c r="C86" s="763">
        <v>15409.97589041096</v>
      </c>
      <c r="D86" s="763">
        <v>16450.131068493152</v>
      </c>
      <c r="E86" s="763">
        <v>18341.691284153007</v>
      </c>
      <c r="F86" s="763">
        <v>20372.584684931506</v>
      </c>
      <c r="G86" s="763">
        <v>22887.426739726026</v>
      </c>
      <c r="H86" s="763">
        <v>24771.467397260276</v>
      </c>
      <c r="I86" s="763">
        <v>26419.229398907108</v>
      </c>
      <c r="J86" s="763">
        <v>30159.49369863014</v>
      </c>
      <c r="K86" s="763">
        <v>29918.213890410956</v>
      </c>
      <c r="L86" s="763">
        <v>26373.614684931505</v>
      </c>
      <c r="M86" s="763">
        <v>29811.064174863393</v>
      </c>
      <c r="N86" s="763">
        <v>30196.666835616445</v>
      </c>
      <c r="O86" s="763">
        <v>28890.886671232875</v>
      </c>
      <c r="P86" s="763">
        <v>30202.431136986299</v>
      </c>
      <c r="Q86" s="763">
        <v>26194.634688524588</v>
      </c>
      <c r="R86" s="763">
        <v>22048.44416438356</v>
      </c>
      <c r="S86" s="763">
        <v>18895.424931506848</v>
      </c>
      <c r="T86" s="763">
        <v>17097.264602739728</v>
      </c>
      <c r="U86" s="763">
        <v>16672.247174863391</v>
      </c>
      <c r="V86" s="763">
        <v>15994.930054794522</v>
      </c>
      <c r="W86" s="763">
        <v>18500.900164383562</v>
      </c>
      <c r="X86" s="763">
        <v>18374.292068493149</v>
      </c>
      <c r="Y86" s="763">
        <v>20675.84157923497</v>
      </c>
      <c r="Z86" s="763">
        <v>22180.954397260273</v>
      </c>
      <c r="AA86" s="763">
        <v>23745.630780821921</v>
      </c>
      <c r="AB86" s="763">
        <v>23836.859835616433</v>
      </c>
      <c r="AC86" s="763">
        <v>25715.001830601097</v>
      </c>
      <c r="AD86" s="763">
        <v>26480.854301369865</v>
      </c>
      <c r="AE86" s="763">
        <v>27045.849369863012</v>
      </c>
      <c r="AF86" s="763">
        <v>27464.738834911808</v>
      </c>
      <c r="AG86" s="763">
        <v>28217.713740308274</v>
      </c>
      <c r="AH86" s="763">
        <v>29493.451077788995</v>
      </c>
      <c r="AI86" s="763">
        <v>30914.877790325718</v>
      </c>
      <c r="AJ86" s="763">
        <v>29733.390571147629</v>
      </c>
      <c r="AK86" s="763">
        <v>31484.578506646445</v>
      </c>
      <c r="AL86" s="763">
        <v>31022.649549658479</v>
      </c>
      <c r="AM86" s="763">
        <v>29579.127341193882</v>
      </c>
      <c r="AN86" s="763">
        <v>31920.550952983594</v>
      </c>
      <c r="AO86" s="763">
        <v>34723.079699259644</v>
      </c>
      <c r="AP86" s="763">
        <v>35720.508202482328</v>
      </c>
      <c r="AQ86" s="763">
        <v>36126.285488075548</v>
      </c>
      <c r="AR86" s="763">
        <v>35835.439008052701</v>
      </c>
      <c r="AS86" s="763">
        <v>37028.567614076834</v>
      </c>
      <c r="AT86" s="763">
        <v>34595.85791328732</v>
      </c>
      <c r="AU86" s="763">
        <v>35665.00882957298</v>
      </c>
      <c r="AV86" s="763">
        <v>36478.06025103174</v>
      </c>
      <c r="AW86" s="763">
        <v>38034.11723010875</v>
      </c>
      <c r="AX86" s="763">
        <v>37004.334721721811</v>
      </c>
      <c r="AY86" s="763">
        <v>36945.14455399874</v>
      </c>
      <c r="AZ86" s="763">
        <v>38361.603403229899</v>
      </c>
      <c r="BA86" s="763">
        <v>39600.982717131461</v>
      </c>
      <c r="BB86" s="764">
        <v>39435.714535682746</v>
      </c>
      <c r="BC86" s="765">
        <v>-4.1733353596101752E-3</v>
      </c>
      <c r="BD86" s="765">
        <v>9.2256164399340257E-3</v>
      </c>
      <c r="BE86" s="765">
        <v>0.42564811143717635</v>
      </c>
    </row>
    <row r="87" spans="1:57" x14ac:dyDescent="0.3">
      <c r="A87" s="4" t="s">
        <v>655</v>
      </c>
      <c r="B87" s="763">
        <v>17851.581095890419</v>
      </c>
      <c r="C87" s="763">
        <v>19153.096457534255</v>
      </c>
      <c r="D87" s="763">
        <v>20662.850750684935</v>
      </c>
      <c r="E87" s="763">
        <v>22087.076153005466</v>
      </c>
      <c r="F87" s="763">
        <v>23283.401454794523</v>
      </c>
      <c r="G87" s="763">
        <v>25184.961948488941</v>
      </c>
      <c r="H87" s="763">
        <v>26020.432272639235</v>
      </c>
      <c r="I87" s="763">
        <v>27142.450153996189</v>
      </c>
      <c r="J87" s="763">
        <v>28374.558346490063</v>
      </c>
      <c r="K87" s="763">
        <v>28742.858544184724</v>
      </c>
      <c r="L87" s="763">
        <v>29414.059387853165</v>
      </c>
      <c r="M87" s="763">
        <v>30593.72779944606</v>
      </c>
      <c r="N87" s="763">
        <v>32506.793675622965</v>
      </c>
      <c r="O87" s="763">
        <v>34448.702162121343</v>
      </c>
      <c r="P87" s="763">
        <v>35852.730954704777</v>
      </c>
      <c r="Q87" s="763">
        <v>36752.500509862999</v>
      </c>
      <c r="R87" s="763">
        <v>37498.076062049069</v>
      </c>
      <c r="S87" s="763">
        <v>38400.308435088416</v>
      </c>
      <c r="T87" s="763">
        <v>39513.788236065346</v>
      </c>
      <c r="U87" s="763">
        <v>40981.850706253535</v>
      </c>
      <c r="V87" s="763">
        <v>41412.264190368114</v>
      </c>
      <c r="W87" s="763">
        <v>41745.272129308563</v>
      </c>
      <c r="X87" s="763">
        <v>42232.363865077758</v>
      </c>
      <c r="Y87" s="763">
        <v>42248.370584852237</v>
      </c>
      <c r="Z87" s="763">
        <v>41612.146321021173</v>
      </c>
      <c r="AA87" s="763">
        <v>41255.855716014055</v>
      </c>
      <c r="AB87" s="763">
        <v>41001.808821767961</v>
      </c>
      <c r="AC87" s="763">
        <v>39993.772389492748</v>
      </c>
      <c r="AD87" s="763">
        <v>39484.308412273807</v>
      </c>
      <c r="AE87" s="763">
        <v>39940.324980304722</v>
      </c>
      <c r="AF87" s="763">
        <v>40509.515891882809</v>
      </c>
      <c r="AG87" s="763">
        <v>41424.178433133333</v>
      </c>
      <c r="AH87" s="763">
        <v>42153.440419782841</v>
      </c>
      <c r="AI87" s="763">
        <v>42276.765560713167</v>
      </c>
      <c r="AJ87" s="763">
        <v>42158.230041260984</v>
      </c>
      <c r="AK87" s="763">
        <v>43422.2621493919</v>
      </c>
      <c r="AL87" s="763">
        <v>44029.679750392708</v>
      </c>
      <c r="AM87" s="763">
        <v>45150.606253074344</v>
      </c>
      <c r="AN87" s="763">
        <v>45786.953233995664</v>
      </c>
      <c r="AO87" s="763">
        <v>46277.509768221455</v>
      </c>
      <c r="AP87" s="763">
        <v>46155.202299751298</v>
      </c>
      <c r="AQ87" s="763">
        <v>46341.576128479821</v>
      </c>
      <c r="AR87" s="763">
        <v>46494.378450684679</v>
      </c>
      <c r="AS87" s="763">
        <v>46038.884698872738</v>
      </c>
      <c r="AT87" s="763">
        <v>46688.405837843864</v>
      </c>
      <c r="AU87" s="763">
        <v>47660.164906953702</v>
      </c>
      <c r="AV87" s="763">
        <v>47548.960141412368</v>
      </c>
      <c r="AW87" s="763">
        <v>48195.379240144655</v>
      </c>
      <c r="AX87" s="763">
        <v>49565.229590631949</v>
      </c>
      <c r="AY87" s="763">
        <v>51775.405015508302</v>
      </c>
      <c r="AZ87" s="763">
        <v>53185.510566340447</v>
      </c>
      <c r="BA87" s="763">
        <v>52422.296239737378</v>
      </c>
      <c r="BB87" s="764">
        <v>53212.915814233136</v>
      </c>
      <c r="BC87" s="765">
        <v>1.5081742525739461E-2</v>
      </c>
      <c r="BD87" s="765">
        <v>1.2405565583446743E-2</v>
      </c>
      <c r="BE87" s="765">
        <v>0.57435188856282382</v>
      </c>
    </row>
    <row r="88" spans="1:57" x14ac:dyDescent="0.3">
      <c r="A88" s="9" t="s">
        <v>656</v>
      </c>
      <c r="B88" s="770">
        <v>698.83747945205459</v>
      </c>
      <c r="C88" s="770">
        <v>697.25496438356174</v>
      </c>
      <c r="D88" s="770">
        <v>704.55633972602743</v>
      </c>
      <c r="E88" s="770">
        <v>702.26834426229493</v>
      </c>
      <c r="F88" s="770">
        <v>698.21482465753411</v>
      </c>
      <c r="G88" s="770">
        <v>693.51075342465754</v>
      </c>
      <c r="H88" s="770">
        <v>676.69221643835624</v>
      </c>
      <c r="I88" s="770">
        <v>668.44070491803279</v>
      </c>
      <c r="J88" s="770">
        <v>673.9429917808219</v>
      </c>
      <c r="K88" s="770">
        <v>686.48791232876704</v>
      </c>
      <c r="L88" s="770">
        <v>714.00169589041104</v>
      </c>
      <c r="M88" s="770">
        <v>929.24119672131155</v>
      </c>
      <c r="N88" s="770">
        <v>1462.751991780822</v>
      </c>
      <c r="O88" s="770">
        <v>1774.239610958904</v>
      </c>
      <c r="P88" s="770">
        <v>2247.6362273972604</v>
      </c>
      <c r="Q88" s="770">
        <v>2284.7874808743172</v>
      </c>
      <c r="R88" s="770">
        <v>2480.8498630136983</v>
      </c>
      <c r="S88" s="770">
        <v>2830.7157890410963</v>
      </c>
      <c r="T88" s="770">
        <v>3143.8323068493146</v>
      </c>
      <c r="U88" s="770">
        <v>3377.7623224043709</v>
      </c>
      <c r="V88" s="770">
        <v>3445.3199123287668</v>
      </c>
      <c r="W88" s="770">
        <v>3458.7007698630136</v>
      </c>
      <c r="X88" s="770">
        <v>3397.860032876712</v>
      </c>
      <c r="Y88" s="770">
        <v>3209.7036584699445</v>
      </c>
      <c r="Z88" s="770">
        <v>2724.7256767123285</v>
      </c>
      <c r="AA88" s="770">
        <v>2721.1442164383561</v>
      </c>
      <c r="AB88" s="770">
        <v>2706.6528301369863</v>
      </c>
      <c r="AC88" s="770">
        <v>2761.347215846994</v>
      </c>
      <c r="AD88" s="770">
        <v>2894.4898630136986</v>
      </c>
      <c r="AE88" s="770">
        <v>3493.2463643835613</v>
      </c>
      <c r="AF88" s="770">
        <v>3550.8907178082191</v>
      </c>
      <c r="AG88" s="770">
        <v>3531.3992349726777</v>
      </c>
      <c r="AH88" s="770">
        <v>3509.133660273973</v>
      </c>
      <c r="AI88" s="770">
        <v>3612.5007068493123</v>
      </c>
      <c r="AJ88" s="770">
        <v>3736.5113232876715</v>
      </c>
      <c r="AK88" s="770">
        <v>3548.6269975879854</v>
      </c>
      <c r="AL88" s="770">
        <v>3334.4516707800421</v>
      </c>
      <c r="AM88" s="770">
        <v>3388.9714507942535</v>
      </c>
      <c r="AN88" s="770">
        <v>3174.2680171527027</v>
      </c>
      <c r="AO88" s="770">
        <v>2944.8035053942613</v>
      </c>
      <c r="AP88" s="770">
        <v>2702.0208234504216</v>
      </c>
      <c r="AQ88" s="770">
        <v>2463.9069235620032</v>
      </c>
      <c r="AR88" s="770">
        <v>2416.0546975139437</v>
      </c>
      <c r="AS88" s="770">
        <v>2258.0248398579706</v>
      </c>
      <c r="AT88" s="770">
        <v>2118.9593310683513</v>
      </c>
      <c r="AU88" s="770">
        <v>1981.6274865931805</v>
      </c>
      <c r="AV88" s="770">
        <v>1711.9930115187576</v>
      </c>
      <c r="AW88" s="770">
        <v>1518.7434003914886</v>
      </c>
      <c r="AX88" s="770">
        <v>1425.0106057988382</v>
      </c>
      <c r="AY88" s="770">
        <v>1405.2918774859195</v>
      </c>
      <c r="AZ88" s="770">
        <v>1499.175807255988</v>
      </c>
      <c r="BA88" s="770">
        <v>1483.5562567512623</v>
      </c>
      <c r="BB88" s="767">
        <v>1463.732934282963</v>
      </c>
      <c r="BC88" s="771">
        <v>-1.3362029500457839E-2</v>
      </c>
      <c r="BD88" s="771">
        <v>-4.9465307849119289E-2</v>
      </c>
      <c r="BE88" s="771">
        <v>1.5798754161337608E-2</v>
      </c>
    </row>
    <row r="89" spans="1:57" x14ac:dyDescent="0.3">
      <c r="BA89" s="759"/>
      <c r="BB89" s="759"/>
    </row>
    <row r="90" spans="1:57" x14ac:dyDescent="0.3">
      <c r="A90" s="4" t="s">
        <v>657</v>
      </c>
      <c r="BA90" s="759"/>
      <c r="BB90" s="759"/>
    </row>
    <row r="91" spans="1:57" x14ac:dyDescent="0.3">
      <c r="A91" s="4" t="s">
        <v>658</v>
      </c>
      <c r="BA91" s="759"/>
      <c r="BB91" s="759"/>
    </row>
    <row r="92" spans="1:57" x14ac:dyDescent="0.3">
      <c r="A92" s="4" t="s">
        <v>659</v>
      </c>
      <c r="BA92" s="759"/>
      <c r="BB92" s="759"/>
    </row>
    <row r="93" spans="1:57" x14ac:dyDescent="0.3">
      <c r="A93" s="772" t="s">
        <v>660</v>
      </c>
      <c r="BA93" s="759"/>
      <c r="BB93" s="759"/>
    </row>
    <row r="94" spans="1:57" x14ac:dyDescent="0.3">
      <c r="A94" s="773" t="s">
        <v>661</v>
      </c>
      <c r="BA94" s="759"/>
      <c r="BB94" s="759"/>
    </row>
    <row r="95" spans="1:57" x14ac:dyDescent="0.3">
      <c r="A95" s="4" t="s">
        <v>662</v>
      </c>
      <c r="BA95" s="759"/>
      <c r="BB95" s="759"/>
    </row>
    <row r="96" spans="1:57" x14ac:dyDescent="0.3">
      <c r="A96" s="773" t="s">
        <v>663</v>
      </c>
      <c r="BA96" s="759"/>
      <c r="BB96" s="759"/>
    </row>
    <row r="97" spans="1:54" x14ac:dyDescent="0.3">
      <c r="A97" s="759" t="s">
        <v>664</v>
      </c>
      <c r="BA97" s="759"/>
      <c r="BB97" s="759"/>
    </row>
  </sheetData>
  <mergeCells count="1">
    <mergeCell ref="BC10:BD10"/>
  </mergeCells>
  <conditionalFormatting sqref="A1:XFD5 A7:XFD7 A6 C6:XFD6">
    <cfRule type="expression" dxfId="14" priority="6">
      <formula>_xlfn.ISFORMULA(A1)</formula>
    </cfRule>
  </conditionalFormatting>
  <conditionalFormatting sqref="B6">
    <cfRule type="expression" dxfId="13" priority="5">
      <formula>_xlfn.ISFORMULA(B6)</formula>
    </cfRule>
  </conditionalFormatting>
  <conditionalFormatting sqref="BC13:BD88">
    <cfRule type="cellIs" dxfId="12" priority="3" operator="lessThanOrEqual">
      <formula>0</formula>
    </cfRule>
    <cfRule type="cellIs" dxfId="11" priority="4" operator="greaterThan">
      <formula>0</formula>
    </cfRule>
  </conditionalFormatting>
  <conditionalFormatting sqref="BE13:BE88">
    <cfRule type="cellIs" dxfId="10" priority="1" operator="lessThanOrEqual">
      <formula>0</formula>
    </cfRule>
    <cfRule type="cellIs" dxfId="9" priority="2" operator="greaterThan">
      <formula>0</formula>
    </cfRule>
  </conditionalFormatting>
  <hyperlinks>
    <hyperlink ref="B3" r:id="rId1" xr:uid="{1AB74C58-33AC-4809-A62F-9744EE7AAC41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A0713-0CF7-4CAD-B2A5-427F52338C6D}">
  <sheetPr>
    <tabColor theme="7" tint="0.39997558519241921"/>
  </sheetPr>
  <dimension ref="A1:AZ98"/>
  <sheetViews>
    <sheetView workbookViewId="0"/>
  </sheetViews>
  <sheetFormatPr defaultColWidth="10.33203125" defaultRowHeight="14.4" x14ac:dyDescent="0.3"/>
  <cols>
    <col min="1" max="29" width="10.77734375" style="4" customWidth="1"/>
    <col min="30" max="16384" width="10.33203125" style="4"/>
  </cols>
  <sheetData>
    <row r="1" spans="1:52" s="19" customFormat="1" ht="49.5" customHeight="1" x14ac:dyDescent="0.3">
      <c r="A1" s="19" t="s">
        <v>665</v>
      </c>
    </row>
    <row r="2" spans="1:52" s="20" customFormat="1" x14ac:dyDescent="0.3">
      <c r="A2" s="20" t="s">
        <v>107</v>
      </c>
      <c r="B2" s="20" t="s">
        <v>607</v>
      </c>
    </row>
    <row r="3" spans="1:52" s="20" customFormat="1" x14ac:dyDescent="0.3">
      <c r="A3" s="20" t="s">
        <v>109</v>
      </c>
      <c r="B3" s="21" t="s">
        <v>608</v>
      </c>
    </row>
    <row r="4" spans="1:52" s="20" customFormat="1" x14ac:dyDescent="0.3">
      <c r="A4" s="20" t="s">
        <v>111</v>
      </c>
      <c r="B4" s="22">
        <v>43501</v>
      </c>
    </row>
    <row r="5" spans="1:52" s="20" customFormat="1" x14ac:dyDescent="0.3">
      <c r="A5" s="20" t="s">
        <v>7</v>
      </c>
      <c r="B5" s="20" t="s">
        <v>666</v>
      </c>
    </row>
    <row r="6" spans="1:52" s="20" customFormat="1" x14ac:dyDescent="0.3">
      <c r="A6" s="20" t="s">
        <v>5</v>
      </c>
      <c r="B6" s="20" t="s">
        <v>667</v>
      </c>
    </row>
    <row r="7" spans="1:52" ht="15" thickBot="1" x14ac:dyDescent="0.35"/>
    <row r="8" spans="1:52" s="31" customFormat="1" ht="15" thickBot="1" x14ac:dyDescent="0.35">
      <c r="A8" s="31" t="s">
        <v>668</v>
      </c>
    </row>
    <row r="10" spans="1:52" x14ac:dyDescent="0.3">
      <c r="AW10" s="759"/>
      <c r="AX10" s="760" t="s">
        <v>612</v>
      </c>
      <c r="AY10" s="760"/>
      <c r="AZ10" s="761" t="s">
        <v>613</v>
      </c>
    </row>
    <row r="11" spans="1:52" x14ac:dyDescent="0.3">
      <c r="A11" s="4" t="s">
        <v>669</v>
      </c>
      <c r="B11" s="4">
        <v>1970</v>
      </c>
      <c r="C11" s="4">
        <v>1971</v>
      </c>
      <c r="D11" s="4">
        <v>1972</v>
      </c>
      <c r="E11" s="4">
        <v>1973</v>
      </c>
      <c r="F11" s="4">
        <v>1974</v>
      </c>
      <c r="G11" s="4">
        <v>1975</v>
      </c>
      <c r="H11" s="4">
        <v>1976</v>
      </c>
      <c r="I11" s="4">
        <v>1977</v>
      </c>
      <c r="J11" s="4">
        <v>1978</v>
      </c>
      <c r="K11" s="4">
        <v>1979</v>
      </c>
      <c r="L11" s="4">
        <v>1980</v>
      </c>
      <c r="M11" s="4">
        <v>1981</v>
      </c>
      <c r="N11" s="4">
        <v>1982</v>
      </c>
      <c r="O11" s="4">
        <v>1983</v>
      </c>
      <c r="P11" s="4">
        <v>1984</v>
      </c>
      <c r="Q11" s="4">
        <v>1985</v>
      </c>
      <c r="R11" s="4">
        <v>1986</v>
      </c>
      <c r="S11" s="4">
        <v>1987</v>
      </c>
      <c r="T11" s="4">
        <v>1988</v>
      </c>
      <c r="U11" s="4">
        <v>1989</v>
      </c>
      <c r="V11" s="4">
        <v>1990</v>
      </c>
      <c r="W11" s="4">
        <v>1991</v>
      </c>
      <c r="X11" s="4">
        <v>1992</v>
      </c>
      <c r="Y11" s="4">
        <v>1993</v>
      </c>
      <c r="Z11" s="4">
        <v>1994</v>
      </c>
      <c r="AA11" s="4">
        <v>1995</v>
      </c>
      <c r="AB11" s="4">
        <v>1996</v>
      </c>
      <c r="AC11" s="4">
        <v>1997</v>
      </c>
      <c r="AD11" s="4">
        <v>1998</v>
      </c>
      <c r="AE11" s="4">
        <v>1999</v>
      </c>
      <c r="AF11" s="4">
        <v>2000</v>
      </c>
      <c r="AG11" s="4">
        <v>2001</v>
      </c>
      <c r="AH11" s="4">
        <v>2002</v>
      </c>
      <c r="AI11" s="4">
        <v>2003</v>
      </c>
      <c r="AJ11" s="4">
        <v>2004</v>
      </c>
      <c r="AK11" s="4">
        <v>2005</v>
      </c>
      <c r="AL11" s="4">
        <v>2006</v>
      </c>
      <c r="AM11" s="4">
        <v>2007</v>
      </c>
      <c r="AN11" s="4">
        <v>2008</v>
      </c>
      <c r="AO11" s="4">
        <v>2009</v>
      </c>
      <c r="AP11" s="4">
        <v>2010</v>
      </c>
      <c r="AQ11" s="4">
        <v>2011</v>
      </c>
      <c r="AR11" s="4">
        <v>2012</v>
      </c>
      <c r="AS11" s="4">
        <v>2013</v>
      </c>
      <c r="AT11" s="4">
        <v>2014</v>
      </c>
      <c r="AU11" s="4">
        <v>2015</v>
      </c>
      <c r="AV11" s="4">
        <v>2016</v>
      </c>
      <c r="AW11" s="759">
        <v>2017</v>
      </c>
      <c r="AX11" s="761">
        <v>2017</v>
      </c>
      <c r="AY11" s="761" t="s">
        <v>615</v>
      </c>
      <c r="AZ11" s="761">
        <v>2017</v>
      </c>
    </row>
    <row r="12" spans="1:52" x14ac:dyDescent="0.3">
      <c r="AT12" s="759"/>
      <c r="AU12" s="759"/>
      <c r="AW12" s="759"/>
    </row>
    <row r="13" spans="1:52" x14ac:dyDescent="0.3">
      <c r="A13" s="4" t="s">
        <v>616</v>
      </c>
      <c r="B13" s="774">
        <v>571.46229836083887</v>
      </c>
      <c r="C13" s="774">
        <v>587.66059724250999</v>
      </c>
      <c r="D13" s="774">
        <v>585.75500811430049</v>
      </c>
      <c r="E13" s="774">
        <v>585.22231041431269</v>
      </c>
      <c r="F13" s="774">
        <v>559.44719042922065</v>
      </c>
      <c r="G13" s="774">
        <v>518.0414707403562</v>
      </c>
      <c r="H13" s="774">
        <v>513.82061429636462</v>
      </c>
      <c r="I13" s="774">
        <v>516.06266073597476</v>
      </c>
      <c r="J13" s="774">
        <v>513.94985863831062</v>
      </c>
      <c r="K13" s="774">
        <v>529.54168503949938</v>
      </c>
      <c r="L13" s="774">
        <v>525.09074729044767</v>
      </c>
      <c r="M13" s="774">
        <v>519.59271936046343</v>
      </c>
      <c r="N13" s="774">
        <v>483.18986351355233</v>
      </c>
      <c r="O13" s="774">
        <v>437.67380448125823</v>
      </c>
      <c r="P13" s="774">
        <v>474.98437763097087</v>
      </c>
      <c r="Q13" s="774">
        <v>447.88123246778986</v>
      </c>
      <c r="R13" s="774">
        <v>436.28672255181868</v>
      </c>
      <c r="S13" s="774">
        <v>451.98115313467491</v>
      </c>
      <c r="T13" s="774">
        <v>464.18756906876939</v>
      </c>
      <c r="U13" s="774">
        <v>470.74679855171524</v>
      </c>
      <c r="V13" s="774">
        <v>483.37792721928184</v>
      </c>
      <c r="W13" s="774">
        <v>480.80836506662223</v>
      </c>
      <c r="X13" s="774">
        <v>484.66891993694401</v>
      </c>
      <c r="Y13" s="774">
        <v>490.17992505391561</v>
      </c>
      <c r="Z13" s="774">
        <v>510.3308588054461</v>
      </c>
      <c r="AA13" s="774">
        <v>503.32085670946833</v>
      </c>
      <c r="AB13" s="774">
        <v>510.23207920124452</v>
      </c>
      <c r="AC13" s="774">
        <v>511.53990005975601</v>
      </c>
      <c r="AD13" s="774">
        <v>517.32804197281462</v>
      </c>
      <c r="AE13" s="774">
        <v>510.13804734837981</v>
      </c>
      <c r="AF13" s="774">
        <v>518.60028107269648</v>
      </c>
      <c r="AG13" s="774">
        <v>531.89498711876831</v>
      </c>
      <c r="AH13" s="774">
        <v>511.22876408881837</v>
      </c>
      <c r="AI13" s="774">
        <v>517.8558072866914</v>
      </c>
      <c r="AJ13" s="774">
        <v>503.1100829265111</v>
      </c>
      <c r="AK13" s="774">
        <v>489.44080567636263</v>
      </c>
      <c r="AL13" s="774">
        <v>501.72405605292414</v>
      </c>
      <c r="AM13" s="774">
        <v>521.88889016531289</v>
      </c>
      <c r="AN13" s="774">
        <v>546.06747325782396</v>
      </c>
      <c r="AO13" s="774">
        <v>557.58251109169635</v>
      </c>
      <c r="AP13" s="774">
        <v>575.15744684986612</v>
      </c>
      <c r="AQ13" s="774">
        <v>617.35854676962458</v>
      </c>
      <c r="AR13" s="774">
        <v>649.12482779021548</v>
      </c>
      <c r="AS13" s="774">
        <v>655.69273510754931</v>
      </c>
      <c r="AT13" s="774">
        <v>704.72648223446004</v>
      </c>
      <c r="AU13" s="774">
        <v>740.30320297237324</v>
      </c>
      <c r="AV13" s="774">
        <v>729.2888155169652</v>
      </c>
      <c r="AW13" s="775">
        <v>734.51743493498304</v>
      </c>
      <c r="AX13" s="765">
        <v>9.92130621174514E-3</v>
      </c>
      <c r="AY13" s="765">
        <v>3.8110211047536202E-2</v>
      </c>
      <c r="AZ13" s="765">
        <v>0.19957664956603155</v>
      </c>
    </row>
    <row r="14" spans="1:52" x14ac:dyDescent="0.3">
      <c r="A14" s="4" t="s">
        <v>296</v>
      </c>
      <c r="B14" s="774">
        <v>54.016274999999993</v>
      </c>
      <c r="C14" s="774">
        <v>59.054999999999993</v>
      </c>
      <c r="D14" s="774">
        <v>66.674999999999997</v>
      </c>
      <c r="E14" s="774">
        <v>71.437499999999986</v>
      </c>
      <c r="F14" s="774">
        <v>69.955409999999986</v>
      </c>
      <c r="G14" s="774">
        <v>71.456549999999993</v>
      </c>
      <c r="H14" s="774">
        <v>72.0852</v>
      </c>
      <c r="I14" s="774">
        <v>75.723749999999995</v>
      </c>
      <c r="J14" s="774">
        <v>73.075799999999987</v>
      </c>
      <c r="K14" s="774">
        <v>77.05725000000001</v>
      </c>
      <c r="L14" s="774">
        <v>71.227949999999993</v>
      </c>
      <c r="M14" s="774">
        <v>68.827650000000006</v>
      </c>
      <c r="N14" s="774">
        <v>72.247124999999997</v>
      </c>
      <c r="O14" s="774">
        <v>67.951350000000005</v>
      </c>
      <c r="P14" s="774">
        <v>74.475974999999991</v>
      </c>
      <c r="Q14" s="774">
        <v>80.513682000000003</v>
      </c>
      <c r="R14" s="774">
        <v>75.515152500000013</v>
      </c>
      <c r="S14" s="774">
        <v>81.856516499999998</v>
      </c>
      <c r="T14" s="774">
        <v>94.526861999999994</v>
      </c>
      <c r="U14" s="774">
        <v>100.42693275000001</v>
      </c>
      <c r="V14" s="774">
        <v>103.44778649999999</v>
      </c>
      <c r="W14" s="774">
        <v>108.87856049999999</v>
      </c>
      <c r="X14" s="774">
        <v>119.96470799999999</v>
      </c>
      <c r="Y14" s="774">
        <v>132.06402974999997</v>
      </c>
      <c r="Z14" s="774">
        <v>142.94710425000002</v>
      </c>
      <c r="AA14" s="774">
        <v>152.7412469105613</v>
      </c>
      <c r="AB14" s="774">
        <v>153.91807149020858</v>
      </c>
      <c r="AC14" s="774">
        <v>159.73090229431651</v>
      </c>
      <c r="AD14" s="774">
        <v>165.60409372883245</v>
      </c>
      <c r="AE14" s="774">
        <v>170.5401952626836</v>
      </c>
      <c r="AF14" s="774">
        <v>176.30467653657624</v>
      </c>
      <c r="AG14" s="774">
        <v>179.41921704959123</v>
      </c>
      <c r="AH14" s="774">
        <v>180.72257570028935</v>
      </c>
      <c r="AI14" s="774">
        <v>176.04699499008939</v>
      </c>
      <c r="AJ14" s="774">
        <v>176.73518880412919</v>
      </c>
      <c r="AK14" s="774">
        <v>179.15245627688313</v>
      </c>
      <c r="AL14" s="774">
        <v>179.39741124347933</v>
      </c>
      <c r="AM14" s="774">
        <v>174.67913160683287</v>
      </c>
      <c r="AN14" s="774">
        <v>166.50254551303036</v>
      </c>
      <c r="AO14" s="774">
        <v>155.04996112242316</v>
      </c>
      <c r="AP14" s="774">
        <v>149.59108084377718</v>
      </c>
      <c r="AQ14" s="774">
        <v>151.06967849611721</v>
      </c>
      <c r="AR14" s="774">
        <v>150.30524731432428</v>
      </c>
      <c r="AS14" s="774">
        <v>151.92013743204441</v>
      </c>
      <c r="AT14" s="774">
        <v>159.10168491577832</v>
      </c>
      <c r="AU14" s="774">
        <v>160.94133216842053</v>
      </c>
      <c r="AV14" s="774">
        <v>171.63686069152411</v>
      </c>
      <c r="AW14" s="775">
        <v>176.31229006249313</v>
      </c>
      <c r="AX14" s="765">
        <v>3.0046907865056038E-2</v>
      </c>
      <c r="AY14" s="765">
        <v>-4.4124911843440584E-3</v>
      </c>
      <c r="AZ14" s="765">
        <v>4.7906032524743819E-2</v>
      </c>
    </row>
    <row r="15" spans="1:52" x14ac:dyDescent="0.3">
      <c r="A15" s="4" t="s">
        <v>297</v>
      </c>
      <c r="B15" s="774">
        <v>11.030307247353804</v>
      </c>
      <c r="C15" s="774">
        <v>10.918173073650928</v>
      </c>
      <c r="D15" s="774">
        <v>11.348022671280811</v>
      </c>
      <c r="E15" s="774">
        <v>12.330594010841224</v>
      </c>
      <c r="F15" s="774">
        <v>12.926203036598377</v>
      </c>
      <c r="G15" s="774">
        <v>13.139034115040158</v>
      </c>
      <c r="H15" s="774">
        <v>12.885492711776951</v>
      </c>
      <c r="I15" s="774">
        <v>13.665276270152365</v>
      </c>
      <c r="J15" s="774">
        <v>17.105864545712357</v>
      </c>
      <c r="K15" s="774">
        <v>20.765465445009585</v>
      </c>
      <c r="L15" s="774">
        <v>25.115241594518448</v>
      </c>
      <c r="M15" s="774">
        <v>27.057907289428833</v>
      </c>
      <c r="N15" s="774">
        <v>28.852311119462072</v>
      </c>
      <c r="O15" s="774">
        <v>29.096166300927823</v>
      </c>
      <c r="P15" s="774">
        <v>28.619361489328917</v>
      </c>
      <c r="Q15" s="774">
        <v>27.763767532750986</v>
      </c>
      <c r="R15" s="774">
        <v>24.661609113895771</v>
      </c>
      <c r="S15" s="774">
        <v>25.067101352772404</v>
      </c>
      <c r="T15" s="774">
        <v>25.393228626170544</v>
      </c>
      <c r="U15" s="774">
        <v>24.376479232539317</v>
      </c>
      <c r="V15" s="774">
        <v>26.386139684127389</v>
      </c>
      <c r="W15" s="774">
        <v>26.759096716018906</v>
      </c>
      <c r="X15" s="774">
        <v>25.937532164058528</v>
      </c>
      <c r="Y15" s="774">
        <v>27.778210000000005</v>
      </c>
      <c r="Z15" s="774">
        <v>29.223009722222226</v>
      </c>
      <c r="AA15" s="774">
        <v>29.186251222222221</v>
      </c>
      <c r="AB15" s="774">
        <v>30.805027027777779</v>
      </c>
      <c r="AC15" s="774">
        <v>31.106472250000007</v>
      </c>
      <c r="AD15" s="774">
        <v>32.93411313888889</v>
      </c>
      <c r="AE15" s="774">
        <v>34.235268361111117</v>
      </c>
      <c r="AF15" s="774">
        <v>33.378669194444448</v>
      </c>
      <c r="AG15" s="774">
        <v>33.140704277777779</v>
      </c>
      <c r="AH15" s="774">
        <v>33.72773055555556</v>
      </c>
      <c r="AI15" s="774">
        <v>34.840408083333344</v>
      </c>
      <c r="AJ15" s="774">
        <v>37.027044916666682</v>
      </c>
      <c r="AK15" s="774">
        <v>44.311891138888889</v>
      </c>
      <c r="AL15" s="774">
        <v>48.452200250000004</v>
      </c>
      <c r="AM15" s="774">
        <v>46.858574305555564</v>
      </c>
      <c r="AN15" s="774">
        <v>47.230578388888894</v>
      </c>
      <c r="AO15" s="774">
        <v>52.583051111111118</v>
      </c>
      <c r="AP15" s="774">
        <v>51.17781780555557</v>
      </c>
      <c r="AQ15" s="774">
        <v>52.098990833333339</v>
      </c>
      <c r="AR15" s="774">
        <v>50.850187000000005</v>
      </c>
      <c r="AS15" s="774">
        <v>52.488039194444461</v>
      </c>
      <c r="AT15" s="774">
        <v>51.299803250000011</v>
      </c>
      <c r="AU15" s="774">
        <v>47.94694752777778</v>
      </c>
      <c r="AV15" s="774">
        <v>43.651424027777779</v>
      </c>
      <c r="AW15" s="775">
        <v>40.690265638290214</v>
      </c>
      <c r="AX15" s="765">
        <v>-6.5289572191237766E-2</v>
      </c>
      <c r="AY15" s="765">
        <v>-1.0379937194003763E-2</v>
      </c>
      <c r="AZ15" s="765">
        <v>1.1056002893601305E-2</v>
      </c>
    </row>
    <row r="16" spans="1:52" x14ac:dyDescent="0.3">
      <c r="A16" s="766" t="s">
        <v>617</v>
      </c>
      <c r="B16" s="776">
        <v>636.50888060819261</v>
      </c>
      <c r="C16" s="776">
        <v>657.63377031616085</v>
      </c>
      <c r="D16" s="776">
        <v>663.77803078558122</v>
      </c>
      <c r="E16" s="776">
        <v>668.99040442515388</v>
      </c>
      <c r="F16" s="776">
        <v>642.32880346581908</v>
      </c>
      <c r="G16" s="776">
        <v>602.6370548553964</v>
      </c>
      <c r="H16" s="776">
        <v>598.79130700814153</v>
      </c>
      <c r="I16" s="776">
        <v>605.45168700612714</v>
      </c>
      <c r="J16" s="776">
        <v>604.13152318402297</v>
      </c>
      <c r="K16" s="776">
        <v>627.36440048450891</v>
      </c>
      <c r="L16" s="776">
        <v>621.4339388849661</v>
      </c>
      <c r="M16" s="776">
        <v>615.47827664989222</v>
      </c>
      <c r="N16" s="776">
        <v>584.28929963301448</v>
      </c>
      <c r="O16" s="776">
        <v>534.72132078218601</v>
      </c>
      <c r="P16" s="776">
        <v>578.07971412029974</v>
      </c>
      <c r="Q16" s="776">
        <v>556.15868200054081</v>
      </c>
      <c r="R16" s="776">
        <v>536.46348416571448</v>
      </c>
      <c r="S16" s="776">
        <v>558.90477098744736</v>
      </c>
      <c r="T16" s="776">
        <v>584.10765969493991</v>
      </c>
      <c r="U16" s="776">
        <v>595.55021053425457</v>
      </c>
      <c r="V16" s="776">
        <v>613.21185340340924</v>
      </c>
      <c r="W16" s="776">
        <v>616.44602228264114</v>
      </c>
      <c r="X16" s="776">
        <v>630.57116010100253</v>
      </c>
      <c r="Y16" s="776">
        <v>650.02216480391564</v>
      </c>
      <c r="Z16" s="776">
        <v>682.50097277766827</v>
      </c>
      <c r="AA16" s="776">
        <v>685.24835484225184</v>
      </c>
      <c r="AB16" s="776">
        <v>694.95517771923085</v>
      </c>
      <c r="AC16" s="776">
        <v>702.37727460407257</v>
      </c>
      <c r="AD16" s="776">
        <v>715.86624884053595</v>
      </c>
      <c r="AE16" s="776">
        <v>714.91351097217455</v>
      </c>
      <c r="AF16" s="776">
        <v>728.2836268037172</v>
      </c>
      <c r="AG16" s="776">
        <v>744.45490844613732</v>
      </c>
      <c r="AH16" s="776">
        <v>725.67907034466327</v>
      </c>
      <c r="AI16" s="776">
        <v>728.74321036011418</v>
      </c>
      <c r="AJ16" s="776">
        <v>716.872316647307</v>
      </c>
      <c r="AK16" s="776">
        <v>712.90515309213458</v>
      </c>
      <c r="AL16" s="776">
        <v>729.5736675464035</v>
      </c>
      <c r="AM16" s="776">
        <v>743.42659607770133</v>
      </c>
      <c r="AN16" s="776">
        <v>759.80059715974323</v>
      </c>
      <c r="AO16" s="776">
        <v>765.21552332523061</v>
      </c>
      <c r="AP16" s="776">
        <v>775.92634549919887</v>
      </c>
      <c r="AQ16" s="776">
        <v>820.52721609907508</v>
      </c>
      <c r="AR16" s="776">
        <v>850.28026210453982</v>
      </c>
      <c r="AS16" s="776">
        <v>860.10091173403816</v>
      </c>
      <c r="AT16" s="776">
        <v>915.12797040023838</v>
      </c>
      <c r="AU16" s="776">
        <v>949.19148266857155</v>
      </c>
      <c r="AV16" s="776">
        <v>944.57710023626714</v>
      </c>
      <c r="AW16" s="776">
        <v>951.51999063576636</v>
      </c>
      <c r="AX16" s="768">
        <v>1.0102586429727722E-2</v>
      </c>
      <c r="AY16" s="768">
        <v>2.6164121865141832E-2</v>
      </c>
      <c r="AZ16" s="768">
        <v>0.25853868498437665</v>
      </c>
    </row>
    <row r="17" spans="1:52" x14ac:dyDescent="0.3">
      <c r="B17" s="774"/>
      <c r="C17" s="774"/>
      <c r="D17" s="774"/>
      <c r="E17" s="774"/>
      <c r="F17" s="774"/>
      <c r="G17" s="774"/>
      <c r="H17" s="774"/>
      <c r="I17" s="774"/>
      <c r="J17" s="774"/>
      <c r="K17" s="774"/>
      <c r="L17" s="774"/>
      <c r="M17" s="774"/>
      <c r="N17" s="774"/>
      <c r="O17" s="774"/>
      <c r="P17" s="774"/>
      <c r="Q17" s="774"/>
      <c r="R17" s="774"/>
      <c r="S17" s="774"/>
      <c r="T17" s="774"/>
      <c r="U17" s="774"/>
      <c r="V17" s="774"/>
      <c r="W17" s="774"/>
      <c r="X17" s="774"/>
      <c r="Y17" s="774"/>
      <c r="Z17" s="774"/>
      <c r="AA17" s="774"/>
      <c r="AB17" s="774"/>
      <c r="AC17" s="774"/>
      <c r="AD17" s="774"/>
      <c r="AE17" s="774"/>
      <c r="AF17" s="774"/>
      <c r="AG17" s="774"/>
      <c r="AH17" s="774"/>
      <c r="AI17" s="774"/>
      <c r="AJ17" s="774"/>
      <c r="AK17" s="774"/>
      <c r="AL17" s="774"/>
      <c r="AM17" s="774"/>
      <c r="AN17" s="774"/>
      <c r="AO17" s="774"/>
      <c r="AP17" s="774"/>
      <c r="AQ17" s="774"/>
      <c r="AR17" s="774"/>
      <c r="AS17" s="774"/>
      <c r="AT17" s="774"/>
      <c r="AU17" s="774"/>
      <c r="AV17" s="774"/>
      <c r="AW17" s="775"/>
      <c r="AX17" s="765"/>
      <c r="AY17" s="765"/>
      <c r="AZ17" s="765"/>
    </row>
    <row r="18" spans="1:52" x14ac:dyDescent="0.3">
      <c r="A18" s="4" t="s">
        <v>300</v>
      </c>
      <c r="B18" s="774">
        <v>5.8544500000000008</v>
      </c>
      <c r="C18" s="774">
        <v>6.3265987500000014</v>
      </c>
      <c r="D18" s="774">
        <v>6.0139400000000007</v>
      </c>
      <c r="E18" s="774">
        <v>6.5488150000000003</v>
      </c>
      <c r="F18" s="774">
        <v>7.0486800000000001</v>
      </c>
      <c r="G18" s="774">
        <v>7.4804700000000004</v>
      </c>
      <c r="H18" s="774">
        <v>7.1323150000000002</v>
      </c>
      <c r="I18" s="774">
        <v>7.3618250000000005</v>
      </c>
      <c r="J18" s="774">
        <v>7.5952250000000001</v>
      </c>
      <c r="K18" s="774">
        <v>7.0311750000000002</v>
      </c>
      <c r="L18" s="774">
        <v>8.1646237500000005</v>
      </c>
      <c r="M18" s="774">
        <v>8.4952737500000008</v>
      </c>
      <c r="N18" s="774">
        <v>9.5207750000000022</v>
      </c>
      <c r="O18" s="774">
        <v>12.778650000000003</v>
      </c>
      <c r="P18" s="774">
        <v>13.109300000000001</v>
      </c>
      <c r="Q18" s="774">
        <v>13.508025000000002</v>
      </c>
      <c r="R18" s="774">
        <v>15.083475</v>
      </c>
      <c r="S18" s="774">
        <v>14.733375000000001</v>
      </c>
      <c r="T18" s="774">
        <v>17.466100000000001</v>
      </c>
      <c r="U18" s="774">
        <v>18.467775000000007</v>
      </c>
      <c r="V18" s="774">
        <v>17.349400000000003</v>
      </c>
      <c r="W18" s="774">
        <v>19.381924999999999</v>
      </c>
      <c r="X18" s="774">
        <v>19.537525000000002</v>
      </c>
      <c r="Y18" s="774">
        <v>20.9282</v>
      </c>
      <c r="Z18" s="774">
        <v>21.657575000000001</v>
      </c>
      <c r="AA18" s="774">
        <v>24.322225000000003</v>
      </c>
      <c r="AB18" s="774">
        <v>28.134425000000004</v>
      </c>
      <c r="AC18" s="774">
        <v>26.627050000000001</v>
      </c>
      <c r="AD18" s="774">
        <v>28.776275000000002</v>
      </c>
      <c r="AE18" s="774">
        <v>33.619325000000003</v>
      </c>
      <c r="AF18" s="774">
        <v>36.381225000000008</v>
      </c>
      <c r="AG18" s="774">
        <v>36.118650000000009</v>
      </c>
      <c r="AH18" s="774">
        <v>35.116974999999996</v>
      </c>
      <c r="AI18" s="774">
        <v>39.9114</v>
      </c>
      <c r="AJ18" s="774">
        <v>43.645800000000001</v>
      </c>
      <c r="AK18" s="774">
        <v>44.375175000000006</v>
      </c>
      <c r="AL18" s="774">
        <v>44.832250000000009</v>
      </c>
      <c r="AM18" s="774">
        <v>43.597175</v>
      </c>
      <c r="AN18" s="774">
        <v>42.848350000000003</v>
      </c>
      <c r="AO18" s="774">
        <v>40.286849894925048</v>
      </c>
      <c r="AP18" s="774">
        <v>38.996340440200036</v>
      </c>
      <c r="AQ18" s="774">
        <v>37.717426773999968</v>
      </c>
      <c r="AR18" s="774">
        <v>36.691060144874925</v>
      </c>
      <c r="AS18" s="774">
        <v>34.555690216224953</v>
      </c>
      <c r="AT18" s="774">
        <v>34.485657223624862</v>
      </c>
      <c r="AU18" s="774">
        <v>35.490989679424999</v>
      </c>
      <c r="AV18" s="774">
        <v>37.28221490632496</v>
      </c>
      <c r="AW18" s="775">
        <v>37.149720981174987</v>
      </c>
      <c r="AX18" s="765">
        <v>-8.3127988328868252E-4</v>
      </c>
      <c r="AY18" s="765">
        <v>-1.827213727995991E-2</v>
      </c>
      <c r="AZ18" s="765">
        <v>1.0093997083121779E-2</v>
      </c>
    </row>
    <row r="19" spans="1:52" x14ac:dyDescent="0.3">
      <c r="A19" s="4" t="s">
        <v>670</v>
      </c>
      <c r="B19" s="774">
        <v>4.1868000000000002E-2</v>
      </c>
      <c r="C19" s="774">
        <v>4.1868000000000002E-2</v>
      </c>
      <c r="D19" s="774">
        <v>1.1164799999999999</v>
      </c>
      <c r="E19" s="774">
        <v>1.7212399999999999</v>
      </c>
      <c r="F19" s="774">
        <v>1.8014869999999998</v>
      </c>
      <c r="G19" s="774">
        <v>1.775901</v>
      </c>
      <c r="H19" s="774">
        <v>1.830562</v>
      </c>
      <c r="I19" s="774">
        <v>1.931743</v>
      </c>
      <c r="J19" s="774">
        <v>1.9038309999999998</v>
      </c>
      <c r="K19" s="774">
        <v>2.0817700000000001</v>
      </c>
      <c r="L19" s="774">
        <v>2.5527849999999996</v>
      </c>
      <c r="M19" s="774">
        <v>2.7225830000000002</v>
      </c>
      <c r="N19" s="774">
        <v>2.8237639999999997</v>
      </c>
      <c r="O19" s="774">
        <v>2.7109529999999999</v>
      </c>
      <c r="P19" s="774">
        <v>2.6074459999999999</v>
      </c>
      <c r="Q19" s="774">
        <v>2.5841859999999999</v>
      </c>
      <c r="R19" s="774">
        <v>2.631869</v>
      </c>
      <c r="S19" s="774">
        <v>2.752821</v>
      </c>
      <c r="T19" s="774">
        <v>2.9098260000000002</v>
      </c>
      <c r="U19" s="774">
        <v>3.0691570000000001</v>
      </c>
      <c r="V19" s="774">
        <v>3.1366109999999998</v>
      </c>
      <c r="W19" s="774">
        <v>3.1180029999999999</v>
      </c>
      <c r="X19" s="774">
        <v>2.8311233735079977</v>
      </c>
      <c r="Y19" s="774">
        <v>2.8246837848474824</v>
      </c>
      <c r="Z19" s="774">
        <v>3.0458205055042349</v>
      </c>
      <c r="AA19" s="774">
        <v>3.0433669254913878</v>
      </c>
      <c r="AB19" s="774">
        <v>3.0733115866037477</v>
      </c>
      <c r="AC19" s="774">
        <v>2.5904449086660599</v>
      </c>
      <c r="AD19" s="774">
        <v>2.7055002954562872</v>
      </c>
      <c r="AE19" s="774">
        <v>2.178406054781167</v>
      </c>
      <c r="AF19" s="774">
        <v>3.1224025881504747</v>
      </c>
      <c r="AG19" s="774">
        <v>4.5470953143208135</v>
      </c>
      <c r="AH19" s="774">
        <v>5.8258458003751432</v>
      </c>
      <c r="AI19" s="774">
        <v>6.6953886545640824</v>
      </c>
      <c r="AJ19" s="774">
        <v>9.4198803533941202</v>
      </c>
      <c r="AK19" s="774">
        <v>11.62158134553081</v>
      </c>
      <c r="AL19" s="774">
        <v>12.445292888113247</v>
      </c>
      <c r="AM19" s="774">
        <v>13.330192546305081</v>
      </c>
      <c r="AN19" s="774">
        <v>13.792018935365475</v>
      </c>
      <c r="AO19" s="774">
        <v>11.881584314763947</v>
      </c>
      <c r="AP19" s="774">
        <v>13.714502311718684</v>
      </c>
      <c r="AQ19" s="774">
        <v>15.034001244715418</v>
      </c>
      <c r="AR19" s="774">
        <v>17.139783626480163</v>
      </c>
      <c r="AS19" s="774">
        <v>19.575464173333497</v>
      </c>
      <c r="AT19" s="774">
        <v>20.276824624396561</v>
      </c>
      <c r="AU19" s="774">
        <v>19.560595680666275</v>
      </c>
      <c r="AV19" s="774">
        <v>17.590332401027773</v>
      </c>
      <c r="AW19" s="775">
        <v>17.090373846761832</v>
      </c>
      <c r="AX19" s="765">
        <v>-2.5767764555102435E-2</v>
      </c>
      <c r="AY19" s="765">
        <v>3.5206266906627315E-2</v>
      </c>
      <c r="AZ19" s="765">
        <v>4.6436468216300032E-3</v>
      </c>
    </row>
    <row r="20" spans="1:52" x14ac:dyDescent="0.3">
      <c r="A20" s="4" t="s">
        <v>301</v>
      </c>
      <c r="B20" s="774">
        <v>8.2479959999999991E-2</v>
      </c>
      <c r="C20" s="774">
        <v>0.13093693649999999</v>
      </c>
      <c r="D20" s="774">
        <v>0.1783629135</v>
      </c>
      <c r="E20" s="774">
        <v>0.20413790099999998</v>
      </c>
      <c r="F20" s="774">
        <v>0.39281080949999997</v>
      </c>
      <c r="G20" s="774">
        <v>0.42786479249999998</v>
      </c>
      <c r="H20" s="774">
        <v>0.49281776099999997</v>
      </c>
      <c r="I20" s="774">
        <v>0.61344470249999994</v>
      </c>
      <c r="J20" s="774">
        <v>0.80727260849999993</v>
      </c>
      <c r="K20" s="774">
        <v>0.88459757099999992</v>
      </c>
      <c r="L20" s="774">
        <v>1.0340924985000002</v>
      </c>
      <c r="M20" s="774">
        <v>0.92789954999999991</v>
      </c>
      <c r="N20" s="774">
        <v>1.3258653569999999</v>
      </c>
      <c r="O20" s="774">
        <v>1.7929081304999999</v>
      </c>
      <c r="P20" s="774">
        <v>2.0867429879999997</v>
      </c>
      <c r="Q20" s="774">
        <v>2.6177077304999998</v>
      </c>
      <c r="R20" s="774">
        <v>3.0486655214999998</v>
      </c>
      <c r="S20" s="774">
        <v>3.4053913484999998</v>
      </c>
      <c r="T20" s="774">
        <v>3.4270423380000001</v>
      </c>
      <c r="U20" s="774">
        <v>3.5136462959999992</v>
      </c>
      <c r="V20" s="774">
        <v>3.1989873105989997</v>
      </c>
      <c r="W20" s="774">
        <v>3.3256517851709995</v>
      </c>
      <c r="X20" s="774">
        <v>3.7673742419505003</v>
      </c>
      <c r="Y20" s="774">
        <v>4.4132335687304991</v>
      </c>
      <c r="Z20" s="774">
        <v>4.8197360515904997</v>
      </c>
      <c r="AA20" s="774">
        <v>5.3194130522640002</v>
      </c>
      <c r="AB20" s="774">
        <v>5.8129226139285004</v>
      </c>
      <c r="AC20" s="774">
        <v>6.3274315734089992</v>
      </c>
      <c r="AD20" s="774">
        <v>6.6281194845854987</v>
      </c>
      <c r="AE20" s="774">
        <v>7.7826162286934997</v>
      </c>
      <c r="AF20" s="774">
        <v>7.8407782344308883</v>
      </c>
      <c r="AG20" s="774">
        <v>8.0076526153404384</v>
      </c>
      <c r="AH20" s="774">
        <v>9.6742895285007204</v>
      </c>
      <c r="AI20" s="774">
        <v>10.509791207455574</v>
      </c>
      <c r="AJ20" s="774">
        <v>11.55899600383662</v>
      </c>
      <c r="AK20" s="774">
        <v>11.432545201411459</v>
      </c>
      <c r="AL20" s="774">
        <v>11.673605614772997</v>
      </c>
      <c r="AM20" s="774">
        <v>11.754216579011379</v>
      </c>
      <c r="AN20" s="774">
        <v>14.620462906937803</v>
      </c>
      <c r="AO20" s="774">
        <v>12.485650453257355</v>
      </c>
      <c r="AP20" s="774">
        <v>15.275902758402149</v>
      </c>
      <c r="AQ20" s="774">
        <v>17.519823630244709</v>
      </c>
      <c r="AR20" s="774">
        <v>20.170008020646083</v>
      </c>
      <c r="AS20" s="774">
        <v>22.322737539710843</v>
      </c>
      <c r="AT20" s="774">
        <v>23.744586572676003</v>
      </c>
      <c r="AU20" s="774">
        <v>24.209171443368</v>
      </c>
      <c r="AV20" s="774">
        <v>24.533678535992998</v>
      </c>
      <c r="AW20" s="775">
        <v>27.508685329214995</v>
      </c>
      <c r="AX20" s="765">
        <v>0.12432571541102866</v>
      </c>
      <c r="AY20" s="765">
        <v>7.7099353846220353E-2</v>
      </c>
      <c r="AZ20" s="765">
        <v>7.4744192456873918E-3</v>
      </c>
    </row>
    <row r="21" spans="1:52" x14ac:dyDescent="0.3">
      <c r="A21" s="4" t="s">
        <v>356</v>
      </c>
      <c r="B21" s="774">
        <v>1.2493250000000002</v>
      </c>
      <c r="C21" s="774">
        <v>1.3004499999999979</v>
      </c>
      <c r="D21" s="774">
        <v>1.5885499999999972</v>
      </c>
      <c r="E21" s="774">
        <v>1.6459999999999972</v>
      </c>
      <c r="F21" s="774">
        <v>1.7125499999999971</v>
      </c>
      <c r="G21" s="774">
        <v>1.4915749999999974</v>
      </c>
      <c r="H21" s="774">
        <v>1.5147999999999975</v>
      </c>
      <c r="I21" s="774">
        <v>1.7174749999999972</v>
      </c>
      <c r="J21" s="774">
        <v>2.2808249999999965</v>
      </c>
      <c r="K21" s="774">
        <v>2.6055999999999955</v>
      </c>
      <c r="L21" s="774">
        <v>2.7844749999999956</v>
      </c>
      <c r="M21" s="774">
        <v>3.051899999999995</v>
      </c>
      <c r="N21" s="774">
        <v>3.2535999999999947</v>
      </c>
      <c r="O21" s="774">
        <v>3.5745499999999937</v>
      </c>
      <c r="P21" s="774">
        <v>3.6340749999999939</v>
      </c>
      <c r="Q21" s="774">
        <v>3.7067499999999938</v>
      </c>
      <c r="R21" s="774">
        <v>3.6126499999999946</v>
      </c>
      <c r="S21" s="774">
        <v>3.8069249999999939</v>
      </c>
      <c r="T21" s="774">
        <v>3.6710749999999939</v>
      </c>
      <c r="U21" s="774">
        <v>3.7102499999999941</v>
      </c>
      <c r="V21" s="774">
        <v>3.9245999999999932</v>
      </c>
      <c r="W21" s="774">
        <v>3.8861499999999936</v>
      </c>
      <c r="X21" s="774">
        <v>3.9808999999999934</v>
      </c>
      <c r="Y21" s="774">
        <v>3.8973749999999936</v>
      </c>
      <c r="Z21" s="774">
        <v>4.0204499999999932</v>
      </c>
      <c r="AA21" s="774">
        <v>4.214899999999993</v>
      </c>
      <c r="AB21" s="774">
        <v>4.5468499999999921</v>
      </c>
      <c r="AC21" s="774">
        <v>5.6739999999999906</v>
      </c>
      <c r="AD21" s="774">
        <v>6.4895499999999888</v>
      </c>
      <c r="AE21" s="774">
        <v>5.692899999999991</v>
      </c>
      <c r="AF21" s="774">
        <v>5.7358073550783368</v>
      </c>
      <c r="AG21" s="774">
        <v>5.9389931181199573</v>
      </c>
      <c r="AH21" s="774">
        <v>5.9986814911663888</v>
      </c>
      <c r="AI21" s="774">
        <v>5.7499799368062563</v>
      </c>
      <c r="AJ21" s="774">
        <v>6.1348200406490045</v>
      </c>
      <c r="AK21" s="774">
        <v>6.4463442890146272</v>
      </c>
      <c r="AL21" s="774">
        <v>6.764682278595596</v>
      </c>
      <c r="AM21" s="774">
        <v>7.2578842332665632</v>
      </c>
      <c r="AN21" s="774">
        <v>8.7188644538950406</v>
      </c>
      <c r="AO21" s="774">
        <v>10.111819707695272</v>
      </c>
      <c r="AP21" s="774">
        <v>10.843387770101765</v>
      </c>
      <c r="AQ21" s="774">
        <v>10.54584645719469</v>
      </c>
      <c r="AR21" s="774">
        <v>11.525647677994369</v>
      </c>
      <c r="AS21" s="774">
        <v>13.223475922256997</v>
      </c>
      <c r="AT21" s="774">
        <v>12.332834187900271</v>
      </c>
      <c r="AU21" s="774">
        <v>11.610315828737113</v>
      </c>
      <c r="AV21" s="774">
        <v>10.877440044589934</v>
      </c>
      <c r="AW21" s="775">
        <v>10.137774121557818</v>
      </c>
      <c r="AX21" s="765">
        <v>-6.5453551912568741E-2</v>
      </c>
      <c r="AY21" s="765">
        <v>4.8643645434513827E-2</v>
      </c>
      <c r="AZ21" s="765">
        <v>2.7545472673726531E-3</v>
      </c>
    </row>
    <row r="22" spans="1:52" x14ac:dyDescent="0.3">
      <c r="A22" s="4" t="s">
        <v>618</v>
      </c>
      <c r="B22" s="774">
        <v>0.39751250000000005</v>
      </c>
      <c r="C22" s="774">
        <v>0.47451249999999995</v>
      </c>
      <c r="D22" s="774">
        <v>0.45622500000000005</v>
      </c>
      <c r="E22" s="774">
        <v>0.44660000000000005</v>
      </c>
      <c r="F22" s="774">
        <v>0.46007500000000001</v>
      </c>
      <c r="G22" s="774">
        <v>0.56787500000000002</v>
      </c>
      <c r="H22" s="774">
        <v>0.61599999999999999</v>
      </c>
      <c r="I22" s="774">
        <v>0.61166875000000009</v>
      </c>
      <c r="J22" s="774">
        <v>0.63910000000000011</v>
      </c>
      <c r="K22" s="774">
        <v>0.59097500000000003</v>
      </c>
      <c r="L22" s="774">
        <v>0.63524999999999998</v>
      </c>
      <c r="M22" s="774">
        <v>0.72957499999999997</v>
      </c>
      <c r="N22" s="774">
        <v>0.7656687499999999</v>
      </c>
      <c r="O22" s="774">
        <v>0.50435000000000008</v>
      </c>
      <c r="P22" s="774">
        <v>0.68145</v>
      </c>
      <c r="Q22" s="774">
        <v>0.53129999999999999</v>
      </c>
      <c r="R22" s="774">
        <v>0.56354375000000001</v>
      </c>
      <c r="S22" s="774">
        <v>0.56017499999999998</v>
      </c>
      <c r="T22" s="774">
        <v>0.52841249999999995</v>
      </c>
      <c r="U22" s="774">
        <v>0.44804375000000002</v>
      </c>
      <c r="V22" s="774">
        <v>0.42879375000000003</v>
      </c>
      <c r="W22" s="774">
        <v>0.40232499999999999</v>
      </c>
      <c r="X22" s="774">
        <v>0.36286250000000003</v>
      </c>
      <c r="Y22" s="774">
        <v>0.38211250000000002</v>
      </c>
      <c r="Z22" s="774">
        <v>0.39847500000000008</v>
      </c>
      <c r="AA22" s="774">
        <v>0.38596249999999999</v>
      </c>
      <c r="AB22" s="774">
        <v>0.39173750000000002</v>
      </c>
      <c r="AC22" s="774">
        <v>0.23196249999999996</v>
      </c>
      <c r="AD22" s="774">
        <v>0.39366250000000003</v>
      </c>
      <c r="AE22" s="774">
        <v>0.39558749999999998</v>
      </c>
      <c r="AF22" s="774">
        <v>0.33254375000000003</v>
      </c>
      <c r="AG22" s="774">
        <v>0.35612500000000002</v>
      </c>
      <c r="AH22" s="774">
        <v>0.425425</v>
      </c>
      <c r="AI22" s="774">
        <v>0.50338749999999999</v>
      </c>
      <c r="AJ22" s="774">
        <v>0.82774999999999999</v>
      </c>
      <c r="AK22" s="774">
        <v>1.4599701208930818</v>
      </c>
      <c r="AL22" s="774">
        <v>1.7086442600166893</v>
      </c>
      <c r="AM22" s="774">
        <v>2.5751993197739731</v>
      </c>
      <c r="AN22" s="774">
        <v>3.4979434916146874</v>
      </c>
      <c r="AO22" s="774">
        <v>3.5857998813656251</v>
      </c>
      <c r="AP22" s="774">
        <v>7.3149459048362822</v>
      </c>
      <c r="AQ22" s="774">
        <v>11.480540723125031</v>
      </c>
      <c r="AR22" s="774">
        <v>11.958074747093477</v>
      </c>
      <c r="AS22" s="774">
        <v>12.399125543279476</v>
      </c>
      <c r="AT22" s="774">
        <v>13.127230024552874</v>
      </c>
      <c r="AU22" s="774">
        <v>12.656716607823748</v>
      </c>
      <c r="AV22" s="774">
        <v>14.018435321377986</v>
      </c>
      <c r="AW22" s="775">
        <v>13.010746924131206</v>
      </c>
      <c r="AX22" s="765">
        <v>-6.9347247827333147E-2</v>
      </c>
      <c r="AY22" s="765">
        <v>0.23425469816007238</v>
      </c>
      <c r="AZ22" s="765">
        <v>3.5351662955413745E-3</v>
      </c>
    </row>
    <row r="23" spans="1:52" x14ac:dyDescent="0.3">
      <c r="A23" s="4" t="s">
        <v>619</v>
      </c>
      <c r="B23" s="774">
        <v>1.7767575</v>
      </c>
      <c r="C23" s="774">
        <v>1.863499999999997</v>
      </c>
      <c r="D23" s="774">
        <v>1.9260749999999971</v>
      </c>
      <c r="E23" s="774">
        <v>1.849799999999997</v>
      </c>
      <c r="F23" s="774">
        <v>1.6899749999999973</v>
      </c>
      <c r="G23" s="774">
        <v>1.5359749999999976</v>
      </c>
      <c r="H23" s="774">
        <v>1.7288249999999972</v>
      </c>
      <c r="I23" s="774">
        <v>2.0321499999999966</v>
      </c>
      <c r="J23" s="774">
        <v>2.4260249999999957</v>
      </c>
      <c r="K23" s="774">
        <v>2.5076499999999959</v>
      </c>
      <c r="L23" s="774">
        <v>2.8332499999999956</v>
      </c>
      <c r="M23" s="774">
        <v>3.1209499999999952</v>
      </c>
      <c r="N23" s="774">
        <v>3.7931249999999941</v>
      </c>
      <c r="O23" s="774">
        <v>3.9297249999999937</v>
      </c>
      <c r="P23" s="774">
        <v>4.1175999999999933</v>
      </c>
      <c r="Q23" s="774">
        <v>4.2151999999999932</v>
      </c>
      <c r="R23" s="774">
        <v>4.3134499999999925</v>
      </c>
      <c r="S23" s="774">
        <v>4.5693499999999929</v>
      </c>
      <c r="T23" s="774">
        <v>5.2594249999999914</v>
      </c>
      <c r="U23" s="774">
        <v>5.269474999999991</v>
      </c>
      <c r="V23" s="774">
        <v>5.4633749999999912</v>
      </c>
      <c r="W23" s="774">
        <v>5.5351654616250006</v>
      </c>
      <c r="X23" s="774">
        <v>5.3488011220153124</v>
      </c>
      <c r="Y23" s="774">
        <v>6.0033137842500013</v>
      </c>
      <c r="Z23" s="774">
        <v>6.8757219525300002</v>
      </c>
      <c r="AA23" s="774">
        <v>7.3813221409650014</v>
      </c>
      <c r="AB23" s="774">
        <v>8.334404657394769</v>
      </c>
      <c r="AC23" s="774">
        <v>9.0443364426804393</v>
      </c>
      <c r="AD23" s="774">
        <v>9.0443364426804393</v>
      </c>
      <c r="AE23" s="774">
        <v>11.407534029316295</v>
      </c>
      <c r="AF23" s="774">
        <v>15.098277283188974</v>
      </c>
      <c r="AG23" s="774">
        <v>16.102372700575426</v>
      </c>
      <c r="AH23" s="774">
        <v>18.725792972017494</v>
      </c>
      <c r="AI23" s="774">
        <v>26.254305551749699</v>
      </c>
      <c r="AJ23" s="774">
        <v>29.370080108953719</v>
      </c>
      <c r="AK23" s="774">
        <v>32.134385470499154</v>
      </c>
      <c r="AL23" s="774">
        <v>39.019607255701501</v>
      </c>
      <c r="AM23" s="774">
        <v>41.03994240727183</v>
      </c>
      <c r="AN23" s="774">
        <v>40.809696074520794</v>
      </c>
      <c r="AO23" s="774">
        <v>42.416986764312298</v>
      </c>
      <c r="AP23" s="774">
        <v>43.522642817410485</v>
      </c>
      <c r="AQ23" s="774">
        <v>41.904364412421323</v>
      </c>
      <c r="AR23" s="774">
        <v>41.545459920764316</v>
      </c>
      <c r="AS23" s="774">
        <v>41.663130364472622</v>
      </c>
      <c r="AT23" s="774">
        <v>40.919325383297476</v>
      </c>
      <c r="AU23" s="774">
        <v>38.527087741139582</v>
      </c>
      <c r="AV23" s="774">
        <v>33.532689266468431</v>
      </c>
      <c r="AW23" s="775">
        <v>33.832096529077802</v>
      </c>
      <c r="AX23" s="765">
        <v>1.1685453609346474E-2</v>
      </c>
      <c r="AY23" s="765">
        <v>-1.5040101468094869E-2</v>
      </c>
      <c r="AZ23" s="765">
        <v>9.1925611999469897E-3</v>
      </c>
    </row>
    <row r="24" spans="1:52" x14ac:dyDescent="0.3">
      <c r="A24" s="4" t="s">
        <v>303</v>
      </c>
      <c r="B24" s="774">
        <v>8.5580999999999996</v>
      </c>
      <c r="C24" s="774">
        <v>8.29392</v>
      </c>
      <c r="D24" s="774">
        <v>8.2439700000000009</v>
      </c>
      <c r="E24" s="774">
        <v>10.155390000000001</v>
      </c>
      <c r="F24" s="774">
        <v>10.73259</v>
      </c>
      <c r="G24" s="774">
        <v>10.438440000000002</v>
      </c>
      <c r="H24" s="774">
        <v>12.940380000000001</v>
      </c>
      <c r="I24" s="774">
        <v>14.125305000000001</v>
      </c>
      <c r="J24" s="774">
        <v>14.25351</v>
      </c>
      <c r="K24" s="774">
        <v>15.96402</v>
      </c>
      <c r="L24" s="774">
        <v>16.434104999999999</v>
      </c>
      <c r="M24" s="774">
        <v>16.522905000000002</v>
      </c>
      <c r="N24" s="774">
        <v>17.630130000000001</v>
      </c>
      <c r="O24" s="774">
        <v>17.360400000000002</v>
      </c>
      <c r="P24" s="774">
        <v>19.203000000000003</v>
      </c>
      <c r="Q24" s="774">
        <v>19.231305000000006</v>
      </c>
      <c r="R24" s="774">
        <v>21.172140000000006</v>
      </c>
      <c r="S24" s="774">
        <v>20.631569999999996</v>
      </c>
      <c r="T24" s="774">
        <v>21.121079999999996</v>
      </c>
      <c r="U24" s="774">
        <v>21.687180000000005</v>
      </c>
      <c r="V24" s="774">
        <v>24.381705</v>
      </c>
      <c r="W24" s="774">
        <v>24.311220000000006</v>
      </c>
      <c r="X24" s="774">
        <v>23.995980000000003</v>
      </c>
      <c r="Y24" s="774">
        <v>25.895189999999999</v>
      </c>
      <c r="Z24" s="774">
        <v>27.389805000000003</v>
      </c>
      <c r="AA24" s="774">
        <v>30.526110000000003</v>
      </c>
      <c r="AB24" s="774">
        <v>33.00141</v>
      </c>
      <c r="AC24" s="774">
        <v>34.221299999999999</v>
      </c>
      <c r="AD24" s="774">
        <v>35.892405000000004</v>
      </c>
      <c r="AE24" s="774">
        <v>30.425100000000004</v>
      </c>
      <c r="AF24" s="774">
        <v>30.995639999999998</v>
      </c>
      <c r="AG24" s="774">
        <v>32.848229999999994</v>
      </c>
      <c r="AH24" s="774">
        <v>31.541204999999998</v>
      </c>
      <c r="AI24" s="774">
        <v>27.998639999999998</v>
      </c>
      <c r="AJ24" s="774">
        <v>31.529550000000004</v>
      </c>
      <c r="AK24" s="774">
        <v>30.435090000000002</v>
      </c>
      <c r="AL24" s="774">
        <v>34.94502</v>
      </c>
      <c r="AM24" s="774">
        <v>37.247160000000001</v>
      </c>
      <c r="AN24" s="774">
        <v>33.423210000000005</v>
      </c>
      <c r="AO24" s="774">
        <v>31.795949999999998</v>
      </c>
      <c r="AP24" s="774">
        <v>30.451740000000001</v>
      </c>
      <c r="AQ24" s="774">
        <v>30.236400000000003</v>
      </c>
      <c r="AR24" s="774">
        <v>31.904730000000004</v>
      </c>
      <c r="AS24" s="774">
        <v>30.590490000000003</v>
      </c>
      <c r="AT24" s="774">
        <v>31.788180000000001</v>
      </c>
      <c r="AU24" s="774">
        <v>36.065010000000001</v>
      </c>
      <c r="AV24" s="774">
        <v>38.035260000000001</v>
      </c>
      <c r="AW24" s="775">
        <v>37.441445230976633</v>
      </c>
      <c r="AX24" s="765">
        <v>-1.292263384916148E-2</v>
      </c>
      <c r="AY24" s="765">
        <v>8.5097694732327867E-3</v>
      </c>
      <c r="AZ24" s="765">
        <v>1.0173261843362263E-2</v>
      </c>
    </row>
    <row r="25" spans="1:52" x14ac:dyDescent="0.3">
      <c r="A25" s="4" t="s">
        <v>620</v>
      </c>
      <c r="B25" s="774">
        <v>0.74056700000000009</v>
      </c>
      <c r="C25" s="774">
        <v>0.77980899999999997</v>
      </c>
      <c r="D25" s="774">
        <v>0.74904599999999999</v>
      </c>
      <c r="E25" s="774">
        <v>0.57744699999999993</v>
      </c>
      <c r="F25" s="774">
        <v>0.66013299999999997</v>
      </c>
      <c r="G25" s="774">
        <v>0.75802499999999995</v>
      </c>
      <c r="H25" s="774">
        <v>1.1787050000000001</v>
      </c>
      <c r="I25" s="774">
        <v>1.273433</v>
      </c>
      <c r="J25" s="774">
        <v>1.4514699999999998</v>
      </c>
      <c r="K25" s="774">
        <v>0.93016999999999983</v>
      </c>
      <c r="L25" s="774">
        <v>0.83286499999999997</v>
      </c>
      <c r="M25" s="774">
        <v>0.84288399999999997</v>
      </c>
      <c r="N25" s="774">
        <v>0.89007899999999995</v>
      </c>
      <c r="O25" s="774">
        <v>0.97482699999999989</v>
      </c>
      <c r="P25" s="774">
        <v>1.0319729999999998</v>
      </c>
      <c r="Q25" s="774">
        <v>1.0657099999999997</v>
      </c>
      <c r="R25" s="774">
        <v>0.98866399999999988</v>
      </c>
      <c r="S25" s="774">
        <v>0.97412199999999993</v>
      </c>
      <c r="T25" s="774">
        <v>1.3037619999999999</v>
      </c>
      <c r="U25" s="774">
        <v>1.85351</v>
      </c>
      <c r="V25" s="774">
        <v>2.3948389999999997</v>
      </c>
      <c r="W25" s="774">
        <v>2.5391971999999998</v>
      </c>
      <c r="X25" s="774">
        <v>2.7728830000000002</v>
      </c>
      <c r="Y25" s="774">
        <v>2.2893996793741995</v>
      </c>
      <c r="Z25" s="774">
        <v>2.9918269999999998</v>
      </c>
      <c r="AA25" s="774">
        <v>2.8622482999999996</v>
      </c>
      <c r="AB25" s="774">
        <v>2.9174082999999995</v>
      </c>
      <c r="AC25" s="774">
        <v>2.7932986</v>
      </c>
      <c r="AD25" s="774">
        <v>2.6490121000000002</v>
      </c>
      <c r="AE25" s="774">
        <v>3.2672599999999998</v>
      </c>
      <c r="AF25" s="774">
        <v>3.6114554999999999</v>
      </c>
      <c r="AG25" s="774">
        <v>3.7915203000000002</v>
      </c>
      <c r="AH25" s="774">
        <v>3.5308044999157069</v>
      </c>
      <c r="AI25" s="774">
        <v>3.2518655423249667</v>
      </c>
      <c r="AJ25" s="774">
        <v>3.2815598855676971</v>
      </c>
      <c r="AK25" s="774">
        <v>3.5739298577461014</v>
      </c>
      <c r="AL25" s="774">
        <v>3.8719494951428999</v>
      </c>
      <c r="AM25" s="774">
        <v>3.9090590390675004</v>
      </c>
      <c r="AN25" s="774">
        <v>3.7435232274199999</v>
      </c>
      <c r="AO25" s="774">
        <v>3.7081562213249999</v>
      </c>
      <c r="AP25" s="774">
        <v>3.6837078017100002</v>
      </c>
      <c r="AQ25" s="774">
        <v>3.0491501865602251</v>
      </c>
      <c r="AR25" s="774">
        <v>2.8344592589682014</v>
      </c>
      <c r="AS25" s="774">
        <v>2.54724573348757</v>
      </c>
      <c r="AT25" s="774">
        <v>2.4378474431248378</v>
      </c>
      <c r="AU25" s="774">
        <v>2.737215861049918</v>
      </c>
      <c r="AV25" s="774">
        <v>2.916305213095252</v>
      </c>
      <c r="AW25" s="775">
        <v>2.8355547622702311</v>
      </c>
      <c r="AX25" s="765">
        <v>-2.5032713693327047E-2</v>
      </c>
      <c r="AY25" s="765">
        <v>-2.7946140320209034E-2</v>
      </c>
      <c r="AZ25" s="765">
        <v>7.7045212570752688E-4</v>
      </c>
    </row>
    <row r="26" spans="1:52" x14ac:dyDescent="0.3">
      <c r="A26" s="766" t="s">
        <v>621</v>
      </c>
      <c r="B26" s="776">
        <v>18.701059959999998</v>
      </c>
      <c r="C26" s="776">
        <v>19.211595186499991</v>
      </c>
      <c r="D26" s="776">
        <v>20.272648913499996</v>
      </c>
      <c r="E26" s="776">
        <v>23.149429900999994</v>
      </c>
      <c r="F26" s="776">
        <v>24.498300809499991</v>
      </c>
      <c r="G26" s="776">
        <v>24.4761257925</v>
      </c>
      <c r="H26" s="776">
        <v>27.434404760999989</v>
      </c>
      <c r="I26" s="776">
        <v>29.667044452499994</v>
      </c>
      <c r="J26" s="776">
        <v>31.357258608499993</v>
      </c>
      <c r="K26" s="776">
        <v>32.595957570999985</v>
      </c>
      <c r="L26" s="776">
        <v>35.271446248499991</v>
      </c>
      <c r="M26" s="776">
        <v>36.413970299999988</v>
      </c>
      <c r="N26" s="776">
        <v>40.003007106999988</v>
      </c>
      <c r="O26" s="776">
        <v>43.626363130499996</v>
      </c>
      <c r="P26" s="776">
        <v>46.471586987999991</v>
      </c>
      <c r="Q26" s="776">
        <v>47.460183730499992</v>
      </c>
      <c r="R26" s="776">
        <v>51.414457271499998</v>
      </c>
      <c r="S26" s="776">
        <v>51.433729348499988</v>
      </c>
      <c r="T26" s="776">
        <v>55.68672283799998</v>
      </c>
      <c r="U26" s="776">
        <v>58.019037045999987</v>
      </c>
      <c r="V26" s="776">
        <v>60.278311060598988</v>
      </c>
      <c r="W26" s="776">
        <v>62.499637446795987</v>
      </c>
      <c r="X26" s="776">
        <v>62.597449237473811</v>
      </c>
      <c r="Y26" s="776">
        <v>66.633508317202171</v>
      </c>
      <c r="Z26" s="776">
        <v>71.199410509624727</v>
      </c>
      <c r="AA26" s="776">
        <v>78.055547918720407</v>
      </c>
      <c r="AB26" s="776">
        <v>86.212469657927016</v>
      </c>
      <c r="AC26" s="776">
        <v>87.509824024755503</v>
      </c>
      <c r="AD26" s="776">
        <v>92.578860822722234</v>
      </c>
      <c r="AE26" s="776">
        <v>94.768728812790954</v>
      </c>
      <c r="AF26" s="776">
        <v>103.11812971084866</v>
      </c>
      <c r="AG26" s="776">
        <v>107.71063904835663</v>
      </c>
      <c r="AH26" s="776">
        <v>110.83901929197548</v>
      </c>
      <c r="AI26" s="776">
        <v>120.87475839290059</v>
      </c>
      <c r="AJ26" s="776">
        <v>135.76843639240116</v>
      </c>
      <c r="AK26" s="776">
        <v>141.47902128509526</v>
      </c>
      <c r="AL26" s="776">
        <v>155.26105179234293</v>
      </c>
      <c r="AM26" s="776">
        <v>160.71082912469635</v>
      </c>
      <c r="AN26" s="776">
        <v>161.4540690897538</v>
      </c>
      <c r="AO26" s="776">
        <v>156.27279723764454</v>
      </c>
      <c r="AP26" s="776">
        <v>163.80316980437942</v>
      </c>
      <c r="AQ26" s="776">
        <v>167.48755342826135</v>
      </c>
      <c r="AR26" s="776">
        <v>173.76922339682153</v>
      </c>
      <c r="AS26" s="776">
        <v>176.87735949276598</v>
      </c>
      <c r="AT26" s="776">
        <v>179.11248545957289</v>
      </c>
      <c r="AU26" s="776">
        <v>180.85710284220963</v>
      </c>
      <c r="AV26" s="776">
        <v>178.78635568887736</v>
      </c>
      <c r="AW26" s="776">
        <v>179.0063977251655</v>
      </c>
      <c r="AX26" s="768">
        <v>3.966357230843931E-3</v>
      </c>
      <c r="AY26" s="768">
        <v>1.4208357065430555E-2</v>
      </c>
      <c r="AZ26" s="768">
        <v>4.8638051882369977E-2</v>
      </c>
    </row>
    <row r="27" spans="1:52" x14ac:dyDescent="0.3">
      <c r="B27" s="774"/>
      <c r="C27" s="774"/>
      <c r="D27" s="774"/>
      <c r="E27" s="774"/>
      <c r="F27" s="774"/>
      <c r="G27" s="774"/>
      <c r="H27" s="774"/>
      <c r="I27" s="774"/>
      <c r="J27" s="774"/>
      <c r="K27" s="774"/>
      <c r="L27" s="774"/>
      <c r="M27" s="774"/>
      <c r="N27" s="774"/>
      <c r="O27" s="774"/>
      <c r="P27" s="774"/>
      <c r="Q27" s="774"/>
      <c r="R27" s="774"/>
      <c r="S27" s="774"/>
      <c r="T27" s="774"/>
      <c r="U27" s="774"/>
      <c r="V27" s="774"/>
      <c r="W27" s="774"/>
      <c r="X27" s="774"/>
      <c r="Y27" s="774"/>
      <c r="Z27" s="774"/>
      <c r="AA27" s="774"/>
      <c r="AB27" s="774"/>
      <c r="AC27" s="774"/>
      <c r="AD27" s="774"/>
      <c r="AE27" s="774"/>
      <c r="AF27" s="774"/>
      <c r="AG27" s="774"/>
      <c r="AH27" s="774"/>
      <c r="AI27" s="774"/>
      <c r="AJ27" s="774"/>
      <c r="AK27" s="774"/>
      <c r="AL27" s="774"/>
      <c r="AM27" s="774"/>
      <c r="AN27" s="774"/>
      <c r="AO27" s="774"/>
      <c r="AP27" s="774"/>
      <c r="AQ27" s="774"/>
      <c r="AR27" s="774"/>
      <c r="AS27" s="774"/>
      <c r="AT27" s="774"/>
      <c r="AU27" s="774"/>
      <c r="AV27" s="774"/>
      <c r="AW27" s="775"/>
      <c r="AX27" s="765"/>
      <c r="AY27" s="765"/>
      <c r="AZ27" s="765"/>
    </row>
    <row r="28" spans="1:52" x14ac:dyDescent="0.3">
      <c r="A28" s="4" t="s">
        <v>622</v>
      </c>
      <c r="B28" s="774">
        <v>0</v>
      </c>
      <c r="C28" s="774">
        <v>0</v>
      </c>
      <c r="D28" s="774">
        <v>0</v>
      </c>
      <c r="E28" s="774">
        <v>0</v>
      </c>
      <c r="F28" s="774">
        <v>0</v>
      </c>
      <c r="G28" s="774">
        <v>0</v>
      </c>
      <c r="H28" s="774">
        <v>0</v>
      </c>
      <c r="I28" s="774">
        <v>0</v>
      </c>
      <c r="J28" s="774">
        <v>0</v>
      </c>
      <c r="K28" s="774">
        <v>0</v>
      </c>
      <c r="L28" s="774">
        <v>0</v>
      </c>
      <c r="M28" s="774">
        <v>0</v>
      </c>
      <c r="N28" s="774">
        <v>0</v>
      </c>
      <c r="O28" s="774">
        <v>0</v>
      </c>
      <c r="P28" s="774">
        <v>0.24186000000000002</v>
      </c>
      <c r="Q28" s="774">
        <v>1.1696850000000001</v>
      </c>
      <c r="R28" s="774">
        <v>1.9838775</v>
      </c>
      <c r="S28" s="774">
        <v>2.5285837500000001</v>
      </c>
      <c r="T28" s="774">
        <v>2.4973087499999997</v>
      </c>
      <c r="U28" s="774">
        <v>3.2025600000000001</v>
      </c>
      <c r="V28" s="774">
        <v>3.2703224999999998</v>
      </c>
      <c r="W28" s="774">
        <v>4.1088233686499995</v>
      </c>
      <c r="X28" s="774">
        <v>4.2798995649974989</v>
      </c>
      <c r="Y28" s="774">
        <v>4.6952901232649999</v>
      </c>
      <c r="Z28" s="774">
        <v>5.0873660145000006</v>
      </c>
      <c r="AA28" s="774">
        <v>5.5085050845675001</v>
      </c>
      <c r="AB28" s="774">
        <v>6.69352222902</v>
      </c>
      <c r="AC28" s="774">
        <v>8.1939124942500001</v>
      </c>
      <c r="AD28" s="774">
        <v>7.8866997934649996</v>
      </c>
      <c r="AE28" s="774">
        <v>8.0850024118724999</v>
      </c>
      <c r="AF28" s="774">
        <v>8.4994863193574997</v>
      </c>
      <c r="AG28" s="774">
        <v>8.7383500534274994</v>
      </c>
      <c r="AH28" s="774">
        <v>8.8423095894429178</v>
      </c>
      <c r="AI28" s="774">
        <v>8.3765537728473465</v>
      </c>
      <c r="AJ28" s="774">
        <v>9.8758308244443906</v>
      </c>
      <c r="AK28" s="774">
        <v>10.913009387605976</v>
      </c>
      <c r="AL28" s="774">
        <v>10.842959023925003</v>
      </c>
      <c r="AM28" s="774">
        <v>9.6151705694191705</v>
      </c>
      <c r="AN28" s="774">
        <v>10.490115621486671</v>
      </c>
      <c r="AO28" s="774">
        <v>8.7567519289677804</v>
      </c>
      <c r="AP28" s="774">
        <v>8.5359387672344464</v>
      </c>
      <c r="AQ28" s="774">
        <v>6.8571229416716353</v>
      </c>
      <c r="AR28" s="774">
        <v>5.9911949534845927</v>
      </c>
      <c r="AS28" s="774">
        <v>4.9735854058051485</v>
      </c>
      <c r="AT28" s="774">
        <v>4.8006543280554679</v>
      </c>
      <c r="AU28" s="774">
        <v>4.7935452619276981</v>
      </c>
      <c r="AV28" s="774">
        <v>4.7001026494835569</v>
      </c>
      <c r="AW28" s="775">
        <v>5.0500286276931954</v>
      </c>
      <c r="AX28" s="765">
        <v>7.7386367439228554E-2</v>
      </c>
      <c r="AY28" s="765">
        <v>-8.0194604795339242E-2</v>
      </c>
      <c r="AZ28" s="765">
        <v>1.3721495852807974E-3</v>
      </c>
    </row>
    <row r="29" spans="1:52" x14ac:dyDescent="0.3">
      <c r="A29" s="4" t="s">
        <v>580</v>
      </c>
      <c r="B29" s="774">
        <v>11.564871999999999</v>
      </c>
      <c r="C29" s="774">
        <v>14.442133999999999</v>
      </c>
      <c r="D29" s="774">
        <v>17.248453000000001</v>
      </c>
      <c r="E29" s="774">
        <v>19.383721000000001</v>
      </c>
      <c r="F29" s="774">
        <v>20.345521999999999</v>
      </c>
      <c r="G29" s="774">
        <v>18.514960000000002</v>
      </c>
      <c r="H29" s="774">
        <v>19.498858000000002</v>
      </c>
      <c r="I29" s="774">
        <v>19.777978000000001</v>
      </c>
      <c r="J29" s="774">
        <v>21.150317999999999</v>
      </c>
      <c r="K29" s="774">
        <v>21.216609000000002</v>
      </c>
      <c r="L29" s="774">
        <v>19.38721</v>
      </c>
      <c r="M29" s="774">
        <v>20.037326999999998</v>
      </c>
      <c r="N29" s="774">
        <v>14.218796454755759</v>
      </c>
      <c r="O29" s="774">
        <v>15.126323076149035</v>
      </c>
      <c r="P29" s="774">
        <v>15.816641291065437</v>
      </c>
      <c r="Q29" s="774">
        <v>14.354221938955916</v>
      </c>
      <c r="R29" s="774">
        <v>12.348341877523678</v>
      </c>
      <c r="S29" s="774">
        <v>14.771051026688882</v>
      </c>
      <c r="T29" s="774">
        <v>13.746566032577277</v>
      </c>
      <c r="U29" s="774">
        <v>13.269938679093599</v>
      </c>
      <c r="V29" s="774">
        <v>13.42119311599248</v>
      </c>
      <c r="W29" s="774">
        <v>15.3980534308104</v>
      </c>
      <c r="X29" s="774">
        <v>15.618779382331439</v>
      </c>
      <c r="Y29" s="774">
        <v>15.543152163882</v>
      </c>
      <c r="Z29" s="774">
        <v>16.2950274170712</v>
      </c>
      <c r="AA29" s="774">
        <v>16.814744697345837</v>
      </c>
      <c r="AB29" s="774">
        <v>18.209451307355277</v>
      </c>
      <c r="AC29" s="774">
        <v>17.899907343469199</v>
      </c>
      <c r="AD29" s="774">
        <v>17.490113345824557</v>
      </c>
      <c r="AE29" s="774">
        <v>18.681681729533757</v>
      </c>
      <c r="AF29" s="774">
        <v>17.668628756815679</v>
      </c>
      <c r="AG29" s="774">
        <v>17.836591532674319</v>
      </c>
      <c r="AH29" s="774">
        <v>17.789984060839195</v>
      </c>
      <c r="AI29" s="774">
        <v>18.518995271241355</v>
      </c>
      <c r="AJ29" s="774">
        <v>17.136600068886473</v>
      </c>
      <c r="AK29" s="774">
        <v>16.5456525014676</v>
      </c>
      <c r="AL29" s="774">
        <v>16.345152433950478</v>
      </c>
      <c r="AM29" s="774">
        <v>14.972430480467036</v>
      </c>
      <c r="AN29" s="774">
        <v>13.637522136208316</v>
      </c>
      <c r="AO29" s="774">
        <v>12.748462626296879</v>
      </c>
      <c r="AP29" s="774">
        <v>11.125994974678077</v>
      </c>
      <c r="AQ29" s="774">
        <v>10.467334665159122</v>
      </c>
      <c r="AR29" s="774">
        <v>9.4630755550514376</v>
      </c>
      <c r="AS29" s="774">
        <v>8.6056739505374384</v>
      </c>
      <c r="AT29" s="774">
        <v>8.0841978977407187</v>
      </c>
      <c r="AU29" s="774">
        <v>7.525787621980319</v>
      </c>
      <c r="AV29" s="774">
        <v>6.9242874194289596</v>
      </c>
      <c r="AW29" s="775">
        <v>6.3773091650620772</v>
      </c>
      <c r="AX29" s="765">
        <v>-7.6477748583913319E-2</v>
      </c>
      <c r="AY29" s="765">
        <v>-8.2304480891761456E-2</v>
      </c>
      <c r="AZ29" s="765">
        <v>1.7327866376956674E-3</v>
      </c>
    </row>
    <row r="30" spans="1:52" x14ac:dyDescent="0.3">
      <c r="A30" s="4" t="s">
        <v>624</v>
      </c>
      <c r="B30" s="774">
        <v>12.58154999999998</v>
      </c>
      <c r="C30" s="774">
        <v>12.820199999999979</v>
      </c>
      <c r="D30" s="774">
        <v>13.587324999999979</v>
      </c>
      <c r="E30" s="774">
        <v>14.675249999999975</v>
      </c>
      <c r="F30" s="774">
        <v>14.648449999999976</v>
      </c>
      <c r="G30" s="774">
        <v>13.961824999999978</v>
      </c>
      <c r="H30" s="774">
        <v>15.002874999999976</v>
      </c>
      <c r="I30" s="774">
        <v>13.16119999999998</v>
      </c>
      <c r="J30" s="774">
        <v>13.145499999999977</v>
      </c>
      <c r="K30" s="774">
        <v>12.82584999999998</v>
      </c>
      <c r="L30" s="774">
        <v>11.935624999999982</v>
      </c>
      <c r="M30" s="774">
        <v>13.375874999999978</v>
      </c>
      <c r="N30" s="774">
        <v>13.734074999999976</v>
      </c>
      <c r="O30" s="774">
        <v>12.31494999999998</v>
      </c>
      <c r="P30" s="774">
        <v>13.033924999999979</v>
      </c>
      <c r="Q30" s="774">
        <v>13.419224999999978</v>
      </c>
      <c r="R30" s="774">
        <v>15.037624999999975</v>
      </c>
      <c r="S30" s="774">
        <v>15.411824999999974</v>
      </c>
      <c r="T30" s="774">
        <v>15.664074999999974</v>
      </c>
      <c r="U30" s="774">
        <v>16.011274999999973</v>
      </c>
      <c r="V30" s="774">
        <v>16.316599999999973</v>
      </c>
      <c r="W30" s="774">
        <v>16.411074999999975</v>
      </c>
      <c r="X30" s="774">
        <v>17.135074999999972</v>
      </c>
      <c r="Y30" s="774">
        <v>18.23774999999997</v>
      </c>
      <c r="Z30" s="774">
        <v>19.242624999999968</v>
      </c>
      <c r="AA30" s="774">
        <v>19.01119999999997</v>
      </c>
      <c r="AB30" s="774">
        <v>19.030874999999966</v>
      </c>
      <c r="AC30" s="774">
        <v>18.485885</v>
      </c>
      <c r="AD30" s="774">
        <v>18.238166</v>
      </c>
      <c r="AE30" s="774">
        <v>16.768134</v>
      </c>
      <c r="AF30" s="774">
        <v>15.958685999999998</v>
      </c>
      <c r="AG30" s="774">
        <v>14.624725</v>
      </c>
      <c r="AH30" s="774">
        <v>14.030431999999999</v>
      </c>
      <c r="AI30" s="774">
        <v>13.322165</v>
      </c>
      <c r="AJ30" s="774">
        <v>12.435958999999999</v>
      </c>
      <c r="AK30" s="774">
        <v>11.582317</v>
      </c>
      <c r="AL30" s="774">
        <v>10.534453999999998</v>
      </c>
      <c r="AM30" s="774">
        <v>9.3126746893139316</v>
      </c>
      <c r="AN30" s="774">
        <v>8.8797300404999984</v>
      </c>
      <c r="AO30" s="774">
        <v>7.688285628300517</v>
      </c>
      <c r="AP30" s="774">
        <v>8.0651957993294605</v>
      </c>
      <c r="AQ30" s="774">
        <v>8.1067601341940829</v>
      </c>
      <c r="AR30" s="774">
        <v>8.2558206148497355</v>
      </c>
      <c r="AS30" s="774">
        <v>7.4214459758548195</v>
      </c>
      <c r="AT30" s="774">
        <v>6.8594215011944542</v>
      </c>
      <c r="AU30" s="774">
        <v>6.4969178438527813</v>
      </c>
      <c r="AV30" s="774">
        <v>5.5501103242044145</v>
      </c>
      <c r="AW30" s="775">
        <v>5.3139112196071299</v>
      </c>
      <c r="AX30" s="765">
        <v>-3.9941588281019236E-2</v>
      </c>
      <c r="AY30" s="765">
        <v>-6.2073171756095946E-2</v>
      </c>
      <c r="AZ30" s="765">
        <v>1.4438494538858838E-3</v>
      </c>
    </row>
    <row r="31" spans="1:52" x14ac:dyDescent="0.3">
      <c r="A31" s="4" t="s">
        <v>582</v>
      </c>
      <c r="B31" s="774">
        <v>27.916666666666671</v>
      </c>
      <c r="C31" s="774">
        <v>38.583333333333343</v>
      </c>
      <c r="D31" s="774">
        <v>51.44444444444445</v>
      </c>
      <c r="E31" s="774">
        <v>62.555555555555564</v>
      </c>
      <c r="F31" s="774">
        <v>74.166666666666686</v>
      </c>
      <c r="G31" s="774">
        <v>80.333333333333343</v>
      </c>
      <c r="H31" s="774">
        <v>85.833333333333343</v>
      </c>
      <c r="I31" s="774">
        <v>86.111111111111128</v>
      </c>
      <c r="J31" s="774">
        <v>78.833333333333343</v>
      </c>
      <c r="K31" s="774">
        <v>82.666666666666686</v>
      </c>
      <c r="L31" s="774">
        <v>79.944444444444443</v>
      </c>
      <c r="M31" s="774">
        <v>74.222222222222229</v>
      </c>
      <c r="N31" s="774">
        <v>63.472222222222229</v>
      </c>
      <c r="O31" s="774">
        <v>67.583333333333343</v>
      </c>
      <c r="P31" s="774">
        <v>68.416666666666686</v>
      </c>
      <c r="Q31" s="774">
        <v>71.6388888888889</v>
      </c>
      <c r="R31" s="774">
        <v>65.500000000000014</v>
      </c>
      <c r="S31" s="774">
        <v>65.611111111111128</v>
      </c>
      <c r="T31" s="774">
        <v>57.916666666666679</v>
      </c>
      <c r="U31" s="774">
        <v>63.305555555555564</v>
      </c>
      <c r="V31" s="774">
        <v>63.8888888888889</v>
      </c>
      <c r="W31" s="774">
        <v>72.166666666666686</v>
      </c>
      <c r="X31" s="774">
        <v>72.666666666666686</v>
      </c>
      <c r="Y31" s="774">
        <v>74.111111111111128</v>
      </c>
      <c r="Z31" s="774">
        <v>70.000000000000014</v>
      </c>
      <c r="AA31" s="774">
        <v>70.7777777777778</v>
      </c>
      <c r="AB31" s="774">
        <v>80.111111111111128</v>
      </c>
      <c r="AC31" s="774">
        <v>70.944444444444457</v>
      </c>
      <c r="AD31" s="774">
        <v>67.666666666666686</v>
      </c>
      <c r="AE31" s="774">
        <v>62.944444444444457</v>
      </c>
      <c r="AF31" s="774">
        <v>60.694444444444457</v>
      </c>
      <c r="AG31" s="774">
        <v>65.166666666666686</v>
      </c>
      <c r="AH31" s="774">
        <v>63.055555555555564</v>
      </c>
      <c r="AI31" s="774">
        <v>60.722222222222229</v>
      </c>
      <c r="AJ31" s="774">
        <v>71.611111111111114</v>
      </c>
      <c r="AK31" s="774">
        <v>65.416666666666686</v>
      </c>
      <c r="AL31" s="774">
        <v>64.416666666666686</v>
      </c>
      <c r="AM31" s="774">
        <v>63.305555555555564</v>
      </c>
      <c r="AN31" s="774">
        <v>69.638888888888886</v>
      </c>
      <c r="AO31" s="774">
        <v>65.611111111111128</v>
      </c>
      <c r="AP31" s="774">
        <v>73.777777777777786</v>
      </c>
      <c r="AQ31" s="774">
        <v>67.1388888888889</v>
      </c>
      <c r="AR31" s="774">
        <v>66.777777777777786</v>
      </c>
      <c r="AS31" s="774">
        <v>71.833333333333343</v>
      </c>
      <c r="AT31" s="774">
        <v>60.611111111111114</v>
      </c>
      <c r="AU31" s="774">
        <v>45.361111111111121</v>
      </c>
      <c r="AV31" s="774">
        <v>41.972222222222229</v>
      </c>
      <c r="AW31" s="775">
        <v>36.591100587509672</v>
      </c>
      <c r="AX31" s="765">
        <v>-0.12582478769139704</v>
      </c>
      <c r="AY31" s="765">
        <v>-4.1931918735530371E-2</v>
      </c>
      <c r="AZ31" s="765">
        <v>9.9422136383123996E-3</v>
      </c>
    </row>
    <row r="32" spans="1:52" x14ac:dyDescent="0.3">
      <c r="A32" s="4" t="s">
        <v>304</v>
      </c>
      <c r="B32" s="774">
        <v>0</v>
      </c>
      <c r="C32" s="774">
        <v>0</v>
      </c>
      <c r="D32" s="774">
        <v>0</v>
      </c>
      <c r="E32" s="774">
        <v>0</v>
      </c>
      <c r="F32" s="774">
        <v>0</v>
      </c>
      <c r="G32" s="774">
        <v>0</v>
      </c>
      <c r="H32" s="774">
        <v>0</v>
      </c>
      <c r="I32" s="774">
        <v>2.6349882499999997</v>
      </c>
      <c r="J32" s="774">
        <v>14.094239412499999</v>
      </c>
      <c r="K32" s="774">
        <v>20.514702062499996</v>
      </c>
      <c r="L32" s="774">
        <v>24.900154622499997</v>
      </c>
      <c r="M32" s="774">
        <v>24.763988584999996</v>
      </c>
      <c r="N32" s="774">
        <v>23.7803367225</v>
      </c>
      <c r="O32" s="774">
        <v>23.435477710000001</v>
      </c>
      <c r="P32" s="774">
        <v>25.7678755375</v>
      </c>
      <c r="Q32" s="774">
        <v>25.989261594999999</v>
      </c>
      <c r="R32" s="774">
        <v>25.8940302275</v>
      </c>
      <c r="S32" s="774">
        <v>27.939754354999998</v>
      </c>
      <c r="T32" s="774">
        <v>28.117098224999999</v>
      </c>
      <c r="U32" s="774">
        <v>28.522198017499996</v>
      </c>
      <c r="V32" s="774">
        <v>25.288355117499997</v>
      </c>
      <c r="W32" s="774">
        <v>24.839309409999998</v>
      </c>
      <c r="X32" s="774">
        <v>25.639906557499998</v>
      </c>
      <c r="Y32" s="774">
        <v>24.617819139999998</v>
      </c>
      <c r="Z32" s="774">
        <v>26.640295939999998</v>
      </c>
      <c r="AA32" s="774">
        <v>27.604997999999998</v>
      </c>
      <c r="AB32" s="774">
        <v>37.117458427499997</v>
      </c>
      <c r="AC32" s="774">
        <v>42.622637577500001</v>
      </c>
      <c r="AD32" s="774">
        <v>43.86310477</v>
      </c>
      <c r="AE32" s="774">
        <v>48.107261059999999</v>
      </c>
      <c r="AF32" s="774">
        <v>49.422477397500003</v>
      </c>
      <c r="AG32" s="774">
        <v>53.631215332499998</v>
      </c>
      <c r="AH32" s="774">
        <v>65.101939794999993</v>
      </c>
      <c r="AI32" s="774">
        <v>72.412740450000001</v>
      </c>
      <c r="AJ32" s="774">
        <v>78.585029467500007</v>
      </c>
      <c r="AK32" s="774">
        <v>85.198778514999972</v>
      </c>
      <c r="AL32" s="774">
        <v>88.00328377999999</v>
      </c>
      <c r="AM32" s="774">
        <v>89.632569794999995</v>
      </c>
      <c r="AN32" s="774">
        <v>99.359480689999998</v>
      </c>
      <c r="AO32" s="774">
        <v>103.60072299999999</v>
      </c>
      <c r="AP32" s="774">
        <v>106.4459038925</v>
      </c>
      <c r="AQ32" s="774">
        <v>100.50681664499999</v>
      </c>
      <c r="AR32" s="774">
        <v>113.86224401999999</v>
      </c>
      <c r="AS32" s="774">
        <v>107.93024421499999</v>
      </c>
      <c r="AT32" s="774">
        <v>108.00777136749998</v>
      </c>
      <c r="AU32" s="774">
        <v>116.23836246499999</v>
      </c>
      <c r="AV32" s="774">
        <v>115.77877541499998</v>
      </c>
      <c r="AW32" s="775">
        <v>123.22777474749998</v>
      </c>
      <c r="AX32" s="765">
        <v>6.7246239336518299E-2</v>
      </c>
      <c r="AY32" s="765">
        <v>2.7810398977845097E-2</v>
      </c>
      <c r="AZ32" s="765">
        <v>3.3482372572627359E-2</v>
      </c>
    </row>
    <row r="33" spans="1:52" x14ac:dyDescent="0.3">
      <c r="A33" s="4" t="s">
        <v>671</v>
      </c>
      <c r="B33" s="774">
        <v>5.119324999999991</v>
      </c>
      <c r="C33" s="774">
        <v>5.2790249999999919</v>
      </c>
      <c r="D33" s="774">
        <v>5.5840749999999906</v>
      </c>
      <c r="E33" s="774">
        <v>5.6647749999999908</v>
      </c>
      <c r="F33" s="774">
        <v>5.4835249999999913</v>
      </c>
      <c r="G33" s="774">
        <v>5.6437749999999909</v>
      </c>
      <c r="H33" s="774">
        <v>6.1432499999999903</v>
      </c>
      <c r="I33" s="774">
        <v>6.4660999999999893</v>
      </c>
      <c r="J33" s="774">
        <v>6.9335249999999888</v>
      </c>
      <c r="K33" s="774">
        <v>6.2207999999999899</v>
      </c>
      <c r="L33" s="774">
        <v>5.2835249999999911</v>
      </c>
      <c r="M33" s="774">
        <v>4.6958999999999929</v>
      </c>
      <c r="N33" s="774">
        <v>4.3277999999999928</v>
      </c>
      <c r="O33" s="774">
        <v>4.2311249999999934</v>
      </c>
      <c r="P33" s="774">
        <v>4.647449999999993</v>
      </c>
      <c r="Q33" s="774">
        <v>4.8061999999999925</v>
      </c>
      <c r="R33" s="774">
        <v>4.3634249999999923</v>
      </c>
      <c r="S33" s="774">
        <v>4.3836999999999922</v>
      </c>
      <c r="T33" s="774">
        <v>4.3504999999999923</v>
      </c>
      <c r="U33" s="774">
        <v>4.0283749999999934</v>
      </c>
      <c r="V33" s="774">
        <v>2.7655249999999953</v>
      </c>
      <c r="W33" s="774">
        <v>3.091499999999995</v>
      </c>
      <c r="X33" s="774">
        <v>2.9770499999999949</v>
      </c>
      <c r="Y33" s="774">
        <v>3.8040999999999938</v>
      </c>
      <c r="Z33" s="774">
        <v>3.6045249999999935</v>
      </c>
      <c r="AA33" s="774">
        <v>3.6857999999999937</v>
      </c>
      <c r="AB33" s="774">
        <v>3.6520249999999939</v>
      </c>
      <c r="AC33" s="774">
        <v>3.7263999999999937</v>
      </c>
      <c r="AD33" s="774">
        <v>3.778124999999994</v>
      </c>
      <c r="AE33" s="774">
        <v>3.6078499999999942</v>
      </c>
      <c r="AF33" s="774">
        <v>3.8534499999999938</v>
      </c>
      <c r="AG33" s="774">
        <v>4.0612249999999932</v>
      </c>
      <c r="AH33" s="774">
        <v>4.1509249999999929</v>
      </c>
      <c r="AI33" s="774">
        <v>4.1999249999999924</v>
      </c>
      <c r="AJ33" s="774">
        <v>4.5654499999999931</v>
      </c>
      <c r="AK33" s="774">
        <v>4.5174999999999921</v>
      </c>
      <c r="AL33" s="774">
        <v>4.5128499999999923</v>
      </c>
      <c r="AM33" s="774">
        <v>4.5318611099999933</v>
      </c>
      <c r="AN33" s="774">
        <v>4.2913055555555566</v>
      </c>
      <c r="AO33" s="774">
        <v>4.2797222222222233</v>
      </c>
      <c r="AP33" s="774">
        <v>4.2949166666666674</v>
      </c>
      <c r="AQ33" s="774">
        <v>4.4773611111111125</v>
      </c>
      <c r="AR33" s="774">
        <v>4.5435833333333342</v>
      </c>
      <c r="AS33" s="774">
        <v>4.4463055555555568</v>
      </c>
      <c r="AT33" s="774">
        <v>4.3337222222222236</v>
      </c>
      <c r="AU33" s="774">
        <v>4.2832500000000007</v>
      </c>
      <c r="AV33" s="774">
        <v>4.1318055555555562</v>
      </c>
      <c r="AW33" s="775">
        <v>4.0391804310133876</v>
      </c>
      <c r="AX33" s="765">
        <v>-1.9746600206264175E-2</v>
      </c>
      <c r="AY33" s="765">
        <v>-8.7826443669021259E-3</v>
      </c>
      <c r="AZ33" s="765">
        <v>1.0974907593387306E-3</v>
      </c>
    </row>
    <row r="34" spans="1:52" x14ac:dyDescent="0.3">
      <c r="A34" s="4" t="s">
        <v>625</v>
      </c>
      <c r="B34" s="774">
        <v>21.742856050000004</v>
      </c>
      <c r="C34" s="774">
        <v>23.236145675000003</v>
      </c>
      <c r="D34" s="774">
        <v>23.76869795</v>
      </c>
      <c r="E34" s="774">
        <v>25.163677400000005</v>
      </c>
      <c r="F34" s="774">
        <v>25.971591350000001</v>
      </c>
      <c r="G34" s="774">
        <v>28.212224675000002</v>
      </c>
      <c r="H34" s="774">
        <v>30.7734144</v>
      </c>
      <c r="I34" s="774">
        <v>32.589590049999998</v>
      </c>
      <c r="J34" s="774">
        <v>32.812302200000005</v>
      </c>
      <c r="K34" s="774">
        <v>31.352559175</v>
      </c>
      <c r="L34" s="774">
        <v>32.373400850000003</v>
      </c>
      <c r="M34" s="774">
        <v>34.074958950000003</v>
      </c>
      <c r="N34" s="774">
        <v>34.452358199999999</v>
      </c>
      <c r="O34" s="774">
        <v>34.188644650000001</v>
      </c>
      <c r="P34" s="774">
        <v>33.944499950000001</v>
      </c>
      <c r="Q34" s="774">
        <v>32.445153299999994</v>
      </c>
      <c r="R34" s="774">
        <v>32.834200674999998</v>
      </c>
      <c r="S34" s="774">
        <v>31.205792800000001</v>
      </c>
      <c r="T34" s="774">
        <v>30.559088900000003</v>
      </c>
      <c r="U34" s="774">
        <v>27.394526299999999</v>
      </c>
      <c r="V34" s="774">
        <v>26.645274999999955</v>
      </c>
      <c r="W34" s="774">
        <v>23.326849999999958</v>
      </c>
      <c r="X34" s="774">
        <v>20.482324999999964</v>
      </c>
      <c r="Y34" s="774">
        <v>19.49202499999997</v>
      </c>
      <c r="Z34" s="774">
        <v>17.239849999999969</v>
      </c>
      <c r="AA34" s="774">
        <v>16.800299999999972</v>
      </c>
      <c r="AB34" s="774">
        <v>16.007549999999974</v>
      </c>
      <c r="AC34" s="774">
        <v>13.848949999999977</v>
      </c>
      <c r="AD34" s="774">
        <v>12.966899999999979</v>
      </c>
      <c r="AE34" s="774">
        <v>13.016699999999979</v>
      </c>
      <c r="AF34" s="774">
        <v>12.755924999999978</v>
      </c>
      <c r="AG34" s="774">
        <v>12.53739999999998</v>
      </c>
      <c r="AH34" s="774">
        <v>12.32659999999998</v>
      </c>
      <c r="AI34" s="774">
        <v>12.128374999999981</v>
      </c>
      <c r="AJ34" s="774">
        <v>12.06897499999998</v>
      </c>
      <c r="AK34" s="774">
        <v>11.282624999999982</v>
      </c>
      <c r="AL34" s="774">
        <v>11.116399999999981</v>
      </c>
      <c r="AM34" s="774">
        <v>10.737674999999983</v>
      </c>
      <c r="AN34" s="774">
        <v>10.458349999999983</v>
      </c>
      <c r="AO34" s="774">
        <v>10.395399999999983</v>
      </c>
      <c r="AP34" s="774">
        <v>10.023449999999984</v>
      </c>
      <c r="AQ34" s="774">
        <v>10.079499999999982</v>
      </c>
      <c r="AR34" s="774">
        <v>10.097974999999982</v>
      </c>
      <c r="AS34" s="774">
        <v>10.001899999999983</v>
      </c>
      <c r="AT34" s="774">
        <v>10.194299999999984</v>
      </c>
      <c r="AU34" s="774">
        <v>10.217224999999983</v>
      </c>
      <c r="AV34" s="774">
        <v>9.0527749999999845</v>
      </c>
      <c r="AW34" s="775">
        <v>10.313099999999983</v>
      </c>
      <c r="AX34" s="765">
        <v>0.1423323642587444</v>
      </c>
      <c r="AY34" s="765">
        <v>-2.032560790054605E-2</v>
      </c>
      <c r="AZ34" s="765">
        <v>2.8021852807641333E-3</v>
      </c>
    </row>
    <row r="35" spans="1:52" x14ac:dyDescent="0.3">
      <c r="A35" s="4" t="s">
        <v>584</v>
      </c>
      <c r="B35" s="774">
        <v>10.949645</v>
      </c>
      <c r="C35" s="774">
        <v>18.196297999999999</v>
      </c>
      <c r="D35" s="774">
        <v>26.255887999999999</v>
      </c>
      <c r="E35" s="774">
        <v>28.507456000000001</v>
      </c>
      <c r="F35" s="774">
        <v>34.380605999999993</v>
      </c>
      <c r="G35" s="774">
        <v>35.800629000000001</v>
      </c>
      <c r="H35" s="774">
        <v>37.912637000000004</v>
      </c>
      <c r="I35" s="774">
        <v>39.612943000000001</v>
      </c>
      <c r="J35" s="774">
        <v>37.933571000000001</v>
      </c>
      <c r="K35" s="774">
        <v>38.304567999999996</v>
      </c>
      <c r="L35" s="774">
        <v>36.414693</v>
      </c>
      <c r="M35" s="774">
        <v>36.333283000000002</v>
      </c>
      <c r="N35" s="774">
        <v>36.928738999999993</v>
      </c>
      <c r="O35" s="774">
        <v>38.077782999999997</v>
      </c>
      <c r="P35" s="774">
        <v>37.224140999999996</v>
      </c>
      <c r="Q35" s="774">
        <v>41.531892999999997</v>
      </c>
      <c r="R35" s="774">
        <v>43.664835000000004</v>
      </c>
      <c r="S35" s="774">
        <v>45.714041000000002</v>
      </c>
      <c r="T35" s="774">
        <v>44.023038999999997</v>
      </c>
      <c r="U35" s="774">
        <v>43.111247000000006</v>
      </c>
      <c r="V35" s="774">
        <v>47.603916000000005</v>
      </c>
      <c r="W35" s="774">
        <v>53.00256199999999</v>
      </c>
      <c r="X35" s="774">
        <v>53.89923499999999</v>
      </c>
      <c r="Y35" s="774">
        <v>63.369543999999998</v>
      </c>
      <c r="Z35" s="774">
        <v>67.654035999999991</v>
      </c>
      <c r="AA35" s="774">
        <v>74.058668161199989</v>
      </c>
      <c r="AB35" s="774">
        <v>88.076620938600001</v>
      </c>
      <c r="AC35" s="774">
        <v>89.867043156600005</v>
      </c>
      <c r="AD35" s="774">
        <v>94.414301515799991</v>
      </c>
      <c r="AE35" s="774">
        <v>103.75537260599998</v>
      </c>
      <c r="AF35" s="774">
        <v>113.47946262719999</v>
      </c>
      <c r="AG35" s="774">
        <v>110.83361646059997</v>
      </c>
      <c r="AH35" s="774">
        <v>108.50597756099999</v>
      </c>
      <c r="AI35" s="774">
        <v>107.82551175376148</v>
      </c>
      <c r="AJ35" s="774">
        <v>100.93130544002912</v>
      </c>
      <c r="AK35" s="774">
        <v>92.355645003697646</v>
      </c>
      <c r="AL35" s="774">
        <v>83.763494715600004</v>
      </c>
      <c r="AM35" s="774">
        <v>75.506425099827325</v>
      </c>
      <c r="AN35" s="774">
        <v>72.783663661586303</v>
      </c>
      <c r="AO35" s="774">
        <v>61.216765152761234</v>
      </c>
      <c r="AP35" s="774">
        <v>57.911354774816488</v>
      </c>
      <c r="AQ35" s="774">
        <v>46.090823247881723</v>
      </c>
      <c r="AR35" s="774">
        <v>39.199439600307763</v>
      </c>
      <c r="AS35" s="774">
        <v>36.987036220229221</v>
      </c>
      <c r="AT35" s="774">
        <v>37.438251147960507</v>
      </c>
      <c r="AU35" s="774">
        <v>40.668502128068965</v>
      </c>
      <c r="AV35" s="774">
        <v>41.750122540113082</v>
      </c>
      <c r="AW35" s="775">
        <v>41.89052072630016</v>
      </c>
      <c r="AX35" s="765">
        <v>6.1042494091896327E-3</v>
      </c>
      <c r="AY35" s="765">
        <v>-6.726065506547152E-2</v>
      </c>
      <c r="AZ35" s="765">
        <v>1.1382125702532057E-2</v>
      </c>
    </row>
    <row r="36" spans="1:52" x14ac:dyDescent="0.3">
      <c r="A36" s="4" t="s">
        <v>626</v>
      </c>
      <c r="B36" s="774">
        <v>14.606970365199992</v>
      </c>
      <c r="C36" s="774">
        <v>15.26763633779999</v>
      </c>
      <c r="D36" s="774">
        <v>16.022770617199992</v>
      </c>
      <c r="E36" s="774">
        <v>17.277474187399989</v>
      </c>
      <c r="F36" s="774">
        <v>17.659142978799991</v>
      </c>
      <c r="G36" s="774">
        <v>17.554552311199991</v>
      </c>
      <c r="H36" s="774">
        <v>18.067166935399989</v>
      </c>
      <c r="I36" s="774">
        <v>19.49813077819999</v>
      </c>
      <c r="J36" s="774">
        <v>20.672715667799988</v>
      </c>
      <c r="K36" s="774">
        <v>19.997667095999986</v>
      </c>
      <c r="L36" s="774">
        <v>19.220351340799986</v>
      </c>
      <c r="M36" s="774">
        <v>18.377187925799987</v>
      </c>
      <c r="N36" s="774">
        <v>18.921932485599989</v>
      </c>
      <c r="O36" s="774">
        <v>18.68557986239999</v>
      </c>
      <c r="P36" s="774">
        <v>18.828391864199986</v>
      </c>
      <c r="Q36" s="774">
        <v>19.086575509491432</v>
      </c>
      <c r="R36" s="774">
        <v>17.489406401680814</v>
      </c>
      <c r="S36" s="774">
        <v>17.726428569080813</v>
      </c>
      <c r="T36" s="774">
        <v>17.084205630351022</v>
      </c>
      <c r="U36" s="774">
        <v>17.57728185322123</v>
      </c>
      <c r="V36" s="774">
        <v>16.271267082132344</v>
      </c>
      <c r="W36" s="774">
        <v>16.418715431723886</v>
      </c>
      <c r="X36" s="774">
        <v>15.973006023214744</v>
      </c>
      <c r="Y36" s="774">
        <v>16.524732247374825</v>
      </c>
      <c r="Z36" s="774">
        <v>15.338435104358698</v>
      </c>
      <c r="AA36" s="774">
        <v>15.947204014170499</v>
      </c>
      <c r="AB36" s="774">
        <v>14.818967266459385</v>
      </c>
      <c r="AC36" s="774">
        <v>13.467311884311108</v>
      </c>
      <c r="AD36" s="774">
        <v>12.339155664377772</v>
      </c>
      <c r="AE36" s="774">
        <v>11.62724387696978</v>
      </c>
      <c r="AF36" s="774">
        <v>11.129959950452612</v>
      </c>
      <c r="AG36" s="774">
        <v>10.820377856412053</v>
      </c>
      <c r="AH36" s="774">
        <v>10.781596686290714</v>
      </c>
      <c r="AI36" s="774">
        <v>10.299773574894097</v>
      </c>
      <c r="AJ36" s="774">
        <v>10.816223727076197</v>
      </c>
      <c r="AK36" s="774">
        <v>10.170153121035154</v>
      </c>
      <c r="AL36" s="774">
        <v>10.774872863017608</v>
      </c>
      <c r="AM36" s="774">
        <v>9.9706163612779548</v>
      </c>
      <c r="AN36" s="774">
        <v>9.4200744560094396</v>
      </c>
      <c r="AO36" s="774">
        <v>9.1795930403410484</v>
      </c>
      <c r="AP36" s="774">
        <v>9.3045915285098797</v>
      </c>
      <c r="AQ36" s="774">
        <v>9.2218436177223211</v>
      </c>
      <c r="AR36" s="774">
        <v>8.3414064081250245</v>
      </c>
      <c r="AS36" s="774">
        <v>7.1511619992653435</v>
      </c>
      <c r="AT36" s="774">
        <v>6.3315608414963629</v>
      </c>
      <c r="AU36" s="774">
        <v>6.0830580482447081</v>
      </c>
      <c r="AV36" s="774">
        <v>8.6995599447898861</v>
      </c>
      <c r="AW36" s="775">
        <v>9.1073687953478792</v>
      </c>
      <c r="AX36" s="765">
        <v>4.9737271149661977E-2</v>
      </c>
      <c r="AY36" s="765">
        <v>-2.1167201742329111E-2</v>
      </c>
      <c r="AZ36" s="765">
        <v>2.4745745493415603E-3</v>
      </c>
    </row>
    <row r="37" spans="1:52" x14ac:dyDescent="0.3">
      <c r="A37" s="766" t="s">
        <v>627</v>
      </c>
      <c r="B37" s="776">
        <v>104.48188508186664</v>
      </c>
      <c r="C37" s="776">
        <v>127.82477234613332</v>
      </c>
      <c r="D37" s="776">
        <v>153.91165401164443</v>
      </c>
      <c r="E37" s="776">
        <v>173.22790914295553</v>
      </c>
      <c r="F37" s="776">
        <v>192.65550399546666</v>
      </c>
      <c r="G37" s="776">
        <v>200.02129931953334</v>
      </c>
      <c r="H37" s="776">
        <v>213.2315346687333</v>
      </c>
      <c r="I37" s="776">
        <v>219.85204118931105</v>
      </c>
      <c r="J37" s="776">
        <v>225.57550461363326</v>
      </c>
      <c r="K37" s="776">
        <v>233.09942200016661</v>
      </c>
      <c r="L37" s="776">
        <v>229.45940425774441</v>
      </c>
      <c r="M37" s="776">
        <v>225.88074268302216</v>
      </c>
      <c r="N37" s="776">
        <v>209.83626008507792</v>
      </c>
      <c r="O37" s="776">
        <v>213.64321663188232</v>
      </c>
      <c r="P37" s="776">
        <v>217.92145130943209</v>
      </c>
      <c r="Q37" s="776">
        <v>224.44110423233619</v>
      </c>
      <c r="R37" s="776">
        <v>219.11574168170446</v>
      </c>
      <c r="S37" s="776">
        <v>225.29228761188077</v>
      </c>
      <c r="T37" s="776">
        <v>213.95854820459493</v>
      </c>
      <c r="U37" s="776">
        <v>216.42295740537037</v>
      </c>
      <c r="V37" s="776">
        <v>215.47134270451366</v>
      </c>
      <c r="W37" s="776">
        <v>228.76355530785091</v>
      </c>
      <c r="X37" s="776">
        <v>228.67194319471025</v>
      </c>
      <c r="Y37" s="776">
        <v>240.39552378563286</v>
      </c>
      <c r="Z37" s="776">
        <v>241.10216047592988</v>
      </c>
      <c r="AA37" s="776">
        <v>250.20919773506154</v>
      </c>
      <c r="AB37" s="776">
        <v>283.71758128004575</v>
      </c>
      <c r="AC37" s="776">
        <v>279.05649190057477</v>
      </c>
      <c r="AD37" s="776">
        <v>278.6432327561339</v>
      </c>
      <c r="AE37" s="776">
        <v>286.59369012882047</v>
      </c>
      <c r="AF37" s="776">
        <v>293.46252049577021</v>
      </c>
      <c r="AG37" s="776">
        <v>298.25016790228051</v>
      </c>
      <c r="AH37" s="776">
        <v>304.58532024812831</v>
      </c>
      <c r="AI37" s="776">
        <v>307.80626204496645</v>
      </c>
      <c r="AJ37" s="776">
        <v>318.02648463904728</v>
      </c>
      <c r="AK37" s="776">
        <v>307.98234719547304</v>
      </c>
      <c r="AL37" s="776">
        <v>300.3101334831598</v>
      </c>
      <c r="AM37" s="776">
        <v>287.58497866086088</v>
      </c>
      <c r="AN37" s="776">
        <v>298.95913105023521</v>
      </c>
      <c r="AO37" s="776">
        <v>283.47681471000084</v>
      </c>
      <c r="AP37" s="776">
        <v>289.48512418151284</v>
      </c>
      <c r="AQ37" s="776">
        <v>262.94645125162896</v>
      </c>
      <c r="AR37" s="776">
        <v>266.53251726292967</v>
      </c>
      <c r="AS37" s="776">
        <v>259.35068665558077</v>
      </c>
      <c r="AT37" s="776">
        <v>246.6609904172808</v>
      </c>
      <c r="AU37" s="776">
        <v>241.66775948018554</v>
      </c>
      <c r="AV37" s="776">
        <v>238.55976107079763</v>
      </c>
      <c r="AW37" s="776">
        <v>241.91029430003346</v>
      </c>
      <c r="AX37" s="768">
        <v>1.6815452444625123E-2</v>
      </c>
      <c r="AY37" s="768">
        <v>-2.275665762913559E-2</v>
      </c>
      <c r="AZ37" s="768">
        <v>6.5729748179778585E-2</v>
      </c>
    </row>
    <row r="38" spans="1:52" x14ac:dyDescent="0.3">
      <c r="B38" s="774"/>
      <c r="C38" s="774"/>
      <c r="D38" s="774"/>
      <c r="E38" s="774"/>
      <c r="F38" s="774"/>
      <c r="G38" s="774"/>
      <c r="H38" s="774"/>
      <c r="I38" s="774"/>
      <c r="J38" s="774"/>
      <c r="K38" s="774"/>
      <c r="L38" s="774"/>
      <c r="M38" s="774"/>
      <c r="N38" s="774"/>
      <c r="O38" s="774"/>
      <c r="P38" s="774"/>
      <c r="Q38" s="774"/>
      <c r="R38" s="774"/>
      <c r="S38" s="774"/>
      <c r="T38" s="774"/>
      <c r="U38" s="774"/>
      <c r="V38" s="774"/>
      <c r="W38" s="774"/>
      <c r="X38" s="774"/>
      <c r="Y38" s="774"/>
      <c r="Z38" s="774"/>
      <c r="AA38" s="774"/>
      <c r="AB38" s="774"/>
      <c r="AC38" s="774"/>
      <c r="AD38" s="774"/>
      <c r="AE38" s="774"/>
      <c r="AF38" s="774"/>
      <c r="AG38" s="774"/>
      <c r="AH38" s="774"/>
      <c r="AI38" s="774"/>
      <c r="AJ38" s="774"/>
      <c r="AK38" s="774"/>
      <c r="AL38" s="774"/>
      <c r="AM38" s="774"/>
      <c r="AN38" s="774"/>
      <c r="AO38" s="774"/>
      <c r="AP38" s="774"/>
      <c r="AQ38" s="774"/>
      <c r="AR38" s="774"/>
      <c r="AS38" s="774"/>
      <c r="AT38" s="774"/>
      <c r="AU38" s="774"/>
      <c r="AV38" s="774"/>
      <c r="AW38" s="775"/>
      <c r="AX38" s="765"/>
      <c r="AY38" s="765"/>
      <c r="AZ38" s="765"/>
    </row>
    <row r="39" spans="1:52" x14ac:dyDescent="0.3">
      <c r="A39" s="4" t="s">
        <v>345</v>
      </c>
      <c r="B39" s="774" t="s">
        <v>623</v>
      </c>
      <c r="C39" s="774" t="s">
        <v>623</v>
      </c>
      <c r="D39" s="774" t="s">
        <v>623</v>
      </c>
      <c r="E39" s="774" t="s">
        <v>623</v>
      </c>
      <c r="F39" s="774" t="s">
        <v>623</v>
      </c>
      <c r="G39" s="774" t="s">
        <v>623</v>
      </c>
      <c r="H39" s="774" t="s">
        <v>623</v>
      </c>
      <c r="I39" s="774" t="s">
        <v>623</v>
      </c>
      <c r="J39" s="774" t="s">
        <v>623</v>
      </c>
      <c r="K39" s="774" t="s">
        <v>623</v>
      </c>
      <c r="L39" s="774" t="s">
        <v>623</v>
      </c>
      <c r="M39" s="774" t="s">
        <v>623</v>
      </c>
      <c r="N39" s="774" t="s">
        <v>623</v>
      </c>
      <c r="O39" s="774" t="s">
        <v>623</v>
      </c>
      <c r="P39" s="774" t="s">
        <v>623</v>
      </c>
      <c r="Q39" s="774">
        <v>13.717212389380528</v>
      </c>
      <c r="R39" s="774">
        <v>13.258997050147487</v>
      </c>
      <c r="S39" s="774">
        <v>12.186578171091442</v>
      </c>
      <c r="T39" s="774">
        <v>11.601622418879051</v>
      </c>
      <c r="U39" s="774">
        <v>10.821681415929199</v>
      </c>
      <c r="V39" s="774">
        <v>9.651769911504422</v>
      </c>
      <c r="W39" s="774">
        <v>8.3843657817109118</v>
      </c>
      <c r="X39" s="774">
        <v>7.7019174041297909</v>
      </c>
      <c r="Y39" s="774">
        <v>6.6294985250737435</v>
      </c>
      <c r="Z39" s="774">
        <v>6.239528023598818</v>
      </c>
      <c r="AA39" s="774">
        <v>6.4345132743362816</v>
      </c>
      <c r="AB39" s="774">
        <v>5.7296415929203519</v>
      </c>
      <c r="AC39" s="774">
        <v>5.4566622418879032</v>
      </c>
      <c r="AD39" s="774">
        <v>5.0920398230088475</v>
      </c>
      <c r="AE39" s="774">
        <v>5.4566622418879032</v>
      </c>
      <c r="AF39" s="774">
        <v>5.1446858407079628</v>
      </c>
      <c r="AG39" s="774">
        <v>5.0432935103244816</v>
      </c>
      <c r="AH39" s="774">
        <v>4.6776961651917386</v>
      </c>
      <c r="AI39" s="774">
        <v>4.6630722713864285</v>
      </c>
      <c r="AJ39" s="774">
        <v>4.5431563421828898</v>
      </c>
      <c r="AK39" s="774">
        <v>5.58837477876106</v>
      </c>
      <c r="AL39" s="774">
        <v>6.5938162241887879</v>
      </c>
      <c r="AM39" s="774">
        <v>10.560498672566368</v>
      </c>
      <c r="AN39" s="774">
        <v>15.926882743362826</v>
      </c>
      <c r="AO39" s="774">
        <v>15.913428761061942</v>
      </c>
      <c r="AP39" s="774">
        <v>16.254652949852499</v>
      </c>
      <c r="AQ39" s="774">
        <v>15.951158407079641</v>
      </c>
      <c r="AR39" s="774">
        <v>16.809775958702058</v>
      </c>
      <c r="AS39" s="774">
        <v>17.446402802359874</v>
      </c>
      <c r="AT39" s="774">
        <v>18.384077499999968</v>
      </c>
      <c r="AU39" s="774">
        <v>18.784052499999966</v>
      </c>
      <c r="AV39" s="774">
        <v>18.27753999999997</v>
      </c>
      <c r="AW39" s="775">
        <v>17.730998822819139</v>
      </c>
      <c r="AX39" s="765">
        <v>-2.7251797846205017E-2</v>
      </c>
      <c r="AY39" s="765">
        <v>0.10733261183185849</v>
      </c>
      <c r="AZ39" s="765">
        <v>4.8177118339345149E-3</v>
      </c>
    </row>
    <row r="40" spans="1:52" x14ac:dyDescent="0.3">
      <c r="A40" s="4" t="s">
        <v>321</v>
      </c>
      <c r="B40" s="774" t="s">
        <v>623</v>
      </c>
      <c r="C40" s="774" t="s">
        <v>623</v>
      </c>
      <c r="D40" s="774" t="s">
        <v>623</v>
      </c>
      <c r="E40" s="774" t="s">
        <v>623</v>
      </c>
      <c r="F40" s="774" t="s">
        <v>623</v>
      </c>
      <c r="G40" s="774" t="s">
        <v>623</v>
      </c>
      <c r="H40" s="774" t="s">
        <v>623</v>
      </c>
      <c r="I40" s="774" t="s">
        <v>623</v>
      </c>
      <c r="J40" s="774" t="s">
        <v>623</v>
      </c>
      <c r="K40" s="774" t="s">
        <v>623</v>
      </c>
      <c r="L40" s="774" t="s">
        <v>623</v>
      </c>
      <c r="M40" s="774" t="s">
        <v>623</v>
      </c>
      <c r="N40" s="774" t="s">
        <v>623</v>
      </c>
      <c r="O40" s="774" t="s">
        <v>623</v>
      </c>
      <c r="P40" s="774" t="s">
        <v>623</v>
      </c>
      <c r="Q40" s="774">
        <v>4.6737581176272105</v>
      </c>
      <c r="R40" s="774">
        <v>4.9889969349451739</v>
      </c>
      <c r="S40" s="774">
        <v>5.4061743915588965</v>
      </c>
      <c r="T40" s="774">
        <v>6.1111785944194539</v>
      </c>
      <c r="U40" s="774">
        <v>5.7479686527270148</v>
      </c>
      <c r="V40" s="774">
        <v>6.0940460499999975</v>
      </c>
      <c r="W40" s="774">
        <v>6.2466142499999986</v>
      </c>
      <c r="X40" s="774">
        <v>5.8586578999999981</v>
      </c>
      <c r="Y40" s="774">
        <v>5.2831128999999981</v>
      </c>
      <c r="Z40" s="774">
        <v>3.2668519499999991</v>
      </c>
      <c r="AA40" s="774">
        <v>4.1123177999999978</v>
      </c>
      <c r="AB40" s="774">
        <v>3.5562827999999986</v>
      </c>
      <c r="AC40" s="774">
        <v>5.7839345999999985</v>
      </c>
      <c r="AD40" s="774">
        <v>5.0807941999999979</v>
      </c>
      <c r="AE40" s="774">
        <v>6.7552399499999991</v>
      </c>
      <c r="AF40" s="774">
        <v>8.4754366499999989</v>
      </c>
      <c r="AG40" s="774">
        <v>8.6465393499999941</v>
      </c>
      <c r="AH40" s="774">
        <v>9.2249718299999959</v>
      </c>
      <c r="AI40" s="774">
        <v>11.119500134999996</v>
      </c>
      <c r="AJ40" s="774">
        <v>13.104657267499995</v>
      </c>
      <c r="AK40" s="774">
        <v>14.588431469999993</v>
      </c>
      <c r="AL40" s="774">
        <v>15.231095950624999</v>
      </c>
      <c r="AM40" s="774">
        <v>15.792487543124993</v>
      </c>
      <c r="AN40" s="774">
        <v>18.290975508124994</v>
      </c>
      <c r="AO40" s="774">
        <v>19.009033399999993</v>
      </c>
      <c r="AP40" s="774">
        <v>20.43025364999999</v>
      </c>
      <c r="AQ40" s="774">
        <v>20.088687149999988</v>
      </c>
      <c r="AR40" s="774">
        <v>19.831677649999992</v>
      </c>
      <c r="AS40" s="774">
        <v>21.381511600000003</v>
      </c>
      <c r="AT40" s="774">
        <v>21.680746699999993</v>
      </c>
      <c r="AU40" s="774">
        <v>21.97264749999999</v>
      </c>
      <c r="AV40" s="774">
        <v>22.949139999999982</v>
      </c>
      <c r="AW40" s="775">
        <v>27.132978118265633</v>
      </c>
      <c r="AX40" s="765">
        <v>0.18553949900784517</v>
      </c>
      <c r="AY40" s="765">
        <v>4.1845993926739267E-2</v>
      </c>
      <c r="AZ40" s="765">
        <v>7.3723353701893122E-3</v>
      </c>
    </row>
    <row r="41" spans="1:52" x14ac:dyDescent="0.3">
      <c r="A41" s="4" t="s">
        <v>628</v>
      </c>
      <c r="B41" s="774" t="s">
        <v>623</v>
      </c>
      <c r="C41" s="774" t="s">
        <v>623</v>
      </c>
      <c r="D41" s="774" t="s">
        <v>623</v>
      </c>
      <c r="E41" s="774" t="s">
        <v>623</v>
      </c>
      <c r="F41" s="774" t="s">
        <v>623</v>
      </c>
      <c r="G41" s="774" t="s">
        <v>623</v>
      </c>
      <c r="H41" s="774" t="s">
        <v>623</v>
      </c>
      <c r="I41" s="774" t="s">
        <v>623</v>
      </c>
      <c r="J41" s="774" t="s">
        <v>623</v>
      </c>
      <c r="K41" s="774" t="s">
        <v>623</v>
      </c>
      <c r="L41" s="774" t="s">
        <v>623</v>
      </c>
      <c r="M41" s="774" t="s">
        <v>623</v>
      </c>
      <c r="N41" s="774" t="s">
        <v>623</v>
      </c>
      <c r="O41" s="774" t="s">
        <v>623</v>
      </c>
      <c r="P41" s="774" t="s">
        <v>623</v>
      </c>
      <c r="Q41" s="774">
        <v>424.88122418879033</v>
      </c>
      <c r="R41" s="774">
        <v>462.56710914454254</v>
      </c>
      <c r="S41" s="774">
        <v>500.54727138643045</v>
      </c>
      <c r="T41" s="774">
        <v>542.38982300884936</v>
      </c>
      <c r="U41" s="774">
        <v>566.29985250737445</v>
      </c>
      <c r="V41" s="774">
        <v>599.5899705014748</v>
      </c>
      <c r="W41" s="774">
        <v>591.3134218289083</v>
      </c>
      <c r="X41" s="774">
        <v>592.23303834808246</v>
      </c>
      <c r="Y41" s="774">
        <v>568.59889380530956</v>
      </c>
      <c r="Z41" s="774">
        <v>558.48311209439521</v>
      </c>
      <c r="AA41" s="774">
        <v>541.19432153392324</v>
      </c>
      <c r="AB41" s="774">
        <v>552.32168141592911</v>
      </c>
      <c r="AC41" s="774">
        <v>523.53768436578162</v>
      </c>
      <c r="AD41" s="774">
        <v>541.2862831858406</v>
      </c>
      <c r="AE41" s="774">
        <v>544.41297935103228</v>
      </c>
      <c r="AF41" s="774">
        <v>537.05604719764005</v>
      </c>
      <c r="AG41" s="774">
        <v>534.75700589970495</v>
      </c>
      <c r="AH41" s="774">
        <v>547.53967551622418</v>
      </c>
      <c r="AI41" s="774">
        <v>570.62205014749259</v>
      </c>
      <c r="AJ41" s="774">
        <v>582.57706489675513</v>
      </c>
      <c r="AK41" s="774">
        <v>589.47418879056045</v>
      </c>
      <c r="AL41" s="774">
        <v>604.78120575221226</v>
      </c>
      <c r="AM41" s="774">
        <v>601.61312684365771</v>
      </c>
      <c r="AN41" s="774">
        <v>611.45302359881998</v>
      </c>
      <c r="AO41" s="774">
        <v>536.18976843657799</v>
      </c>
      <c r="AP41" s="774">
        <v>598.38674424778753</v>
      </c>
      <c r="AQ41" s="774">
        <v>616.82772234513266</v>
      </c>
      <c r="AR41" s="774">
        <v>601.8549859882005</v>
      </c>
      <c r="AS41" s="774">
        <v>614.49621858407079</v>
      </c>
      <c r="AT41" s="774">
        <v>591.15515582595867</v>
      </c>
      <c r="AU41" s="774">
        <v>584.43956423303825</v>
      </c>
      <c r="AV41" s="774">
        <v>589.27536769911478</v>
      </c>
      <c r="AW41" s="775">
        <v>635.56086261061921</v>
      </c>
      <c r="AX41" s="777">
        <v>8.1501383192579713E-2</v>
      </c>
      <c r="AY41" s="765">
        <v>-2.5939456460092325E-3</v>
      </c>
      <c r="AZ41" s="765">
        <v>0.17268903571547214</v>
      </c>
    </row>
    <row r="42" spans="1:52" x14ac:dyDescent="0.3">
      <c r="A42" s="4" t="s">
        <v>346</v>
      </c>
      <c r="B42" s="774" t="s">
        <v>623</v>
      </c>
      <c r="C42" s="774" t="s">
        <v>623</v>
      </c>
      <c r="D42" s="774" t="s">
        <v>623</v>
      </c>
      <c r="E42" s="774" t="s">
        <v>623</v>
      </c>
      <c r="F42" s="774" t="s">
        <v>623</v>
      </c>
      <c r="G42" s="774" t="s">
        <v>623</v>
      </c>
      <c r="H42" s="774" t="s">
        <v>623</v>
      </c>
      <c r="I42" s="774" t="s">
        <v>623</v>
      </c>
      <c r="J42" s="774" t="s">
        <v>623</v>
      </c>
      <c r="K42" s="774" t="s">
        <v>623</v>
      </c>
      <c r="L42" s="774" t="s">
        <v>623</v>
      </c>
      <c r="M42" s="774" t="s">
        <v>623</v>
      </c>
      <c r="N42" s="774" t="s">
        <v>623</v>
      </c>
      <c r="O42" s="774" t="s">
        <v>623</v>
      </c>
      <c r="P42" s="774" t="s">
        <v>623</v>
      </c>
      <c r="Q42" s="774">
        <v>78.731932153392322</v>
      </c>
      <c r="R42" s="774">
        <v>80.161012782694186</v>
      </c>
      <c r="S42" s="774">
        <v>83.378810226155352</v>
      </c>
      <c r="T42" s="774">
        <v>83.568092428711878</v>
      </c>
      <c r="U42" s="774">
        <v>85.082350049164191</v>
      </c>
      <c r="V42" s="774">
        <v>83.094886922320526</v>
      </c>
      <c r="W42" s="774">
        <v>79.782448377581105</v>
      </c>
      <c r="X42" s="774">
        <v>56.879301868239907</v>
      </c>
      <c r="Y42" s="774">
        <v>61.800639134709911</v>
      </c>
      <c r="Z42" s="774">
        <v>31.517379547689281</v>
      </c>
      <c r="AA42" s="774">
        <v>30.569075712881016</v>
      </c>
      <c r="AB42" s="774">
        <v>31.075878810226147</v>
      </c>
      <c r="AC42" s="774">
        <v>15.273180924287116</v>
      </c>
      <c r="AD42" s="774">
        <v>11.742121435594886</v>
      </c>
      <c r="AE42" s="774">
        <v>20.129215830875118</v>
      </c>
      <c r="AF42" s="774">
        <v>41.493498033431649</v>
      </c>
      <c r="AG42" s="774">
        <v>45.289552605703037</v>
      </c>
      <c r="AH42" s="774">
        <v>47.232534414945917</v>
      </c>
      <c r="AI42" s="774">
        <v>55.919641101278259</v>
      </c>
      <c r="AJ42" s="774">
        <v>55.175762045231068</v>
      </c>
      <c r="AK42" s="774">
        <v>59.62389380530972</v>
      </c>
      <c r="AL42" s="774">
        <v>63.125614552605704</v>
      </c>
      <c r="AM42" s="774">
        <v>68.425516224188797</v>
      </c>
      <c r="AN42" s="774">
        <v>69.088003933136676</v>
      </c>
      <c r="AO42" s="774">
        <v>38.045722713864315</v>
      </c>
      <c r="AP42" s="774">
        <v>44.292035398230084</v>
      </c>
      <c r="AQ42" s="774">
        <v>62.274791204341277</v>
      </c>
      <c r="AR42" s="774">
        <v>65.139431599740917</v>
      </c>
      <c r="AS42" s="774">
        <v>65.204571031340691</v>
      </c>
      <c r="AT42" s="774">
        <v>70.18149824855351</v>
      </c>
      <c r="AU42" s="774">
        <v>72.76077327632089</v>
      </c>
      <c r="AV42" s="774">
        <v>66.944683688400005</v>
      </c>
      <c r="AW42" s="775">
        <v>62.029700778599995</v>
      </c>
      <c r="AX42" s="765">
        <v>-7.0886926213831636E-2</v>
      </c>
      <c r="AY42" s="765">
        <v>5.8912896653777747E-3</v>
      </c>
      <c r="AZ42" s="765">
        <v>1.6854167465844092E-2</v>
      </c>
    </row>
    <row r="43" spans="1:52" x14ac:dyDescent="0.3">
      <c r="A43" s="4" t="s">
        <v>672</v>
      </c>
      <c r="B43" s="774" t="s">
        <v>623</v>
      </c>
      <c r="C43" s="774" t="s">
        <v>623</v>
      </c>
      <c r="D43" s="774" t="s">
        <v>623</v>
      </c>
      <c r="E43" s="774" t="s">
        <v>623</v>
      </c>
      <c r="F43" s="774" t="s">
        <v>623</v>
      </c>
      <c r="G43" s="774" t="s">
        <v>623</v>
      </c>
      <c r="H43" s="774" t="s">
        <v>623</v>
      </c>
      <c r="I43" s="774" t="s">
        <v>623</v>
      </c>
      <c r="J43" s="774" t="s">
        <v>623</v>
      </c>
      <c r="K43" s="774" t="s">
        <v>623</v>
      </c>
      <c r="L43" s="774" t="s">
        <v>623</v>
      </c>
      <c r="M43" s="774" t="s">
        <v>623</v>
      </c>
      <c r="N43" s="774" t="s">
        <v>623</v>
      </c>
      <c r="O43" s="774" t="s">
        <v>623</v>
      </c>
      <c r="P43" s="774" t="s">
        <v>623</v>
      </c>
      <c r="Q43" s="774">
        <v>40.582104228121928</v>
      </c>
      <c r="R43" s="774">
        <v>37.572517207472949</v>
      </c>
      <c r="S43" s="774">
        <v>33.692232055063904</v>
      </c>
      <c r="T43" s="774">
        <v>30.663716814159287</v>
      </c>
      <c r="U43" s="774">
        <v>29.149459193706978</v>
      </c>
      <c r="V43" s="774">
        <v>26.594149459193698</v>
      </c>
      <c r="W43" s="774">
        <v>23.092428711897735</v>
      </c>
      <c r="X43" s="774">
        <v>19.874631268436573</v>
      </c>
      <c r="Y43" s="774">
        <v>18.171091445427727</v>
      </c>
      <c r="Z43" s="774">
        <v>17.22468043264503</v>
      </c>
      <c r="AA43" s="774">
        <v>16.068166175024579</v>
      </c>
      <c r="AB43" s="774">
        <v>16.244198623402163</v>
      </c>
      <c r="AC43" s="774">
        <v>16.485533431661747</v>
      </c>
      <c r="AD43" s="774">
        <v>15.863741396263515</v>
      </c>
      <c r="AE43" s="774">
        <v>15.990087266470008</v>
      </c>
      <c r="AF43" s="774">
        <v>15.788028515240903</v>
      </c>
      <c r="AG43" s="774">
        <v>16.156182399213371</v>
      </c>
      <c r="AH43" s="774">
        <v>17.678957718780726</v>
      </c>
      <c r="AI43" s="774">
        <v>18.296964110127824</v>
      </c>
      <c r="AJ43" s="774">
        <v>19.366408554572267</v>
      </c>
      <c r="AK43" s="774">
        <v>19.673992133726642</v>
      </c>
      <c r="AL43" s="774">
        <v>19.963593903638152</v>
      </c>
      <c r="AM43" s="774">
        <v>19.973058013765975</v>
      </c>
      <c r="AN43" s="774">
        <v>20.294837758112092</v>
      </c>
      <c r="AO43" s="774">
        <v>20.337426253687312</v>
      </c>
      <c r="AP43" s="774">
        <v>19.427925270403144</v>
      </c>
      <c r="AQ43" s="774">
        <v>19.544333824975414</v>
      </c>
      <c r="AR43" s="774">
        <v>19.392908062930186</v>
      </c>
      <c r="AS43" s="774">
        <v>20.158554572271381</v>
      </c>
      <c r="AT43" s="774">
        <v>20.219124877089477</v>
      </c>
      <c r="AU43" s="774">
        <v>18.833579154375617</v>
      </c>
      <c r="AV43" s="774">
        <v>19.022861356932157</v>
      </c>
      <c r="AW43" s="775">
        <v>19.44136430678466</v>
      </c>
      <c r="AX43" s="765">
        <v>2.4792349726775242E-2</v>
      </c>
      <c r="AY43" s="765">
        <v>-4.8152518025340596E-3</v>
      </c>
      <c r="AZ43" s="765">
        <v>5.2824373756140503E-3</v>
      </c>
    </row>
    <row r="44" spans="1:52" x14ac:dyDescent="0.3">
      <c r="A44" s="4" t="s">
        <v>629</v>
      </c>
      <c r="B44" s="774">
        <v>187.50138643118737</v>
      </c>
      <c r="C44" s="774">
        <v>201.19373804836798</v>
      </c>
      <c r="D44" s="774">
        <v>209.71889644024799</v>
      </c>
      <c r="E44" s="774">
        <v>223.83276977791598</v>
      </c>
      <c r="F44" s="774">
        <v>246.850697435992</v>
      </c>
      <c r="G44" s="774">
        <v>274.00616863359375</v>
      </c>
      <c r="H44" s="774">
        <v>304.01946246684184</v>
      </c>
      <c r="I44" s="774">
        <v>327.74781999090789</v>
      </c>
      <c r="J44" s="774">
        <v>352.55697805637601</v>
      </c>
      <c r="K44" s="774">
        <v>385.14486953452405</v>
      </c>
      <c r="L44" s="774">
        <v>412.23877023846393</v>
      </c>
      <c r="M44" s="774">
        <v>440.75068886019591</v>
      </c>
      <c r="N44" s="774">
        <v>474.28297853492398</v>
      </c>
      <c r="O44" s="774">
        <v>507.43637228112397</v>
      </c>
      <c r="P44" s="774">
        <v>556.40867104336792</v>
      </c>
      <c r="Q44" s="774" t="s">
        <v>623</v>
      </c>
      <c r="R44" s="774" t="s">
        <v>623</v>
      </c>
      <c r="S44" s="774" t="s">
        <v>623</v>
      </c>
      <c r="T44" s="774" t="s">
        <v>623</v>
      </c>
      <c r="U44" s="774" t="s">
        <v>623</v>
      </c>
      <c r="V44" s="774" t="s">
        <v>623</v>
      </c>
      <c r="W44" s="774" t="s">
        <v>623</v>
      </c>
      <c r="X44" s="774" t="s">
        <v>623</v>
      </c>
      <c r="Y44" s="774" t="s">
        <v>623</v>
      </c>
      <c r="Z44" s="774" t="s">
        <v>623</v>
      </c>
      <c r="AA44" s="774" t="s">
        <v>623</v>
      </c>
      <c r="AB44" s="774" t="s">
        <v>623</v>
      </c>
      <c r="AC44" s="774" t="s">
        <v>623</v>
      </c>
      <c r="AD44" s="774" t="s">
        <v>623</v>
      </c>
      <c r="AE44" s="774" t="s">
        <v>623</v>
      </c>
      <c r="AF44" s="774" t="s">
        <v>623</v>
      </c>
      <c r="AG44" s="774" t="s">
        <v>623</v>
      </c>
      <c r="AH44" s="774" t="s">
        <v>623</v>
      </c>
      <c r="AI44" s="774" t="s">
        <v>623</v>
      </c>
      <c r="AJ44" s="774" t="s">
        <v>623</v>
      </c>
      <c r="AK44" s="774" t="s">
        <v>623</v>
      </c>
      <c r="AL44" s="774" t="s">
        <v>623</v>
      </c>
      <c r="AM44" s="774" t="s">
        <v>623</v>
      </c>
      <c r="AN44" s="774" t="s">
        <v>623</v>
      </c>
      <c r="AO44" s="774" t="s">
        <v>623</v>
      </c>
      <c r="AP44" s="774" t="s">
        <v>623</v>
      </c>
      <c r="AQ44" s="774" t="s">
        <v>623</v>
      </c>
      <c r="AR44" s="774" t="s">
        <v>623</v>
      </c>
      <c r="AS44" s="774" t="s">
        <v>623</v>
      </c>
      <c r="AT44" s="774" t="s">
        <v>623</v>
      </c>
      <c r="AU44" s="774" t="s">
        <v>623</v>
      </c>
      <c r="AV44" s="774" t="s">
        <v>623</v>
      </c>
      <c r="AW44" s="775" t="s">
        <v>623</v>
      </c>
      <c r="AX44" s="765" t="s">
        <v>623</v>
      </c>
      <c r="AY44" s="765" t="s">
        <v>623</v>
      </c>
      <c r="AZ44" s="765" t="s">
        <v>623</v>
      </c>
    </row>
    <row r="45" spans="1:52" x14ac:dyDescent="0.3">
      <c r="A45" s="4" t="s">
        <v>630</v>
      </c>
      <c r="B45" s="774" t="s">
        <v>623</v>
      </c>
      <c r="C45" s="774" t="s">
        <v>623</v>
      </c>
      <c r="D45" s="774" t="s">
        <v>623</v>
      </c>
      <c r="E45" s="774" t="s">
        <v>623</v>
      </c>
      <c r="F45" s="774" t="s">
        <v>623</v>
      </c>
      <c r="G45" s="774" t="s">
        <v>623</v>
      </c>
      <c r="H45" s="774" t="s">
        <v>623</v>
      </c>
      <c r="I45" s="774" t="s">
        <v>623</v>
      </c>
      <c r="J45" s="774" t="s">
        <v>623</v>
      </c>
      <c r="K45" s="774" t="s">
        <v>623</v>
      </c>
      <c r="L45" s="774" t="s">
        <v>623</v>
      </c>
      <c r="M45" s="774" t="s">
        <v>623</v>
      </c>
      <c r="N45" s="774" t="s">
        <v>623</v>
      </c>
      <c r="O45" s="774" t="s">
        <v>623</v>
      </c>
      <c r="P45" s="774" t="s">
        <v>623</v>
      </c>
      <c r="Q45" s="774">
        <v>32.736356932153392</v>
      </c>
      <c r="R45" s="774">
        <v>36.531465093411988</v>
      </c>
      <c r="S45" s="774">
        <v>37.667158308751226</v>
      </c>
      <c r="T45" s="774">
        <v>37.761799410029489</v>
      </c>
      <c r="U45" s="774">
        <v>38.897492625368727</v>
      </c>
      <c r="V45" s="774">
        <v>38.613569321533916</v>
      </c>
      <c r="W45" s="774">
        <v>39.637491396263513</v>
      </c>
      <c r="X45" s="774">
        <v>40.509230580137654</v>
      </c>
      <c r="Y45" s="774">
        <v>42.621241396263514</v>
      </c>
      <c r="Z45" s="774">
        <v>44.652617994100282</v>
      </c>
      <c r="AA45" s="774">
        <v>45.955825958702057</v>
      </c>
      <c r="AB45" s="774">
        <v>46.352372173058008</v>
      </c>
      <c r="AC45" s="774">
        <v>48.497885939036372</v>
      </c>
      <c r="AD45" s="774">
        <v>51.853859390363802</v>
      </c>
      <c r="AE45" s="774">
        <v>52.602470501474919</v>
      </c>
      <c r="AF45" s="774">
        <v>53.378527531956735</v>
      </c>
      <c r="AG45" s="774">
        <v>54.337241887905591</v>
      </c>
      <c r="AH45" s="774">
        <v>55.297849065880023</v>
      </c>
      <c r="AI45" s="774">
        <v>54.950516224188775</v>
      </c>
      <c r="AJ45" s="774">
        <v>56.656895280235972</v>
      </c>
      <c r="AK45" s="774">
        <v>56.500737463126832</v>
      </c>
      <c r="AL45" s="774">
        <v>59.235865290068816</v>
      </c>
      <c r="AM45" s="774">
        <v>60.854228121927228</v>
      </c>
      <c r="AN45" s="774">
        <v>60.413200589970486</v>
      </c>
      <c r="AO45" s="774">
        <v>58.117207472959677</v>
      </c>
      <c r="AP45" s="774">
        <v>56.890658800393304</v>
      </c>
      <c r="AQ45" s="774">
        <v>53.945427728613566</v>
      </c>
      <c r="AR45" s="774">
        <v>53.850786627335289</v>
      </c>
      <c r="AS45" s="774">
        <v>53.850786627335289</v>
      </c>
      <c r="AT45" s="774">
        <v>54.229351032448371</v>
      </c>
      <c r="AU45" s="774">
        <v>54.607915437561445</v>
      </c>
      <c r="AV45" s="774">
        <v>53.12403761061946</v>
      </c>
      <c r="AW45" s="775">
        <v>53.394237954768911</v>
      </c>
      <c r="AX45" s="765">
        <v>7.8323534677555706E-3</v>
      </c>
      <c r="AY45" s="765">
        <v>-1.0830689076613553E-2</v>
      </c>
      <c r="AZ45" s="765">
        <v>1.4507815077374534E-2</v>
      </c>
    </row>
    <row r="46" spans="1:52" x14ac:dyDescent="0.3">
      <c r="A46" s="4" t="s">
        <v>631</v>
      </c>
      <c r="B46" s="774">
        <v>0</v>
      </c>
      <c r="C46" s="774">
        <v>0</v>
      </c>
      <c r="D46" s="774">
        <v>0</v>
      </c>
      <c r="E46" s="774">
        <v>0</v>
      </c>
      <c r="F46" s="774">
        <v>0</v>
      </c>
      <c r="G46" s="774">
        <v>0</v>
      </c>
      <c r="H46" s="774">
        <v>0</v>
      </c>
      <c r="I46" s="774">
        <v>0</v>
      </c>
      <c r="J46" s="774">
        <v>0</v>
      </c>
      <c r="K46" s="774">
        <v>0</v>
      </c>
      <c r="L46" s="774">
        <v>0</v>
      </c>
      <c r="M46" s="774">
        <v>0</v>
      </c>
      <c r="N46" s="774">
        <v>0</v>
      </c>
      <c r="O46" s="774">
        <v>0</v>
      </c>
      <c r="P46" s="774">
        <v>0</v>
      </c>
      <c r="Q46" s="774">
        <v>0.62463126843657812</v>
      </c>
      <c r="R46" s="774">
        <v>0.68141592920353977</v>
      </c>
      <c r="S46" s="774">
        <v>0.68141592920353977</v>
      </c>
      <c r="T46" s="774">
        <v>0.58677482792527036</v>
      </c>
      <c r="U46" s="774">
        <v>0.58677482792527036</v>
      </c>
      <c r="V46" s="774">
        <v>0.48401440511307747</v>
      </c>
      <c r="W46" s="774">
        <v>0.45164665683382482</v>
      </c>
      <c r="X46" s="774">
        <v>0.43625383480825947</v>
      </c>
      <c r="Y46" s="774">
        <v>0.35649063421828897</v>
      </c>
      <c r="Z46" s="774">
        <v>0.34564414945919364</v>
      </c>
      <c r="AA46" s="774">
        <v>0.32105363815142562</v>
      </c>
      <c r="AB46" s="774">
        <v>0.30462195181907559</v>
      </c>
      <c r="AC46" s="774">
        <v>0.29143812684365766</v>
      </c>
      <c r="AD46" s="774">
        <v>0.28394705014749255</v>
      </c>
      <c r="AE46" s="774">
        <v>0.29872185349065872</v>
      </c>
      <c r="AF46" s="774">
        <v>0.31074134709931156</v>
      </c>
      <c r="AG46" s="774">
        <v>0.32073065388397237</v>
      </c>
      <c r="AH46" s="774">
        <v>0.29123443952802353</v>
      </c>
      <c r="AI46" s="774">
        <v>0.29633077679449349</v>
      </c>
      <c r="AJ46" s="774">
        <v>0.29329277286135685</v>
      </c>
      <c r="AK46" s="774">
        <v>0.26726647000983278</v>
      </c>
      <c r="AL46" s="774">
        <v>0.24455260570304813</v>
      </c>
      <c r="AM46" s="774">
        <v>0.22089233038348077</v>
      </c>
      <c r="AN46" s="774">
        <v>0.22382620452310714</v>
      </c>
      <c r="AO46" s="774">
        <v>0.22676007866273348</v>
      </c>
      <c r="AP46" s="774">
        <v>0.24493117010816118</v>
      </c>
      <c r="AQ46" s="774">
        <v>0.25325958702064894</v>
      </c>
      <c r="AR46" s="774">
        <v>0.24400288185945307</v>
      </c>
      <c r="AS46" s="774">
        <v>0.24937173058013762</v>
      </c>
      <c r="AT46" s="774">
        <v>0.2436016961651917</v>
      </c>
      <c r="AU46" s="774">
        <v>0.24661186701081608</v>
      </c>
      <c r="AV46" s="774">
        <v>0.23420790437561451</v>
      </c>
      <c r="AW46" s="775">
        <v>0.21930685226155355</v>
      </c>
      <c r="AX46" s="765">
        <v>-6.1064775342634547E-2</v>
      </c>
      <c r="AY46" s="765">
        <v>-4.3127971530482201E-3</v>
      </c>
      <c r="AZ46" s="765">
        <v>5.9588138714648437E-5</v>
      </c>
    </row>
    <row r="47" spans="1:52" x14ac:dyDescent="0.3">
      <c r="A47" s="766" t="s">
        <v>632</v>
      </c>
      <c r="B47" s="776">
        <v>187.50138643118737</v>
      </c>
      <c r="C47" s="776">
        <v>201.19373804836798</v>
      </c>
      <c r="D47" s="776">
        <v>209.71889644024799</v>
      </c>
      <c r="E47" s="776">
        <v>223.83276977791598</v>
      </c>
      <c r="F47" s="776">
        <v>246.850697435992</v>
      </c>
      <c r="G47" s="776">
        <v>274.00616863359375</v>
      </c>
      <c r="H47" s="776">
        <v>304.01946246684184</v>
      </c>
      <c r="I47" s="776">
        <v>327.74781999090789</v>
      </c>
      <c r="J47" s="776">
        <v>352.55697805637601</v>
      </c>
      <c r="K47" s="776">
        <v>385.14486953452405</v>
      </c>
      <c r="L47" s="776">
        <v>412.23877023846393</v>
      </c>
      <c r="M47" s="776">
        <v>440.75068886019591</v>
      </c>
      <c r="N47" s="776">
        <v>474.28297853492398</v>
      </c>
      <c r="O47" s="776">
        <v>507.43637228112397</v>
      </c>
      <c r="P47" s="776">
        <v>556.40867104336792</v>
      </c>
      <c r="Q47" s="776">
        <v>595.94721927790226</v>
      </c>
      <c r="R47" s="776">
        <v>635.76151414241781</v>
      </c>
      <c r="S47" s="776">
        <v>673.55964046825477</v>
      </c>
      <c r="T47" s="776">
        <v>712.68300750297374</v>
      </c>
      <c r="U47" s="776">
        <v>736.58557927219579</v>
      </c>
      <c r="V47" s="776">
        <v>764.12240657114046</v>
      </c>
      <c r="W47" s="776">
        <v>748.90841700319538</v>
      </c>
      <c r="X47" s="776">
        <v>723.49303120383468</v>
      </c>
      <c r="Y47" s="776">
        <v>703.46096784100268</v>
      </c>
      <c r="Z47" s="776">
        <v>661.72981419188773</v>
      </c>
      <c r="AA47" s="776">
        <v>644.65527409301865</v>
      </c>
      <c r="AB47" s="776">
        <v>655.58467736735486</v>
      </c>
      <c r="AC47" s="776">
        <v>615.32631962949847</v>
      </c>
      <c r="AD47" s="776">
        <v>631.20278648121916</v>
      </c>
      <c r="AE47" s="776">
        <v>645.645376995231</v>
      </c>
      <c r="AF47" s="776">
        <v>661.64696511607667</v>
      </c>
      <c r="AG47" s="776">
        <v>664.55054630673533</v>
      </c>
      <c r="AH47" s="776">
        <v>681.94291915055055</v>
      </c>
      <c r="AI47" s="776">
        <v>715.86807476626836</v>
      </c>
      <c r="AJ47" s="776">
        <v>731.71723715933865</v>
      </c>
      <c r="AK47" s="776">
        <v>745.71688491149462</v>
      </c>
      <c r="AL47" s="776">
        <v>769.17574427904174</v>
      </c>
      <c r="AM47" s="776">
        <v>777.43980774961449</v>
      </c>
      <c r="AN47" s="776">
        <v>795.6907503360502</v>
      </c>
      <c r="AO47" s="776">
        <v>687.83934711681388</v>
      </c>
      <c r="AP47" s="776">
        <v>755.92720148677461</v>
      </c>
      <c r="AQ47" s="776">
        <v>788.8853802471632</v>
      </c>
      <c r="AR47" s="776">
        <v>777.12356876876845</v>
      </c>
      <c r="AS47" s="776">
        <v>792.78741694795815</v>
      </c>
      <c r="AT47" s="776">
        <v>776.09355588021526</v>
      </c>
      <c r="AU47" s="776">
        <v>771.64514396830691</v>
      </c>
      <c r="AV47" s="776">
        <v>769.82783825944193</v>
      </c>
      <c r="AW47" s="776">
        <v>815.50944944411913</v>
      </c>
      <c r="AX47" s="768">
        <v>6.2234407095040245E-2</v>
      </c>
      <c r="AY47" s="768">
        <v>8.4745956097531661E-5</v>
      </c>
      <c r="AZ47" s="768">
        <v>0.22158309097714329</v>
      </c>
    </row>
    <row r="48" spans="1:52" x14ac:dyDescent="0.3"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5"/>
      <c r="AX48" s="765"/>
      <c r="AY48" s="765"/>
      <c r="AZ48" s="765"/>
    </row>
    <row r="49" spans="1:52" x14ac:dyDescent="0.3">
      <c r="A49" s="4" t="s">
        <v>673</v>
      </c>
      <c r="B49" s="774">
        <v>0.65011700000000006</v>
      </c>
      <c r="C49" s="774">
        <v>0.94784499999999994</v>
      </c>
      <c r="D49" s="774">
        <v>1.182771</v>
      </c>
      <c r="E49" s="774">
        <v>1.677046</v>
      </c>
      <c r="F49" s="774">
        <v>2.0678139999999998</v>
      </c>
      <c r="G49" s="774">
        <v>2.1759729999999999</v>
      </c>
      <c r="H49" s="774">
        <v>2.280643</v>
      </c>
      <c r="I49" s="774">
        <v>2.4737010000000001</v>
      </c>
      <c r="J49" s="774">
        <v>2.7179310000000001</v>
      </c>
      <c r="K49" s="774">
        <v>3.0133330000000003</v>
      </c>
      <c r="L49" s="774">
        <v>2.445789</v>
      </c>
      <c r="M49" s="774">
        <v>2.2678499999999997</v>
      </c>
      <c r="N49" s="774">
        <v>3.5808770000000001</v>
      </c>
      <c r="O49" s="774">
        <v>3.7530009999999994</v>
      </c>
      <c r="P49" s="774">
        <v>3.8669750000000001</v>
      </c>
      <c r="Q49" s="774">
        <v>4.7206169999999998</v>
      </c>
      <c r="R49" s="774">
        <v>5.4044609999999995</v>
      </c>
      <c r="S49" s="774">
        <v>5.2509449999999998</v>
      </c>
      <c r="T49" s="774">
        <v>5.5777479999999997</v>
      </c>
      <c r="U49" s="774">
        <v>5.8022069999999992</v>
      </c>
      <c r="V49" s="774">
        <v>6.0766750000000007</v>
      </c>
      <c r="W49" s="774">
        <v>5.7929029999999999</v>
      </c>
      <c r="X49" s="774">
        <v>6.7686599999999997</v>
      </c>
      <c r="Y49" s="774">
        <v>7.2501419999999994</v>
      </c>
      <c r="Z49" s="774">
        <v>7.4222659999999996</v>
      </c>
      <c r="AA49" s="774">
        <v>7.5455440000000005</v>
      </c>
      <c r="AB49" s="774">
        <v>7.7700029999999991</v>
      </c>
      <c r="AC49" s="774">
        <v>8.342198999999999</v>
      </c>
      <c r="AD49" s="774">
        <v>8.7713459999999994</v>
      </c>
      <c r="AE49" s="774">
        <v>9.0760520000000007</v>
      </c>
      <c r="AF49" s="774">
        <v>9.174907000000001</v>
      </c>
      <c r="AG49" s="774">
        <v>9.5540450000000003</v>
      </c>
      <c r="AH49" s="774">
        <v>9.8994560000000007</v>
      </c>
      <c r="AI49" s="774">
        <v>10.077395000000001</v>
      </c>
      <c r="AJ49" s="774">
        <v>9.2698888888888877</v>
      </c>
      <c r="AK49" s="774">
        <v>10.174285193640374</v>
      </c>
      <c r="AL49" s="774">
        <v>10.763207161021802</v>
      </c>
      <c r="AM49" s="774">
        <v>11.19862633039665</v>
      </c>
      <c r="AN49" s="774">
        <v>12.017578274890425</v>
      </c>
      <c r="AO49" s="774">
        <v>12.133504400570626</v>
      </c>
      <c r="AP49" s="774">
        <v>12.428656067628898</v>
      </c>
      <c r="AQ49" s="774">
        <v>12.624079243642875</v>
      </c>
      <c r="AR49" s="774">
        <v>13.0518544917366</v>
      </c>
      <c r="AS49" s="774">
        <v>13.957829850442501</v>
      </c>
      <c r="AT49" s="774">
        <v>14.696524791140625</v>
      </c>
      <c r="AU49" s="774">
        <v>14.757109222656561</v>
      </c>
      <c r="AV49" s="774">
        <v>14.681733480841611</v>
      </c>
      <c r="AW49" s="775">
        <v>15.076213302958768</v>
      </c>
      <c r="AX49" s="765">
        <v>2.9674402025566815E-2</v>
      </c>
      <c r="AY49" s="765">
        <v>3.1534039219477616E-2</v>
      </c>
      <c r="AZ49" s="765">
        <v>4.0963767448402083E-3</v>
      </c>
    </row>
    <row r="50" spans="1:52" x14ac:dyDescent="0.3">
      <c r="A50" s="4" t="s">
        <v>314</v>
      </c>
      <c r="B50" s="774">
        <v>3.6453383082117412</v>
      </c>
      <c r="C50" s="774">
        <v>8.8169229512724403</v>
      </c>
      <c r="D50" s="774">
        <v>11.889283117956092</v>
      </c>
      <c r="E50" s="774">
        <v>13.138332352918717</v>
      </c>
      <c r="F50" s="774">
        <v>13.632534781861525</v>
      </c>
      <c r="G50" s="774">
        <v>14.201783867213202</v>
      </c>
      <c r="H50" s="774">
        <v>14.468668399301322</v>
      </c>
      <c r="I50" s="774">
        <v>14.692509429936919</v>
      </c>
      <c r="J50" s="774">
        <v>9.2038483161300437</v>
      </c>
      <c r="K50" s="774">
        <v>8.8650676884823021</v>
      </c>
      <c r="L50" s="774">
        <v>4.7298814301779553</v>
      </c>
      <c r="M50" s="774">
        <v>5.1393541058402752</v>
      </c>
      <c r="N50" s="774">
        <v>7.038502852114183</v>
      </c>
      <c r="O50" s="774">
        <v>8.0440564651674809</v>
      </c>
      <c r="P50" s="774">
        <v>9.3638840407016737</v>
      </c>
      <c r="Q50" s="774">
        <v>10.101790900433965</v>
      </c>
      <c r="R50" s="774">
        <v>9.7044918877396853</v>
      </c>
      <c r="S50" s="774">
        <v>11.880243984756166</v>
      </c>
      <c r="T50" s="774">
        <v>12.897782579810334</v>
      </c>
      <c r="U50" s="774">
        <v>16.286482500000002</v>
      </c>
      <c r="V50" s="774">
        <v>25.777942500000005</v>
      </c>
      <c r="W50" s="774">
        <v>30.451767499999995</v>
      </c>
      <c r="X50" s="774">
        <v>32.229593999999999</v>
      </c>
      <c r="Y50" s="774">
        <v>17.221247500000004</v>
      </c>
      <c r="Z50" s="774">
        <v>27.356257250000013</v>
      </c>
      <c r="AA50" s="774">
        <v>33.234491000000006</v>
      </c>
      <c r="AB50" s="774">
        <v>39.086494200000004</v>
      </c>
      <c r="AC50" s="774">
        <v>41.068540750000004</v>
      </c>
      <c r="AD50" s="774">
        <v>46.37872500000001</v>
      </c>
      <c r="AE50" s="774">
        <v>55.251802000000005</v>
      </c>
      <c r="AF50" s="774">
        <v>58.752314700000021</v>
      </c>
      <c r="AG50" s="774">
        <v>65.289740000000009</v>
      </c>
      <c r="AH50" s="774">
        <v>77.639423750000006</v>
      </c>
      <c r="AI50" s="774">
        <v>81.436007749999987</v>
      </c>
      <c r="AJ50" s="774">
        <v>94.943913600000002</v>
      </c>
      <c r="AK50" s="774">
        <v>100.755256</v>
      </c>
      <c r="AL50" s="774">
        <v>109.79154750000002</v>
      </c>
      <c r="AM50" s="774">
        <v>123.07486350000001</v>
      </c>
      <c r="AN50" s="774">
        <v>128.86597399999999</v>
      </c>
      <c r="AO50" s="774">
        <v>141.555926</v>
      </c>
      <c r="AP50" s="774">
        <v>150.08100250000001</v>
      </c>
      <c r="AQ50" s="774">
        <v>157.46052400000002</v>
      </c>
      <c r="AR50" s="774">
        <v>163.66513750000001</v>
      </c>
      <c r="AS50" s="774">
        <v>164.28283100000002</v>
      </c>
      <c r="AT50" s="774">
        <v>183.05102100000002</v>
      </c>
      <c r="AU50" s="774">
        <v>191.41544400000006</v>
      </c>
      <c r="AV50" s="774">
        <v>203.15779527205947</v>
      </c>
      <c r="AW50" s="775">
        <v>223.89188141694677</v>
      </c>
      <c r="AX50" s="765">
        <v>0.10507011344684436</v>
      </c>
      <c r="AY50" s="765">
        <v>6.3472975944721233E-2</v>
      </c>
      <c r="AZ50" s="765">
        <v>6.0833942712584778E-2</v>
      </c>
    </row>
    <row r="51" spans="1:52" x14ac:dyDescent="0.3">
      <c r="A51" s="4" t="s">
        <v>315</v>
      </c>
      <c r="B51" s="774">
        <v>0.74099999999999988</v>
      </c>
      <c r="C51" s="774">
        <v>0.87875000000000003</v>
      </c>
      <c r="D51" s="774">
        <v>0.88824999999999998</v>
      </c>
      <c r="E51" s="774">
        <v>0.86450000000000005</v>
      </c>
      <c r="F51" s="774">
        <v>0.79419999999999991</v>
      </c>
      <c r="G51" s="774">
        <v>1.2302499999999998</v>
      </c>
      <c r="H51" s="774">
        <v>1.7147499999999998</v>
      </c>
      <c r="I51" s="774">
        <v>1.1191</v>
      </c>
      <c r="J51" s="774">
        <v>1.15995</v>
      </c>
      <c r="K51" s="774">
        <v>1.6634499999999999</v>
      </c>
      <c r="L51" s="774">
        <v>1.21695</v>
      </c>
      <c r="M51" s="774">
        <v>0.58899999999999997</v>
      </c>
      <c r="N51" s="774">
        <v>0.64600000000000013</v>
      </c>
      <c r="O51" s="774">
        <v>0.44649999999999995</v>
      </c>
      <c r="P51" s="774">
        <v>0.5605</v>
      </c>
      <c r="Q51" s="774">
        <v>0.80749999999999988</v>
      </c>
      <c r="R51" s="774">
        <v>1.4724999999999999</v>
      </c>
      <c r="S51" s="774">
        <v>3.5624999999999996</v>
      </c>
      <c r="T51" s="774">
        <v>5.32</v>
      </c>
      <c r="U51" s="774">
        <v>6.1274999999999995</v>
      </c>
      <c r="V51" s="774">
        <v>3.7809999999999997</v>
      </c>
      <c r="W51" s="774">
        <v>1.653</v>
      </c>
      <c r="X51" s="774">
        <v>2.1564999999999999</v>
      </c>
      <c r="Y51" s="774">
        <v>2.4225000000000003</v>
      </c>
      <c r="Z51" s="774">
        <v>3.0114999999999998</v>
      </c>
      <c r="AA51" s="774">
        <v>3.0114999999999998</v>
      </c>
      <c r="AB51" s="774">
        <v>3.0779999999999998</v>
      </c>
      <c r="AC51" s="774">
        <v>2.8975</v>
      </c>
      <c r="AD51" s="774">
        <v>2.8024999999999998</v>
      </c>
      <c r="AE51" s="774">
        <v>3.0209999999999999</v>
      </c>
      <c r="AF51" s="774">
        <v>2.9925000000000002</v>
      </c>
      <c r="AG51" s="774">
        <v>2.6219999999999999</v>
      </c>
      <c r="AH51" s="774">
        <v>2.242</v>
      </c>
      <c r="AI51" s="774">
        <v>1.4819999999999998</v>
      </c>
      <c r="AJ51" s="774">
        <v>0.94999999999999984</v>
      </c>
      <c r="AK51" s="774">
        <v>1.3774999999999997</v>
      </c>
      <c r="AL51" s="774">
        <v>1.3774999999999997</v>
      </c>
      <c r="AM51" s="774">
        <v>4.5429570000000004</v>
      </c>
      <c r="AN51" s="774">
        <v>6.4576249999999993</v>
      </c>
      <c r="AO51" s="774">
        <v>6.8527299999999993</v>
      </c>
      <c r="AP51" s="774">
        <v>7.1352600000000006</v>
      </c>
      <c r="AQ51" s="774">
        <v>6.30192</v>
      </c>
      <c r="AR51" s="774">
        <v>6.3413450000000005</v>
      </c>
      <c r="AS51" s="774">
        <v>7.0726550000000001</v>
      </c>
      <c r="AT51" s="774">
        <v>7.5308343000000013</v>
      </c>
      <c r="AU51" s="774">
        <v>7.3010967500000001</v>
      </c>
      <c r="AV51" s="774">
        <v>9.8955780999999998</v>
      </c>
      <c r="AW51" s="775">
        <v>10.39168639038942</v>
      </c>
      <c r="AX51" s="765">
        <v>5.3003560868819299E-2</v>
      </c>
      <c r="AY51" s="765">
        <v>0.21796541487825905</v>
      </c>
      <c r="AZ51" s="765">
        <v>2.8235380870413598E-3</v>
      </c>
    </row>
    <row r="52" spans="1:52" x14ac:dyDescent="0.3">
      <c r="A52" s="4" t="s">
        <v>316</v>
      </c>
      <c r="B52" s="774">
        <v>1.9351499999999997</v>
      </c>
      <c r="C52" s="774">
        <v>1.9987999999999999</v>
      </c>
      <c r="D52" s="774">
        <v>2.3626499999999999</v>
      </c>
      <c r="E52" s="774">
        <v>2.6467000000000001</v>
      </c>
      <c r="F52" s="774">
        <v>2.7844500000000001</v>
      </c>
      <c r="G52" s="774">
        <v>3.0513999999999997</v>
      </c>
      <c r="H52" s="774">
        <v>3.6707999999999998</v>
      </c>
      <c r="I52" s="774">
        <v>4.0023499999999999</v>
      </c>
      <c r="J52" s="774">
        <v>4.4849499999999995</v>
      </c>
      <c r="K52" s="774">
        <v>5.9384499999999996</v>
      </c>
      <c r="L52" s="774">
        <v>3.8674499999999989</v>
      </c>
      <c r="M52" s="774">
        <v>4.4497999999999998</v>
      </c>
      <c r="N52" s="774">
        <v>3.49125</v>
      </c>
      <c r="O52" s="774">
        <v>3.8332499999999996</v>
      </c>
      <c r="P52" s="774">
        <v>4.1571999999999996</v>
      </c>
      <c r="Q52" s="774">
        <v>3.99</v>
      </c>
      <c r="R52" s="774">
        <v>5.4435000000000002</v>
      </c>
      <c r="S52" s="774">
        <v>4.5409999999999995</v>
      </c>
      <c r="T52" s="774">
        <v>6.4979999999999993</v>
      </c>
      <c r="U52" s="774">
        <v>7.7519999999999998</v>
      </c>
      <c r="V52" s="774">
        <v>3.9805000000000006</v>
      </c>
      <c r="W52" s="774">
        <v>0.47499999999999992</v>
      </c>
      <c r="X52" s="774">
        <v>2.4889999999999999</v>
      </c>
      <c r="Y52" s="774">
        <v>5.149</v>
      </c>
      <c r="Z52" s="774">
        <v>5.6715</v>
      </c>
      <c r="AA52" s="774">
        <v>8.8141000000000016</v>
      </c>
      <c r="AB52" s="774">
        <v>8.8369</v>
      </c>
      <c r="AC52" s="774">
        <v>8.8064999999999998</v>
      </c>
      <c r="AD52" s="774">
        <v>9.016449999999999</v>
      </c>
      <c r="AE52" s="774">
        <v>8.2536000000000005</v>
      </c>
      <c r="AF52" s="774">
        <v>9.1199999999999974</v>
      </c>
      <c r="AG52" s="774">
        <v>9.0249999999999986</v>
      </c>
      <c r="AH52" s="774">
        <v>8.2744999999999997</v>
      </c>
      <c r="AI52" s="774">
        <v>9.5</v>
      </c>
      <c r="AJ52" s="774">
        <v>10.355</v>
      </c>
      <c r="AK52" s="774">
        <v>11.685</v>
      </c>
      <c r="AL52" s="774">
        <v>11.789499999999999</v>
      </c>
      <c r="AM52" s="774">
        <v>10.696999999999999</v>
      </c>
      <c r="AN52" s="774">
        <v>12.065</v>
      </c>
      <c r="AO52" s="774">
        <v>10.91455</v>
      </c>
      <c r="AP52" s="774">
        <v>11.14635</v>
      </c>
      <c r="AQ52" s="774">
        <v>12.856349999999999</v>
      </c>
      <c r="AR52" s="774">
        <v>14.739249999999998</v>
      </c>
      <c r="AS52" s="774">
        <v>15.495638600962902</v>
      </c>
      <c r="AT52" s="774">
        <v>14.277337265647089</v>
      </c>
      <c r="AU52" s="774">
        <v>16.063549999999999</v>
      </c>
      <c r="AV52" s="774">
        <v>16.426449999999999</v>
      </c>
      <c r="AW52" s="775">
        <v>17.373129571913289</v>
      </c>
      <c r="AX52" s="765">
        <v>6.0521119234506093E-2</v>
      </c>
      <c r="AY52" s="765">
        <v>3.3724555812741031E-2</v>
      </c>
      <c r="AZ52" s="765">
        <v>4.7204747328372255E-3</v>
      </c>
    </row>
    <row r="53" spans="1:52" x14ac:dyDescent="0.3">
      <c r="A53" s="4" t="s">
        <v>633</v>
      </c>
      <c r="B53" s="774">
        <v>0</v>
      </c>
      <c r="C53" s="774">
        <v>0</v>
      </c>
      <c r="D53" s="774">
        <v>0</v>
      </c>
      <c r="E53" s="774">
        <v>0</v>
      </c>
      <c r="F53" s="774">
        <v>0</v>
      </c>
      <c r="G53" s="774">
        <v>0</v>
      </c>
      <c r="H53" s="774">
        <v>0</v>
      </c>
      <c r="I53" s="774">
        <v>0</v>
      </c>
      <c r="J53" s="774">
        <v>0.30254250000000005</v>
      </c>
      <c r="K53" s="774">
        <v>0.50895000000000001</v>
      </c>
      <c r="L53" s="774">
        <v>0.64608374999999996</v>
      </c>
      <c r="M53" s="774">
        <v>0.76154000000000011</v>
      </c>
      <c r="N53" s="774">
        <v>0.83316999999999997</v>
      </c>
      <c r="O53" s="774">
        <v>1.0348649999999999</v>
      </c>
      <c r="P53" s="774">
        <v>1.3006500000000003</v>
      </c>
      <c r="Q53" s="774">
        <v>1.6559725000000001</v>
      </c>
      <c r="R53" s="774">
        <v>1.9358949999999999</v>
      </c>
      <c r="S53" s="774">
        <v>2.1686925000000001</v>
      </c>
      <c r="T53" s="774">
        <v>2.1823587500000001</v>
      </c>
      <c r="U53" s="774">
        <v>2.2648275</v>
      </c>
      <c r="V53" s="774">
        <v>2.4476724999999999</v>
      </c>
      <c r="W53" s="774">
        <v>2.4816025000000002</v>
      </c>
      <c r="X53" s="774">
        <v>2.7125149999999998</v>
      </c>
      <c r="Y53" s="774">
        <v>2.6031850000000003</v>
      </c>
      <c r="Z53" s="774">
        <v>2.7257100000000003</v>
      </c>
      <c r="AA53" s="774">
        <v>3.8180675000000006</v>
      </c>
      <c r="AB53" s="774">
        <v>4.1281499999999998</v>
      </c>
      <c r="AC53" s="774">
        <v>4.6955349999999996</v>
      </c>
      <c r="AD53" s="774">
        <v>4.8755525000000004</v>
      </c>
      <c r="AE53" s="774">
        <v>5.138510000000001</v>
      </c>
      <c r="AF53" s="774">
        <v>10.321107860151063</v>
      </c>
      <c r="AG53" s="774">
        <v>15.424640981431502</v>
      </c>
      <c r="AH53" s="774">
        <v>16.644097914794997</v>
      </c>
      <c r="AI53" s="774">
        <v>18.335489912341874</v>
      </c>
      <c r="AJ53" s="774">
        <v>18.657536944476863</v>
      </c>
      <c r="AK53" s="774">
        <v>20.849398832530124</v>
      </c>
      <c r="AL53" s="774">
        <v>24.291458277352501</v>
      </c>
      <c r="AM53" s="774">
        <v>24.606517567783126</v>
      </c>
      <c r="AN53" s="774">
        <v>24.13631564425544</v>
      </c>
      <c r="AO53" s="774">
        <v>23.913970415892312</v>
      </c>
      <c r="AP53" s="774">
        <v>25.69776098279057</v>
      </c>
      <c r="AQ53" s="774">
        <v>27.127878269831051</v>
      </c>
      <c r="AR53" s="774">
        <v>28.321993010719723</v>
      </c>
      <c r="AS53" s="774">
        <v>30.78590211771693</v>
      </c>
      <c r="AT53" s="774">
        <v>29.349079754575701</v>
      </c>
      <c r="AU53" s="774">
        <v>30.747117882916498</v>
      </c>
      <c r="AV53" s="774">
        <v>31.44818552076045</v>
      </c>
      <c r="AW53" s="775">
        <v>32.257882427874996</v>
      </c>
      <c r="AX53" s="765">
        <v>2.8549602561596776E-2</v>
      </c>
      <c r="AY53" s="765">
        <v>2.6157917919587215E-2</v>
      </c>
      <c r="AZ53" s="765">
        <v>8.764829520513856E-3</v>
      </c>
    </row>
    <row r="54" spans="1:52" x14ac:dyDescent="0.3">
      <c r="A54" s="4" t="s">
        <v>317</v>
      </c>
      <c r="B54" s="774">
        <v>1.0401750000000001</v>
      </c>
      <c r="C54" s="774">
        <v>1.0401750000000001</v>
      </c>
      <c r="D54" s="774">
        <v>1.141605</v>
      </c>
      <c r="E54" s="774">
        <v>1.6353000000000002</v>
      </c>
      <c r="F54" s="774">
        <v>1.3434299999999999</v>
      </c>
      <c r="G54" s="774">
        <v>2.0731050000000004</v>
      </c>
      <c r="H54" s="774">
        <v>1.13229</v>
      </c>
      <c r="I54" s="774">
        <v>1.6052849999999999</v>
      </c>
      <c r="J54" s="774">
        <v>1.5307650000000004</v>
      </c>
      <c r="K54" s="774">
        <v>4.5146699999999997</v>
      </c>
      <c r="L54" s="774">
        <v>4.9069349999999998</v>
      </c>
      <c r="M54" s="774">
        <v>4.4743050000000011</v>
      </c>
      <c r="N54" s="774">
        <v>5.2319249999999995</v>
      </c>
      <c r="O54" s="774">
        <v>5.4182249999999996</v>
      </c>
      <c r="P54" s="774">
        <v>6.1375499999999992</v>
      </c>
      <c r="Q54" s="774">
        <v>5.6510999999999996</v>
      </c>
      <c r="R54" s="774">
        <v>6.0030000000000001</v>
      </c>
      <c r="S54" s="774">
        <v>5.8063500000000001</v>
      </c>
      <c r="T54" s="774">
        <v>6.065100000000001</v>
      </c>
      <c r="U54" s="774">
        <v>6.4170000000000007</v>
      </c>
      <c r="V54" s="774">
        <v>6.5204999999999993</v>
      </c>
      <c r="W54" s="774">
        <v>7.8970499999999992</v>
      </c>
      <c r="X54" s="774">
        <v>8.2291892530032005</v>
      </c>
      <c r="Y54" s="774">
        <v>8.5753761955978831</v>
      </c>
      <c r="Z54" s="774">
        <v>8.9440472618346529</v>
      </c>
      <c r="AA54" s="774">
        <v>9.3127183280714192</v>
      </c>
      <c r="AB54" s="774">
        <v>9.7079410718821713</v>
      </c>
      <c r="AC54" s="774">
        <v>13.416724727806772</v>
      </c>
      <c r="AD54" s="774">
        <v>16.236107067593565</v>
      </c>
      <c r="AE54" s="774">
        <v>21.373712289205301</v>
      </c>
      <c r="AF54" s="774">
        <v>25.771500000000003</v>
      </c>
      <c r="AG54" s="774">
        <v>27.945</v>
      </c>
      <c r="AH54" s="774">
        <v>30.532499999999995</v>
      </c>
      <c r="AI54" s="774">
        <v>32.499000000000002</v>
      </c>
      <c r="AJ54" s="774">
        <v>40.540950000000009</v>
      </c>
      <c r="AK54" s="774">
        <v>47.403000000000006</v>
      </c>
      <c r="AL54" s="774">
        <v>52.474500000000006</v>
      </c>
      <c r="AM54" s="774">
        <v>65.411999999999992</v>
      </c>
      <c r="AN54" s="774">
        <v>79.675335000000004</v>
      </c>
      <c r="AO54" s="774">
        <v>92.4255</v>
      </c>
      <c r="AP54" s="774">
        <v>123.87300466654656</v>
      </c>
      <c r="AQ54" s="774">
        <v>150.35589900000002</v>
      </c>
      <c r="AR54" s="774">
        <v>162.54632979000002</v>
      </c>
      <c r="AS54" s="774">
        <v>167.6756848009199</v>
      </c>
      <c r="AT54" s="774">
        <v>169.09120632928568</v>
      </c>
      <c r="AU54" s="774">
        <v>175.24305599850476</v>
      </c>
      <c r="AV54" s="774">
        <v>177.01025445093805</v>
      </c>
      <c r="AW54" s="775">
        <v>175.71240360737571</v>
      </c>
      <c r="AX54" s="765">
        <v>-4.6198583898579004E-3</v>
      </c>
      <c r="AY54" s="765">
        <v>0.12928877603990241</v>
      </c>
      <c r="AZ54" s="765">
        <v>4.7743036626841165E-2</v>
      </c>
    </row>
    <row r="55" spans="1:52" x14ac:dyDescent="0.3">
      <c r="A55" s="4" t="s">
        <v>318</v>
      </c>
      <c r="B55" s="774">
        <v>1.5361500000000001</v>
      </c>
      <c r="C55" s="774">
        <v>1.2815499999999997</v>
      </c>
      <c r="D55" s="774">
        <v>1.45255</v>
      </c>
      <c r="E55" s="774">
        <v>1.71</v>
      </c>
      <c r="F55" s="774">
        <v>2.1640999999999995</v>
      </c>
      <c r="G55" s="774">
        <v>2.5745</v>
      </c>
      <c r="H55" s="774">
        <v>2.7792249999999998</v>
      </c>
      <c r="I55" s="774">
        <v>3.9111499999999997</v>
      </c>
      <c r="J55" s="774">
        <v>5.3931500000000003</v>
      </c>
      <c r="K55" s="774">
        <v>6.6214999999999993</v>
      </c>
      <c r="L55" s="774">
        <v>9.2378</v>
      </c>
      <c r="M55" s="774">
        <v>10.771100000000001</v>
      </c>
      <c r="N55" s="774">
        <v>11.416149999999998</v>
      </c>
      <c r="O55" s="774">
        <v>11.1473</v>
      </c>
      <c r="P55" s="774">
        <v>17.29</v>
      </c>
      <c r="Q55" s="774">
        <v>17.86</v>
      </c>
      <c r="R55" s="774">
        <v>23.94</v>
      </c>
      <c r="S55" s="774">
        <v>25.46</v>
      </c>
      <c r="T55" s="774">
        <v>27.645</v>
      </c>
      <c r="U55" s="774">
        <v>28.31</v>
      </c>
      <c r="V55" s="774">
        <v>31.844000000000005</v>
      </c>
      <c r="W55" s="774">
        <v>33.411500000000004</v>
      </c>
      <c r="X55" s="774">
        <v>36.337499999999999</v>
      </c>
      <c r="Y55" s="774">
        <v>38.037999999999997</v>
      </c>
      <c r="Z55" s="774">
        <v>40.631500000000003</v>
      </c>
      <c r="AA55" s="774">
        <v>40.783499999999997</v>
      </c>
      <c r="AB55" s="774">
        <v>42.189499999999995</v>
      </c>
      <c r="AC55" s="774">
        <v>43.073</v>
      </c>
      <c r="AD55" s="774">
        <v>44.479000000000006</v>
      </c>
      <c r="AE55" s="774">
        <v>43.89</v>
      </c>
      <c r="AF55" s="774">
        <v>47.319499999999998</v>
      </c>
      <c r="AG55" s="774">
        <v>51.005499999999991</v>
      </c>
      <c r="AH55" s="774">
        <v>53.864999999999995</v>
      </c>
      <c r="AI55" s="774">
        <v>57.056999999999995</v>
      </c>
      <c r="AJ55" s="774">
        <v>62.396000000000001</v>
      </c>
      <c r="AK55" s="774">
        <v>67.677999999999997</v>
      </c>
      <c r="AL55" s="774">
        <v>69.787949999999995</v>
      </c>
      <c r="AM55" s="774">
        <v>70.698999999999998</v>
      </c>
      <c r="AN55" s="774">
        <v>76.417999999999992</v>
      </c>
      <c r="AO55" s="774">
        <v>74.527499999999989</v>
      </c>
      <c r="AP55" s="774">
        <v>83.277000000000001</v>
      </c>
      <c r="AQ55" s="774">
        <v>87.646999999999991</v>
      </c>
      <c r="AR55" s="774">
        <v>94.363500000000002</v>
      </c>
      <c r="AS55" s="774">
        <v>95.028499999999994</v>
      </c>
      <c r="AT55" s="774">
        <v>97.260999999999996</v>
      </c>
      <c r="AU55" s="774">
        <v>99.227499999999992</v>
      </c>
      <c r="AV55" s="774">
        <v>105.31699999999998</v>
      </c>
      <c r="AW55" s="775">
        <v>111.42538600000002</v>
      </c>
      <c r="AX55" s="765">
        <v>6.0890710382513369E-2</v>
      </c>
      <c r="AY55" s="765">
        <v>4.2009800840770994E-2</v>
      </c>
      <c r="AZ55" s="765">
        <v>3.0275530786345765E-2</v>
      </c>
    </row>
    <row r="56" spans="1:52" x14ac:dyDescent="0.3">
      <c r="A56" s="4" t="s">
        <v>634</v>
      </c>
      <c r="B56" s="774">
        <v>0</v>
      </c>
      <c r="C56" s="774">
        <v>0</v>
      </c>
      <c r="D56" s="774">
        <v>0</v>
      </c>
      <c r="E56" s="774">
        <v>0</v>
      </c>
      <c r="F56" s="774">
        <v>0</v>
      </c>
      <c r="G56" s="774">
        <v>0</v>
      </c>
      <c r="H56" s="774">
        <v>3.1399999999999949E-2</v>
      </c>
      <c r="I56" s="774">
        <v>3.4949999999999946E-2</v>
      </c>
      <c r="J56" s="774">
        <v>3.3699999999999945E-2</v>
      </c>
      <c r="K56" s="774">
        <v>3.4749999999999941E-2</v>
      </c>
      <c r="L56" s="774">
        <v>4.6774999999999928E-2</v>
      </c>
      <c r="M56" s="774">
        <v>4.7199999999999923E-2</v>
      </c>
      <c r="N56" s="774">
        <v>4.9249999999999919E-2</v>
      </c>
      <c r="O56" s="774">
        <v>7.4749999999999886E-2</v>
      </c>
      <c r="P56" s="774">
        <v>0.12624999999999981</v>
      </c>
      <c r="Q56" s="774">
        <v>0.14999999999999977</v>
      </c>
      <c r="R56" s="774">
        <v>0.37927499999999936</v>
      </c>
      <c r="S56" s="774">
        <v>0.3734249999999994</v>
      </c>
      <c r="T56" s="774">
        <v>0.88334999999999853</v>
      </c>
      <c r="U56" s="774">
        <v>1.4459249999999977</v>
      </c>
      <c r="V56" s="774">
        <v>1.5921749999999975</v>
      </c>
      <c r="W56" s="774">
        <v>1.8583499999999968</v>
      </c>
      <c r="X56" s="774">
        <v>1.9221999999999968</v>
      </c>
      <c r="Y56" s="774">
        <v>1.9024999999999967</v>
      </c>
      <c r="Z56" s="774">
        <v>2.0622999999999965</v>
      </c>
      <c r="AA56" s="774">
        <v>2.6005499999999957</v>
      </c>
      <c r="AB56" s="774">
        <v>2.7709499999999956</v>
      </c>
      <c r="AC56" s="774">
        <v>4.2977999999999925</v>
      </c>
      <c r="AD56" s="774">
        <v>5.4193749999999907</v>
      </c>
      <c r="AE56" s="774">
        <v>5.3722499999999922</v>
      </c>
      <c r="AF56" s="774">
        <v>5.3722499999999922</v>
      </c>
      <c r="AG56" s="774">
        <v>5.5041999999999911</v>
      </c>
      <c r="AH56" s="774">
        <v>6.0885499999999899</v>
      </c>
      <c r="AI56" s="774">
        <v>6.4561249999999895</v>
      </c>
      <c r="AJ56" s="774">
        <v>5.9377499999999905</v>
      </c>
      <c r="AK56" s="774">
        <v>5.7492499999999911</v>
      </c>
      <c r="AL56" s="774">
        <v>5.8906249999999902</v>
      </c>
      <c r="AM56" s="774">
        <v>5.6549999999999905</v>
      </c>
      <c r="AN56" s="774">
        <v>5.5607499999999908</v>
      </c>
      <c r="AO56" s="774">
        <v>6.1356749999999902</v>
      </c>
      <c r="AP56" s="774">
        <v>8.4259499999999861</v>
      </c>
      <c r="AQ56" s="774">
        <v>7.4174749999999881</v>
      </c>
      <c r="AR56" s="774">
        <v>6.0791249999999906</v>
      </c>
      <c r="AS56" s="774">
        <v>4.9952499999999906</v>
      </c>
      <c r="AT56" s="774">
        <v>4.6182499999999918</v>
      </c>
      <c r="AU56" s="774">
        <v>4.0527499999999934</v>
      </c>
      <c r="AV56" s="774">
        <v>3.6474749999999942</v>
      </c>
      <c r="AW56" s="775">
        <v>3.1068253424999952</v>
      </c>
      <c r="AX56" s="765">
        <v>-0.14589848146129425</v>
      </c>
      <c r="AY56" s="765">
        <v>-4.6802060733350803E-2</v>
      </c>
      <c r="AZ56" s="765">
        <v>8.4415939384457515E-4</v>
      </c>
    </row>
    <row r="57" spans="1:52" x14ac:dyDescent="0.3">
      <c r="A57" s="4" t="s">
        <v>319</v>
      </c>
      <c r="B57" s="774">
        <v>0.81217499999999987</v>
      </c>
      <c r="C57" s="774">
        <v>1.4342249999999999</v>
      </c>
      <c r="D57" s="774">
        <v>1.4556750000000001</v>
      </c>
      <c r="E57" s="774">
        <v>1.6921124999999999</v>
      </c>
      <c r="F57" s="774">
        <v>1.6945499999999998</v>
      </c>
      <c r="G57" s="774">
        <v>1.6184999999999998</v>
      </c>
      <c r="H57" s="774">
        <v>1.8914999999999995</v>
      </c>
      <c r="I57" s="774">
        <v>3.8024999999999998</v>
      </c>
      <c r="J57" s="774">
        <v>5.5672499999999996</v>
      </c>
      <c r="K57" s="774">
        <v>5.9572499999999993</v>
      </c>
      <c r="L57" s="774">
        <v>7.331999999999999</v>
      </c>
      <c r="M57" s="774">
        <v>8.6385000000000005</v>
      </c>
      <c r="N57" s="774">
        <v>9.2624999999999993</v>
      </c>
      <c r="O57" s="774">
        <v>8.150999999999998</v>
      </c>
      <c r="P57" s="774">
        <v>10.724999999999998</v>
      </c>
      <c r="Q57" s="774">
        <v>12.899249999999999</v>
      </c>
      <c r="R57" s="774">
        <v>14.839499999999997</v>
      </c>
      <c r="S57" s="774">
        <v>16.467749999999999</v>
      </c>
      <c r="T57" s="774">
        <v>16.925999999999995</v>
      </c>
      <c r="U57" s="774">
        <v>19.870499999999996</v>
      </c>
      <c r="V57" s="774">
        <v>19.607250000000001</v>
      </c>
      <c r="W57" s="774">
        <v>23.214749999999995</v>
      </c>
      <c r="X57" s="774">
        <v>21.615749999999998</v>
      </c>
      <c r="Y57" s="774">
        <v>22.41525</v>
      </c>
      <c r="Z57" s="774">
        <v>25.174499999999998</v>
      </c>
      <c r="AA57" s="774">
        <v>30.536999999999999</v>
      </c>
      <c r="AB57" s="774">
        <v>32.954999999999991</v>
      </c>
      <c r="AC57" s="774">
        <v>35.402250000000002</v>
      </c>
      <c r="AD57" s="774">
        <v>36.143249999999995</v>
      </c>
      <c r="AE57" s="774">
        <v>37.527749999999997</v>
      </c>
      <c r="AF57" s="774">
        <v>37.420499999999997</v>
      </c>
      <c r="AG57" s="774">
        <v>38.375999999999998</v>
      </c>
      <c r="AH57" s="774">
        <v>42.305249999999994</v>
      </c>
      <c r="AI57" s="774">
        <v>43.670249999999996</v>
      </c>
      <c r="AJ57" s="774">
        <v>45.132749999999994</v>
      </c>
      <c r="AK57" s="774">
        <v>46.59525</v>
      </c>
      <c r="AL57" s="774">
        <v>47.570249999999994</v>
      </c>
      <c r="AM57" s="774">
        <v>49.032749999999993</v>
      </c>
      <c r="AN57" s="774">
        <v>48.983999999999995</v>
      </c>
      <c r="AO57" s="774">
        <v>47.619</v>
      </c>
      <c r="AP57" s="774">
        <v>49.999949999999998</v>
      </c>
      <c r="AQ57" s="774">
        <v>51.000299999999996</v>
      </c>
      <c r="AR57" s="774">
        <v>52.942499999999995</v>
      </c>
      <c r="AS57" s="774">
        <v>53.234999999999999</v>
      </c>
      <c r="AT57" s="774">
        <v>52.888478799502337</v>
      </c>
      <c r="AU57" s="774">
        <v>58.676428546644509</v>
      </c>
      <c r="AV57" s="774">
        <v>59.55657497484416</v>
      </c>
      <c r="AW57" s="775">
        <v>60.449923599466821</v>
      </c>
      <c r="AX57" s="765">
        <v>1.7773224043715175E-2</v>
      </c>
      <c r="AY57" s="765">
        <v>2.2726308944212015E-2</v>
      </c>
      <c r="AZ57" s="765">
        <v>1.6424924235558913E-2</v>
      </c>
    </row>
    <row r="58" spans="1:52" x14ac:dyDescent="0.3">
      <c r="A58" s="4" t="s">
        <v>635</v>
      </c>
      <c r="B58" s="774">
        <v>0</v>
      </c>
      <c r="C58" s="774">
        <v>0</v>
      </c>
      <c r="D58" s="774">
        <v>0</v>
      </c>
      <c r="E58" s="774">
        <v>0</v>
      </c>
      <c r="F58" s="774">
        <v>0</v>
      </c>
      <c r="G58" s="774">
        <v>0</v>
      </c>
      <c r="H58" s="774">
        <v>0</v>
      </c>
      <c r="I58" s="774">
        <v>0</v>
      </c>
      <c r="J58" s="774">
        <v>0</v>
      </c>
      <c r="K58" s="774">
        <v>0</v>
      </c>
      <c r="L58" s="774">
        <v>0</v>
      </c>
      <c r="M58" s="774">
        <v>0</v>
      </c>
      <c r="N58" s="774">
        <v>0</v>
      </c>
      <c r="O58" s="774">
        <v>0</v>
      </c>
      <c r="P58" s="774">
        <v>0</v>
      </c>
      <c r="Q58" s="774">
        <v>0</v>
      </c>
      <c r="R58" s="774">
        <v>0</v>
      </c>
      <c r="S58" s="774">
        <v>0</v>
      </c>
      <c r="T58" s="774">
        <v>0</v>
      </c>
      <c r="U58" s="774">
        <v>0</v>
      </c>
      <c r="V58" s="774">
        <v>0</v>
      </c>
      <c r="W58" s="774">
        <v>0</v>
      </c>
      <c r="X58" s="774">
        <v>0</v>
      </c>
      <c r="Y58" s="774">
        <v>0</v>
      </c>
      <c r="Z58" s="774">
        <v>0</v>
      </c>
      <c r="AA58" s="774">
        <v>0</v>
      </c>
      <c r="AB58" s="774">
        <v>0</v>
      </c>
      <c r="AC58" s="774">
        <v>0</v>
      </c>
      <c r="AD58" s="774">
        <v>0</v>
      </c>
      <c r="AE58" s="774">
        <v>0</v>
      </c>
      <c r="AF58" s="774">
        <v>0</v>
      </c>
      <c r="AG58" s="774">
        <v>0</v>
      </c>
      <c r="AH58" s="774">
        <v>0</v>
      </c>
      <c r="AI58" s="774">
        <v>0</v>
      </c>
      <c r="AJ58" s="774">
        <v>0</v>
      </c>
      <c r="AK58" s="774">
        <v>0</v>
      </c>
      <c r="AL58" s="774">
        <v>0</v>
      </c>
      <c r="AM58" s="774">
        <v>0</v>
      </c>
      <c r="AN58" s="774">
        <v>0</v>
      </c>
      <c r="AO58" s="774">
        <v>0.78189999999999871</v>
      </c>
      <c r="AP58" s="774">
        <v>6.2552999999999894</v>
      </c>
      <c r="AQ58" s="774">
        <v>9.4230249999999867</v>
      </c>
      <c r="AR58" s="774">
        <v>7.6168999999999878</v>
      </c>
      <c r="AS58" s="774">
        <v>10.352974999999983</v>
      </c>
      <c r="AT58" s="774">
        <v>9.7616749999999826</v>
      </c>
      <c r="AU58" s="774">
        <v>2.8563499999999955</v>
      </c>
      <c r="AV58" s="774">
        <v>0.6385702156812727</v>
      </c>
      <c r="AW58" s="775">
        <v>0.65009093940085483</v>
      </c>
      <c r="AX58" s="765">
        <v>2.0822970043876898E-2</v>
      </c>
      <c r="AY58" s="765" t="s">
        <v>623</v>
      </c>
      <c r="AZ58" s="765">
        <v>1.7663702102638457E-4</v>
      </c>
    </row>
    <row r="59" spans="1:52" x14ac:dyDescent="0.3">
      <c r="A59" s="4" t="s">
        <v>636</v>
      </c>
      <c r="B59" s="774">
        <v>0.12920638852800001</v>
      </c>
      <c r="C59" s="774">
        <v>0.12094239902400002</v>
      </c>
      <c r="D59" s="774">
        <v>0.11955600604800001</v>
      </c>
      <c r="E59" s="774">
        <v>5.189459198400001E-2</v>
      </c>
      <c r="F59" s="774">
        <v>6.3420682608000004E-2</v>
      </c>
      <c r="G59" s="774">
        <v>5.7956663232000008E-2</v>
      </c>
      <c r="H59" s="774">
        <v>5.5836297504000008E-2</v>
      </c>
      <c r="I59" s="774">
        <v>5.5482903216000003E-2</v>
      </c>
      <c r="J59" s="774">
        <v>5.4585825408000013E-2</v>
      </c>
      <c r="K59" s="774">
        <v>3.8873371680000005E-2</v>
      </c>
      <c r="L59" s="774">
        <v>1.8485239680000002E-3</v>
      </c>
      <c r="M59" s="774">
        <v>1.9572606720000005E-3</v>
      </c>
      <c r="N59" s="774">
        <v>4.3576234128000005E-2</v>
      </c>
      <c r="O59" s="774">
        <v>6.1735263696000006E-2</v>
      </c>
      <c r="P59" s="774">
        <v>5.3906221008000008E-2</v>
      </c>
      <c r="Q59" s="774">
        <v>5.0725672416000012E-2</v>
      </c>
      <c r="R59" s="774">
        <v>3.8030662223999999E-2</v>
      </c>
      <c r="S59" s="774">
        <v>4.3331576544000001E-2</v>
      </c>
      <c r="T59" s="774">
        <v>3.9770449488000008E-2</v>
      </c>
      <c r="U59" s="774">
        <v>0.11849270833049999</v>
      </c>
      <c r="V59" s="774">
        <v>0.15345665569949998</v>
      </c>
      <c r="W59" s="774">
        <v>0.14815574137949997</v>
      </c>
      <c r="X59" s="774">
        <v>0.15542892430199998</v>
      </c>
      <c r="Y59" s="774">
        <v>0.17528951338650001</v>
      </c>
      <c r="Z59" s="774">
        <v>0.24226650918599998</v>
      </c>
      <c r="AA59" s="774">
        <v>0.24569171536199999</v>
      </c>
      <c r="AB59" s="774">
        <v>0.2300735567445</v>
      </c>
      <c r="AC59" s="774">
        <v>0.2551673828774999</v>
      </c>
      <c r="AD59" s="774">
        <v>0.25288447843049999</v>
      </c>
      <c r="AE59" s="774">
        <v>0.24952694952600002</v>
      </c>
      <c r="AF59" s="774">
        <v>0.23741498327550001</v>
      </c>
      <c r="AG59" s="774">
        <v>0.22898675604149998</v>
      </c>
      <c r="AH59" s="774">
        <v>0.20801161574099999</v>
      </c>
      <c r="AI59" s="774">
        <v>0.23325884840887498</v>
      </c>
      <c r="AJ59" s="774">
        <v>1.3748961225236251</v>
      </c>
      <c r="AK59" s="774">
        <v>1.7784278003808751</v>
      </c>
      <c r="AL59" s="774">
        <v>2.4167207479158752</v>
      </c>
      <c r="AM59" s="774">
        <v>2.8191152918692506</v>
      </c>
      <c r="AN59" s="774">
        <v>3.4595514709886257</v>
      </c>
      <c r="AO59" s="774">
        <v>2.73616484158575</v>
      </c>
      <c r="AP59" s="774">
        <v>3.2548697370150008</v>
      </c>
      <c r="AQ59" s="774">
        <v>4.2314329427351254</v>
      </c>
      <c r="AR59" s="774">
        <v>2.5212386120227275</v>
      </c>
      <c r="AS59" s="774">
        <v>6.2513076936465009</v>
      </c>
      <c r="AT59" s="774">
        <v>7.3311031864721263</v>
      </c>
      <c r="AU59" s="774">
        <v>8.0663552454384</v>
      </c>
      <c r="AV59" s="774">
        <v>9.0474506000000012</v>
      </c>
      <c r="AW59" s="775">
        <v>9.5347040037551682</v>
      </c>
      <c r="AX59" s="765">
        <v>5.6734712383017527E-2</v>
      </c>
      <c r="AY59" s="765">
        <v>0.14111647342511402</v>
      </c>
      <c r="AZ59" s="765">
        <v>2.5906863325058059E-3</v>
      </c>
    </row>
    <row r="60" spans="1:52" x14ac:dyDescent="0.3">
      <c r="A60" s="766" t="s">
        <v>637</v>
      </c>
      <c r="B60" s="776">
        <v>10.489311696739742</v>
      </c>
      <c r="C60" s="776">
        <v>16.51921035029644</v>
      </c>
      <c r="D60" s="776">
        <v>20.492340124004091</v>
      </c>
      <c r="E60" s="776">
        <v>23.415885444902717</v>
      </c>
      <c r="F60" s="776">
        <v>24.544499464469521</v>
      </c>
      <c r="G60" s="776">
        <v>26.983468530445201</v>
      </c>
      <c r="H60" s="776">
        <v>28.025112696805323</v>
      </c>
      <c r="I60" s="776">
        <v>31.697028333152915</v>
      </c>
      <c r="J60" s="776">
        <v>30.448672641538039</v>
      </c>
      <c r="K60" s="776">
        <v>37.156294060162296</v>
      </c>
      <c r="L60" s="776">
        <v>34.431512704145959</v>
      </c>
      <c r="M60" s="776">
        <v>37.140606366512273</v>
      </c>
      <c r="N60" s="776">
        <v>41.593201086242182</v>
      </c>
      <c r="O60" s="776">
        <v>41.96468272886348</v>
      </c>
      <c r="P60" s="776">
        <v>53.581915261709668</v>
      </c>
      <c r="Q60" s="776">
        <v>57.886956072849962</v>
      </c>
      <c r="R60" s="776">
        <v>69.160653549963683</v>
      </c>
      <c r="S60" s="776">
        <v>75.554238061300168</v>
      </c>
      <c r="T60" s="776">
        <v>84.035109779298324</v>
      </c>
      <c r="U60" s="776">
        <v>94.394934708330496</v>
      </c>
      <c r="V60" s="776">
        <v>101.78117165569951</v>
      </c>
      <c r="W60" s="776">
        <v>107.38407874137948</v>
      </c>
      <c r="X60" s="776">
        <v>114.61633717730518</v>
      </c>
      <c r="Y60" s="776">
        <v>105.75249020898438</v>
      </c>
      <c r="Z60" s="776">
        <v>123.24184702102065</v>
      </c>
      <c r="AA60" s="776">
        <v>139.90316254343344</v>
      </c>
      <c r="AB60" s="776">
        <v>150.75301182862665</v>
      </c>
      <c r="AC60" s="776">
        <v>162.2552168606843</v>
      </c>
      <c r="AD60" s="776">
        <v>174.37519004602407</v>
      </c>
      <c r="AE60" s="776">
        <v>189.1542032387313</v>
      </c>
      <c r="AF60" s="776">
        <v>206.48199454342657</v>
      </c>
      <c r="AG60" s="776">
        <v>224.97511273747295</v>
      </c>
      <c r="AH60" s="776">
        <v>247.69878928053598</v>
      </c>
      <c r="AI60" s="776">
        <v>260.74652651075075</v>
      </c>
      <c r="AJ60" s="776">
        <v>289.55868555588944</v>
      </c>
      <c r="AK60" s="776">
        <v>314.04536782655146</v>
      </c>
      <c r="AL60" s="776">
        <v>336.15325868629009</v>
      </c>
      <c r="AM60" s="776">
        <v>367.73782969004895</v>
      </c>
      <c r="AN60" s="776">
        <v>397.64012939013446</v>
      </c>
      <c r="AO60" s="776">
        <v>419.59642065804866</v>
      </c>
      <c r="AP60" s="776">
        <v>481.575103953981</v>
      </c>
      <c r="AQ60" s="776">
        <v>526.445883456209</v>
      </c>
      <c r="AR60" s="776">
        <v>552.18917340447911</v>
      </c>
      <c r="AS60" s="776">
        <v>569.1335740636888</v>
      </c>
      <c r="AT60" s="776">
        <v>589.85651042662357</v>
      </c>
      <c r="AU60" s="776">
        <v>608.40675764616083</v>
      </c>
      <c r="AV60" s="776">
        <v>630.82706761512497</v>
      </c>
      <c r="AW60" s="776">
        <v>659.87012660258176</v>
      </c>
      <c r="AX60" s="768">
        <v>4.8897684348339299E-2</v>
      </c>
      <c r="AY60" s="768">
        <v>6.4969817211861125E-2</v>
      </c>
      <c r="AZ60" s="768">
        <v>0.17929413619394002</v>
      </c>
    </row>
    <row r="61" spans="1:52" x14ac:dyDescent="0.3">
      <c r="B61" s="774"/>
      <c r="C61" s="774"/>
      <c r="D61" s="774"/>
      <c r="E61" s="774"/>
      <c r="F61" s="774"/>
      <c r="G61" s="774"/>
      <c r="H61" s="774"/>
      <c r="I61" s="774"/>
      <c r="J61" s="774"/>
      <c r="K61" s="774"/>
      <c r="L61" s="774"/>
      <c r="M61" s="774"/>
      <c r="N61" s="774"/>
      <c r="O61" s="774"/>
      <c r="P61" s="774"/>
      <c r="Q61" s="774"/>
      <c r="R61" s="774"/>
      <c r="S61" s="774"/>
      <c r="T61" s="774"/>
      <c r="U61" s="774"/>
      <c r="V61" s="774"/>
      <c r="W61" s="774"/>
      <c r="X61" s="774"/>
      <c r="Y61" s="774"/>
      <c r="Z61" s="774"/>
      <c r="AA61" s="774"/>
      <c r="AB61" s="774"/>
      <c r="AC61" s="774"/>
      <c r="AD61" s="774"/>
      <c r="AE61" s="774"/>
      <c r="AF61" s="774"/>
      <c r="AG61" s="774"/>
      <c r="AH61" s="774"/>
      <c r="AI61" s="774"/>
      <c r="AJ61" s="774"/>
      <c r="AK61" s="774"/>
      <c r="AL61" s="774"/>
      <c r="AM61" s="774"/>
      <c r="AN61" s="774"/>
      <c r="AO61" s="774"/>
      <c r="AP61" s="774"/>
      <c r="AQ61" s="774"/>
      <c r="AR61" s="774"/>
      <c r="AS61" s="774"/>
      <c r="AT61" s="774"/>
      <c r="AU61" s="774"/>
      <c r="AV61" s="774"/>
      <c r="AW61" s="775"/>
      <c r="AX61" s="765"/>
      <c r="AY61" s="765"/>
      <c r="AZ61" s="765"/>
    </row>
    <row r="62" spans="1:52" x14ac:dyDescent="0.3">
      <c r="A62" s="4" t="s">
        <v>306</v>
      </c>
      <c r="B62" s="774">
        <v>2.4380124999999997</v>
      </c>
      <c r="C62" s="774">
        <v>2.5698750000000001</v>
      </c>
      <c r="D62" s="774">
        <v>3.2561374999999999</v>
      </c>
      <c r="E62" s="774">
        <v>4.321625</v>
      </c>
      <c r="F62" s="774">
        <v>4.9963375000000001</v>
      </c>
      <c r="G62" s="774">
        <v>6.1523000000000003</v>
      </c>
      <c r="H62" s="774">
        <v>7.7490874999999999</v>
      </c>
      <c r="I62" s="774">
        <v>7.4165437499999998</v>
      </c>
      <c r="J62" s="774">
        <v>11.501875000000002</v>
      </c>
      <c r="K62" s="774">
        <v>18.853450000000002</v>
      </c>
      <c r="L62" s="774">
        <v>15.409749999999999</v>
      </c>
      <c r="M62" s="774">
        <v>17.864843</v>
      </c>
      <c r="N62" s="774">
        <v>23.310008999999997</v>
      </c>
      <c r="O62" s="774">
        <v>33.379263000000002</v>
      </c>
      <c r="P62" s="774">
        <v>33.975881999999999</v>
      </c>
      <c r="Q62" s="774">
        <v>37.338115000000002</v>
      </c>
      <c r="R62" s="774">
        <v>38.189430999999999</v>
      </c>
      <c r="S62" s="774">
        <v>43.10078</v>
      </c>
      <c r="T62" s="774">
        <v>45.058109000000002</v>
      </c>
      <c r="U62" s="774">
        <v>48.583162000000002</v>
      </c>
      <c r="V62" s="774">
        <v>51.656970999999999</v>
      </c>
      <c r="W62" s="774">
        <v>55.703047999999995</v>
      </c>
      <c r="X62" s="774">
        <v>58.001135999999995</v>
      </c>
      <c r="Y62" s="774">
        <v>58.746618999999995</v>
      </c>
      <c r="Z62" s="774">
        <v>54.010882999999993</v>
      </c>
      <c r="AA62" s="774">
        <v>61.491298999999991</v>
      </c>
      <c r="AB62" s="774">
        <v>65.251277999999999</v>
      </c>
      <c r="AC62" s="774">
        <v>74.858821000000006</v>
      </c>
      <c r="AD62" s="774">
        <v>80.162101000000007</v>
      </c>
      <c r="AE62" s="774">
        <v>90.106914000000003</v>
      </c>
      <c r="AF62" s="774">
        <v>91.888630000000006</v>
      </c>
      <c r="AG62" s="774">
        <v>86.472539000000012</v>
      </c>
      <c r="AH62" s="774">
        <v>88.941587999999996</v>
      </c>
      <c r="AI62" s="774">
        <v>93.857589000000004</v>
      </c>
      <c r="AJ62" s="774">
        <v>92.054939000000005</v>
      </c>
      <c r="AK62" s="774">
        <v>84.911749999999998</v>
      </c>
      <c r="AL62" s="774">
        <v>81.299487499999998</v>
      </c>
      <c r="AM62" s="774">
        <v>81.64598749999999</v>
      </c>
      <c r="AN62" s="774">
        <v>82.600787499999996</v>
      </c>
      <c r="AO62" s="774">
        <v>76.56687500000001</v>
      </c>
      <c r="AP62" s="774">
        <v>77.396550000000005</v>
      </c>
      <c r="AQ62" s="774">
        <v>79.598749999999995</v>
      </c>
      <c r="AR62" s="774">
        <v>78.443750000000009</v>
      </c>
      <c r="AS62" s="774">
        <v>79.338875000000002</v>
      </c>
      <c r="AT62" s="774">
        <v>80.17240000000001</v>
      </c>
      <c r="AU62" s="774">
        <v>81.411137499999995</v>
      </c>
      <c r="AV62" s="774">
        <v>91.392262500000001</v>
      </c>
      <c r="AW62" s="775">
        <v>91.245000000000005</v>
      </c>
      <c r="AX62" s="765">
        <v>1.116514417054626E-3</v>
      </c>
      <c r="AY62" s="765">
        <v>1.1770848239823994E-2</v>
      </c>
      <c r="AZ62" s="765">
        <v>2.4792292903523069E-2</v>
      </c>
    </row>
    <row r="63" spans="1:52" x14ac:dyDescent="0.3">
      <c r="A63" s="4" t="s">
        <v>640</v>
      </c>
      <c r="B63" s="774">
        <v>8.181250000000001E-2</v>
      </c>
      <c r="C63" s="774">
        <v>8.181250000000001E-2</v>
      </c>
      <c r="D63" s="774">
        <v>6.8337500000000009E-2</v>
      </c>
      <c r="E63" s="774">
        <v>5.4862500000000002E-2</v>
      </c>
      <c r="F63" s="774">
        <v>5.7750000000000003E-2</v>
      </c>
      <c r="G63" s="774">
        <v>4.8125000000000001E-2</v>
      </c>
      <c r="H63" s="774">
        <v>0.36574999999999996</v>
      </c>
      <c r="I63" s="774">
        <v>0.44274999999999998</v>
      </c>
      <c r="J63" s="774">
        <v>0.71225000000000005</v>
      </c>
      <c r="K63" s="774">
        <v>1.0780000000000001</v>
      </c>
      <c r="L63" s="774">
        <v>2.0982500000000002</v>
      </c>
      <c r="M63" s="774">
        <v>2.3485</v>
      </c>
      <c r="N63" s="774">
        <v>2.5698750000000001</v>
      </c>
      <c r="O63" s="774">
        <v>3.0126249999999999</v>
      </c>
      <c r="P63" s="774">
        <v>3.8692499999999996</v>
      </c>
      <c r="Q63" s="774">
        <v>4.7451249999999998</v>
      </c>
      <c r="R63" s="774">
        <v>5.4670000000000005</v>
      </c>
      <c r="S63" s="774">
        <v>6.0445000000000002</v>
      </c>
      <c r="T63" s="774">
        <v>6.6604999999999999</v>
      </c>
      <c r="U63" s="774">
        <v>7.4497499999999999</v>
      </c>
      <c r="V63" s="774">
        <v>7.7673750000000004</v>
      </c>
      <c r="W63" s="774">
        <v>8.7395000000000014</v>
      </c>
      <c r="X63" s="774">
        <v>9.4517500000000005</v>
      </c>
      <c r="Y63" s="774">
        <v>10.866624999999999</v>
      </c>
      <c r="Z63" s="774">
        <v>11.64625</v>
      </c>
      <c r="AA63" s="774">
        <v>12.03125</v>
      </c>
      <c r="AB63" s="774">
        <v>12.801250000000001</v>
      </c>
      <c r="AC63" s="774">
        <v>13.09</v>
      </c>
      <c r="AD63" s="774">
        <v>13.475</v>
      </c>
      <c r="AE63" s="774">
        <v>16.170000000000002</v>
      </c>
      <c r="AF63" s="774">
        <v>20.212499999999999</v>
      </c>
      <c r="AG63" s="774">
        <v>24.254999999999999</v>
      </c>
      <c r="AH63" s="774">
        <v>26.276250000000001</v>
      </c>
      <c r="AI63" s="774">
        <v>28.971250000000001</v>
      </c>
      <c r="AJ63" s="774">
        <v>31.762499999999999</v>
      </c>
      <c r="AK63" s="774">
        <v>40.90625</v>
      </c>
      <c r="AL63" s="774">
        <v>52.648750000000007</v>
      </c>
      <c r="AM63" s="774">
        <v>53.601624999999999</v>
      </c>
      <c r="AN63" s="774">
        <v>56.758625000000002</v>
      </c>
      <c r="AO63" s="774">
        <v>60.339124999999996</v>
      </c>
      <c r="AP63" s="774">
        <v>59.020500000000006</v>
      </c>
      <c r="AQ63" s="774">
        <v>59.143280831249996</v>
      </c>
      <c r="AR63" s="774">
        <v>58.598181468749992</v>
      </c>
      <c r="AS63" s="774">
        <v>53.964836887499999</v>
      </c>
      <c r="AT63" s="774">
        <v>46.961048749999996</v>
      </c>
      <c r="AU63" s="774">
        <v>42.590625000000003</v>
      </c>
      <c r="AV63" s="774">
        <v>40.251750000000001</v>
      </c>
      <c r="AW63" s="775">
        <v>49.018441090230702</v>
      </c>
      <c r="AX63" s="765">
        <v>0.22112383330274765</v>
      </c>
      <c r="AY63" s="765">
        <v>-2.6491673981876684E-2</v>
      </c>
      <c r="AZ63" s="765">
        <v>1.3318861846491208E-2</v>
      </c>
    </row>
    <row r="64" spans="1:52" x14ac:dyDescent="0.3">
      <c r="A64" s="4" t="s">
        <v>311</v>
      </c>
      <c r="B64" s="774">
        <v>0.27929999999999994</v>
      </c>
      <c r="C64" s="774">
        <v>0.67259999999999998</v>
      </c>
      <c r="D64" s="774">
        <v>2.6903999999999999</v>
      </c>
      <c r="E64" s="774">
        <v>4.3044499999999992</v>
      </c>
      <c r="F64" s="774">
        <v>3.8712499999999999</v>
      </c>
      <c r="G64" s="774">
        <v>4.4032499999999999</v>
      </c>
      <c r="H64" s="774">
        <v>4.5400499999999999</v>
      </c>
      <c r="I64" s="774">
        <v>4.7984499999999999</v>
      </c>
      <c r="J64" s="774">
        <v>4.8649499999999994</v>
      </c>
      <c r="K64" s="774">
        <v>6.4457499999999994</v>
      </c>
      <c r="L64" s="774">
        <v>4.9115000000000002</v>
      </c>
      <c r="M64" s="774">
        <v>2.9925000000000002</v>
      </c>
      <c r="N64" s="774">
        <v>3.1825000000000001</v>
      </c>
      <c r="O64" s="774">
        <v>3.5244999999999997</v>
      </c>
      <c r="P64" s="774">
        <v>4.37</v>
      </c>
      <c r="Q64" s="774">
        <v>4.9400000000000004</v>
      </c>
      <c r="R64" s="774">
        <v>5.3199999999999994</v>
      </c>
      <c r="S64" s="774">
        <v>4.75</v>
      </c>
      <c r="T64" s="774">
        <v>5.2249999999999996</v>
      </c>
      <c r="U64" s="774">
        <v>6.4599999999999991</v>
      </c>
      <c r="V64" s="774">
        <v>5.89</v>
      </c>
      <c r="W64" s="774">
        <v>6.213000000000001</v>
      </c>
      <c r="X64" s="774">
        <v>6.4314999999999989</v>
      </c>
      <c r="Y64" s="774">
        <v>6.0419999999999998</v>
      </c>
      <c r="Z64" s="774">
        <v>6.0705</v>
      </c>
      <c r="AA64" s="774">
        <v>6.0229999999999997</v>
      </c>
      <c r="AB64" s="774">
        <v>6.0990000000000002</v>
      </c>
      <c r="AC64" s="774">
        <v>6.2415000000000003</v>
      </c>
      <c r="AD64" s="774">
        <v>6.0419999999999998</v>
      </c>
      <c r="AE64" s="774">
        <v>4.9400000000000004</v>
      </c>
      <c r="AF64" s="774">
        <v>5.5859999999999994</v>
      </c>
      <c r="AG64" s="774">
        <v>5.8709999999999996</v>
      </c>
      <c r="AH64" s="774">
        <v>5.6049999999999995</v>
      </c>
      <c r="AI64" s="774">
        <v>5.2249999999999996</v>
      </c>
      <c r="AJ64" s="774">
        <v>7.657</v>
      </c>
      <c r="AK64" s="774">
        <v>10.734999999999999</v>
      </c>
      <c r="AL64" s="774">
        <v>12.53525</v>
      </c>
      <c r="AM64" s="774">
        <v>14.515999999999998</v>
      </c>
      <c r="AN64" s="774">
        <v>15.105</v>
      </c>
      <c r="AO64" s="774">
        <v>15.105</v>
      </c>
      <c r="AP64" s="774">
        <v>15.973299999999998</v>
      </c>
      <c r="AQ64" s="774">
        <v>7.46225</v>
      </c>
      <c r="AR64" s="774">
        <v>11.58999999999998</v>
      </c>
      <c r="AS64" s="774">
        <v>12.159999999999981</v>
      </c>
      <c r="AT64" s="774">
        <v>11.827499999999981</v>
      </c>
      <c r="AU64" s="774">
        <v>12.37397648043218</v>
      </c>
      <c r="AV64" s="774">
        <v>11.235270174938616</v>
      </c>
      <c r="AW64" s="775">
        <v>11.525613666229278</v>
      </c>
      <c r="AX64" s="765">
        <v>2.8644993311373712E-2</v>
      </c>
      <c r="AY64" s="765">
        <v>-1.0888953693511172E-2</v>
      </c>
      <c r="AZ64" s="765">
        <v>3.1316388832922861E-3</v>
      </c>
    </row>
    <row r="65" spans="1:52" x14ac:dyDescent="0.3">
      <c r="A65" s="4" t="s">
        <v>312</v>
      </c>
      <c r="B65" s="774">
        <v>0.10545</v>
      </c>
      <c r="C65" s="774">
        <v>0.19522499999999998</v>
      </c>
      <c r="D65" s="774">
        <v>0.26172500000000004</v>
      </c>
      <c r="E65" s="774">
        <v>0.40089999999999998</v>
      </c>
      <c r="F65" s="774">
        <v>0.37429999999999997</v>
      </c>
      <c r="G65" s="774">
        <v>0.33534999999999998</v>
      </c>
      <c r="H65" s="774">
        <v>0.62272499999999997</v>
      </c>
      <c r="I65" s="774">
        <v>0.81984999999999997</v>
      </c>
      <c r="J65" s="774">
        <v>0.99322500000000002</v>
      </c>
      <c r="K65" s="774">
        <v>1.3090999999999999</v>
      </c>
      <c r="L65" s="774">
        <v>1.5822249999999998</v>
      </c>
      <c r="M65" s="774">
        <v>2.3303500000000001</v>
      </c>
      <c r="N65" s="774">
        <v>2.4277249999999997</v>
      </c>
      <c r="O65" s="774">
        <v>2.7521500000000003</v>
      </c>
      <c r="P65" s="774">
        <v>2.6476499999999996</v>
      </c>
      <c r="Q65" s="774">
        <v>2.508</v>
      </c>
      <c r="R65" s="774">
        <v>2.9250500000000006</v>
      </c>
      <c r="S65" s="774">
        <v>2.8965499999999995</v>
      </c>
      <c r="T65" s="774">
        <v>3.4822250000000001</v>
      </c>
      <c r="U65" s="774">
        <v>4.0317999999999987</v>
      </c>
      <c r="V65" s="774">
        <v>3.8389500000000001</v>
      </c>
      <c r="W65" s="774">
        <v>3.7448999999999999</v>
      </c>
      <c r="X65" s="774">
        <v>4.0536500000000002</v>
      </c>
      <c r="Y65" s="774">
        <v>4.6189</v>
      </c>
      <c r="Z65" s="774">
        <v>4.2189500000000004</v>
      </c>
      <c r="AA65" s="774">
        <v>4.5913499999999994</v>
      </c>
      <c r="AB65" s="774">
        <v>5.1651499999999997</v>
      </c>
      <c r="AC65" s="774">
        <v>4.9745974341546297</v>
      </c>
      <c r="AD65" s="774">
        <v>6.01768903993203</v>
      </c>
      <c r="AE65" s="774">
        <v>4.3377164924950442</v>
      </c>
      <c r="AF65" s="774">
        <v>11.204464037099973</v>
      </c>
      <c r="AG65" s="774">
        <v>15.261342395921833</v>
      </c>
      <c r="AH65" s="774">
        <v>17.140391438685924</v>
      </c>
      <c r="AI65" s="774">
        <v>21.393889122561657</v>
      </c>
      <c r="AJ65" s="774">
        <v>23.213862791881176</v>
      </c>
      <c r="AK65" s="774">
        <v>23.795782184901284</v>
      </c>
      <c r="AL65" s="774">
        <v>28.113787853906125</v>
      </c>
      <c r="AM65" s="774">
        <v>35.007624522965557</v>
      </c>
      <c r="AN65" s="774">
        <v>34.354548037560853</v>
      </c>
      <c r="AO65" s="774">
        <v>24.697214662866632</v>
      </c>
      <c r="AP65" s="774">
        <v>35.454471182758247</v>
      </c>
      <c r="AQ65" s="774">
        <v>38.550189712473617</v>
      </c>
      <c r="AR65" s="774">
        <v>41.121498411058404</v>
      </c>
      <c r="AS65" s="774">
        <v>34.380142274819534</v>
      </c>
      <c r="AT65" s="774">
        <v>42.795782146548646</v>
      </c>
      <c r="AU65" s="774">
        <v>47.565016411125008</v>
      </c>
      <c r="AV65" s="774">
        <v>42.63648282705001</v>
      </c>
      <c r="AW65" s="775">
        <v>47.205618950925015</v>
      </c>
      <c r="AX65" s="765">
        <v>0.11018998081739406</v>
      </c>
      <c r="AY65" s="765">
        <v>4.2524334037042477E-2</v>
      </c>
      <c r="AZ65" s="765">
        <v>1.2826297679033727E-2</v>
      </c>
    </row>
    <row r="66" spans="1:52" x14ac:dyDescent="0.3">
      <c r="A66" s="4" t="s">
        <v>644</v>
      </c>
      <c r="B66" s="774">
        <v>0.11264124999999997</v>
      </c>
      <c r="C66" s="774">
        <v>0.18277769899999985</v>
      </c>
      <c r="D66" s="774">
        <v>0.23688462234999982</v>
      </c>
      <c r="E66" s="774">
        <v>0.75037776199999917</v>
      </c>
      <c r="F66" s="774">
        <v>0.96086216234999899</v>
      </c>
      <c r="G66" s="774">
        <v>0.59408986499999972</v>
      </c>
      <c r="H66" s="774">
        <v>0.45060092899999993</v>
      </c>
      <c r="I66" s="774">
        <v>0.52009118199999982</v>
      </c>
      <c r="J66" s="774">
        <v>0.59672766199999983</v>
      </c>
      <c r="K66" s="774">
        <v>0.64669451199999983</v>
      </c>
      <c r="L66" s="774">
        <v>0.828613881</v>
      </c>
      <c r="M66" s="774">
        <v>0.93861095699999986</v>
      </c>
      <c r="N66" s="774">
        <v>1.0211802889999997</v>
      </c>
      <c r="O66" s="774">
        <v>1.0271448999999997</v>
      </c>
      <c r="P66" s="774">
        <v>1.002287382</v>
      </c>
      <c r="Q66" s="774">
        <v>1.0365809659999998</v>
      </c>
      <c r="R66" s="774">
        <v>1.1128321839999997</v>
      </c>
      <c r="S66" s="774">
        <v>1.1059892509999998</v>
      </c>
      <c r="T66" s="774">
        <v>1.3273939529999996</v>
      </c>
      <c r="U66" s="774">
        <v>1.2160847919999997</v>
      </c>
      <c r="V66" s="774">
        <v>3.0057633029999957</v>
      </c>
      <c r="W66" s="774">
        <v>2.9447250129999962</v>
      </c>
      <c r="X66" s="774">
        <v>2.8902439259999966</v>
      </c>
      <c r="Y66" s="774">
        <v>3.0665281719999955</v>
      </c>
      <c r="Z66" s="774">
        <v>3.0180387549999961</v>
      </c>
      <c r="AA66" s="774">
        <v>3.1336232389999954</v>
      </c>
      <c r="AB66" s="774">
        <v>4.015822369999996</v>
      </c>
      <c r="AC66" s="774">
        <v>4.9961839439999967</v>
      </c>
      <c r="AD66" s="774">
        <v>5.2348453527187466</v>
      </c>
      <c r="AE66" s="774">
        <v>6.1179440371874962</v>
      </c>
      <c r="AF66" s="774">
        <v>6.2096489225624962</v>
      </c>
      <c r="AG66" s="774">
        <v>7.2094231227124954</v>
      </c>
      <c r="AH66" s="774">
        <v>7.345045116537495</v>
      </c>
      <c r="AI66" s="774">
        <v>6.5522493937312456</v>
      </c>
      <c r="AJ66" s="774">
        <v>8.614234611049767</v>
      </c>
      <c r="AK66" s="774">
        <v>10.427106781420726</v>
      </c>
      <c r="AL66" s="774">
        <v>10.930869417631413</v>
      </c>
      <c r="AM66" s="774">
        <v>12.591608725142953</v>
      </c>
      <c r="AN66" s="774">
        <v>16.725760289902503</v>
      </c>
      <c r="AO66" s="774">
        <v>16.136648253125273</v>
      </c>
      <c r="AP66" s="774">
        <v>18.213568655377966</v>
      </c>
      <c r="AQ66" s="774">
        <v>17.892345940508399</v>
      </c>
      <c r="AR66" s="774">
        <v>18.08267890575393</v>
      </c>
      <c r="AS66" s="774">
        <v>18.488063273829869</v>
      </c>
      <c r="AT66" s="774">
        <v>18.829689996101706</v>
      </c>
      <c r="AU66" s="774">
        <v>19.706913453303919</v>
      </c>
      <c r="AV66" s="774">
        <v>21.450366689197622</v>
      </c>
      <c r="AW66" s="775">
        <v>26.040177503557938</v>
      </c>
      <c r="AX66" s="765">
        <v>0.21729040383601284</v>
      </c>
      <c r="AY66" s="765">
        <v>6.9739423858288241E-2</v>
      </c>
      <c r="AZ66" s="765">
        <v>7.0754091503966304E-3</v>
      </c>
    </row>
    <row r="67" spans="1:52" x14ac:dyDescent="0.3">
      <c r="A67" s="766" t="s">
        <v>645</v>
      </c>
      <c r="B67" s="776">
        <v>3.0172162499999997</v>
      </c>
      <c r="C67" s="776">
        <v>3.7022901990000001</v>
      </c>
      <c r="D67" s="776">
        <v>6.51348462235</v>
      </c>
      <c r="E67" s="776">
        <v>9.8322152619999983</v>
      </c>
      <c r="F67" s="776">
        <v>10.26049966235</v>
      </c>
      <c r="G67" s="776">
        <v>11.533114865</v>
      </c>
      <c r="H67" s="776">
        <v>13.728213429</v>
      </c>
      <c r="I67" s="776">
        <v>13.997684932</v>
      </c>
      <c r="J67" s="776">
        <v>18.669027662000001</v>
      </c>
      <c r="K67" s="776">
        <v>28.332994511999999</v>
      </c>
      <c r="L67" s="776">
        <v>24.830338880999999</v>
      </c>
      <c r="M67" s="776">
        <v>26.474803956999999</v>
      </c>
      <c r="N67" s="776">
        <v>32.511289288999997</v>
      </c>
      <c r="O67" s="776">
        <v>43.695682900000001</v>
      </c>
      <c r="P67" s="776">
        <v>45.865069382000001</v>
      </c>
      <c r="Q67" s="776">
        <v>50.567820965999999</v>
      </c>
      <c r="R67" s="776">
        <v>53.014313184000002</v>
      </c>
      <c r="S67" s="776">
        <v>57.897819251000001</v>
      </c>
      <c r="T67" s="776">
        <v>61.753227953000007</v>
      </c>
      <c r="U67" s="776">
        <v>67.740796791999998</v>
      </c>
      <c r="V67" s="776">
        <v>72.159059302999992</v>
      </c>
      <c r="W67" s="776">
        <v>77.345173012999993</v>
      </c>
      <c r="X67" s="776">
        <v>80.828279925999993</v>
      </c>
      <c r="Y67" s="776">
        <v>83.340672171999984</v>
      </c>
      <c r="Z67" s="776">
        <v>78.964621754999996</v>
      </c>
      <c r="AA67" s="776">
        <v>87.270522238999988</v>
      </c>
      <c r="AB67" s="776">
        <v>93.332500369999991</v>
      </c>
      <c r="AC67" s="776">
        <v>104.16110237815462</v>
      </c>
      <c r="AD67" s="776">
        <v>110.93163539265078</v>
      </c>
      <c r="AE67" s="776">
        <v>121.67257452968255</v>
      </c>
      <c r="AF67" s="776">
        <v>135.10124295966247</v>
      </c>
      <c r="AG67" s="776">
        <v>139.06930451863434</v>
      </c>
      <c r="AH67" s="776">
        <v>145.30827455522342</v>
      </c>
      <c r="AI67" s="776">
        <v>155.99997751629292</v>
      </c>
      <c r="AJ67" s="776">
        <v>163.30253640293097</v>
      </c>
      <c r="AK67" s="776">
        <v>170.77588896632199</v>
      </c>
      <c r="AL67" s="776">
        <v>185.52814477153754</v>
      </c>
      <c r="AM67" s="776">
        <v>197.3628457481085</v>
      </c>
      <c r="AN67" s="776">
        <v>205.54472082746338</v>
      </c>
      <c r="AO67" s="776">
        <v>192.84486291599191</v>
      </c>
      <c r="AP67" s="776">
        <v>206.05838983813624</v>
      </c>
      <c r="AQ67" s="776">
        <v>202.64681648423198</v>
      </c>
      <c r="AR67" s="776">
        <v>207.83610878556232</v>
      </c>
      <c r="AS67" s="776">
        <v>198.33191743614938</v>
      </c>
      <c r="AT67" s="776">
        <v>200.58642089265035</v>
      </c>
      <c r="AU67" s="776">
        <v>203.6476688448611</v>
      </c>
      <c r="AV67" s="776">
        <v>206.96613219118626</v>
      </c>
      <c r="AW67" s="776">
        <v>225.03485121094292</v>
      </c>
      <c r="AX67" s="768">
        <v>9.0273554142404011E-2</v>
      </c>
      <c r="AY67" s="768">
        <v>1.0994861354698182E-2</v>
      </c>
      <c r="AZ67" s="768">
        <v>6.1144500462736916E-2</v>
      </c>
    </row>
    <row r="68" spans="1:52" x14ac:dyDescent="0.3">
      <c r="B68" s="774"/>
      <c r="C68" s="774"/>
      <c r="D68" s="774"/>
      <c r="E68" s="774"/>
      <c r="F68" s="774"/>
      <c r="G68" s="774"/>
      <c r="H68" s="774"/>
      <c r="I68" s="774"/>
      <c r="J68" s="774"/>
      <c r="K68" s="774"/>
      <c r="L68" s="774"/>
      <c r="M68" s="774"/>
      <c r="N68" s="774"/>
      <c r="O68" s="774"/>
      <c r="P68" s="774"/>
      <c r="Q68" s="774"/>
      <c r="R68" s="774"/>
      <c r="S68" s="774"/>
      <c r="T68" s="774"/>
      <c r="U68" s="774"/>
      <c r="V68" s="774"/>
      <c r="W68" s="774"/>
      <c r="X68" s="774"/>
      <c r="Y68" s="774"/>
      <c r="Z68" s="774"/>
      <c r="AA68" s="774"/>
      <c r="AB68" s="774"/>
      <c r="AC68" s="774"/>
      <c r="AD68" s="774"/>
      <c r="AE68" s="774"/>
      <c r="AF68" s="774"/>
      <c r="AG68" s="774"/>
      <c r="AH68" s="774"/>
      <c r="AI68" s="774"/>
      <c r="AJ68" s="774"/>
      <c r="AK68" s="774"/>
      <c r="AL68" s="774"/>
      <c r="AM68" s="774"/>
      <c r="AN68" s="774"/>
      <c r="AO68" s="774"/>
      <c r="AP68" s="774"/>
      <c r="AQ68" s="774"/>
      <c r="AR68" s="774"/>
      <c r="AS68" s="774"/>
      <c r="AT68" s="774"/>
      <c r="AU68" s="774"/>
      <c r="AV68" s="774"/>
      <c r="AW68" s="775"/>
      <c r="AX68" s="765"/>
      <c r="AY68" s="765"/>
      <c r="AZ68" s="765"/>
    </row>
    <row r="69" spans="1:52" x14ac:dyDescent="0.3">
      <c r="A69" s="4" t="s">
        <v>347</v>
      </c>
      <c r="B69" s="774">
        <v>1.730397462</v>
      </c>
      <c r="C69" s="774">
        <v>2.5826679360999996</v>
      </c>
      <c r="D69" s="774">
        <v>3.7074262864</v>
      </c>
      <c r="E69" s="774">
        <v>4.7068799929000003</v>
      </c>
      <c r="F69" s="774">
        <v>5.3701990200000003</v>
      </c>
      <c r="G69" s="774">
        <v>5.7669970586999995</v>
      </c>
      <c r="H69" s="774">
        <v>6.8077217391499989</v>
      </c>
      <c r="I69" s="774">
        <v>7.7768437659999998</v>
      </c>
      <c r="J69" s="774">
        <v>8.3725380646999987</v>
      </c>
      <c r="K69" s="774">
        <v>9.6375182783</v>
      </c>
      <c r="L69" s="774">
        <v>11.066587906399999</v>
      </c>
      <c r="M69" s="774">
        <v>11.9944389593</v>
      </c>
      <c r="N69" s="774">
        <v>11.6980835319</v>
      </c>
      <c r="O69" s="774">
        <v>12.707482051399998</v>
      </c>
      <c r="P69" s="774">
        <v>12.531726376769697</v>
      </c>
      <c r="Q69" s="774">
        <v>13.395262335036097</v>
      </c>
      <c r="R69" s="774">
        <v>14.632928125250301</v>
      </c>
      <c r="S69" s="774">
        <v>14.939459085311897</v>
      </c>
      <c r="T69" s="774">
        <v>15.299338994712</v>
      </c>
      <c r="U69" s="774">
        <v>17.707563971497702</v>
      </c>
      <c r="V69" s="774">
        <v>20.611147045182502</v>
      </c>
      <c r="W69" s="774">
        <v>21.5764999879055</v>
      </c>
      <c r="X69" s="774">
        <v>23.333595294885299</v>
      </c>
      <c r="Y69" s="774">
        <v>24.383902797142099</v>
      </c>
      <c r="Z69" s="774">
        <v>27.991216640033699</v>
      </c>
      <c r="AA69" s="774">
        <v>29.5959683511478</v>
      </c>
      <c r="AB69" s="774">
        <v>29.633702949595001</v>
      </c>
      <c r="AC69" s="774">
        <v>29.637647062430798</v>
      </c>
      <c r="AD69" s="774">
        <v>30.273707908147465</v>
      </c>
      <c r="AE69" s="774">
        <v>30.712533092389425</v>
      </c>
      <c r="AF69" s="774">
        <v>31.192330419555081</v>
      </c>
      <c r="AG69" s="774">
        <v>32.641317838155352</v>
      </c>
      <c r="AH69" s="774">
        <v>33.001159696357405</v>
      </c>
      <c r="AI69" s="774">
        <v>33.745225852471322</v>
      </c>
      <c r="AJ69" s="774">
        <v>35.930312609859691</v>
      </c>
      <c r="AK69" s="774">
        <v>38.235279696105515</v>
      </c>
      <c r="AL69" s="774">
        <v>40.682227190504172</v>
      </c>
      <c r="AM69" s="774">
        <v>42.751184794255749</v>
      </c>
      <c r="AN69" s="774">
        <v>41.682903435165954</v>
      </c>
      <c r="AO69" s="774">
        <v>46.697592822896425</v>
      </c>
      <c r="AP69" s="774">
        <v>54.010617352181832</v>
      </c>
      <c r="AQ69" s="774">
        <v>55.650671334943496</v>
      </c>
      <c r="AR69" s="774">
        <v>59.526094352871198</v>
      </c>
      <c r="AS69" s="774">
        <v>61.800147890586089</v>
      </c>
      <c r="AT69" s="774">
        <v>66.644120114134992</v>
      </c>
      <c r="AU69" s="774">
        <v>76.038942192539096</v>
      </c>
      <c r="AV69" s="774">
        <v>96.419225514648133</v>
      </c>
      <c r="AW69" s="775">
        <v>113.46033221877015</v>
      </c>
      <c r="AX69" s="765">
        <v>0.17995485360113683</v>
      </c>
      <c r="AY69" s="765">
        <v>9.0123976609701506E-2</v>
      </c>
      <c r="AZ69" s="765">
        <v>3.0828448564839551E-2</v>
      </c>
    </row>
    <row r="70" spans="1:52" x14ac:dyDescent="0.3">
      <c r="A70" s="4" t="s">
        <v>674</v>
      </c>
      <c r="B70" s="774">
        <v>0</v>
      </c>
      <c r="C70" s="774">
        <v>0</v>
      </c>
      <c r="D70" s="774">
        <v>0.43961399999999995</v>
      </c>
      <c r="E70" s="774">
        <v>0.60824900000000004</v>
      </c>
      <c r="F70" s="774">
        <v>0.66872500000000001</v>
      </c>
      <c r="G70" s="774">
        <v>0.67221399999999987</v>
      </c>
      <c r="H70" s="774">
        <v>0.88504299999999991</v>
      </c>
      <c r="I70" s="774">
        <v>0.9873869999999999</v>
      </c>
      <c r="J70" s="774">
        <v>1.089731</v>
      </c>
      <c r="K70" s="774">
        <v>1.253714</v>
      </c>
      <c r="L70" s="774">
        <v>1.4118819999999999</v>
      </c>
      <c r="M70" s="774">
        <v>1.3613856578437502</v>
      </c>
      <c r="N70" s="774">
        <v>1.7674846829062498</v>
      </c>
      <c r="O70" s="774">
        <v>1.9667184999000002</v>
      </c>
      <c r="P70" s="774">
        <v>2.2700662951312505</v>
      </c>
      <c r="Q70" s="774">
        <v>2.5780474349437505</v>
      </c>
      <c r="R70" s="774">
        <v>2.9070149002124999</v>
      </c>
      <c r="S70" s="774">
        <v>3.4155926054249997</v>
      </c>
      <c r="T70" s="774">
        <v>4.0201077984375004</v>
      </c>
      <c r="U70" s="774">
        <v>4.2498671797312495</v>
      </c>
      <c r="V70" s="774">
        <v>4.5742013004187498</v>
      </c>
      <c r="W70" s="774">
        <v>4.7107486907249996</v>
      </c>
      <c r="X70" s="774">
        <v>5.1370163921999996</v>
      </c>
      <c r="Y70" s="774">
        <v>5.7502531750125003</v>
      </c>
      <c r="Z70" s="774">
        <v>6.098571667649999</v>
      </c>
      <c r="AA70" s="774">
        <v>6.7423340147625002</v>
      </c>
      <c r="AB70" s="774">
        <v>7.2364665868687501</v>
      </c>
      <c r="AC70" s="774">
        <v>7.1132741309437506</v>
      </c>
      <c r="AD70" s="774">
        <v>7.6864461106124997</v>
      </c>
      <c r="AE70" s="774">
        <v>8.3803575990749994</v>
      </c>
      <c r="AF70" s="774">
        <v>9.0581886563437504</v>
      </c>
      <c r="AG70" s="774">
        <v>10.143208937400001</v>
      </c>
      <c r="AH70" s="774">
        <v>10.671137669981251</v>
      </c>
      <c r="AI70" s="774">
        <v>11.478429825843751</v>
      </c>
      <c r="AJ70" s="774">
        <v>12.340231917956249</v>
      </c>
      <c r="AK70" s="774">
        <v>13.26335768835</v>
      </c>
      <c r="AL70" s="774">
        <v>14.363368201875</v>
      </c>
      <c r="AM70" s="774">
        <v>15.336370563937502</v>
      </c>
      <c r="AN70" s="774">
        <v>16.376420147587499</v>
      </c>
      <c r="AO70" s="774">
        <v>18.74673831168435</v>
      </c>
      <c r="AP70" s="774">
        <v>19.253727132543752</v>
      </c>
      <c r="AQ70" s="774">
        <v>19.582149498450004</v>
      </c>
      <c r="AR70" s="774">
        <v>21.336279246975003</v>
      </c>
      <c r="AS70" s="774">
        <v>21.952786625962503</v>
      </c>
      <c r="AT70" s="774">
        <v>23.022271575187499</v>
      </c>
      <c r="AU70" s="774">
        <v>25.854062763375001</v>
      </c>
      <c r="AV70" s="774">
        <v>26.450946565312503</v>
      </c>
      <c r="AW70" s="775">
        <v>26.589949924999996</v>
      </c>
      <c r="AX70" s="765">
        <v>8.0017361787778629E-3</v>
      </c>
      <c r="AY70" s="765">
        <v>6.2963843782829265E-2</v>
      </c>
      <c r="AZ70" s="765">
        <v>7.2247885016232249E-3</v>
      </c>
    </row>
    <row r="71" spans="1:52" x14ac:dyDescent="0.3">
      <c r="A71" s="4" t="s">
        <v>646</v>
      </c>
      <c r="B71" s="774">
        <v>0.21352499999999996</v>
      </c>
      <c r="C71" s="774">
        <v>0.21157499999999999</v>
      </c>
      <c r="D71" s="774">
        <v>0.43436249999999998</v>
      </c>
      <c r="E71" s="774">
        <v>1.8968624999999999</v>
      </c>
      <c r="F71" s="774">
        <v>4.117424999999999</v>
      </c>
      <c r="G71" s="774">
        <v>5.3995499999999987</v>
      </c>
      <c r="H71" s="774">
        <v>7.1214000000000004</v>
      </c>
      <c r="I71" s="774">
        <v>8.1724499999999995</v>
      </c>
      <c r="J71" s="774">
        <v>8.0101125</v>
      </c>
      <c r="K71" s="774">
        <v>8.391824999999999</v>
      </c>
      <c r="L71" s="774">
        <v>8.4230249999999991</v>
      </c>
      <c r="M71" s="774">
        <v>8.1548999999999996</v>
      </c>
      <c r="N71" s="774">
        <v>8.1451499999999992</v>
      </c>
      <c r="O71" s="774">
        <v>8.4951749999999997</v>
      </c>
      <c r="P71" s="774">
        <v>8.5965749999999979</v>
      </c>
      <c r="Q71" s="774">
        <v>8.3806124999999998</v>
      </c>
      <c r="R71" s="774">
        <v>8.4025499999999997</v>
      </c>
      <c r="S71" s="774">
        <v>8.383049999999999</v>
      </c>
      <c r="T71" s="774">
        <v>8.7096749999999972</v>
      </c>
      <c r="U71" s="774">
        <v>8.5351499999999998</v>
      </c>
      <c r="V71" s="774">
        <v>8.7023624999999996</v>
      </c>
      <c r="W71" s="774">
        <v>8.833499999999999</v>
      </c>
      <c r="X71" s="774">
        <v>9.5081999999999987</v>
      </c>
      <c r="Y71" s="774">
        <v>10.0673625</v>
      </c>
      <c r="Z71" s="774">
        <v>10.131225000000001</v>
      </c>
      <c r="AA71" s="774">
        <v>11.466975</v>
      </c>
      <c r="AB71" s="774">
        <v>11.367524999999999</v>
      </c>
      <c r="AC71" s="774">
        <v>11.376300000000001</v>
      </c>
      <c r="AD71" s="774">
        <v>10.501724999999999</v>
      </c>
      <c r="AE71" s="774">
        <v>10.947299999999998</v>
      </c>
      <c r="AF71" s="774">
        <v>11.015549999999999</v>
      </c>
      <c r="AG71" s="774">
        <v>11.112074999999999</v>
      </c>
      <c r="AH71" s="774">
        <v>11.172524999999997</v>
      </c>
      <c r="AI71" s="774">
        <v>12.04515</v>
      </c>
      <c r="AJ71" s="774">
        <v>11.926822205999999</v>
      </c>
      <c r="AK71" s="774">
        <v>11.709442484999995</v>
      </c>
      <c r="AL71" s="774">
        <v>12.256126585515851</v>
      </c>
      <c r="AM71" s="774">
        <v>11.947628536170512</v>
      </c>
      <c r="AN71" s="774">
        <v>11.849997352049996</v>
      </c>
      <c r="AO71" s="774">
        <v>11.128609274249998</v>
      </c>
      <c r="AP71" s="774">
        <v>11.97534770030625</v>
      </c>
      <c r="AQ71" s="774">
        <v>12.478790999999999</v>
      </c>
      <c r="AR71" s="774">
        <v>12.251276417250001</v>
      </c>
      <c r="AS71" s="774">
        <v>11.901313709999995</v>
      </c>
      <c r="AT71" s="774">
        <v>11.556037453128731</v>
      </c>
      <c r="AU71" s="774">
        <v>12.164772071057801</v>
      </c>
      <c r="AV71" s="774">
        <v>11.736222276159889</v>
      </c>
      <c r="AW71" s="775">
        <v>11.998141506961968</v>
      </c>
      <c r="AX71" s="765">
        <v>2.511038315938996E-2</v>
      </c>
      <c r="AY71" s="765">
        <v>-4.3252153021758888E-3</v>
      </c>
      <c r="AZ71" s="765">
        <v>3.2600300130255773E-3</v>
      </c>
    </row>
    <row r="72" spans="1:52" x14ac:dyDescent="0.3">
      <c r="A72" s="4" t="s">
        <v>324</v>
      </c>
      <c r="B72" s="774">
        <v>2.8925762045231069</v>
      </c>
      <c r="C72" s="774">
        <v>3.7694198623402158</v>
      </c>
      <c r="D72" s="774">
        <v>4.8780727630285137</v>
      </c>
      <c r="E72" s="774">
        <v>6.0270403146509341</v>
      </c>
      <c r="F72" s="774">
        <v>7.5892330383480813</v>
      </c>
      <c r="G72" s="774">
        <v>8.9196165191740402</v>
      </c>
      <c r="H72" s="774">
        <v>10.179449360865288</v>
      </c>
      <c r="I72" s="774">
        <v>12.215339233038346</v>
      </c>
      <c r="J72" s="774">
        <v>13.838003933136672</v>
      </c>
      <c r="K72" s="774">
        <v>14.62413962635201</v>
      </c>
      <c r="L72" s="774">
        <v>14.382251720747295</v>
      </c>
      <c r="M72" s="774">
        <v>12.840216322517206</v>
      </c>
      <c r="N72" s="774">
        <v>12.023844641101277</v>
      </c>
      <c r="O72" s="774">
        <v>12.306047197640115</v>
      </c>
      <c r="P72" s="774">
        <v>12.527777777777775</v>
      </c>
      <c r="Q72" s="774">
        <v>13.031710914454276</v>
      </c>
      <c r="R72" s="774">
        <v>13.868239921337263</v>
      </c>
      <c r="S72" s="774">
        <v>13.999262536873154</v>
      </c>
      <c r="T72" s="774">
        <v>14.372173058013765</v>
      </c>
      <c r="U72" s="774">
        <v>15.167379547689277</v>
      </c>
      <c r="V72" s="774">
        <v>15.418338249754177</v>
      </c>
      <c r="W72" s="774">
        <v>15.61184857423795</v>
      </c>
      <c r="X72" s="774">
        <v>15.914208456243852</v>
      </c>
      <c r="Y72" s="774">
        <v>16.89687807276302</v>
      </c>
      <c r="Z72" s="774">
        <v>17.697123893805308</v>
      </c>
      <c r="AA72" s="774">
        <v>18.091199606686327</v>
      </c>
      <c r="AB72" s="774">
        <v>20.272222222222219</v>
      </c>
      <c r="AC72" s="774">
        <v>22.881588003933135</v>
      </c>
      <c r="AD72" s="774">
        <v>23.46211897738446</v>
      </c>
      <c r="AE72" s="774">
        <v>25.39621435594886</v>
      </c>
      <c r="AF72" s="774">
        <v>27.413962635201568</v>
      </c>
      <c r="AG72" s="774">
        <v>30.567576204523103</v>
      </c>
      <c r="AH72" s="774">
        <v>32.917920353982296</v>
      </c>
      <c r="AI72" s="774">
        <v>35.290437561455256</v>
      </c>
      <c r="AJ72" s="774">
        <v>41.786135693215329</v>
      </c>
      <c r="AK72" s="774">
        <v>49.707964601769902</v>
      </c>
      <c r="AL72" s="774">
        <v>59.013593903638146</v>
      </c>
      <c r="AM72" s="774">
        <v>69.784660766961636</v>
      </c>
      <c r="AN72" s="774">
        <v>80.931661750245809</v>
      </c>
      <c r="AO72" s="774">
        <v>85.93974926253685</v>
      </c>
      <c r="AP72" s="774">
        <v>96.544518190757103</v>
      </c>
      <c r="AQ72" s="774">
        <v>106.16560963618484</v>
      </c>
      <c r="AR72" s="774">
        <v>111.47807276302848</v>
      </c>
      <c r="AS72" s="774">
        <v>121.81071779744343</v>
      </c>
      <c r="AT72" s="774">
        <v>131.18085054080626</v>
      </c>
      <c r="AU72" s="774">
        <v>135.66887905604719</v>
      </c>
      <c r="AV72" s="774">
        <v>137.9416175024582</v>
      </c>
      <c r="AW72" s="775">
        <v>149.19444444444443</v>
      </c>
      <c r="AX72" s="765">
        <v>8.4531863894439674E-2</v>
      </c>
      <c r="AY72" s="765">
        <v>8.8615027287524351E-2</v>
      </c>
      <c r="AZ72" s="765">
        <v>4.0537808825087035E-2</v>
      </c>
    </row>
    <row r="73" spans="1:52" x14ac:dyDescent="0.3">
      <c r="A73" s="4" t="s">
        <v>325</v>
      </c>
      <c r="B73" s="774">
        <v>0.63284662027125005</v>
      </c>
      <c r="C73" s="774">
        <v>0.67062187500000003</v>
      </c>
      <c r="D73" s="774">
        <v>0.73559062500000005</v>
      </c>
      <c r="E73" s="774">
        <v>0.73366562499999999</v>
      </c>
      <c r="F73" s="774">
        <v>0.83039687499999992</v>
      </c>
      <c r="G73" s="774">
        <v>1.06308125</v>
      </c>
      <c r="H73" s="774">
        <v>1.2914343750000001</v>
      </c>
      <c r="I73" s="774">
        <v>1.3792625000000003</v>
      </c>
      <c r="J73" s="774">
        <v>1.54048125</v>
      </c>
      <c r="K73" s="774">
        <v>1.91585625</v>
      </c>
      <c r="L73" s="774">
        <v>1.1331031250000001</v>
      </c>
      <c r="M73" s="774">
        <v>1.9781781249999999</v>
      </c>
      <c r="N73" s="774">
        <v>2.59345625</v>
      </c>
      <c r="O73" s="774">
        <v>3.0857750000000004</v>
      </c>
      <c r="P73" s="774">
        <v>3.534059375</v>
      </c>
      <c r="Q73" s="774">
        <v>4.3228281249999991</v>
      </c>
      <c r="R73" s="774">
        <v>6.0400243750000007</v>
      </c>
      <c r="S73" s="774">
        <v>6.9577007499999999</v>
      </c>
      <c r="T73" s="774">
        <v>8.1504884999999998</v>
      </c>
      <c r="U73" s="774">
        <v>9.6904596250000008</v>
      </c>
      <c r="V73" s="774">
        <v>11.592734999999999</v>
      </c>
      <c r="W73" s="774">
        <v>12.910801750000001</v>
      </c>
      <c r="X73" s="774">
        <v>14.434689499999999</v>
      </c>
      <c r="Y73" s="774">
        <v>14.667085125</v>
      </c>
      <c r="Z73" s="774">
        <v>15.856918</v>
      </c>
      <c r="AA73" s="774">
        <v>18.077829000000001</v>
      </c>
      <c r="AB73" s="774">
        <v>19.731721625000002</v>
      </c>
      <c r="AC73" s="774">
        <v>21.452633125000002</v>
      </c>
      <c r="AD73" s="774">
        <v>23.542875125000002</v>
      </c>
      <c r="AE73" s="774">
        <v>24.123368499999998</v>
      </c>
      <c r="AF73" s="774">
        <v>25.362693125</v>
      </c>
      <c r="AG73" s="774">
        <v>25.4277485</v>
      </c>
      <c r="AH73" s="774">
        <v>26.554412499999998</v>
      </c>
      <c r="AI73" s="774">
        <v>28.426898499999997</v>
      </c>
      <c r="AJ73" s="774">
        <v>28.137763499999998</v>
      </c>
      <c r="AK73" s="774">
        <v>28.512137499999998</v>
      </c>
      <c r="AL73" s="774">
        <v>28.186812499999998</v>
      </c>
      <c r="AM73" s="774">
        <v>28.964512499999998</v>
      </c>
      <c r="AN73" s="774">
        <v>29.391862499999998</v>
      </c>
      <c r="AO73" s="774">
        <v>35.690121248531739</v>
      </c>
      <c r="AP73" s="774">
        <v>47.955996928377999</v>
      </c>
      <c r="AQ73" s="774">
        <v>43.967736875283386</v>
      </c>
      <c r="AR73" s="774">
        <v>38.226251371120306</v>
      </c>
      <c r="AS73" s="774">
        <v>31.854577056860759</v>
      </c>
      <c r="AT73" s="774">
        <v>30.222377293168766</v>
      </c>
      <c r="AU73" s="774">
        <v>29.220400251858266</v>
      </c>
      <c r="AV73" s="774">
        <v>27.346543120047915</v>
      </c>
      <c r="AW73" s="775">
        <v>28.504259329833662</v>
      </c>
      <c r="AX73" s="765">
        <v>4.5182921085631822E-2</v>
      </c>
      <c r="AY73" s="765">
        <v>-3.0218350366727487E-3</v>
      </c>
      <c r="AZ73" s="765">
        <v>7.7449279007421375E-3</v>
      </c>
    </row>
    <row r="74" spans="1:52" x14ac:dyDescent="0.3">
      <c r="A74" s="4" t="s">
        <v>348</v>
      </c>
      <c r="B74" s="774">
        <v>1.2788999999999999</v>
      </c>
      <c r="C74" s="774">
        <v>1.5225</v>
      </c>
      <c r="D74" s="774">
        <v>1.1276649999999999</v>
      </c>
      <c r="E74" s="774">
        <v>1.74783</v>
      </c>
      <c r="F74" s="774">
        <v>1.8046699999999998</v>
      </c>
      <c r="G74" s="774">
        <v>2.3649499999999999</v>
      </c>
      <c r="H74" s="774">
        <v>2.3852499999999996</v>
      </c>
      <c r="I74" s="774">
        <v>5.7449000000000003</v>
      </c>
      <c r="J74" s="774">
        <v>11.043200000000001</v>
      </c>
      <c r="K74" s="774">
        <v>16.016699999999997</v>
      </c>
      <c r="L74" s="774">
        <v>18.787650000000003</v>
      </c>
      <c r="M74" s="774">
        <v>19.051549999999999</v>
      </c>
      <c r="N74" s="774">
        <v>19.366199999999996</v>
      </c>
      <c r="O74" s="774">
        <v>22.096550000000001</v>
      </c>
      <c r="P74" s="774">
        <v>29.790249999999997</v>
      </c>
      <c r="Q74" s="774">
        <v>32.784499999999994</v>
      </c>
      <c r="R74" s="774">
        <v>34.114149999999995</v>
      </c>
      <c r="S74" s="774">
        <v>36.448649999999994</v>
      </c>
      <c r="T74" s="774">
        <v>39.808299999999996</v>
      </c>
      <c r="U74" s="774">
        <v>41.878899999999987</v>
      </c>
      <c r="V74" s="774">
        <v>44.539827083976</v>
      </c>
      <c r="W74" s="774">
        <v>48.909211758839248</v>
      </c>
      <c r="X74" s="774">
        <v>51.831083094404249</v>
      </c>
      <c r="Y74" s="774">
        <v>53.847565201741496</v>
      </c>
      <c r="Z74" s="774">
        <v>61.353291051890231</v>
      </c>
      <c r="AA74" s="774">
        <v>61.630429484629282</v>
      </c>
      <c r="AB74" s="774">
        <v>64.938779552678227</v>
      </c>
      <c r="AC74" s="774">
        <v>66.668977304382139</v>
      </c>
      <c r="AD74" s="774">
        <v>65.55651419810313</v>
      </c>
      <c r="AE74" s="774">
        <v>71.088834360552994</v>
      </c>
      <c r="AF74" s="774">
        <v>70.684424834294248</v>
      </c>
      <c r="AG74" s="774">
        <v>68.626497335791498</v>
      </c>
      <c r="AH74" s="774">
        <v>75.590242782883493</v>
      </c>
      <c r="AI74" s="774">
        <v>79.15684575133649</v>
      </c>
      <c r="AJ74" s="774">
        <v>75.694689767276984</v>
      </c>
      <c r="AK74" s="774">
        <v>76.269780496701742</v>
      </c>
      <c r="AL74" s="774">
        <v>75.397099212403518</v>
      </c>
      <c r="AM74" s="774">
        <v>72.579128770779732</v>
      </c>
      <c r="AN74" s="774">
        <v>74.829941165337743</v>
      </c>
      <c r="AO74" s="774">
        <v>78.044057117664735</v>
      </c>
      <c r="AP74" s="774">
        <v>87.000515366619737</v>
      </c>
      <c r="AQ74" s="774">
        <v>82.679042943540736</v>
      </c>
      <c r="AR74" s="774">
        <v>78.29956996611223</v>
      </c>
      <c r="AS74" s="774">
        <v>77.623653694240488</v>
      </c>
      <c r="AT74" s="774">
        <v>76.399577574720752</v>
      </c>
      <c r="AU74" s="774">
        <v>76.162200677608496</v>
      </c>
      <c r="AV74" s="774">
        <v>70.738990820074449</v>
      </c>
      <c r="AW74" s="775">
        <v>67.976394272232938</v>
      </c>
      <c r="AX74" s="765">
        <v>-3.6427840781514953E-2</v>
      </c>
      <c r="AY74" s="765">
        <v>-6.3568973557447395E-3</v>
      </c>
      <c r="AZ74" s="765">
        <v>1.8469950981670962E-2</v>
      </c>
    </row>
    <row r="75" spans="1:52" x14ac:dyDescent="0.3">
      <c r="A75" s="4" t="s">
        <v>647</v>
      </c>
      <c r="B75" s="774">
        <v>0</v>
      </c>
      <c r="C75" s="774">
        <v>8.2874915048938458E-2</v>
      </c>
      <c r="D75" s="774">
        <v>0.1160509398017512</v>
      </c>
      <c r="E75" s="774">
        <v>0.1160509398017512</v>
      </c>
      <c r="F75" s="774">
        <v>0.24192625470124776</v>
      </c>
      <c r="G75" s="774">
        <v>0.29162630833367864</v>
      </c>
      <c r="H75" s="774">
        <v>0.3471767802451578</v>
      </c>
      <c r="I75" s="774">
        <v>0.31767573488059581</v>
      </c>
      <c r="J75" s="774">
        <v>2.3655594531537183</v>
      </c>
      <c r="K75" s="774">
        <v>2.9354115989210245</v>
      </c>
      <c r="L75" s="774">
        <v>2.610935</v>
      </c>
      <c r="M75" s="774">
        <v>2.1992329999999995</v>
      </c>
      <c r="N75" s="774">
        <v>2.7667769999999998</v>
      </c>
      <c r="O75" s="774">
        <v>6.6721309999999994</v>
      </c>
      <c r="P75" s="774">
        <v>10.135545</v>
      </c>
      <c r="Q75" s="774">
        <v>11.198526999999999</v>
      </c>
      <c r="R75" s="774">
        <v>15.06085</v>
      </c>
      <c r="S75" s="774">
        <v>16.284326</v>
      </c>
      <c r="T75" s="774">
        <v>16.811164999999999</v>
      </c>
      <c r="U75" s="774">
        <v>18.195135000000001</v>
      </c>
      <c r="V75" s="774">
        <v>18.011381</v>
      </c>
      <c r="W75" s="774">
        <v>21.38757</v>
      </c>
      <c r="X75" s="774">
        <v>22.390075999999997</v>
      </c>
      <c r="Y75" s="774">
        <v>24.124109000000001</v>
      </c>
      <c r="Z75" s="774">
        <v>25.552273</v>
      </c>
      <c r="AA75" s="774">
        <v>28.288812</v>
      </c>
      <c r="AB75" s="774">
        <v>36.146039999999999</v>
      </c>
      <c r="AC75" s="774">
        <v>41.308596999999999</v>
      </c>
      <c r="AD75" s="774">
        <v>41.226023999999995</v>
      </c>
      <c r="AE75" s="774">
        <v>42.227366999999994</v>
      </c>
      <c r="AF75" s="774">
        <v>49.682196999999995</v>
      </c>
      <c r="AG75" s="774">
        <v>49.023938999999999</v>
      </c>
      <c r="AH75" s="774">
        <v>50.588173999999995</v>
      </c>
      <c r="AI75" s="774">
        <v>52.722278999999993</v>
      </c>
      <c r="AJ75" s="774">
        <v>60.142218999999997</v>
      </c>
      <c r="AK75" s="774">
        <v>67.698816634095692</v>
      </c>
      <c r="AL75" s="774">
        <v>68.464907862062844</v>
      </c>
      <c r="AM75" s="774">
        <v>67.629861332369259</v>
      </c>
      <c r="AN75" s="774">
        <v>69.205074896748926</v>
      </c>
      <c r="AO75" s="774">
        <v>66.914486475856535</v>
      </c>
      <c r="AP75" s="774">
        <v>67.562562248269103</v>
      </c>
      <c r="AQ75" s="774">
        <v>66.951167109572552</v>
      </c>
      <c r="AR75" s="774">
        <v>69.250720891855494</v>
      </c>
      <c r="AS75" s="774">
        <v>72.909513411678674</v>
      </c>
      <c r="AT75" s="774">
        <v>71.992257243098692</v>
      </c>
      <c r="AU75" s="774">
        <v>73.85592803205185</v>
      </c>
      <c r="AV75" s="774">
        <v>75.55589306839876</v>
      </c>
      <c r="AW75" s="775">
        <v>78.441238200028252</v>
      </c>
      <c r="AX75" s="765">
        <v>4.1024800696542574E-2</v>
      </c>
      <c r="AY75" s="765">
        <v>9.9038585712494243E-3</v>
      </c>
      <c r="AZ75" s="765">
        <v>2.1313366794565435E-2</v>
      </c>
    </row>
    <row r="76" spans="1:52" x14ac:dyDescent="0.3">
      <c r="A76" s="4" t="s">
        <v>675</v>
      </c>
      <c r="B76" s="774">
        <v>7.3687499999999986E-3</v>
      </c>
      <c r="C76" s="774">
        <v>1.424625E-2</v>
      </c>
      <c r="D76" s="774">
        <v>1.5228749999999999E-2</v>
      </c>
      <c r="E76" s="774">
        <v>1.8421874999999997E-2</v>
      </c>
      <c r="F76" s="774">
        <v>0.16481437500000001</v>
      </c>
      <c r="G76" s="774">
        <v>0.17684999999999998</v>
      </c>
      <c r="H76" s="774">
        <v>0.24562499999999998</v>
      </c>
      <c r="I76" s="774">
        <v>0.22597500000000001</v>
      </c>
      <c r="J76" s="774">
        <v>0.26527500000000004</v>
      </c>
      <c r="K76" s="774">
        <v>0.26527500000000004</v>
      </c>
      <c r="L76" s="774">
        <v>0.34387499999999993</v>
      </c>
      <c r="M76" s="774">
        <v>0.41264999999999996</v>
      </c>
      <c r="N76" s="774">
        <v>0.44212499999999999</v>
      </c>
      <c r="O76" s="774">
        <v>0.58949999999999991</v>
      </c>
      <c r="P76" s="774">
        <v>0.62880000000000003</v>
      </c>
      <c r="Q76" s="774">
        <v>0.90390000000000004</v>
      </c>
      <c r="R76" s="774">
        <v>1.0512750000000002</v>
      </c>
      <c r="S76" s="774">
        <v>1.1691750000000001</v>
      </c>
      <c r="T76" s="774">
        <v>1.0218</v>
      </c>
      <c r="U76" s="774">
        <v>1.0709250000000001</v>
      </c>
      <c r="V76" s="774">
        <v>0.83512500000000001</v>
      </c>
      <c r="W76" s="774">
        <v>0.84494999999999998</v>
      </c>
      <c r="X76" s="774">
        <v>0.85477499999999995</v>
      </c>
      <c r="Y76" s="774">
        <v>1.0807500000000001</v>
      </c>
      <c r="Z76" s="774">
        <v>1.4049750000000001</v>
      </c>
      <c r="AA76" s="774">
        <v>1.6112999999999997</v>
      </c>
      <c r="AB76" s="774">
        <v>1.5720000000000001</v>
      </c>
      <c r="AC76" s="774">
        <v>1.4835749999999999</v>
      </c>
      <c r="AD76" s="774">
        <v>1.7291999999999998</v>
      </c>
      <c r="AE76" s="774">
        <v>1.6899</v>
      </c>
      <c r="AF76" s="774">
        <v>3.3405</v>
      </c>
      <c r="AG76" s="774">
        <v>6.8774999999999995</v>
      </c>
      <c r="AH76" s="774">
        <v>8.2530000000000001</v>
      </c>
      <c r="AI76" s="774">
        <v>9.4319999999999986</v>
      </c>
      <c r="AJ76" s="774">
        <v>10.0215</v>
      </c>
      <c r="AK76" s="774">
        <v>11.986499999999998</v>
      </c>
      <c r="AL76" s="774">
        <v>12.3795</v>
      </c>
      <c r="AM76" s="774">
        <v>13.283399999999999</v>
      </c>
      <c r="AN76" s="774">
        <v>12.183</v>
      </c>
      <c r="AO76" s="774">
        <v>11.352372271035749</v>
      </c>
      <c r="AP76" s="774">
        <v>12.207877403629499</v>
      </c>
      <c r="AQ76" s="774">
        <v>12.55002381405675</v>
      </c>
      <c r="AR76" s="774">
        <v>12.511101808186874</v>
      </c>
      <c r="AS76" s="774">
        <v>12.860941922333391</v>
      </c>
      <c r="AT76" s="774">
        <v>16.543191812325592</v>
      </c>
      <c r="AU76" s="774">
        <v>19.216683745082133</v>
      </c>
      <c r="AV76" s="774">
        <v>18.280075891279342</v>
      </c>
      <c r="AW76" s="775">
        <v>17.978966797713717</v>
      </c>
      <c r="AX76" s="765">
        <v>-1.3784747665232744E-2</v>
      </c>
      <c r="AY76" s="765">
        <v>3.9746552453774342E-2</v>
      </c>
      <c r="AZ76" s="765">
        <v>4.8850875220739186E-3</v>
      </c>
    </row>
    <row r="77" spans="1:52" x14ac:dyDescent="0.3">
      <c r="A77" s="4" t="s">
        <v>676</v>
      </c>
      <c r="B77" s="774">
        <v>2.9103924999999995</v>
      </c>
      <c r="C77" s="774">
        <v>2.9020424999999994</v>
      </c>
      <c r="D77" s="774">
        <v>2.6895349999999998</v>
      </c>
      <c r="E77" s="774">
        <v>3.0636149999999995</v>
      </c>
      <c r="F77" s="774">
        <v>3.3892649999999995</v>
      </c>
      <c r="G77" s="774">
        <v>3.807599999999999</v>
      </c>
      <c r="H77" s="774">
        <v>3.8827499999999997</v>
      </c>
      <c r="I77" s="774">
        <v>4.2417999999999987</v>
      </c>
      <c r="J77" s="774">
        <v>4.3586999999999989</v>
      </c>
      <c r="K77" s="774">
        <v>4.9097999999999988</v>
      </c>
      <c r="L77" s="774">
        <v>5.9952999999999994</v>
      </c>
      <c r="M77" s="774">
        <v>6.5380499999999984</v>
      </c>
      <c r="N77" s="774">
        <v>7.1308999999999969</v>
      </c>
      <c r="O77" s="774">
        <v>7.0306999999999986</v>
      </c>
      <c r="P77" s="774">
        <v>7.2143999999999995</v>
      </c>
      <c r="Q77" s="774">
        <v>7.3646999999999982</v>
      </c>
      <c r="R77" s="774">
        <v>7.8990999999999989</v>
      </c>
      <c r="S77" s="774">
        <v>8.4585499999999989</v>
      </c>
      <c r="T77" s="774">
        <v>8.9678999999999984</v>
      </c>
      <c r="U77" s="774">
        <v>9.560749999999997</v>
      </c>
      <c r="V77" s="774">
        <v>10.212049999999998</v>
      </c>
      <c r="W77" s="774">
        <v>11.030349999999999</v>
      </c>
      <c r="X77" s="774">
        <v>10.821599999999998</v>
      </c>
      <c r="Y77" s="774">
        <v>12.458199999999998</v>
      </c>
      <c r="Z77" s="774">
        <v>12.700349999999997</v>
      </c>
      <c r="AA77" s="774">
        <v>13.025999999999996</v>
      </c>
      <c r="AB77" s="774">
        <v>14.153249999999995</v>
      </c>
      <c r="AC77" s="774">
        <v>14.111499999999994</v>
      </c>
      <c r="AD77" s="774">
        <v>14.862999999999996</v>
      </c>
      <c r="AE77" s="774">
        <v>16.950499999999995</v>
      </c>
      <c r="AF77" s="774">
        <v>17.952499999999997</v>
      </c>
      <c r="AG77" s="774">
        <v>18.954499999999996</v>
      </c>
      <c r="AH77" s="774">
        <v>20.549349999999993</v>
      </c>
      <c r="AI77" s="774">
        <v>25.550380258377775</v>
      </c>
      <c r="AJ77" s="774">
        <v>30.676594838783618</v>
      </c>
      <c r="AK77" s="774">
        <v>32.610188641514242</v>
      </c>
      <c r="AL77" s="774">
        <v>33.31947844487474</v>
      </c>
      <c r="AM77" s="774">
        <v>33.800255303886367</v>
      </c>
      <c r="AN77" s="774">
        <v>34.607610960284987</v>
      </c>
      <c r="AO77" s="774">
        <v>34.70166905875049</v>
      </c>
      <c r="AP77" s="774">
        <v>35.348395330552492</v>
      </c>
      <c r="AQ77" s="774">
        <v>35.339646839744987</v>
      </c>
      <c r="AR77" s="774">
        <v>36.597230571038246</v>
      </c>
      <c r="AS77" s="774">
        <v>35.585728645200909</v>
      </c>
      <c r="AT77" s="774">
        <v>34.986689451007805</v>
      </c>
      <c r="AU77" s="774">
        <v>35.047566178960338</v>
      </c>
      <c r="AV77" s="774">
        <v>34.678688664964767</v>
      </c>
      <c r="AW77" s="775">
        <v>34.650117276215965</v>
      </c>
      <c r="AX77" s="765">
        <v>1.9061004141232019E-3</v>
      </c>
      <c r="AY77" s="765">
        <v>4.0063213858170243E-3</v>
      </c>
      <c r="AZ77" s="765">
        <v>9.4148266387568767E-3</v>
      </c>
    </row>
    <row r="78" spans="1:52" x14ac:dyDescent="0.3">
      <c r="A78" s="4" t="s">
        <v>602</v>
      </c>
      <c r="B78" s="774">
        <v>0</v>
      </c>
      <c r="C78" s="774">
        <v>0</v>
      </c>
      <c r="D78" s="774">
        <v>0</v>
      </c>
      <c r="E78" s="774">
        <v>0</v>
      </c>
      <c r="F78" s="774">
        <v>0</v>
      </c>
      <c r="G78" s="774">
        <v>0</v>
      </c>
      <c r="H78" s="774">
        <v>0</v>
      </c>
      <c r="I78" s="774">
        <v>0</v>
      </c>
      <c r="J78" s="774">
        <v>0</v>
      </c>
      <c r="K78" s="774">
        <v>0</v>
      </c>
      <c r="L78" s="774">
        <v>0</v>
      </c>
      <c r="M78" s="774">
        <v>0.27255609527385433</v>
      </c>
      <c r="N78" s="774">
        <v>1.3891568726860963</v>
      </c>
      <c r="O78" s="774">
        <v>1.6353365716431258</v>
      </c>
      <c r="P78" s="774">
        <v>2.4412820146572107</v>
      </c>
      <c r="Q78" s="774">
        <v>3.209128218546994</v>
      </c>
      <c r="R78" s="774">
        <v>3.7439829216381604</v>
      </c>
      <c r="S78" s="774">
        <v>5.2308789962316009</v>
      </c>
      <c r="T78" s="774">
        <v>6.1998598755906809</v>
      </c>
      <c r="U78" s="774">
        <v>6.1936174617956992</v>
      </c>
      <c r="V78" s="774">
        <v>6.7498663530105114</v>
      </c>
      <c r="W78" s="774">
        <v>8.3651275563458309</v>
      </c>
      <c r="X78" s="774">
        <v>8.9243657724765484</v>
      </c>
      <c r="Y78" s="774">
        <v>10.044571324052093</v>
      </c>
      <c r="Z78" s="774">
        <v>11.103583636172599</v>
      </c>
      <c r="AA78" s="774">
        <v>11.756106373943824</v>
      </c>
      <c r="AB78" s="774">
        <v>13.590350280922824</v>
      </c>
      <c r="AC78" s="774">
        <v>16.730255112691662</v>
      </c>
      <c r="AD78" s="774">
        <v>18.163665716975988</v>
      </c>
      <c r="AE78" s="774">
        <v>19.896594954991365</v>
      </c>
      <c r="AF78" s="774">
        <v>20.895029476904231</v>
      </c>
      <c r="AG78" s="774">
        <v>20.324478717464299</v>
      </c>
      <c r="AH78" s="774">
        <v>21.244428806781102</v>
      </c>
      <c r="AI78" s="774">
        <v>22.217864366407021</v>
      </c>
      <c r="AJ78" s="774">
        <v>23.147573722361059</v>
      </c>
      <c r="AK78" s="774">
        <v>24.51773958969904</v>
      </c>
      <c r="AL78" s="774">
        <v>25.170262327470262</v>
      </c>
      <c r="AM78" s="774">
        <v>26.903191565485635</v>
      </c>
      <c r="AN78" s="774">
        <v>29.797942447043098</v>
      </c>
      <c r="AO78" s="774">
        <v>31.984311244851707</v>
      </c>
      <c r="AP78" s="774">
        <v>37.504011780752542</v>
      </c>
      <c r="AQ78" s="774">
        <v>38.263505459141996</v>
      </c>
      <c r="AR78" s="774">
        <v>42.862699070692663</v>
      </c>
      <c r="AS78" s="774">
        <v>43.259048386013482</v>
      </c>
      <c r="AT78" s="774">
        <v>43.569264113806362</v>
      </c>
      <c r="AU78" s="774">
        <v>41.183812138019761</v>
      </c>
      <c r="AV78" s="774">
        <v>40.406353203027848</v>
      </c>
      <c r="AW78" s="775">
        <v>38.691389221614926</v>
      </c>
      <c r="AX78" s="765">
        <v>-3.9826652881191471E-2</v>
      </c>
      <c r="AY78" s="765">
        <v>4.8470441648314599E-2</v>
      </c>
      <c r="AZ78" s="765">
        <v>1.0512885686081349E-2</v>
      </c>
    </row>
    <row r="79" spans="1:52" x14ac:dyDescent="0.3">
      <c r="A79" s="4" t="s">
        <v>648</v>
      </c>
      <c r="B79" s="774">
        <v>0</v>
      </c>
      <c r="C79" s="774">
        <v>0</v>
      </c>
      <c r="D79" s="774">
        <v>0</v>
      </c>
      <c r="E79" s="774">
        <v>0</v>
      </c>
      <c r="F79" s="774">
        <v>0</v>
      </c>
      <c r="G79" s="774">
        <v>0</v>
      </c>
      <c r="H79" s="774">
        <v>0</v>
      </c>
      <c r="I79" s="774">
        <v>0</v>
      </c>
      <c r="J79" s="774">
        <v>0</v>
      </c>
      <c r="K79" s="774">
        <v>0</v>
      </c>
      <c r="L79" s="774">
        <v>0</v>
      </c>
      <c r="M79" s="774">
        <v>9.6499999999999989E-3</v>
      </c>
      <c r="N79" s="774">
        <v>1.8334999999999997E-2</v>
      </c>
      <c r="O79" s="774">
        <v>6.32075E-2</v>
      </c>
      <c r="P79" s="774">
        <v>5.5004999999999998E-2</v>
      </c>
      <c r="Q79" s="774">
        <v>3.4257500000000003E-2</v>
      </c>
      <c r="R79" s="774">
        <v>3.5705000000000001E-2</v>
      </c>
      <c r="S79" s="774">
        <v>3.5705000000000001E-2</v>
      </c>
      <c r="T79" s="774">
        <v>2.7020000000000002E-2</v>
      </c>
      <c r="U79" s="774">
        <v>3.1844999999999998E-2</v>
      </c>
      <c r="V79" s="774">
        <v>3.8599999999999995E-2</v>
      </c>
      <c r="W79" s="774">
        <v>6.9480000000000014E-2</v>
      </c>
      <c r="X79" s="774">
        <v>0.20265</v>
      </c>
      <c r="Y79" s="774">
        <v>0.24124999999999999</v>
      </c>
      <c r="Z79" s="774">
        <v>0.24124999999999999</v>
      </c>
      <c r="AA79" s="774">
        <v>0.14040749999999999</v>
      </c>
      <c r="AB79" s="774">
        <v>0.27695500000000001</v>
      </c>
      <c r="AC79" s="774">
        <v>0.51241499999999995</v>
      </c>
      <c r="AD79" s="774">
        <v>0.86850000000000005</v>
      </c>
      <c r="AE79" s="774">
        <v>1.2544999999999999</v>
      </c>
      <c r="AF79" s="774">
        <v>1.5439999999999998</v>
      </c>
      <c r="AG79" s="774">
        <v>1.93</v>
      </c>
      <c r="AH79" s="774">
        <v>2.3160000000000003</v>
      </c>
      <c r="AI79" s="774">
        <v>2.2899449999999999</v>
      </c>
      <c r="AJ79" s="774">
        <v>4.0144000000000002</v>
      </c>
      <c r="AK79" s="774">
        <v>6.2146000000000008</v>
      </c>
      <c r="AL79" s="774">
        <v>6.7549999999999999</v>
      </c>
      <c r="AM79" s="774">
        <v>6.8321999999999994</v>
      </c>
      <c r="AN79" s="774">
        <v>7.2365349999999999</v>
      </c>
      <c r="AO79" s="774">
        <v>7.7296499999999995</v>
      </c>
      <c r="AP79" s="774">
        <v>9.0729299999999977</v>
      </c>
      <c r="AQ79" s="774">
        <v>8.1831999999999994</v>
      </c>
      <c r="AR79" s="774">
        <v>9.0275750000000006</v>
      </c>
      <c r="AS79" s="774">
        <v>9.4097149999999985</v>
      </c>
      <c r="AT79" s="774">
        <v>9.8526500000000006</v>
      </c>
      <c r="AU79" s="774">
        <v>10.286899999999999</v>
      </c>
      <c r="AV79" s="774">
        <v>10.23865</v>
      </c>
      <c r="AW79" s="775">
        <v>9.4533455449999995</v>
      </c>
      <c r="AX79" s="765">
        <v>-7.4177322404372137E-2</v>
      </c>
      <c r="AY79" s="765">
        <v>4.2465603974493504E-2</v>
      </c>
      <c r="AZ79" s="765">
        <v>2.5685803240709619E-3</v>
      </c>
    </row>
    <row r="80" spans="1:52" x14ac:dyDescent="0.3">
      <c r="A80" s="4" t="s">
        <v>649</v>
      </c>
      <c r="B80" s="774">
        <v>5.4356451640485606</v>
      </c>
      <c r="C80" s="774">
        <v>6.1048359829561898</v>
      </c>
      <c r="D80" s="774">
        <v>6.6231931581493502</v>
      </c>
      <c r="E80" s="774">
        <v>6.8531798021976984</v>
      </c>
      <c r="F80" s="774">
        <v>7.2178146510147094</v>
      </c>
      <c r="G80" s="774">
        <v>7.0944879857660696</v>
      </c>
      <c r="H80" s="774">
        <v>7.7936423128435752</v>
      </c>
      <c r="I80" s="774">
        <v>8.8117932074538565</v>
      </c>
      <c r="J80" s="774">
        <v>8.4510203236594759</v>
      </c>
      <c r="K80" s="774">
        <v>7.5297043737823168</v>
      </c>
      <c r="L80" s="774">
        <v>7.7316514119694073</v>
      </c>
      <c r="M80" s="774">
        <v>7.4188486626170409</v>
      </c>
      <c r="N80" s="774">
        <v>7.9021622263432141</v>
      </c>
      <c r="O80" s="774">
        <v>8.1420662551573866</v>
      </c>
      <c r="P80" s="774">
        <v>8.9513194658211521</v>
      </c>
      <c r="Q80" s="774">
        <v>9.7843611571906379</v>
      </c>
      <c r="R80" s="774">
        <v>10.27811999976065</v>
      </c>
      <c r="S80" s="774">
        <v>10.25484183724099</v>
      </c>
      <c r="T80" s="774">
        <v>10.70873351602253</v>
      </c>
      <c r="U80" s="774">
        <v>8.1640457717932939</v>
      </c>
      <c r="V80" s="774">
        <v>7.9676311914236173</v>
      </c>
      <c r="W80" s="774">
        <v>8.1541802772426806</v>
      </c>
      <c r="X80" s="774">
        <v>8.4082687750165128</v>
      </c>
      <c r="Y80" s="774">
        <v>8.3055554460949033</v>
      </c>
      <c r="Z80" s="774">
        <v>8.0812336318882707</v>
      </c>
      <c r="AA80" s="774">
        <v>7.820571918679458</v>
      </c>
      <c r="AB80" s="774">
        <v>8.4612717337769094</v>
      </c>
      <c r="AC80" s="774">
        <v>8.7862433387311327</v>
      </c>
      <c r="AD80" s="774">
        <v>8.2112855035161623</v>
      </c>
      <c r="AE80" s="774">
        <v>8.8883519733992635</v>
      </c>
      <c r="AF80" s="774">
        <v>9.2880419928341418</v>
      </c>
      <c r="AG80" s="774">
        <v>9.8156212673852092</v>
      </c>
      <c r="AH80" s="774">
        <v>11.154030706793876</v>
      </c>
      <c r="AI80" s="774">
        <v>10.893083937495138</v>
      </c>
      <c r="AJ80" s="774">
        <v>10.483508878418903</v>
      </c>
      <c r="AK80" s="774">
        <v>11.269891232151419</v>
      </c>
      <c r="AL80" s="774">
        <v>14.548240342977394</v>
      </c>
      <c r="AM80" s="774">
        <v>17.24801287874449</v>
      </c>
      <c r="AN80" s="774">
        <v>18.25733873433148</v>
      </c>
      <c r="AO80" s="774">
        <v>18.587873188405215</v>
      </c>
      <c r="AP80" s="774">
        <v>18.104282143968934</v>
      </c>
      <c r="AQ80" s="774">
        <v>18.266922479787951</v>
      </c>
      <c r="AR80" s="774">
        <v>18.035233446719271</v>
      </c>
      <c r="AS80" s="774">
        <v>18.638636478132945</v>
      </c>
      <c r="AT80" s="774">
        <v>23.45733150974311</v>
      </c>
      <c r="AU80" s="774">
        <v>29.312498133533012</v>
      </c>
      <c r="AV80" s="774">
        <v>30.479945178355877</v>
      </c>
      <c r="AW80" s="775">
        <v>30.587933335680564</v>
      </c>
      <c r="AX80" s="765">
        <v>6.284845479628931E-3</v>
      </c>
      <c r="AY80" s="765">
        <v>7.6763613975633804E-2</v>
      </c>
      <c r="AZ80" s="765">
        <v>8.3110855671174304E-3</v>
      </c>
    </row>
    <row r="81" spans="1:52" x14ac:dyDescent="0.3">
      <c r="A81" s="766" t="s">
        <v>650</v>
      </c>
      <c r="B81" s="776">
        <v>15.101651700842915</v>
      </c>
      <c r="C81" s="776">
        <v>17.86078432144534</v>
      </c>
      <c r="D81" s="776">
        <v>20.766739022379618</v>
      </c>
      <c r="E81" s="776">
        <v>25.771795049550384</v>
      </c>
      <c r="F81" s="776">
        <v>31.394469214064038</v>
      </c>
      <c r="G81" s="776">
        <v>35.556973121973783</v>
      </c>
      <c r="H81" s="776">
        <v>40.939492568104015</v>
      </c>
      <c r="I81" s="776">
        <v>49.873426441372793</v>
      </c>
      <c r="J81" s="776">
        <v>59.334621524649862</v>
      </c>
      <c r="K81" s="776">
        <v>67.479944127355353</v>
      </c>
      <c r="L81" s="776">
        <v>71.886261164116704</v>
      </c>
      <c r="M81" s="776">
        <v>72.231656822551841</v>
      </c>
      <c r="N81" s="776">
        <v>75.243675204936821</v>
      </c>
      <c r="O81" s="776">
        <v>84.790689075740602</v>
      </c>
      <c r="P81" s="776">
        <v>98.676806305157058</v>
      </c>
      <c r="Q81" s="776">
        <v>106.98783518517173</v>
      </c>
      <c r="R81" s="776">
        <v>118.03394024319888</v>
      </c>
      <c r="S81" s="776">
        <v>125.57719181108261</v>
      </c>
      <c r="T81" s="776">
        <v>134.09656174277646</v>
      </c>
      <c r="U81" s="776">
        <v>140.44563855750724</v>
      </c>
      <c r="V81" s="776">
        <v>149.25326472376557</v>
      </c>
      <c r="W81" s="776">
        <v>162.4042685952962</v>
      </c>
      <c r="X81" s="776">
        <v>171.76052828522643</v>
      </c>
      <c r="Y81" s="776">
        <v>181.86748264180611</v>
      </c>
      <c r="Z81" s="776">
        <v>198.2120115214401</v>
      </c>
      <c r="AA81" s="776">
        <v>208.24793324984918</v>
      </c>
      <c r="AB81" s="776">
        <v>227.38028495106389</v>
      </c>
      <c r="AC81" s="776">
        <v>242.06300507811261</v>
      </c>
      <c r="AD81" s="776">
        <v>246.08506253973971</v>
      </c>
      <c r="AE81" s="776">
        <v>261.55582183635693</v>
      </c>
      <c r="AF81" s="776">
        <v>277.42941814013301</v>
      </c>
      <c r="AG81" s="776">
        <v>285.44446280071946</v>
      </c>
      <c r="AH81" s="776">
        <v>304.01238151677944</v>
      </c>
      <c r="AI81" s="776">
        <v>323.24854005338671</v>
      </c>
      <c r="AJ81" s="776">
        <v>344.30175213387184</v>
      </c>
      <c r="AK81" s="776">
        <v>371.99569856538761</v>
      </c>
      <c r="AL81" s="776">
        <v>390.53661657132187</v>
      </c>
      <c r="AM81" s="776">
        <v>407.06040701259099</v>
      </c>
      <c r="AN81" s="776">
        <v>426.35028838879549</v>
      </c>
      <c r="AO81" s="776">
        <v>447.51723027646381</v>
      </c>
      <c r="AP81" s="776">
        <v>496.54078157795919</v>
      </c>
      <c r="AQ81" s="776">
        <v>500.07846699070672</v>
      </c>
      <c r="AR81" s="776">
        <v>509.4021049058498</v>
      </c>
      <c r="AS81" s="776">
        <v>519.60678061845272</v>
      </c>
      <c r="AT81" s="776">
        <v>539.4266186811285</v>
      </c>
      <c r="AU81" s="776">
        <v>564.01264524013288</v>
      </c>
      <c r="AV81" s="776">
        <v>580.27315180472783</v>
      </c>
      <c r="AW81" s="776">
        <v>607.52651207349652</v>
      </c>
      <c r="AX81" s="768">
        <v>4.9826997305970844E-2</v>
      </c>
      <c r="AY81" s="768">
        <v>4.0392162158363387E-2</v>
      </c>
      <c r="AZ81" s="768">
        <v>0.16507178731965444</v>
      </c>
    </row>
    <row r="82" spans="1:52" x14ac:dyDescent="0.3">
      <c r="B82" s="774"/>
      <c r="C82" s="774"/>
      <c r="D82" s="774"/>
      <c r="E82" s="774"/>
      <c r="F82" s="774"/>
      <c r="G82" s="774"/>
      <c r="H82" s="774"/>
      <c r="I82" s="774"/>
      <c r="J82" s="774"/>
      <c r="K82" s="774"/>
      <c r="L82" s="774"/>
      <c r="M82" s="774"/>
      <c r="N82" s="774"/>
      <c r="O82" s="774"/>
      <c r="P82" s="774"/>
      <c r="Q82" s="774"/>
      <c r="R82" s="774"/>
      <c r="S82" s="774"/>
      <c r="T82" s="774"/>
      <c r="U82" s="774"/>
      <c r="V82" s="774"/>
      <c r="W82" s="774"/>
      <c r="X82" s="774"/>
      <c r="Y82" s="774"/>
      <c r="Z82" s="774"/>
      <c r="AA82" s="774"/>
      <c r="AB82" s="774"/>
      <c r="AC82" s="774"/>
      <c r="AD82" s="774"/>
      <c r="AE82" s="774"/>
      <c r="AF82" s="774"/>
      <c r="AG82" s="774"/>
      <c r="AH82" s="774"/>
      <c r="AI82" s="774"/>
      <c r="AJ82" s="774"/>
      <c r="AK82" s="774"/>
      <c r="AL82" s="774"/>
      <c r="AM82" s="774"/>
      <c r="AN82" s="774"/>
      <c r="AO82" s="774"/>
      <c r="AP82" s="774"/>
      <c r="AQ82" s="774"/>
      <c r="AR82" s="774"/>
      <c r="AS82" s="774"/>
      <c r="AT82" s="774"/>
      <c r="AU82" s="774"/>
      <c r="AV82" s="774"/>
      <c r="AW82" s="775"/>
      <c r="AX82" s="765"/>
      <c r="AY82" s="765"/>
      <c r="AZ82" s="765"/>
    </row>
    <row r="83" spans="1:52" x14ac:dyDescent="0.3">
      <c r="A83" s="759" t="s">
        <v>651</v>
      </c>
      <c r="B83" s="775">
        <v>975.80139172882934</v>
      </c>
      <c r="C83" s="775">
        <v>1043.9461607679041</v>
      </c>
      <c r="D83" s="775">
        <v>1095.4537939197071</v>
      </c>
      <c r="E83" s="775">
        <v>1148.2204090034784</v>
      </c>
      <c r="F83" s="775">
        <v>1172.5327740476612</v>
      </c>
      <c r="G83" s="775">
        <v>1175.2142051184424</v>
      </c>
      <c r="H83" s="775">
        <v>1226.169527598626</v>
      </c>
      <c r="I83" s="775">
        <v>1278.2867323453718</v>
      </c>
      <c r="J83" s="775">
        <v>1322.0735862907202</v>
      </c>
      <c r="K83" s="775">
        <v>1411.1738822897173</v>
      </c>
      <c r="L83" s="775">
        <v>1429.5516723789374</v>
      </c>
      <c r="M83" s="775">
        <v>1454.3707456391742</v>
      </c>
      <c r="N83" s="775">
        <v>1457.7597109401952</v>
      </c>
      <c r="O83" s="775">
        <v>1469.8783275302965</v>
      </c>
      <c r="P83" s="775">
        <v>1597.0052144099661</v>
      </c>
      <c r="Q83" s="775">
        <v>1639.4498014653011</v>
      </c>
      <c r="R83" s="775">
        <v>1682.9641042384992</v>
      </c>
      <c r="S83" s="775">
        <v>1768.2196775394657</v>
      </c>
      <c r="T83" s="775">
        <v>1846.3208377155829</v>
      </c>
      <c r="U83" s="775">
        <v>1909.1591543156583</v>
      </c>
      <c r="V83" s="775">
        <v>1976.2774094221274</v>
      </c>
      <c r="W83" s="775">
        <v>2003.7511523901599</v>
      </c>
      <c r="X83" s="775">
        <v>2012.5387291255531</v>
      </c>
      <c r="Y83" s="775">
        <v>2031.4728097705436</v>
      </c>
      <c r="Z83" s="775">
        <v>2056.950838252571</v>
      </c>
      <c r="AA83" s="775">
        <v>2093.5899926213351</v>
      </c>
      <c r="AB83" s="775">
        <v>2191.9357031742484</v>
      </c>
      <c r="AC83" s="775">
        <v>2192.7492344758525</v>
      </c>
      <c r="AD83" s="775">
        <v>2249.6830168790261</v>
      </c>
      <c r="AE83" s="775">
        <v>2314.3039065137882</v>
      </c>
      <c r="AF83" s="775">
        <v>2405.5238977696354</v>
      </c>
      <c r="AG83" s="775">
        <v>2464.4551417603366</v>
      </c>
      <c r="AH83" s="775">
        <v>2520.065774387856</v>
      </c>
      <c r="AI83" s="775">
        <v>2613.2873496446796</v>
      </c>
      <c r="AJ83" s="775">
        <v>2699.5474489307867</v>
      </c>
      <c r="AK83" s="775">
        <v>2764.9003618424576</v>
      </c>
      <c r="AL83" s="775">
        <v>2866.5386171300979</v>
      </c>
      <c r="AM83" s="775">
        <v>2941.3232940636217</v>
      </c>
      <c r="AN83" s="775">
        <v>3045.4396862421754</v>
      </c>
      <c r="AO83" s="775">
        <v>2952.7629962401938</v>
      </c>
      <c r="AP83" s="775">
        <v>3169.3161163419418</v>
      </c>
      <c r="AQ83" s="775">
        <v>3269.0177679572757</v>
      </c>
      <c r="AR83" s="775">
        <v>3337.1329586289512</v>
      </c>
      <c r="AS83" s="775">
        <v>3376.188646948633</v>
      </c>
      <c r="AT83" s="775">
        <v>3446.86455215771</v>
      </c>
      <c r="AU83" s="775">
        <v>3519.4285606904286</v>
      </c>
      <c r="AV83" s="775">
        <v>3549.8174068664225</v>
      </c>
      <c r="AW83" s="775">
        <v>3680.377621992106</v>
      </c>
      <c r="AX83" s="769">
        <v>3.9612147773152362E-2</v>
      </c>
      <c r="AY83" s="769">
        <v>2.1609262374953753E-2</v>
      </c>
      <c r="AZ83" s="769">
        <v>1</v>
      </c>
    </row>
    <row r="84" spans="1:52" x14ac:dyDescent="0.3">
      <c r="A84" s="4" t="s">
        <v>652</v>
      </c>
      <c r="B84" s="774">
        <v>722.90539254092334</v>
      </c>
      <c r="C84" s="774">
        <v>766.74784598542442</v>
      </c>
      <c r="D84" s="774">
        <v>799.45315872081051</v>
      </c>
      <c r="E84" s="774">
        <v>823.41767794354109</v>
      </c>
      <c r="F84" s="774">
        <v>816.07895405790828</v>
      </c>
      <c r="G84" s="774">
        <v>781.9303424856779</v>
      </c>
      <c r="H84" s="774">
        <v>790.6227378583925</v>
      </c>
      <c r="I84" s="774">
        <v>803.98809335777787</v>
      </c>
      <c r="J84" s="774">
        <v>808.62094116203377</v>
      </c>
      <c r="K84" s="774">
        <v>840.82365091444774</v>
      </c>
      <c r="L84" s="774">
        <v>831.12568055249767</v>
      </c>
      <c r="M84" s="774">
        <v>821.03859413183341</v>
      </c>
      <c r="N84" s="774">
        <v>773.97176482803354</v>
      </c>
      <c r="O84" s="774">
        <v>729.86257704821173</v>
      </c>
      <c r="P84" s="774">
        <v>778.31682160373066</v>
      </c>
      <c r="Q84" s="774">
        <v>765.44759959119824</v>
      </c>
      <c r="R84" s="774">
        <v>741.77099638977302</v>
      </c>
      <c r="S84" s="774">
        <v>771.82232834979402</v>
      </c>
      <c r="T84" s="774">
        <v>787.11159260522129</v>
      </c>
      <c r="U84" s="774">
        <v>807.3964455332125</v>
      </c>
      <c r="V84" s="774">
        <v>828.53931252472512</v>
      </c>
      <c r="W84" s="774">
        <v>850.09264536479986</v>
      </c>
      <c r="X84" s="774">
        <v>869.23537560047873</v>
      </c>
      <c r="Y84" s="774">
        <v>901.48266391382163</v>
      </c>
      <c r="Z84" s="774">
        <v>941.43244167257365</v>
      </c>
      <c r="AA84" s="774">
        <v>954.67644218417195</v>
      </c>
      <c r="AB84" s="774">
        <v>999.80589778542594</v>
      </c>
      <c r="AC84" s="774">
        <v>1005.083242250251</v>
      </c>
      <c r="AD84" s="774">
        <v>1018.9343835376666</v>
      </c>
      <c r="AE84" s="774">
        <v>1027.3749954288594</v>
      </c>
      <c r="AF84" s="774">
        <v>1048.8428167479892</v>
      </c>
      <c r="AG84" s="774">
        <v>1071.927938344134</v>
      </c>
      <c r="AH84" s="774">
        <v>1059.7799916371457</v>
      </c>
      <c r="AI84" s="774">
        <v>1065.4802655268456</v>
      </c>
      <c r="AJ84" s="774">
        <v>1066.7109159529778</v>
      </c>
      <c r="AK84" s="774">
        <v>1056.4474954947823</v>
      </c>
      <c r="AL84" s="774">
        <v>1067.9822676113679</v>
      </c>
      <c r="AM84" s="774">
        <v>1072.6602297493184</v>
      </c>
      <c r="AN84" s="774">
        <v>1100.4222560217593</v>
      </c>
      <c r="AO84" s="774">
        <v>1095.0804107719223</v>
      </c>
      <c r="AP84" s="774">
        <v>1120.179860079829</v>
      </c>
      <c r="AQ84" s="774">
        <v>1139.5687131304473</v>
      </c>
      <c r="AR84" s="774">
        <v>1175.5105760708866</v>
      </c>
      <c r="AS84" s="774">
        <v>1184.1849007722292</v>
      </c>
      <c r="AT84" s="774">
        <v>1232.3011640605059</v>
      </c>
      <c r="AU84" s="774">
        <v>1271.1016161675384</v>
      </c>
      <c r="AV84" s="774">
        <v>1286.6278188378653</v>
      </c>
      <c r="AW84" s="775">
        <v>1313.5774841288735</v>
      </c>
      <c r="AX84" s="765">
        <v>2.3735437990194397E-2</v>
      </c>
      <c r="AY84" s="765">
        <v>1.8799890322935164E-2</v>
      </c>
      <c r="AZ84" s="765">
        <v>0.35691377870563823</v>
      </c>
    </row>
    <row r="85" spans="1:52" x14ac:dyDescent="0.3">
      <c r="A85" s="4" t="s">
        <v>653</v>
      </c>
      <c r="B85" s="774">
        <v>252.89599918790594</v>
      </c>
      <c r="C85" s="774">
        <v>277.1983147824796</v>
      </c>
      <c r="D85" s="774">
        <v>296.00063519889699</v>
      </c>
      <c r="E85" s="774">
        <v>324.80273105993746</v>
      </c>
      <c r="F85" s="774">
        <v>356.4538199897529</v>
      </c>
      <c r="G85" s="774">
        <v>393.28386263276468</v>
      </c>
      <c r="H85" s="774">
        <v>435.54678974023363</v>
      </c>
      <c r="I85" s="774">
        <v>474.29863898759373</v>
      </c>
      <c r="J85" s="774">
        <v>513.45264512868653</v>
      </c>
      <c r="K85" s="774">
        <v>570.35023137526935</v>
      </c>
      <c r="L85" s="774">
        <v>598.42599182643926</v>
      </c>
      <c r="M85" s="774">
        <v>633.33215150734088</v>
      </c>
      <c r="N85" s="774">
        <v>683.78794611216165</v>
      </c>
      <c r="O85" s="774">
        <v>740.01575048208474</v>
      </c>
      <c r="P85" s="774">
        <v>818.68839280623581</v>
      </c>
      <c r="Q85" s="774">
        <v>874.00220187410264</v>
      </c>
      <c r="R85" s="774">
        <v>941.19310784872664</v>
      </c>
      <c r="S85" s="774">
        <v>996.39734918967179</v>
      </c>
      <c r="T85" s="774">
        <v>1059.2092451103622</v>
      </c>
      <c r="U85" s="774">
        <v>1101.7627087824458</v>
      </c>
      <c r="V85" s="774">
        <v>1147.7380968974028</v>
      </c>
      <c r="W85" s="774">
        <v>1153.6585070253589</v>
      </c>
      <c r="X85" s="774">
        <v>1143.3033535250745</v>
      </c>
      <c r="Y85" s="774">
        <v>1129.9901458567222</v>
      </c>
      <c r="Z85" s="774">
        <v>1115.5183965799979</v>
      </c>
      <c r="AA85" s="774">
        <v>1138.9135504371632</v>
      </c>
      <c r="AB85" s="774">
        <v>1192.1298053888229</v>
      </c>
      <c r="AC85" s="774">
        <v>1187.6659922256013</v>
      </c>
      <c r="AD85" s="774">
        <v>1230.7486333413592</v>
      </c>
      <c r="AE85" s="774">
        <v>1286.9289110849279</v>
      </c>
      <c r="AF85" s="774">
        <v>1356.6810810216452</v>
      </c>
      <c r="AG85" s="774">
        <v>1392.5272034162019</v>
      </c>
      <c r="AH85" s="774">
        <v>1460.2857827507112</v>
      </c>
      <c r="AI85" s="774">
        <v>1547.8070841178348</v>
      </c>
      <c r="AJ85" s="774">
        <v>1632.8365329778085</v>
      </c>
      <c r="AK85" s="774">
        <v>1708.4528663476758</v>
      </c>
      <c r="AL85" s="774">
        <v>1798.5563495187296</v>
      </c>
      <c r="AM85" s="774">
        <v>1868.6630643143033</v>
      </c>
      <c r="AN85" s="774">
        <v>1945.0174302204159</v>
      </c>
      <c r="AO85" s="774">
        <v>1857.682585468272</v>
      </c>
      <c r="AP85" s="774">
        <v>2049.1362562621134</v>
      </c>
      <c r="AQ85" s="774">
        <v>2129.4490548268291</v>
      </c>
      <c r="AR85" s="774">
        <v>2161.6223825580646</v>
      </c>
      <c r="AS85" s="774">
        <v>2192.003746176405</v>
      </c>
      <c r="AT85" s="774">
        <v>2214.5633880972041</v>
      </c>
      <c r="AU85" s="774">
        <v>2248.3269445228898</v>
      </c>
      <c r="AV85" s="774">
        <v>2263.1895880285579</v>
      </c>
      <c r="AW85" s="775">
        <v>2366.8001378632325</v>
      </c>
      <c r="AX85" s="765">
        <v>4.8638089120011552E-2</v>
      </c>
      <c r="AY85" s="765">
        <v>2.324513563225028E-2</v>
      </c>
      <c r="AZ85" s="765">
        <v>0.64308622129436177</v>
      </c>
    </row>
    <row r="86" spans="1:52" x14ac:dyDescent="0.3">
      <c r="A86" s="9" t="s">
        <v>656</v>
      </c>
      <c r="B86" s="778">
        <v>103.48478758186664</v>
      </c>
      <c r="C86" s="778">
        <v>126.6406798461333</v>
      </c>
      <c r="D86" s="778">
        <v>152.45933026164442</v>
      </c>
      <c r="E86" s="778">
        <v>171.57290414295551</v>
      </c>
      <c r="F86" s="778">
        <v>190.86274149546665</v>
      </c>
      <c r="G86" s="778">
        <v>198.24254306953333</v>
      </c>
      <c r="H86" s="778">
        <v>211.15732966873333</v>
      </c>
      <c r="I86" s="778">
        <v>214.98402543931104</v>
      </c>
      <c r="J86" s="778">
        <v>209.20682020113324</v>
      </c>
      <c r="K86" s="778">
        <v>210.37559493766665</v>
      </c>
      <c r="L86" s="778">
        <v>202.28019338524442</v>
      </c>
      <c r="M86" s="778">
        <v>198.94982909802215</v>
      </c>
      <c r="N86" s="778">
        <v>183.81761836257795</v>
      </c>
      <c r="O86" s="778">
        <v>188.00328392188237</v>
      </c>
      <c r="P86" s="778">
        <v>190.09237077193208</v>
      </c>
      <c r="Q86" s="778">
        <v>195.65545946624474</v>
      </c>
      <c r="R86" s="778">
        <v>190.03803857072364</v>
      </c>
      <c r="S86" s="778">
        <v>193.89871037339998</v>
      </c>
      <c r="T86" s="778">
        <v>182.4203045002439</v>
      </c>
      <c r="U86" s="778">
        <v>184.60582631264913</v>
      </c>
      <c r="V86" s="778">
        <v>189.07541826179241</v>
      </c>
      <c r="W86" s="778">
        <v>202.83404504239368</v>
      </c>
      <c r="X86" s="778">
        <v>201.89520484886219</v>
      </c>
      <c r="Y86" s="778">
        <v>214.56378583663582</v>
      </c>
      <c r="Z86" s="778">
        <v>213.41849787663779</v>
      </c>
      <c r="AA86" s="778">
        <v>221.52960872842439</v>
      </c>
      <c r="AB86" s="778">
        <v>245.73312059590853</v>
      </c>
      <c r="AC86" s="778">
        <v>235.51269682307475</v>
      </c>
      <c r="AD86" s="778">
        <v>233.52051673613394</v>
      </c>
      <c r="AE86" s="778">
        <v>237.11552156882044</v>
      </c>
      <c r="AF86" s="778">
        <v>242.63076896110209</v>
      </c>
      <c r="AG86" s="778">
        <v>243.78133153438228</v>
      </c>
      <c r="AH86" s="778">
        <v>238.70947851802509</v>
      </c>
      <c r="AI86" s="778">
        <v>234.47417857431751</v>
      </c>
      <c r="AJ86" s="778">
        <v>238.45462814204873</v>
      </c>
      <c r="AK86" s="778">
        <v>221.62597643858513</v>
      </c>
      <c r="AL86" s="778">
        <v>211.15198961835148</v>
      </c>
      <c r="AM86" s="778">
        <v>196.84884419919428</v>
      </c>
      <c r="AN86" s="778">
        <v>198.40644524666584</v>
      </c>
      <c r="AO86" s="778">
        <v>178.95541127212468</v>
      </c>
      <c r="AP86" s="778">
        <v>182.00409090087774</v>
      </c>
      <c r="AQ86" s="778">
        <v>161.21880204163659</v>
      </c>
      <c r="AR86" s="778">
        <v>151.54833816083533</v>
      </c>
      <c r="AS86" s="778">
        <v>150.38980973881092</v>
      </c>
      <c r="AT86" s="778">
        <v>137.63654438605417</v>
      </c>
      <c r="AU86" s="778">
        <v>124.48761525707447</v>
      </c>
      <c r="AV86" s="778">
        <v>121.84661268913099</v>
      </c>
      <c r="AW86" s="776">
        <v>117.77527691790914</v>
      </c>
      <c r="AX86" s="771">
        <v>-3.0772668311227824E-2</v>
      </c>
      <c r="AY86" s="771">
        <v>-5.3497363058464198E-2</v>
      </c>
      <c r="AZ86" s="771">
        <v>3.2000867577865563E-2</v>
      </c>
    </row>
    <row r="87" spans="1:52" x14ac:dyDescent="0.3">
      <c r="AW87" s="759"/>
    </row>
    <row r="88" spans="1:52" x14ac:dyDescent="0.3">
      <c r="A88" s="4" t="s">
        <v>677</v>
      </c>
      <c r="AW88" s="759"/>
      <c r="AZ88" s="779" t="s">
        <v>678</v>
      </c>
    </row>
    <row r="89" spans="1:52" x14ac:dyDescent="0.3">
      <c r="A89" s="4" t="s">
        <v>659</v>
      </c>
      <c r="AW89" s="759"/>
      <c r="AZ89" s="779"/>
    </row>
    <row r="90" spans="1:52" x14ac:dyDescent="0.3">
      <c r="A90" s="772" t="s">
        <v>660</v>
      </c>
      <c r="AW90" s="759"/>
    </row>
    <row r="91" spans="1:52" x14ac:dyDescent="0.3">
      <c r="A91" s="773" t="s">
        <v>679</v>
      </c>
      <c r="AW91" s="759"/>
    </row>
    <row r="92" spans="1:52" x14ac:dyDescent="0.3">
      <c r="A92" s="4" t="s">
        <v>662</v>
      </c>
      <c r="AW92" s="759"/>
    </row>
    <row r="93" spans="1:52" x14ac:dyDescent="0.3">
      <c r="A93" s="773" t="s">
        <v>663</v>
      </c>
      <c r="AW93" s="759"/>
    </row>
    <row r="94" spans="1:52" x14ac:dyDescent="0.3">
      <c r="A94" s="773" t="s">
        <v>680</v>
      </c>
      <c r="AW94" s="759"/>
    </row>
    <row r="95" spans="1:52" x14ac:dyDescent="0.3">
      <c r="A95" s="4" t="s">
        <v>681</v>
      </c>
      <c r="AW95" s="759"/>
    </row>
    <row r="96" spans="1:52" x14ac:dyDescent="0.3">
      <c r="A96" s="4" t="s">
        <v>682</v>
      </c>
      <c r="AW96" s="759"/>
    </row>
    <row r="97" spans="1:49" x14ac:dyDescent="0.3">
      <c r="A97" s="759" t="s">
        <v>683</v>
      </c>
      <c r="AW97" s="759"/>
    </row>
    <row r="98" spans="1:49" x14ac:dyDescent="0.3">
      <c r="A98" s="759" t="s">
        <v>684</v>
      </c>
      <c r="AW98" s="759"/>
    </row>
  </sheetData>
  <mergeCells count="1">
    <mergeCell ref="AX10:AY10"/>
  </mergeCells>
  <conditionalFormatting sqref="A1:XFD5 A7:XFD7 A6 C6:XFD6">
    <cfRule type="expression" dxfId="8" priority="4">
      <formula>_xlfn.ISFORMULA(A1)</formula>
    </cfRule>
  </conditionalFormatting>
  <conditionalFormatting sqref="B6">
    <cfRule type="expression" dxfId="7" priority="3">
      <formula>_xlfn.ISFORMULA(B6)</formula>
    </cfRule>
  </conditionalFormatting>
  <conditionalFormatting sqref="AX13:AZ40 AX42:AZ86 AY41:AZ41">
    <cfRule type="cellIs" dxfId="6" priority="1" operator="lessThanOrEqual">
      <formula>0</formula>
    </cfRule>
    <cfRule type="cellIs" dxfId="5" priority="2" operator="greaterThan">
      <formula>0</formula>
    </cfRule>
  </conditionalFormatting>
  <hyperlinks>
    <hyperlink ref="B3" r:id="rId1" xr:uid="{F7C90DC4-DD04-421E-87E2-BD39EA0BD79D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8D59A-FA5E-4BED-AE1C-8026A0FAC7DF}">
  <sheetPr>
    <tabColor theme="7" tint="0.39997558519241921"/>
  </sheetPr>
  <dimension ref="A1:AO79"/>
  <sheetViews>
    <sheetView workbookViewId="0"/>
  </sheetViews>
  <sheetFormatPr defaultColWidth="10.33203125" defaultRowHeight="14.4" x14ac:dyDescent="0.3"/>
  <cols>
    <col min="1" max="29" width="10.77734375" style="4" customWidth="1"/>
    <col min="30" max="16384" width="10.33203125" style="4"/>
  </cols>
  <sheetData>
    <row r="1" spans="1:41" s="19" customFormat="1" ht="49.5" customHeight="1" x14ac:dyDescent="0.3">
      <c r="A1" s="19" t="s">
        <v>685</v>
      </c>
    </row>
    <row r="2" spans="1:41" s="20" customFormat="1" x14ac:dyDescent="0.3">
      <c r="A2" s="20" t="s">
        <v>107</v>
      </c>
      <c r="B2" s="20" t="s">
        <v>607</v>
      </c>
    </row>
    <row r="3" spans="1:41" s="20" customFormat="1" x14ac:dyDescent="0.3">
      <c r="A3" s="20" t="s">
        <v>109</v>
      </c>
      <c r="B3" s="21" t="s">
        <v>608</v>
      </c>
    </row>
    <row r="4" spans="1:41" s="20" customFormat="1" x14ac:dyDescent="0.3">
      <c r="A4" s="20" t="s">
        <v>111</v>
      </c>
      <c r="B4" s="22">
        <v>43501</v>
      </c>
    </row>
    <row r="5" spans="1:41" s="20" customFormat="1" x14ac:dyDescent="0.3">
      <c r="A5" s="20" t="s">
        <v>7</v>
      </c>
      <c r="B5" s="20" t="s">
        <v>686</v>
      </c>
    </row>
    <row r="6" spans="1:41" s="20" customFormat="1" x14ac:dyDescent="0.3">
      <c r="A6" s="20" t="s">
        <v>5</v>
      </c>
      <c r="B6" s="20" t="s">
        <v>687</v>
      </c>
    </row>
    <row r="7" spans="1:41" ht="15" thickBot="1" x14ac:dyDescent="0.35"/>
    <row r="8" spans="1:41" s="31" customFormat="1" ht="15" thickBot="1" x14ac:dyDescent="0.35">
      <c r="A8" s="31" t="s">
        <v>688</v>
      </c>
    </row>
    <row r="10" spans="1:41" x14ac:dyDescent="0.3">
      <c r="AL10" s="759"/>
      <c r="AM10" s="760" t="s">
        <v>612</v>
      </c>
      <c r="AN10" s="760"/>
      <c r="AO10" s="761" t="s">
        <v>613</v>
      </c>
    </row>
    <row r="11" spans="1:41" x14ac:dyDescent="0.3">
      <c r="A11" s="4" t="s">
        <v>689</v>
      </c>
      <c r="B11" s="4">
        <v>1981</v>
      </c>
      <c r="C11" s="4">
        <v>1982</v>
      </c>
      <c r="D11" s="4">
        <v>1983</v>
      </c>
      <c r="E11" s="4">
        <v>1984</v>
      </c>
      <c r="F11" s="4">
        <v>1985</v>
      </c>
      <c r="G11" s="4">
        <v>1986</v>
      </c>
      <c r="H11" s="4">
        <v>1987</v>
      </c>
      <c r="I11" s="4">
        <v>1988</v>
      </c>
      <c r="J11" s="4">
        <v>1989</v>
      </c>
      <c r="K11" s="4">
        <v>1990</v>
      </c>
      <c r="L11" s="4">
        <v>1991</v>
      </c>
      <c r="M11" s="4">
        <v>1992</v>
      </c>
      <c r="N11" s="4">
        <v>1993</v>
      </c>
      <c r="O11" s="4">
        <v>1994</v>
      </c>
      <c r="P11" s="4">
        <v>1995</v>
      </c>
      <c r="Q11" s="4">
        <v>1996</v>
      </c>
      <c r="R11" s="4">
        <v>1997</v>
      </c>
      <c r="S11" s="4">
        <v>1998</v>
      </c>
      <c r="T11" s="4">
        <v>1999</v>
      </c>
      <c r="U11" s="4">
        <v>2000</v>
      </c>
      <c r="V11" s="4">
        <v>2001</v>
      </c>
      <c r="W11" s="4">
        <v>2002</v>
      </c>
      <c r="X11" s="4">
        <v>2003</v>
      </c>
      <c r="Y11" s="4">
        <v>2004</v>
      </c>
      <c r="Z11" s="4">
        <v>2005</v>
      </c>
      <c r="AA11" s="4">
        <v>2006</v>
      </c>
      <c r="AB11" s="4">
        <v>2007</v>
      </c>
      <c r="AC11" s="4">
        <v>2008</v>
      </c>
      <c r="AD11" s="4">
        <v>2009</v>
      </c>
      <c r="AE11" s="4">
        <v>2010</v>
      </c>
      <c r="AF11" s="4">
        <v>2011</v>
      </c>
      <c r="AG11" s="4">
        <v>2012</v>
      </c>
      <c r="AH11" s="4">
        <v>2013</v>
      </c>
      <c r="AI11" s="4">
        <v>2014</v>
      </c>
      <c r="AJ11" s="4">
        <v>2015</v>
      </c>
      <c r="AK11" s="4">
        <v>2016</v>
      </c>
      <c r="AL11" s="759">
        <v>2017</v>
      </c>
      <c r="AM11" s="761">
        <v>2017</v>
      </c>
      <c r="AN11" s="761" t="s">
        <v>615</v>
      </c>
      <c r="AO11" s="761">
        <v>2017</v>
      </c>
    </row>
    <row r="12" spans="1:41" x14ac:dyDescent="0.3">
      <c r="B12" s="761"/>
      <c r="C12" s="761"/>
      <c r="D12" s="761"/>
      <c r="E12" s="761"/>
      <c r="F12" s="761"/>
      <c r="G12" s="761"/>
      <c r="H12" s="761"/>
      <c r="I12" s="761"/>
      <c r="J12" s="761"/>
      <c r="K12" s="761"/>
      <c r="L12" s="761"/>
      <c r="M12" s="761"/>
      <c r="N12" s="761"/>
      <c r="O12" s="761"/>
      <c r="P12" s="761"/>
      <c r="Q12" s="761"/>
      <c r="R12" s="761"/>
      <c r="S12" s="761"/>
      <c r="T12" s="761"/>
      <c r="U12" s="761"/>
      <c r="V12" s="761"/>
      <c r="W12" s="761"/>
      <c r="X12" s="761"/>
      <c r="Y12" s="761"/>
      <c r="Z12" s="761"/>
      <c r="AA12" s="761"/>
      <c r="AB12" s="761"/>
      <c r="AC12" s="761"/>
      <c r="AD12" s="761"/>
      <c r="AE12" s="761"/>
      <c r="AF12" s="761"/>
      <c r="AG12" s="761"/>
      <c r="AH12" s="761"/>
      <c r="AI12" s="761"/>
      <c r="AJ12" s="761"/>
      <c r="AK12" s="761"/>
      <c r="AL12" s="762"/>
      <c r="AM12" s="761"/>
      <c r="AN12" s="761"/>
      <c r="AO12" s="761"/>
    </row>
    <row r="13" spans="1:41" x14ac:dyDescent="0.3">
      <c r="A13" s="4" t="s">
        <v>616</v>
      </c>
      <c r="B13" s="774">
        <v>747.31607624249989</v>
      </c>
      <c r="C13" s="774">
        <v>760.32238328639994</v>
      </c>
      <c r="D13" s="774">
        <v>709.50098920769994</v>
      </c>
      <c r="E13" s="774">
        <v>812.76561223466479</v>
      </c>
      <c r="F13" s="774">
        <v>801.62298007920981</v>
      </c>
      <c r="G13" s="774">
        <v>807.67988128256752</v>
      </c>
      <c r="H13" s="774">
        <v>833.48697630532138</v>
      </c>
      <c r="I13" s="774">
        <v>862.06612114284667</v>
      </c>
      <c r="J13" s="774">
        <v>889.70215313751294</v>
      </c>
      <c r="K13" s="774">
        <v>933.56157323883679</v>
      </c>
      <c r="L13" s="774">
        <v>903.5413382898206</v>
      </c>
      <c r="M13" s="774">
        <v>904.95750078012509</v>
      </c>
      <c r="N13" s="774">
        <v>857.67444726762415</v>
      </c>
      <c r="O13" s="774">
        <v>937.57928199391699</v>
      </c>
      <c r="P13" s="774">
        <v>937.09820829779994</v>
      </c>
      <c r="Q13" s="774">
        <v>965.11388620319997</v>
      </c>
      <c r="R13" s="774">
        <v>988.76963444039995</v>
      </c>
      <c r="S13" s="774">
        <v>1013.8106537145001</v>
      </c>
      <c r="T13" s="774">
        <v>998.29416660569996</v>
      </c>
      <c r="U13" s="774">
        <v>973.9643801364</v>
      </c>
      <c r="V13" s="774">
        <v>1023.0222071583</v>
      </c>
      <c r="W13" s="774">
        <v>992.71679507009981</v>
      </c>
      <c r="X13" s="774">
        <v>972.27792377909986</v>
      </c>
      <c r="Y13" s="774">
        <v>1008.8791976852999</v>
      </c>
      <c r="Z13" s="774">
        <v>1026.4776736806</v>
      </c>
      <c r="AA13" s="774">
        <v>1054.829009925</v>
      </c>
      <c r="AB13" s="774">
        <v>1040.2097284844999</v>
      </c>
      <c r="AC13" s="774">
        <v>1063.0471961223</v>
      </c>
      <c r="AD13" s="774">
        <v>975.15405489450222</v>
      </c>
      <c r="AE13" s="774">
        <v>983.72219303293559</v>
      </c>
      <c r="AF13" s="774">
        <v>993.93653755789933</v>
      </c>
      <c r="AG13" s="774">
        <v>922.11552499580455</v>
      </c>
      <c r="AH13" s="774">
        <v>893.43339382958118</v>
      </c>
      <c r="AI13" s="774">
        <v>907.22893251160258</v>
      </c>
      <c r="AJ13" s="774">
        <v>813.69075556298606</v>
      </c>
      <c r="AK13" s="774">
        <v>660.76112860878061</v>
      </c>
      <c r="AL13" s="775">
        <v>702.26823511232908</v>
      </c>
      <c r="AM13" s="765">
        <v>6.5728940069675446E-2</v>
      </c>
      <c r="AN13" s="765">
        <v>-4.5697104185819626E-2</v>
      </c>
      <c r="AO13" s="765">
        <v>9.0881109237670898E-2</v>
      </c>
    </row>
    <row r="14" spans="1:41" x14ac:dyDescent="0.3">
      <c r="A14" s="4" t="s">
        <v>296</v>
      </c>
      <c r="B14" s="774">
        <v>40.088000000000001</v>
      </c>
      <c r="C14" s="774">
        <v>42.907000000000004</v>
      </c>
      <c r="D14" s="774">
        <v>44.807000000000002</v>
      </c>
      <c r="E14" s="774">
        <v>57.402000000000001</v>
      </c>
      <c r="F14" s="774">
        <v>60.853000000000002</v>
      </c>
      <c r="G14" s="774">
        <v>57.048000000000002</v>
      </c>
      <c r="H14" s="774">
        <v>61.207000000000001</v>
      </c>
      <c r="I14" s="774">
        <v>70.643000000000001</v>
      </c>
      <c r="J14" s="774">
        <v>70.527000000000001</v>
      </c>
      <c r="K14" s="774">
        <v>68.332000000000008</v>
      </c>
      <c r="L14" s="774">
        <v>71.134199999999993</v>
      </c>
      <c r="M14" s="774">
        <v>65.613399999999999</v>
      </c>
      <c r="N14" s="774">
        <v>69.029399999999995</v>
      </c>
      <c r="O14" s="774">
        <v>72.823300000000003</v>
      </c>
      <c r="P14" s="774">
        <v>74.980199999999996</v>
      </c>
      <c r="Q14" s="774">
        <v>75.87939999999999</v>
      </c>
      <c r="R14" s="774">
        <v>78.760000000000005</v>
      </c>
      <c r="S14" s="774">
        <v>75.268100000000004</v>
      </c>
      <c r="T14" s="774">
        <v>72.357699999999994</v>
      </c>
      <c r="U14" s="774">
        <v>69.104300000000009</v>
      </c>
      <c r="V14" s="774">
        <v>70.481499999999997</v>
      </c>
      <c r="W14" s="774">
        <v>66.998199999999997</v>
      </c>
      <c r="X14" s="774">
        <v>62.579599999999999</v>
      </c>
      <c r="Y14" s="774">
        <v>66.206400000000002</v>
      </c>
      <c r="Z14" s="774">
        <v>68.430899999999994</v>
      </c>
      <c r="AA14" s="774">
        <v>67.410800000000009</v>
      </c>
      <c r="AB14" s="774">
        <v>68.954300000000003</v>
      </c>
      <c r="AC14" s="774">
        <v>68.395800000000008</v>
      </c>
      <c r="AD14" s="774">
        <v>64.637699999999995</v>
      </c>
      <c r="AE14" s="774">
        <v>67.973699999999994</v>
      </c>
      <c r="AF14" s="774">
        <v>67.454100000000011</v>
      </c>
      <c r="AG14" s="774">
        <v>67.100499999999997</v>
      </c>
      <c r="AH14" s="774">
        <v>67.986100000000008</v>
      </c>
      <c r="AI14" s="774">
        <v>67.941100000000006</v>
      </c>
      <c r="AJ14" s="774">
        <v>61.981300000000005</v>
      </c>
      <c r="AK14" s="774">
        <v>60.870600000000003</v>
      </c>
      <c r="AL14" s="775">
        <v>59.482067740518382</v>
      </c>
      <c r="AM14" s="765">
        <v>-2.0133983343839645E-2</v>
      </c>
      <c r="AN14" s="765">
        <v>-1.0153595358133316E-2</v>
      </c>
      <c r="AO14" s="765">
        <v>7.69762322306633E-3</v>
      </c>
    </row>
    <row r="15" spans="1:41" x14ac:dyDescent="0.3">
      <c r="A15" s="4" t="s">
        <v>297</v>
      </c>
      <c r="B15" s="774">
        <v>3.0323314749453276</v>
      </c>
      <c r="C15" s="774">
        <v>3.7512158111533238</v>
      </c>
      <c r="D15" s="774">
        <v>4.8511290069083355</v>
      </c>
      <c r="E15" s="774">
        <v>5.3352410528635508</v>
      </c>
      <c r="F15" s="774">
        <v>5.5259762016966727</v>
      </c>
      <c r="G15" s="774">
        <v>6.2167951224778664</v>
      </c>
      <c r="H15" s="774">
        <v>6.9314707998414837</v>
      </c>
      <c r="I15" s="774">
        <v>6.345855589109739</v>
      </c>
      <c r="J15" s="774">
        <v>6.7705339315980622</v>
      </c>
      <c r="K15" s="774">
        <v>6.9298120756321513</v>
      </c>
      <c r="L15" s="774">
        <v>6.4056231112723845</v>
      </c>
      <c r="M15" s="774">
        <v>6.1041775612390161</v>
      </c>
      <c r="N15" s="774">
        <v>6.6151416673723462</v>
      </c>
      <c r="O15" s="774">
        <v>8.9991314589165565</v>
      </c>
      <c r="P15" s="774">
        <v>8.8891710513449027</v>
      </c>
      <c r="Q15" s="774">
        <v>9.6904862628886956</v>
      </c>
      <c r="R15" s="774">
        <v>9.4242121506272802</v>
      </c>
      <c r="S15" s="774">
        <v>10.107467451546738</v>
      </c>
      <c r="T15" s="774">
        <v>10.325802649610301</v>
      </c>
      <c r="U15" s="774">
        <v>11.343948128892908</v>
      </c>
      <c r="V15" s="774">
        <v>8.8570926569034985</v>
      </c>
      <c r="W15" s="774">
        <v>7.0797589763093107</v>
      </c>
      <c r="X15" s="774">
        <v>9.1950922687834282</v>
      </c>
      <c r="Y15" s="774">
        <v>12.228484391317865</v>
      </c>
      <c r="Z15" s="774">
        <v>12.657043477938858</v>
      </c>
      <c r="AA15" s="774">
        <v>14.10992339465373</v>
      </c>
      <c r="AB15" s="774">
        <v>15.232169770897682</v>
      </c>
      <c r="AC15" s="774">
        <v>14.420357004375056</v>
      </c>
      <c r="AD15" s="774">
        <v>12.694348969055104</v>
      </c>
      <c r="AE15" s="774">
        <v>15.270514706066114</v>
      </c>
      <c r="AF15" s="774">
        <v>19.616056277021876</v>
      </c>
      <c r="AG15" s="774">
        <v>15.205109976286115</v>
      </c>
      <c r="AH15" s="774">
        <v>14.633169977178113</v>
      </c>
      <c r="AI15" s="774">
        <v>14.895549976768903</v>
      </c>
      <c r="AJ15" s="774">
        <v>12.252899980890382</v>
      </c>
      <c r="AK15" s="774">
        <v>11.408949982206606</v>
      </c>
      <c r="AL15" s="775">
        <v>10.416101090861128</v>
      </c>
      <c r="AM15" s="765">
        <v>-8.452238142490387E-2</v>
      </c>
      <c r="AN15" s="765">
        <v>-2.1023871377110481E-2</v>
      </c>
      <c r="AO15" s="765">
        <v>1.3479562476277351E-3</v>
      </c>
    </row>
    <row r="16" spans="1:41" x14ac:dyDescent="0.3">
      <c r="A16" s="766" t="s">
        <v>617</v>
      </c>
      <c r="B16" s="776">
        <v>790.43640771744515</v>
      </c>
      <c r="C16" s="776">
        <v>806.98059909755329</v>
      </c>
      <c r="D16" s="776">
        <v>759.15911821460827</v>
      </c>
      <c r="E16" s="776">
        <v>875.50285328752841</v>
      </c>
      <c r="F16" s="776">
        <v>868.00195628090648</v>
      </c>
      <c r="G16" s="776">
        <v>870.94467640504536</v>
      </c>
      <c r="H16" s="776">
        <v>901.62544710516283</v>
      </c>
      <c r="I16" s="776">
        <v>939.05497673195646</v>
      </c>
      <c r="J16" s="776">
        <v>966.99968706911102</v>
      </c>
      <c r="K16" s="776">
        <v>1008.823385314469</v>
      </c>
      <c r="L16" s="776">
        <v>981.08116140109291</v>
      </c>
      <c r="M16" s="776">
        <v>976.67507834136404</v>
      </c>
      <c r="N16" s="776">
        <v>933.31898893499647</v>
      </c>
      <c r="O16" s="776">
        <v>1019.4017134528335</v>
      </c>
      <c r="P16" s="776">
        <v>1020.9675793491448</v>
      </c>
      <c r="Q16" s="776">
        <v>1050.6837724660886</v>
      </c>
      <c r="R16" s="776">
        <v>1076.9538465910273</v>
      </c>
      <c r="S16" s="776">
        <v>1099.1862211660468</v>
      </c>
      <c r="T16" s="776">
        <v>1080.9776692553103</v>
      </c>
      <c r="U16" s="776">
        <v>1054.4126282652928</v>
      </c>
      <c r="V16" s="776">
        <v>1102.3607998152036</v>
      </c>
      <c r="W16" s="776">
        <v>1066.7947540464093</v>
      </c>
      <c r="X16" s="776">
        <v>1044.0526160478832</v>
      </c>
      <c r="Y16" s="776">
        <v>1087.3140820766178</v>
      </c>
      <c r="Z16" s="776">
        <v>1107.565617158539</v>
      </c>
      <c r="AA16" s="776">
        <v>1136.349733319654</v>
      </c>
      <c r="AB16" s="776">
        <v>1124.3961982553976</v>
      </c>
      <c r="AC16" s="776">
        <v>1145.8633531266751</v>
      </c>
      <c r="AD16" s="776">
        <v>1052.4861038635572</v>
      </c>
      <c r="AE16" s="776">
        <v>1066.9664077390016</v>
      </c>
      <c r="AF16" s="776">
        <v>1081.0066938349212</v>
      </c>
      <c r="AG16" s="776">
        <v>1004.4211349720907</v>
      </c>
      <c r="AH16" s="776">
        <v>976.05266380675926</v>
      </c>
      <c r="AI16" s="776">
        <v>990.06558248837143</v>
      </c>
      <c r="AJ16" s="776">
        <v>887.92495554387642</v>
      </c>
      <c r="AK16" s="776">
        <v>733.04067859098723</v>
      </c>
      <c r="AL16" s="776">
        <v>772.16640394370859</v>
      </c>
      <c r="AM16" s="768">
        <v>5.6260518729686737E-2</v>
      </c>
      <c r="AN16" s="768">
        <v>-4.2890544980764389E-2</v>
      </c>
      <c r="AO16" s="768">
        <v>9.9926687777042389E-2</v>
      </c>
    </row>
    <row r="17" spans="1:41" x14ac:dyDescent="0.3">
      <c r="B17" s="774"/>
      <c r="C17" s="774"/>
      <c r="D17" s="774"/>
      <c r="E17" s="774"/>
      <c r="F17" s="774"/>
      <c r="G17" s="774"/>
      <c r="H17" s="774"/>
      <c r="I17" s="774"/>
      <c r="J17" s="774"/>
      <c r="K17" s="774"/>
      <c r="L17" s="774"/>
      <c r="M17" s="774"/>
      <c r="N17" s="774"/>
      <c r="O17" s="774"/>
      <c r="P17" s="774"/>
      <c r="Q17" s="774"/>
      <c r="R17" s="774"/>
      <c r="S17" s="774"/>
      <c r="T17" s="774"/>
      <c r="U17" s="774"/>
      <c r="V17" s="774"/>
      <c r="W17" s="774"/>
      <c r="X17" s="774"/>
      <c r="Y17" s="774"/>
      <c r="Z17" s="774"/>
      <c r="AA17" s="774"/>
      <c r="AB17" s="774"/>
      <c r="AC17" s="774"/>
      <c r="AD17" s="774"/>
      <c r="AE17" s="774"/>
      <c r="AF17" s="774"/>
      <c r="AG17" s="774"/>
      <c r="AH17" s="774"/>
      <c r="AI17" s="774"/>
      <c r="AJ17" s="774"/>
      <c r="AK17" s="774"/>
      <c r="AL17" s="775"/>
      <c r="AM17" s="765"/>
      <c r="AN17" s="765"/>
      <c r="AO17" s="765"/>
    </row>
    <row r="18" spans="1:41" x14ac:dyDescent="0.3">
      <c r="A18" s="4" t="s">
        <v>301</v>
      </c>
      <c r="B18" s="774">
        <v>5.6890000000000001</v>
      </c>
      <c r="C18" s="774">
        <v>6.3460000000000001</v>
      </c>
      <c r="D18" s="774">
        <v>6.7370000000000001</v>
      </c>
      <c r="E18" s="774">
        <v>7.5190000000000001</v>
      </c>
      <c r="F18" s="774">
        <v>7.7119999999999997</v>
      </c>
      <c r="G18" s="774">
        <v>7.391</v>
      </c>
      <c r="H18" s="774">
        <v>6.8840000000000003</v>
      </c>
      <c r="I18" s="774">
        <v>7.3310000000000004</v>
      </c>
      <c r="J18" s="774">
        <v>6.6710000000000003</v>
      </c>
      <c r="K18" s="774">
        <v>4.5949999999999998</v>
      </c>
      <c r="L18" s="774">
        <v>5.1879999999999997</v>
      </c>
      <c r="M18" s="774">
        <v>4.7309999999999999</v>
      </c>
      <c r="N18" s="774">
        <v>4.5949999999999998</v>
      </c>
      <c r="O18" s="774">
        <v>5.1340000000000003</v>
      </c>
      <c r="P18" s="774">
        <v>5.1989999999999998</v>
      </c>
      <c r="Q18" s="774">
        <v>4.8049999999999997</v>
      </c>
      <c r="R18" s="774">
        <v>5.6470000000000002</v>
      </c>
      <c r="S18" s="774">
        <v>5.516</v>
      </c>
      <c r="T18" s="774">
        <v>5.66</v>
      </c>
      <c r="U18" s="774">
        <v>6.806</v>
      </c>
      <c r="V18" s="774">
        <v>5.6539999999999999</v>
      </c>
      <c r="W18" s="774">
        <v>5.1440000000000001</v>
      </c>
      <c r="X18" s="774">
        <v>4.6459999999999999</v>
      </c>
      <c r="Y18" s="774">
        <v>5.4059999999999997</v>
      </c>
      <c r="Z18" s="774">
        <v>6.2551050000000004</v>
      </c>
      <c r="AA18" s="774">
        <v>5.8808999999999996</v>
      </c>
      <c r="AB18" s="774">
        <v>5.9645059999999992</v>
      </c>
      <c r="AC18" s="774">
        <v>6.6111220000000008</v>
      </c>
      <c r="AD18" s="774">
        <v>5.06145376</v>
      </c>
      <c r="AE18" s="774">
        <v>5.4148240000000003</v>
      </c>
      <c r="AF18" s="774">
        <v>5.5049320691812067</v>
      </c>
      <c r="AG18" s="774">
        <v>6.6167342800000011</v>
      </c>
      <c r="AH18" s="774">
        <v>8.5943301824921932</v>
      </c>
      <c r="AI18" s="774">
        <v>7.9362442159120805</v>
      </c>
      <c r="AJ18" s="774">
        <v>6.3536547300000006</v>
      </c>
      <c r="AK18" s="774">
        <v>7.0059520191510911</v>
      </c>
      <c r="AL18" s="775">
        <v>6.9868100737435741</v>
      </c>
      <c r="AM18" s="765">
        <v>0</v>
      </c>
      <c r="AN18" s="765">
        <v>1.7659137025475502E-2</v>
      </c>
      <c r="AO18" s="765">
        <v>9.041688172146678E-4</v>
      </c>
    </row>
    <row r="19" spans="1:41" x14ac:dyDescent="0.3">
      <c r="A19" s="4" t="s">
        <v>356</v>
      </c>
      <c r="B19" s="774">
        <v>3.9904000000000002</v>
      </c>
      <c r="C19" s="774">
        <v>4.4216000000000006</v>
      </c>
      <c r="D19" s="774">
        <v>5.0532000000000004</v>
      </c>
      <c r="E19" s="774">
        <v>6.6370000000000005</v>
      </c>
      <c r="F19" s="774">
        <v>8.9740000000000002</v>
      </c>
      <c r="G19" s="774">
        <v>10.737</v>
      </c>
      <c r="H19" s="774">
        <v>14.593999999999999</v>
      </c>
      <c r="I19" s="774">
        <v>15.101000000000001</v>
      </c>
      <c r="J19" s="774">
        <v>18.902000000000001</v>
      </c>
      <c r="K19" s="774">
        <v>20.468</v>
      </c>
      <c r="L19" s="774">
        <v>20.030999999999999</v>
      </c>
      <c r="M19" s="774">
        <v>21.900000000000002</v>
      </c>
      <c r="N19" s="774">
        <v>21.713000000000001</v>
      </c>
      <c r="O19" s="774">
        <v>22.664999999999999</v>
      </c>
      <c r="P19" s="774">
        <v>25.740000000000002</v>
      </c>
      <c r="Q19" s="774">
        <v>29.564</v>
      </c>
      <c r="R19" s="774">
        <v>32.741999999999997</v>
      </c>
      <c r="S19" s="774">
        <v>33.561</v>
      </c>
      <c r="T19" s="774">
        <v>32.753999999999998</v>
      </c>
      <c r="U19" s="774">
        <v>38.241999999999997</v>
      </c>
      <c r="V19" s="774">
        <v>43.911492000000003</v>
      </c>
      <c r="W19" s="774">
        <v>39.484464879999997</v>
      </c>
      <c r="X19" s="774">
        <v>50.028093370000001</v>
      </c>
      <c r="Y19" s="774">
        <v>53.887596000000002</v>
      </c>
      <c r="Z19" s="774">
        <v>59.675097000000001</v>
      </c>
      <c r="AA19" s="774">
        <v>66.191869999999994</v>
      </c>
      <c r="AB19" s="774">
        <v>69.902209999999997</v>
      </c>
      <c r="AC19" s="774">
        <v>73.502089999999995</v>
      </c>
      <c r="AD19" s="774">
        <v>72.807411999999999</v>
      </c>
      <c r="AE19" s="774">
        <v>74.350133260000007</v>
      </c>
      <c r="AF19" s="774">
        <v>85.803229120000012</v>
      </c>
      <c r="AG19" s="774">
        <v>89.024330000000006</v>
      </c>
      <c r="AH19" s="774">
        <v>85.496062000000009</v>
      </c>
      <c r="AI19" s="774">
        <v>88.577970000000008</v>
      </c>
      <c r="AJ19" s="774">
        <v>85.547513819999992</v>
      </c>
      <c r="AK19" s="774">
        <v>90.511989290000002</v>
      </c>
      <c r="AL19" s="775">
        <v>89.439000000000007</v>
      </c>
      <c r="AM19" s="765">
        <v>-9.1474177315831184E-3</v>
      </c>
      <c r="AN19" s="765">
        <v>3.1787224113941193E-2</v>
      </c>
      <c r="AO19" s="765">
        <v>1.1574374511837959E-2</v>
      </c>
    </row>
    <row r="20" spans="1:41" x14ac:dyDescent="0.3">
      <c r="A20" s="4" t="s">
        <v>303</v>
      </c>
      <c r="B20" s="774">
        <v>0.05</v>
      </c>
      <c r="C20" s="774">
        <v>0.05</v>
      </c>
      <c r="D20" s="774">
        <v>0.04</v>
      </c>
      <c r="E20" s="774">
        <v>0.05</v>
      </c>
      <c r="F20" s="774">
        <v>0.04</v>
      </c>
      <c r="G20" s="774">
        <v>0.06</v>
      </c>
      <c r="H20" s="774">
        <v>0.24</v>
      </c>
      <c r="I20" s="774">
        <v>1.07</v>
      </c>
      <c r="J20" s="774">
        <v>2.11</v>
      </c>
      <c r="K20" s="774">
        <v>2.15</v>
      </c>
      <c r="L20" s="774">
        <v>2.4</v>
      </c>
      <c r="M20" s="774">
        <v>2.48</v>
      </c>
      <c r="N20" s="774">
        <v>3.96</v>
      </c>
      <c r="O20" s="774">
        <v>4.4400000000000004</v>
      </c>
      <c r="P20" s="774">
        <v>4.3499999999999996</v>
      </c>
      <c r="Q20" s="774">
        <v>4.18</v>
      </c>
      <c r="R20" s="774">
        <v>5.29</v>
      </c>
      <c r="S20" s="774">
        <v>6.46</v>
      </c>
      <c r="T20" s="774">
        <v>6.59</v>
      </c>
      <c r="U20" s="774">
        <v>7.88</v>
      </c>
      <c r="V20" s="774">
        <v>7.69</v>
      </c>
      <c r="W20" s="774">
        <v>8.1</v>
      </c>
      <c r="X20" s="774">
        <v>7.03</v>
      </c>
      <c r="Y20" s="774">
        <v>8.1073039999999992</v>
      </c>
      <c r="Z20" s="774">
        <v>7.1950000000000003</v>
      </c>
      <c r="AA20" s="774">
        <v>7.1635899999999992</v>
      </c>
      <c r="AB20" s="774">
        <v>6.8553410000000001</v>
      </c>
      <c r="AC20" s="774">
        <v>5.0537039999999998</v>
      </c>
      <c r="AD20" s="774">
        <v>3.2783069999999999</v>
      </c>
      <c r="AE20" s="774">
        <v>2.6308199999999999</v>
      </c>
      <c r="AF20" s="774">
        <v>2.6114359999999999</v>
      </c>
      <c r="AG20" s="774">
        <v>1.910801</v>
      </c>
      <c r="AH20" s="774">
        <v>1.229309</v>
      </c>
      <c r="AI20" s="774">
        <v>0.80064000000000002</v>
      </c>
      <c r="AJ20" s="774">
        <v>0.80169699999999999</v>
      </c>
      <c r="AK20" s="774">
        <v>0.94700000000000006</v>
      </c>
      <c r="AL20" s="775">
        <v>0.45</v>
      </c>
      <c r="AM20" s="765">
        <v>-0.5235133171081543</v>
      </c>
      <c r="AN20" s="765">
        <v>-0.18318834900856018</v>
      </c>
      <c r="AO20" s="765">
        <v>5.8234869356965646E-5</v>
      </c>
    </row>
    <row r="21" spans="1:41" x14ac:dyDescent="0.3">
      <c r="A21" s="4" t="s">
        <v>620</v>
      </c>
      <c r="B21" s="774">
        <v>1.682951612903226</v>
      </c>
      <c r="C21" s="774">
        <v>1.5657526881720432</v>
      </c>
      <c r="D21" s="774">
        <v>1.5621908602150538</v>
      </c>
      <c r="E21" s="774">
        <v>1.7910322580645162</v>
      </c>
      <c r="F21" s="774">
        <v>1.8145053763440859</v>
      </c>
      <c r="G21" s="774">
        <v>1.9629331182795697</v>
      </c>
      <c r="H21" s="774">
        <v>2.2275376559139786</v>
      </c>
      <c r="I21" s="774">
        <v>3.1125184731182798</v>
      </c>
      <c r="J21" s="774">
        <v>3.052090580645161</v>
      </c>
      <c r="K21" s="774">
        <v>3.1154335268817204</v>
      </c>
      <c r="L21" s="774">
        <v>3.1034944946236562</v>
      </c>
      <c r="M21" s="774">
        <v>2.412436795698925</v>
      </c>
      <c r="N21" s="774">
        <v>2.0468386451612903</v>
      </c>
      <c r="O21" s="774">
        <v>2.0747630430107527</v>
      </c>
      <c r="P21" s="774">
        <v>1.8430223548387097</v>
      </c>
      <c r="Q21" s="774">
        <v>1.7725396774193547</v>
      </c>
      <c r="R21" s="774">
        <v>1.6828259139784945</v>
      </c>
      <c r="S21" s="774">
        <v>0.53846838709677414</v>
      </c>
      <c r="T21" s="774">
        <v>0.86201129032258073</v>
      </c>
      <c r="U21" s="774">
        <v>0.77740645161290334</v>
      </c>
      <c r="V21" s="774">
        <v>0.77353067796610175</v>
      </c>
      <c r="W21" s="774">
        <v>0.57024016949152545</v>
      </c>
      <c r="X21" s="774">
        <v>0.45311050847457623</v>
      </c>
      <c r="Y21" s="774">
        <v>0.30894809677419355</v>
      </c>
      <c r="Z21" s="774">
        <v>0.79919754838709678</v>
      </c>
      <c r="AA21" s="774">
        <v>0.86470596774193542</v>
      </c>
      <c r="AB21" s="774">
        <v>0.50441899999999995</v>
      </c>
      <c r="AC21" s="774">
        <v>0.76613000000000009</v>
      </c>
      <c r="AD21" s="774">
        <v>0.8571939999999999</v>
      </c>
      <c r="AE21" s="774">
        <v>0.77018300000000006</v>
      </c>
      <c r="AF21" s="774">
        <v>0.90351599999999999</v>
      </c>
      <c r="AG21" s="774">
        <v>0.99738300000000002</v>
      </c>
      <c r="AH21" s="774">
        <v>3.1705330000000003</v>
      </c>
      <c r="AI21" s="774">
        <v>4.4557355000000003</v>
      </c>
      <c r="AJ21" s="774">
        <v>3.4471171800000002</v>
      </c>
      <c r="AK21" s="774">
        <v>2.8174390599999999</v>
      </c>
      <c r="AL21" s="775">
        <v>2.8430839219810329</v>
      </c>
      <c r="AM21" s="765">
        <v>1.1866852641105652E-2</v>
      </c>
      <c r="AN21" s="765">
        <v>0.12537848949432373</v>
      </c>
      <c r="AO21" s="765">
        <v>3.6792582250200212E-4</v>
      </c>
    </row>
    <row r="22" spans="1:41" x14ac:dyDescent="0.3">
      <c r="A22" s="766" t="s">
        <v>621</v>
      </c>
      <c r="B22" s="776">
        <v>11.412351612903226</v>
      </c>
      <c r="C22" s="776">
        <v>12.383352688172042</v>
      </c>
      <c r="D22" s="776">
        <v>13.392390860215054</v>
      </c>
      <c r="E22" s="776">
        <v>15.997032258064516</v>
      </c>
      <c r="F22" s="776">
        <v>18.540505376344086</v>
      </c>
      <c r="G22" s="776">
        <v>20.150933118279571</v>
      </c>
      <c r="H22" s="776">
        <v>23.945537655913981</v>
      </c>
      <c r="I22" s="776">
        <v>26.614518473118281</v>
      </c>
      <c r="J22" s="776">
        <v>30.73509058064516</v>
      </c>
      <c r="K22" s="776">
        <v>30.328433526881721</v>
      </c>
      <c r="L22" s="776">
        <v>30.72249449462365</v>
      </c>
      <c r="M22" s="776">
        <v>31.523436795698927</v>
      </c>
      <c r="N22" s="776">
        <v>32.314838645161288</v>
      </c>
      <c r="O22" s="776">
        <v>34.313763043010759</v>
      </c>
      <c r="P22" s="776">
        <v>37.132022354838718</v>
      </c>
      <c r="Q22" s="776">
        <v>40.321539677419352</v>
      </c>
      <c r="R22" s="776">
        <v>45.361825913978493</v>
      </c>
      <c r="S22" s="776">
        <v>46.075468387096777</v>
      </c>
      <c r="T22" s="776">
        <v>45.866011290322582</v>
      </c>
      <c r="U22" s="776">
        <v>53.705406451612895</v>
      </c>
      <c r="V22" s="776">
        <v>58.029022677966104</v>
      </c>
      <c r="W22" s="776">
        <v>53.298705049491524</v>
      </c>
      <c r="X22" s="776">
        <v>62.157203878474576</v>
      </c>
      <c r="Y22" s="776">
        <v>67.709848096774195</v>
      </c>
      <c r="Z22" s="776">
        <v>73.9243995483871</v>
      </c>
      <c r="AA22" s="776">
        <v>80.101065967741917</v>
      </c>
      <c r="AB22" s="776">
        <v>83.226475999999991</v>
      </c>
      <c r="AC22" s="776">
        <v>85.93304599999999</v>
      </c>
      <c r="AD22" s="776">
        <v>82.004366759999996</v>
      </c>
      <c r="AE22" s="776">
        <v>83.165960260000006</v>
      </c>
      <c r="AF22" s="776">
        <v>94.823113189181214</v>
      </c>
      <c r="AG22" s="776">
        <v>98.549248280000015</v>
      </c>
      <c r="AH22" s="776">
        <v>98.490234182492202</v>
      </c>
      <c r="AI22" s="776">
        <v>101.77058971591208</v>
      </c>
      <c r="AJ22" s="776">
        <v>96.149982730000005</v>
      </c>
      <c r="AK22" s="776">
        <v>101.28238036915108</v>
      </c>
      <c r="AL22" s="776">
        <v>99.718893995724613</v>
      </c>
      <c r="AM22" s="768">
        <v>-1.2739471159875393E-2</v>
      </c>
      <c r="AN22" s="768">
        <v>2.3739736527204514E-2</v>
      </c>
      <c r="AO22" s="768">
        <v>1.2904704548418522E-2</v>
      </c>
    </row>
    <row r="23" spans="1:41" x14ac:dyDescent="0.3">
      <c r="B23" s="774"/>
      <c r="C23" s="774"/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774"/>
      <c r="Q23" s="774"/>
      <c r="R23" s="774"/>
      <c r="S23" s="774"/>
      <c r="T23" s="774"/>
      <c r="U23" s="774"/>
      <c r="V23" s="774"/>
      <c r="W23" s="774"/>
      <c r="X23" s="774"/>
      <c r="Y23" s="774"/>
      <c r="Z23" s="774"/>
      <c r="AA23" s="774"/>
      <c r="AB23" s="774"/>
      <c r="AC23" s="774"/>
      <c r="AD23" s="774"/>
      <c r="AE23" s="774"/>
      <c r="AF23" s="774"/>
      <c r="AG23" s="774"/>
      <c r="AH23" s="774"/>
      <c r="AI23" s="774"/>
      <c r="AJ23" s="774"/>
      <c r="AK23" s="774"/>
      <c r="AL23" s="775"/>
      <c r="AM23" s="765"/>
      <c r="AN23" s="765"/>
      <c r="AO23" s="765"/>
    </row>
    <row r="24" spans="1:41" x14ac:dyDescent="0.3">
      <c r="A24" s="4" t="s">
        <v>690</v>
      </c>
      <c r="B24" s="774">
        <v>29.24</v>
      </c>
      <c r="C24" s="774">
        <v>32.21</v>
      </c>
      <c r="D24" s="774">
        <v>32.39</v>
      </c>
      <c r="E24" s="774">
        <v>32.36</v>
      </c>
      <c r="F24" s="774">
        <v>30.88</v>
      </c>
      <c r="G24" s="774">
        <v>35.22</v>
      </c>
      <c r="H24" s="774">
        <v>36.82</v>
      </c>
      <c r="I24" s="774">
        <v>34.150000000000006</v>
      </c>
      <c r="J24" s="774">
        <v>34.299999999999997</v>
      </c>
      <c r="K24" s="774">
        <v>31.675000000000001</v>
      </c>
      <c r="L24" s="774">
        <v>28.39</v>
      </c>
      <c r="M24" s="774">
        <v>30.323999999999998</v>
      </c>
      <c r="N24" s="774">
        <v>29.032</v>
      </c>
      <c r="O24" s="774">
        <v>28.757000000000001</v>
      </c>
      <c r="P24" s="774">
        <v>30.830000000000002</v>
      </c>
      <c r="Q24" s="774">
        <v>31.302</v>
      </c>
      <c r="R24" s="774">
        <v>29.708000000000002</v>
      </c>
      <c r="S24" s="774">
        <v>30.111000000000001</v>
      </c>
      <c r="T24" s="774">
        <v>25.298000000000002</v>
      </c>
      <c r="U24" s="774">
        <v>26.431999999999999</v>
      </c>
      <c r="V24" s="774">
        <v>26.611000000000001</v>
      </c>
      <c r="W24" s="774">
        <v>26.018000000000001</v>
      </c>
      <c r="X24" s="774">
        <v>27.298999999999999</v>
      </c>
      <c r="Y24" s="774">
        <v>26.485000000000003</v>
      </c>
      <c r="Z24" s="774">
        <v>24.695</v>
      </c>
      <c r="AA24" s="774">
        <v>25.678000000000001</v>
      </c>
      <c r="AB24" s="774">
        <v>28.632999999999999</v>
      </c>
      <c r="AC24" s="774">
        <v>29.05</v>
      </c>
      <c r="AD24" s="774">
        <v>27.279</v>
      </c>
      <c r="AE24" s="774">
        <v>29.424000000000003</v>
      </c>
      <c r="AF24" s="774">
        <v>37.128</v>
      </c>
      <c r="AG24" s="774">
        <v>33.427</v>
      </c>
      <c r="AH24" s="774">
        <v>28.632000000000001</v>
      </c>
      <c r="AI24" s="774">
        <v>31.303000000000001</v>
      </c>
      <c r="AJ24" s="774">
        <v>35.910000000000004</v>
      </c>
      <c r="AK24" s="774">
        <v>31.283000000000001</v>
      </c>
      <c r="AL24" s="775">
        <v>34.458069000000002</v>
      </c>
      <c r="AM24" s="765">
        <v>0.10451282560825348</v>
      </c>
      <c r="AN24" s="765">
        <v>1.9940225407481194E-2</v>
      </c>
      <c r="AO24" s="765">
        <v>4.4592469930648804E-3</v>
      </c>
    </row>
    <row r="25" spans="1:41" x14ac:dyDescent="0.3">
      <c r="A25" s="4" t="s">
        <v>691</v>
      </c>
      <c r="B25" s="774">
        <v>117.72</v>
      </c>
      <c r="C25" s="774">
        <v>118.78999999999999</v>
      </c>
      <c r="D25" s="774">
        <v>123.03999999999999</v>
      </c>
      <c r="E25" s="774">
        <v>124.93</v>
      </c>
      <c r="F25" s="774">
        <v>122.8</v>
      </c>
      <c r="G25" s="774">
        <v>123.06</v>
      </c>
      <c r="H25" s="774">
        <v>122.14999999999999</v>
      </c>
      <c r="I25" s="774">
        <v>119.8</v>
      </c>
      <c r="J25" s="774">
        <v>114.06</v>
      </c>
      <c r="K25" s="774">
        <v>101.35400000000001</v>
      </c>
      <c r="L25" s="774">
        <v>96.185000000000002</v>
      </c>
      <c r="M25" s="774">
        <v>86.564999999999998</v>
      </c>
      <c r="N25" s="774">
        <v>85.180999999999997</v>
      </c>
      <c r="O25" s="774">
        <v>76.944000000000003</v>
      </c>
      <c r="P25" s="774">
        <v>74.332000000000008</v>
      </c>
      <c r="Q25" s="774">
        <v>76.222999999999999</v>
      </c>
      <c r="R25" s="774">
        <v>73.515000000000001</v>
      </c>
      <c r="S25" s="774">
        <v>67.528999999999996</v>
      </c>
      <c r="T25" s="774">
        <v>59.132999999999996</v>
      </c>
      <c r="U25" s="774">
        <v>65.162000000000006</v>
      </c>
      <c r="V25" s="774">
        <v>66.106000000000009</v>
      </c>
      <c r="W25" s="774">
        <v>63.356000000000002</v>
      </c>
      <c r="X25" s="774">
        <v>63.906000000000006</v>
      </c>
      <c r="Y25" s="774">
        <v>61.8</v>
      </c>
      <c r="Z25" s="774">
        <v>62.025999999999996</v>
      </c>
      <c r="AA25" s="774">
        <v>62.902999999999999</v>
      </c>
      <c r="AB25" s="774">
        <v>62.625999999999998</v>
      </c>
      <c r="AC25" s="774">
        <v>60.2</v>
      </c>
      <c r="AD25" s="774">
        <v>56.417000000000002</v>
      </c>
      <c r="AE25" s="774">
        <v>55.367000000000004</v>
      </c>
      <c r="AF25" s="774">
        <v>58.080000000000005</v>
      </c>
      <c r="AG25" s="774">
        <v>55.185000000000002</v>
      </c>
      <c r="AH25" s="774">
        <v>49.131</v>
      </c>
      <c r="AI25" s="774">
        <v>47.073999999999998</v>
      </c>
      <c r="AJ25" s="774">
        <v>46.782000000000004</v>
      </c>
      <c r="AK25" s="774">
        <v>45.484999999999999</v>
      </c>
      <c r="AL25" s="775">
        <v>44.934831000000003</v>
      </c>
      <c r="AM25" s="765">
        <v>-9.3890270218253136E-3</v>
      </c>
      <c r="AN25" s="765">
        <v>-3.1901195645332336E-2</v>
      </c>
      <c r="AO25" s="765">
        <v>5.8150533586740494E-3</v>
      </c>
    </row>
    <row r="26" spans="1:41" x14ac:dyDescent="0.3">
      <c r="A26" s="4" t="s">
        <v>580</v>
      </c>
      <c r="B26" s="774">
        <v>492.79999999999995</v>
      </c>
      <c r="C26" s="774">
        <v>499.7</v>
      </c>
      <c r="D26" s="774">
        <v>476.5</v>
      </c>
      <c r="E26" s="774">
        <v>501.79999999999995</v>
      </c>
      <c r="F26" s="774">
        <v>521.6</v>
      </c>
      <c r="G26" s="774">
        <v>513.21800000000007</v>
      </c>
      <c r="H26" s="774">
        <v>502.84999999999997</v>
      </c>
      <c r="I26" s="774">
        <v>498.32500000000005</v>
      </c>
      <c r="J26" s="774">
        <v>482.74899999999997</v>
      </c>
      <c r="K26" s="774">
        <v>427.43299999999999</v>
      </c>
      <c r="L26" s="774">
        <v>346.38199999999995</v>
      </c>
      <c r="M26" s="774">
        <v>307.90600000000001</v>
      </c>
      <c r="N26" s="774">
        <v>280.67</v>
      </c>
      <c r="O26" s="774">
        <v>259.66399999999999</v>
      </c>
      <c r="P26" s="774">
        <v>246.684</v>
      </c>
      <c r="Q26" s="774">
        <v>235.75900000000001</v>
      </c>
      <c r="R26" s="774">
        <v>223.56199999999998</v>
      </c>
      <c r="S26" s="774">
        <v>207.29300000000001</v>
      </c>
      <c r="T26" s="774">
        <v>201.095</v>
      </c>
      <c r="U26" s="774">
        <v>201.57200000000003</v>
      </c>
      <c r="V26" s="774">
        <v>203.01499999999999</v>
      </c>
      <c r="W26" s="774">
        <v>208.416</v>
      </c>
      <c r="X26" s="774">
        <v>205.22800000000001</v>
      </c>
      <c r="Y26" s="774">
        <v>208.03600000000003</v>
      </c>
      <c r="Z26" s="774">
        <v>203.072</v>
      </c>
      <c r="AA26" s="774">
        <v>197.40600000000001</v>
      </c>
      <c r="AB26" s="774">
        <v>201.94</v>
      </c>
      <c r="AC26" s="774">
        <v>192.48399999999998</v>
      </c>
      <c r="AD26" s="774">
        <v>183.62299999999999</v>
      </c>
      <c r="AE26" s="774">
        <v>182.303</v>
      </c>
      <c r="AF26" s="774">
        <v>188.56100000000001</v>
      </c>
      <c r="AG26" s="774">
        <v>196.202</v>
      </c>
      <c r="AH26" s="774">
        <v>190.56100000000001</v>
      </c>
      <c r="AI26" s="774">
        <v>185.79500000000002</v>
      </c>
      <c r="AJ26" s="774">
        <v>184.28800000000001</v>
      </c>
      <c r="AK26" s="774">
        <v>175.678</v>
      </c>
      <c r="AL26" s="775">
        <v>175.13600000000002</v>
      </c>
      <c r="AM26" s="765">
        <v>-3.5391648998484015E-4</v>
      </c>
      <c r="AN26" s="765">
        <v>-1.1593248695135117E-2</v>
      </c>
      <c r="AO26" s="765">
        <v>2.2664492949843407E-2</v>
      </c>
    </row>
    <row r="27" spans="1:41" x14ac:dyDescent="0.3">
      <c r="A27" s="4" t="s">
        <v>692</v>
      </c>
      <c r="B27" s="774">
        <v>27.32</v>
      </c>
      <c r="C27" s="774">
        <v>27.4</v>
      </c>
      <c r="D27" s="774">
        <v>30.59</v>
      </c>
      <c r="E27" s="774">
        <v>32.5</v>
      </c>
      <c r="F27" s="774">
        <v>35.89</v>
      </c>
      <c r="G27" s="774">
        <v>38.1</v>
      </c>
      <c r="H27" s="774">
        <v>44.612000000000002</v>
      </c>
      <c r="I27" s="774">
        <v>48.323</v>
      </c>
      <c r="J27" s="774">
        <v>51.866</v>
      </c>
      <c r="K27" s="774">
        <v>51.896000000000001</v>
      </c>
      <c r="L27" s="774">
        <v>52.695</v>
      </c>
      <c r="M27" s="774">
        <v>55.051000000000002</v>
      </c>
      <c r="N27" s="774">
        <v>54.817</v>
      </c>
      <c r="O27" s="774">
        <v>56.672000000000004</v>
      </c>
      <c r="P27" s="774">
        <v>57.661999999999999</v>
      </c>
      <c r="Q27" s="774">
        <v>59.780999999999999</v>
      </c>
      <c r="R27" s="774">
        <v>58.844000000000001</v>
      </c>
      <c r="S27" s="774">
        <v>60.884</v>
      </c>
      <c r="T27" s="774">
        <v>62.051000000000002</v>
      </c>
      <c r="U27" s="774">
        <v>63.887</v>
      </c>
      <c r="V27" s="774">
        <v>66.344000000000008</v>
      </c>
      <c r="W27" s="774">
        <v>70.468000000000004</v>
      </c>
      <c r="X27" s="774">
        <v>68.299000000000007</v>
      </c>
      <c r="Y27" s="774">
        <v>70.040999999999997</v>
      </c>
      <c r="Z27" s="774">
        <v>69.397999999999996</v>
      </c>
      <c r="AA27" s="774">
        <v>64.787000000000006</v>
      </c>
      <c r="AB27" s="774">
        <v>66.308000000000007</v>
      </c>
      <c r="AC27" s="774">
        <v>65.72</v>
      </c>
      <c r="AD27" s="774">
        <v>64.893000000000001</v>
      </c>
      <c r="AE27" s="774">
        <v>56.52</v>
      </c>
      <c r="AF27" s="774">
        <v>58.666000000000004</v>
      </c>
      <c r="AG27" s="774">
        <v>62.956000000000003</v>
      </c>
      <c r="AH27" s="774">
        <v>53.923999999999999</v>
      </c>
      <c r="AI27" s="774">
        <v>50.844999999999999</v>
      </c>
      <c r="AJ27" s="774">
        <v>46.246000000000002</v>
      </c>
      <c r="AK27" s="774">
        <v>32.637999999999998</v>
      </c>
      <c r="AL27" s="775">
        <v>37.827919999999999</v>
      </c>
      <c r="AM27" s="765">
        <v>0.1621900349855423</v>
      </c>
      <c r="AN27" s="765">
        <v>-6.6265150904655457E-2</v>
      </c>
      <c r="AO27" s="765">
        <v>4.8953420482575893E-3</v>
      </c>
    </row>
    <row r="28" spans="1:41" x14ac:dyDescent="0.3">
      <c r="A28" s="4" t="s">
        <v>693</v>
      </c>
      <c r="B28" s="774">
        <v>25.95</v>
      </c>
      <c r="C28" s="774">
        <v>26.08</v>
      </c>
      <c r="D28" s="774">
        <v>25.22</v>
      </c>
      <c r="E28" s="774">
        <v>25.05</v>
      </c>
      <c r="F28" s="774">
        <v>24.04</v>
      </c>
      <c r="G28" s="774">
        <v>23.130000000000003</v>
      </c>
      <c r="H28" s="774">
        <v>22.84</v>
      </c>
      <c r="I28" s="774">
        <v>20.880000000000003</v>
      </c>
      <c r="J28" s="774">
        <v>20.029999999999998</v>
      </c>
      <c r="K28" s="774">
        <v>17.582000000000001</v>
      </c>
      <c r="L28" s="774">
        <v>16.97</v>
      </c>
      <c r="M28" s="774">
        <v>15.83</v>
      </c>
      <c r="N28" s="774">
        <v>12.59</v>
      </c>
      <c r="O28" s="774">
        <v>13.91</v>
      </c>
      <c r="P28" s="774">
        <v>12.239999999999998</v>
      </c>
      <c r="Q28" s="774">
        <v>15.07</v>
      </c>
      <c r="R28" s="774">
        <v>15.56</v>
      </c>
      <c r="S28" s="774">
        <v>14.49</v>
      </c>
      <c r="T28" s="774">
        <v>14.55</v>
      </c>
      <c r="U28" s="774">
        <v>13.98</v>
      </c>
      <c r="V28" s="774">
        <v>13.91</v>
      </c>
      <c r="W28" s="774">
        <v>13.030000000000001</v>
      </c>
      <c r="X28" s="774">
        <v>13.3</v>
      </c>
      <c r="Y28" s="774">
        <v>11.489000000000001</v>
      </c>
      <c r="Z28" s="774">
        <v>9.57</v>
      </c>
      <c r="AA28" s="774">
        <v>9.952</v>
      </c>
      <c r="AB28" s="774">
        <v>9.8179999999999996</v>
      </c>
      <c r="AC28" s="774">
        <v>9.4039999999999999</v>
      </c>
      <c r="AD28" s="774">
        <v>8.9860000000000007</v>
      </c>
      <c r="AE28" s="774">
        <v>9.1129999999999995</v>
      </c>
      <c r="AF28" s="774">
        <v>9.5549999999999997</v>
      </c>
      <c r="AG28" s="774">
        <v>9.2900000000000009</v>
      </c>
      <c r="AH28" s="774">
        <v>9.5579999999999998</v>
      </c>
      <c r="AI28" s="774">
        <v>9.5510000000000002</v>
      </c>
      <c r="AJ28" s="774">
        <v>9.261000000000001</v>
      </c>
      <c r="AK28" s="774">
        <v>9.2160000000000011</v>
      </c>
      <c r="AL28" s="775">
        <v>7.9536360000000004</v>
      </c>
      <c r="AM28" s="765">
        <v>-0.13461080193519592</v>
      </c>
      <c r="AN28" s="765">
        <v>-7.6538026332855225E-3</v>
      </c>
      <c r="AO28" s="765">
        <v>1.0292865335941315E-3</v>
      </c>
    </row>
    <row r="29" spans="1:41" x14ac:dyDescent="0.3">
      <c r="A29" s="4" t="s">
        <v>671</v>
      </c>
      <c r="B29" s="774">
        <v>198.64000000000001</v>
      </c>
      <c r="C29" s="774">
        <v>226.96</v>
      </c>
      <c r="D29" s="774">
        <v>233.62</v>
      </c>
      <c r="E29" s="774">
        <v>241.97</v>
      </c>
      <c r="F29" s="774">
        <v>249.39</v>
      </c>
      <c r="G29" s="774">
        <v>259.34000000000003</v>
      </c>
      <c r="H29" s="774">
        <v>266.20999999999998</v>
      </c>
      <c r="I29" s="774">
        <v>266.51</v>
      </c>
      <c r="J29" s="774">
        <v>249.45</v>
      </c>
      <c r="K29" s="774">
        <v>215.32</v>
      </c>
      <c r="L29" s="774">
        <v>209.79</v>
      </c>
      <c r="M29" s="774">
        <v>198.38</v>
      </c>
      <c r="N29" s="774">
        <v>198.57999999999998</v>
      </c>
      <c r="O29" s="774">
        <v>200.7</v>
      </c>
      <c r="P29" s="774">
        <v>200.71999999999997</v>
      </c>
      <c r="Q29" s="774">
        <v>201.72</v>
      </c>
      <c r="R29" s="774">
        <v>200.93</v>
      </c>
      <c r="S29" s="774">
        <v>178.55</v>
      </c>
      <c r="T29" s="774">
        <v>172.73000000000002</v>
      </c>
      <c r="U29" s="774">
        <v>162.82</v>
      </c>
      <c r="V29" s="774">
        <v>163.54</v>
      </c>
      <c r="W29" s="774">
        <v>161.91999999999999</v>
      </c>
      <c r="X29" s="774">
        <v>163.79000000000002</v>
      </c>
      <c r="Y29" s="774">
        <v>161.28399999999999</v>
      </c>
      <c r="Z29" s="774">
        <v>159.54</v>
      </c>
      <c r="AA29" s="774">
        <v>156.065</v>
      </c>
      <c r="AB29" s="774">
        <v>145.85</v>
      </c>
      <c r="AC29" s="774">
        <v>144.01300000000001</v>
      </c>
      <c r="AD29" s="774">
        <v>135.17200000000003</v>
      </c>
      <c r="AE29" s="774">
        <v>133.238</v>
      </c>
      <c r="AF29" s="774">
        <v>139.28900000000002</v>
      </c>
      <c r="AG29" s="774">
        <v>144.09300000000002</v>
      </c>
      <c r="AH29" s="774">
        <v>142.90600000000001</v>
      </c>
      <c r="AI29" s="774">
        <v>137.148</v>
      </c>
      <c r="AJ29" s="774">
        <v>135.81400000000002</v>
      </c>
      <c r="AK29" s="774">
        <v>131.029</v>
      </c>
      <c r="AL29" s="775">
        <v>127.07600000000001</v>
      </c>
      <c r="AM29" s="765">
        <v>-2.7511822059750557E-2</v>
      </c>
      <c r="AN29" s="765">
        <v>-1.7333408817648888E-2</v>
      </c>
      <c r="AO29" s="765">
        <v>1.6445009037852287E-2</v>
      </c>
    </row>
    <row r="30" spans="1:41" x14ac:dyDescent="0.3">
      <c r="A30" s="4" t="s">
        <v>625</v>
      </c>
      <c r="B30" s="774">
        <v>36.93</v>
      </c>
      <c r="C30" s="774">
        <v>37.86</v>
      </c>
      <c r="D30" s="774">
        <v>44.519999999999996</v>
      </c>
      <c r="E30" s="774">
        <v>44.28</v>
      </c>
      <c r="F30" s="774">
        <v>46.58</v>
      </c>
      <c r="G30" s="774">
        <v>47.519999999999996</v>
      </c>
      <c r="H30" s="774">
        <v>51.52</v>
      </c>
      <c r="I30" s="774">
        <v>58.75</v>
      </c>
      <c r="J30" s="774">
        <v>61.34</v>
      </c>
      <c r="K30" s="774">
        <v>38.183</v>
      </c>
      <c r="L30" s="774">
        <v>32.414000000000001</v>
      </c>
      <c r="M30" s="774">
        <v>38.369999999999997</v>
      </c>
      <c r="N30" s="774">
        <v>39.777000000000001</v>
      </c>
      <c r="O30" s="774">
        <v>40.566000000000003</v>
      </c>
      <c r="P30" s="774">
        <v>41.127000000000002</v>
      </c>
      <c r="Q30" s="774">
        <v>41.871000000000009</v>
      </c>
      <c r="R30" s="774">
        <v>33.807000000000002</v>
      </c>
      <c r="S30" s="774">
        <v>26.234999999999999</v>
      </c>
      <c r="T30" s="774">
        <v>22.893000000000001</v>
      </c>
      <c r="U30" s="774">
        <v>29.294</v>
      </c>
      <c r="V30" s="774">
        <v>33.303000000000004</v>
      </c>
      <c r="W30" s="774">
        <v>30.428000000000001</v>
      </c>
      <c r="X30" s="774">
        <v>33.081999999999994</v>
      </c>
      <c r="Y30" s="774">
        <v>31.8</v>
      </c>
      <c r="Z30" s="774">
        <v>31.112000000000002</v>
      </c>
      <c r="AA30" s="774">
        <v>34.932000000000002</v>
      </c>
      <c r="AB30" s="774">
        <v>35.780999999999999</v>
      </c>
      <c r="AC30" s="774">
        <v>35.871000000000002</v>
      </c>
      <c r="AD30" s="774">
        <v>33.97</v>
      </c>
      <c r="AE30" s="774">
        <v>31.13</v>
      </c>
      <c r="AF30" s="774">
        <v>35.512999999999998</v>
      </c>
      <c r="AG30" s="774">
        <v>33.947000000000003</v>
      </c>
      <c r="AH30" s="774">
        <v>24.722000000000001</v>
      </c>
      <c r="AI30" s="774">
        <v>23.567</v>
      </c>
      <c r="AJ30" s="774">
        <v>25.497000000000003</v>
      </c>
      <c r="AK30" s="774">
        <v>22.987000000000002</v>
      </c>
      <c r="AL30" s="775">
        <v>25.687570874316943</v>
      </c>
      <c r="AM30" s="765">
        <v>0.12054412066936493</v>
      </c>
      <c r="AN30" s="765">
        <v>-4.0983930230140686E-2</v>
      </c>
      <c r="AO30" s="765">
        <v>3.3242497593164444E-3</v>
      </c>
    </row>
    <row r="31" spans="1:41" x14ac:dyDescent="0.3">
      <c r="A31" s="4" t="s">
        <v>694</v>
      </c>
      <c r="B31" s="774" t="s">
        <v>623</v>
      </c>
      <c r="C31" s="774" t="s">
        <v>623</v>
      </c>
      <c r="D31" s="774" t="s">
        <v>623</v>
      </c>
      <c r="E31" s="774" t="s">
        <v>623</v>
      </c>
      <c r="F31" s="774" t="s">
        <v>623</v>
      </c>
      <c r="G31" s="774" t="s">
        <v>623</v>
      </c>
      <c r="H31" s="774" t="s">
        <v>623</v>
      </c>
      <c r="I31" s="774" t="s">
        <v>623</v>
      </c>
      <c r="J31" s="774" t="s">
        <v>623</v>
      </c>
      <c r="K31" s="774" t="s">
        <v>623</v>
      </c>
      <c r="L31" s="774" t="s">
        <v>623</v>
      </c>
      <c r="M31" s="774" t="s">
        <v>623</v>
      </c>
      <c r="N31" s="774" t="s">
        <v>623</v>
      </c>
      <c r="O31" s="774" t="s">
        <v>623</v>
      </c>
      <c r="P31" s="774" t="s">
        <v>623</v>
      </c>
      <c r="Q31" s="774" t="s">
        <v>623</v>
      </c>
      <c r="R31" s="774" t="s">
        <v>623</v>
      </c>
      <c r="S31" s="774" t="s">
        <v>623</v>
      </c>
      <c r="T31" s="774" t="s">
        <v>623</v>
      </c>
      <c r="U31" s="774" t="s">
        <v>623</v>
      </c>
      <c r="V31" s="774" t="s">
        <v>623</v>
      </c>
      <c r="W31" s="774" t="s">
        <v>623</v>
      </c>
      <c r="X31" s="774" t="s">
        <v>623</v>
      </c>
      <c r="Y31" s="774" t="s">
        <v>623</v>
      </c>
      <c r="Z31" s="774" t="s">
        <v>623</v>
      </c>
      <c r="AA31" s="774" t="s">
        <v>623</v>
      </c>
      <c r="AB31" s="774">
        <v>37.658000000000001</v>
      </c>
      <c r="AC31" s="774">
        <v>39.187000000000005</v>
      </c>
      <c r="AD31" s="774">
        <v>38.814</v>
      </c>
      <c r="AE31" s="774">
        <v>37.863999999999997</v>
      </c>
      <c r="AF31" s="774">
        <v>40.778000000000006</v>
      </c>
      <c r="AG31" s="774">
        <v>38.172000000000004</v>
      </c>
      <c r="AH31" s="774">
        <v>40.253999999999998</v>
      </c>
      <c r="AI31" s="774">
        <v>29.82</v>
      </c>
      <c r="AJ31" s="774">
        <v>37.787999999999997</v>
      </c>
      <c r="AK31" s="774">
        <v>38.545527</v>
      </c>
      <c r="AL31" s="775">
        <v>39.966779603334736</v>
      </c>
      <c r="AM31" s="765">
        <v>3.9712794125080109E-2</v>
      </c>
      <c r="AN31" s="765" t="s">
        <v>623</v>
      </c>
      <c r="AO31" s="765">
        <v>5.1721339114010334E-3</v>
      </c>
    </row>
    <row r="32" spans="1:41" x14ac:dyDescent="0.3">
      <c r="A32" s="4" t="s">
        <v>695</v>
      </c>
      <c r="B32" s="774">
        <v>35.676000000000002</v>
      </c>
      <c r="C32" s="774">
        <v>39.305</v>
      </c>
      <c r="D32" s="774">
        <v>39.953000000000003</v>
      </c>
      <c r="E32" s="774">
        <v>39.591999999999999</v>
      </c>
      <c r="F32" s="774">
        <v>39.662999999999997</v>
      </c>
      <c r="G32" s="774">
        <v>38.323</v>
      </c>
      <c r="H32" s="774">
        <v>34.634</v>
      </c>
      <c r="I32" s="774">
        <v>31.909000000000002</v>
      </c>
      <c r="J32" s="774">
        <v>36.578000000000003</v>
      </c>
      <c r="K32" s="774">
        <v>35.951999999999998</v>
      </c>
      <c r="L32" s="774">
        <v>33.519999999999996</v>
      </c>
      <c r="M32" s="774">
        <v>33.298999999999999</v>
      </c>
      <c r="N32" s="774">
        <v>31.565000000000001</v>
      </c>
      <c r="O32" s="774">
        <v>29.491</v>
      </c>
      <c r="P32" s="774">
        <v>28.463999999999999</v>
      </c>
      <c r="Q32" s="774">
        <v>27.369999999999997</v>
      </c>
      <c r="R32" s="774">
        <v>26.466999999999999</v>
      </c>
      <c r="S32" s="774">
        <v>26.075000000000003</v>
      </c>
      <c r="T32" s="774">
        <v>24.258000000000003</v>
      </c>
      <c r="U32" s="774">
        <v>23.486000000000001</v>
      </c>
      <c r="V32" s="774">
        <v>22.683999999999997</v>
      </c>
      <c r="W32" s="774">
        <v>22.035</v>
      </c>
      <c r="X32" s="774">
        <v>20.548000000000002</v>
      </c>
      <c r="Y32" s="774">
        <v>20.496000000000002</v>
      </c>
      <c r="Z32" s="774">
        <v>19.353999999999999</v>
      </c>
      <c r="AA32" s="774">
        <v>18.399000000000001</v>
      </c>
      <c r="AB32" s="774">
        <v>17.18</v>
      </c>
      <c r="AC32" s="774">
        <v>10.202999999999999</v>
      </c>
      <c r="AD32" s="774">
        <v>9.4450000000000003</v>
      </c>
      <c r="AE32" s="774">
        <v>8.43</v>
      </c>
      <c r="AF32" s="774">
        <v>6.6210000000000004</v>
      </c>
      <c r="AG32" s="774">
        <v>6.181</v>
      </c>
      <c r="AH32" s="774">
        <v>4.3680000000000003</v>
      </c>
      <c r="AI32" s="774">
        <v>3.899</v>
      </c>
      <c r="AJ32" s="774">
        <v>3.0640000000000001</v>
      </c>
      <c r="AK32" s="774">
        <v>1.7418019999999999</v>
      </c>
      <c r="AL32" s="775">
        <v>2.7810000000000001</v>
      </c>
      <c r="AM32" s="765">
        <v>0.60099667310714722</v>
      </c>
      <c r="AN32" s="765">
        <v>-0.21001206338405609</v>
      </c>
      <c r="AO32" s="765">
        <v>3.5989150637760758E-4</v>
      </c>
    </row>
    <row r="33" spans="1:41" x14ac:dyDescent="0.3">
      <c r="A33" s="4" t="s">
        <v>696</v>
      </c>
      <c r="B33" s="774">
        <v>21.005999999999997</v>
      </c>
      <c r="C33" s="774">
        <v>22.672000000000001</v>
      </c>
      <c r="D33" s="774">
        <v>25.244999999999997</v>
      </c>
      <c r="E33" s="774">
        <v>29.972000000000001</v>
      </c>
      <c r="F33" s="774">
        <v>39.997</v>
      </c>
      <c r="G33" s="774">
        <v>46.417000000000002</v>
      </c>
      <c r="H33" s="774">
        <v>46.988</v>
      </c>
      <c r="I33" s="774">
        <v>39.218000000000004</v>
      </c>
      <c r="J33" s="774">
        <v>52.215999999999994</v>
      </c>
      <c r="K33" s="774">
        <v>47.428000000000004</v>
      </c>
      <c r="L33" s="774">
        <v>46.108000000000004</v>
      </c>
      <c r="M33" s="774">
        <v>51.430999999999997</v>
      </c>
      <c r="N33" s="774">
        <v>48.56</v>
      </c>
      <c r="O33" s="774">
        <v>54.372</v>
      </c>
      <c r="P33" s="774">
        <v>55.073</v>
      </c>
      <c r="Q33" s="774">
        <v>56.363597470000002</v>
      </c>
      <c r="R33" s="774">
        <v>59.92941562</v>
      </c>
      <c r="S33" s="774">
        <v>67.382875780000006</v>
      </c>
      <c r="T33" s="774">
        <v>67.037212700000012</v>
      </c>
      <c r="U33" s="774">
        <v>63.268133859999992</v>
      </c>
      <c r="V33" s="774">
        <v>62.096361639999998</v>
      </c>
      <c r="W33" s="774">
        <v>53.983936460000002</v>
      </c>
      <c r="X33" s="774">
        <v>48.562766000000003</v>
      </c>
      <c r="Y33" s="774">
        <v>46.377239000000003</v>
      </c>
      <c r="Z33" s="774">
        <v>60.765999999999998</v>
      </c>
      <c r="AA33" s="774">
        <v>64.254999999999995</v>
      </c>
      <c r="AB33" s="774">
        <v>75.364999999999995</v>
      </c>
      <c r="AC33" s="774">
        <v>79.402000000000001</v>
      </c>
      <c r="AD33" s="774">
        <v>79.498000000000005</v>
      </c>
      <c r="AE33" s="774">
        <v>73.399000000000001</v>
      </c>
      <c r="AF33" s="774">
        <v>75.978300000000004</v>
      </c>
      <c r="AG33" s="774">
        <v>71.460999999999999</v>
      </c>
      <c r="AH33" s="774">
        <v>60.392497260000006</v>
      </c>
      <c r="AI33" s="774">
        <v>65.248999999999995</v>
      </c>
      <c r="AJ33" s="774">
        <v>58.414000000000001</v>
      </c>
      <c r="AK33" s="774">
        <v>73.003947999999994</v>
      </c>
      <c r="AL33" s="775">
        <v>99.818910387192659</v>
      </c>
      <c r="AM33" s="765">
        <v>0.37105444073677063</v>
      </c>
      <c r="AN33" s="765">
        <v>1.2847223319113255E-2</v>
      </c>
      <c r="AO33" s="765">
        <v>1.2917647138237953E-2</v>
      </c>
    </row>
    <row r="34" spans="1:41" x14ac:dyDescent="0.3">
      <c r="A34" s="4" t="s">
        <v>584</v>
      </c>
      <c r="B34" s="774">
        <v>127.46900000000001</v>
      </c>
      <c r="C34" s="774">
        <v>124.711</v>
      </c>
      <c r="D34" s="774">
        <v>119.254</v>
      </c>
      <c r="E34" s="774">
        <v>51.182000000000002</v>
      </c>
      <c r="F34" s="774">
        <v>94.111000000000004</v>
      </c>
      <c r="G34" s="774">
        <v>108.099</v>
      </c>
      <c r="H34" s="774">
        <v>104.533</v>
      </c>
      <c r="I34" s="774">
        <v>104.066</v>
      </c>
      <c r="J34" s="774">
        <v>99.820000000000007</v>
      </c>
      <c r="K34" s="774">
        <v>92.762</v>
      </c>
      <c r="L34" s="774">
        <v>94.201999999999998</v>
      </c>
      <c r="M34" s="774">
        <v>84.492999999999995</v>
      </c>
      <c r="N34" s="774">
        <v>68.198999999999998</v>
      </c>
      <c r="O34" s="774">
        <v>49.785000000000004</v>
      </c>
      <c r="P34" s="774">
        <v>53.036999999999999</v>
      </c>
      <c r="Q34" s="774">
        <v>50.197000000000003</v>
      </c>
      <c r="R34" s="774">
        <v>48.495000000000005</v>
      </c>
      <c r="S34" s="774">
        <v>41.177</v>
      </c>
      <c r="T34" s="774">
        <v>37.076999999999998</v>
      </c>
      <c r="U34" s="774">
        <v>31.197582666666666</v>
      </c>
      <c r="V34" s="774">
        <v>31.929856000000001</v>
      </c>
      <c r="W34" s="774">
        <v>29.989155</v>
      </c>
      <c r="X34" s="774">
        <v>28.278728999999998</v>
      </c>
      <c r="Y34" s="774">
        <v>25.096057000000002</v>
      </c>
      <c r="Z34" s="774">
        <v>20.498293</v>
      </c>
      <c r="AA34" s="774">
        <v>18.517161999999999</v>
      </c>
      <c r="AB34" s="774">
        <v>17.007227000000004</v>
      </c>
      <c r="AC34" s="774">
        <v>18.053242571428601</v>
      </c>
      <c r="AD34" s="774">
        <v>17.873633820922901</v>
      </c>
      <c r="AE34" s="774">
        <v>18.346630369367602</v>
      </c>
      <c r="AF34" s="774">
        <v>18.551978210657118</v>
      </c>
      <c r="AG34" s="774">
        <v>16.966667060472485</v>
      </c>
      <c r="AH34" s="774">
        <v>12.767445612964631</v>
      </c>
      <c r="AI34" s="774">
        <v>11.647611787657707</v>
      </c>
      <c r="AJ34" s="774">
        <v>8.5981875625219946</v>
      </c>
      <c r="AK34" s="774">
        <v>4.1777964297208774</v>
      </c>
      <c r="AL34" s="775">
        <v>3.0410644856719968</v>
      </c>
      <c r="AM34" s="765">
        <v>-0.2700946033000946</v>
      </c>
      <c r="AN34" s="765">
        <v>-0.13833731412887573</v>
      </c>
      <c r="AO34" s="765">
        <v>3.9354665204882622E-4</v>
      </c>
    </row>
    <row r="35" spans="1:41" x14ac:dyDescent="0.3">
      <c r="A35" s="4" t="s">
        <v>626</v>
      </c>
      <c r="B35" s="774">
        <v>101.85309615262719</v>
      </c>
      <c r="C35" s="774">
        <v>109.24011886701142</v>
      </c>
      <c r="D35" s="774">
        <v>110.52625409212745</v>
      </c>
      <c r="E35" s="774">
        <v>117.07186048131715</v>
      </c>
      <c r="F35" s="774">
        <v>146.32928879999997</v>
      </c>
      <c r="G35" s="774">
        <v>150.65490559999998</v>
      </c>
      <c r="H35" s="774">
        <v>145.22013490000001</v>
      </c>
      <c r="I35" s="774">
        <v>139.40504029698164</v>
      </c>
      <c r="J35" s="774">
        <v>146.05780695327471</v>
      </c>
      <c r="K35" s="774">
        <v>139.99972433095709</v>
      </c>
      <c r="L35" s="774">
        <v>123.97726848206112</v>
      </c>
      <c r="M35" s="774">
        <v>119.26789651036782</v>
      </c>
      <c r="N35" s="774">
        <v>105.29088576067596</v>
      </c>
      <c r="O35" s="774">
        <v>95.139477603332367</v>
      </c>
      <c r="P35" s="774">
        <v>98.685472278518532</v>
      </c>
      <c r="Q35" s="774">
        <v>95.779050870921992</v>
      </c>
      <c r="R35" s="774">
        <v>102.85607221219512</v>
      </c>
      <c r="S35" s="774">
        <v>94.722561888710374</v>
      </c>
      <c r="T35" s="774">
        <v>88.884335486311585</v>
      </c>
      <c r="U35" s="774">
        <v>90.238845294820734</v>
      </c>
      <c r="V35" s="774">
        <v>91.559479204343532</v>
      </c>
      <c r="W35" s="774">
        <v>94.791887972051157</v>
      </c>
      <c r="X35" s="774">
        <v>101.21938905251338</v>
      </c>
      <c r="Y35" s="774">
        <v>92.957713060850651</v>
      </c>
      <c r="Z35" s="774">
        <v>97.644907805048319</v>
      </c>
      <c r="AA35" s="774">
        <v>103.67966659484523</v>
      </c>
      <c r="AB35" s="774">
        <v>60.33046554324568</v>
      </c>
      <c r="AC35" s="774">
        <v>64.07633043717847</v>
      </c>
      <c r="AD35" s="774">
        <v>65.960840267858913</v>
      </c>
      <c r="AE35" s="774">
        <v>68.513692809121721</v>
      </c>
      <c r="AF35" s="774">
        <v>70.415217029266216</v>
      </c>
      <c r="AG35" s="774">
        <v>63.160399820490944</v>
      </c>
      <c r="AH35" s="774">
        <v>72.185881635084755</v>
      </c>
      <c r="AI35" s="774">
        <v>67.805607714039013</v>
      </c>
      <c r="AJ35" s="774">
        <v>62.160549854783412</v>
      </c>
      <c r="AK35" s="774">
        <v>57.528781751300528</v>
      </c>
      <c r="AL35" s="775">
        <v>58.843036291520235</v>
      </c>
      <c r="AM35" s="765">
        <v>2.56474819034338E-2</v>
      </c>
      <c r="AN35" s="765">
        <v>-5.7200901210308075E-2</v>
      </c>
      <c r="AO35" s="765">
        <v>7.6149259693920612E-3</v>
      </c>
    </row>
    <row r="36" spans="1:41" x14ac:dyDescent="0.3">
      <c r="A36" s="766" t="s">
        <v>627</v>
      </c>
      <c r="B36" s="776">
        <v>1214.6040961526276</v>
      </c>
      <c r="C36" s="776">
        <v>1264.9281188670116</v>
      </c>
      <c r="D36" s="776">
        <v>1260.8582540921277</v>
      </c>
      <c r="E36" s="776">
        <v>1240.7078604813171</v>
      </c>
      <c r="F36" s="776">
        <v>1351.2802888000001</v>
      </c>
      <c r="G36" s="776">
        <v>1383.0819056000003</v>
      </c>
      <c r="H36" s="776">
        <v>1378.3771349000003</v>
      </c>
      <c r="I36" s="776">
        <v>1361.3360402969818</v>
      </c>
      <c r="J36" s="776">
        <v>1348.4668069532745</v>
      </c>
      <c r="K36" s="776">
        <v>1199.584724330957</v>
      </c>
      <c r="L36" s="776">
        <v>1080.6332684820611</v>
      </c>
      <c r="M36" s="776">
        <v>1020.9168965103679</v>
      </c>
      <c r="N36" s="776">
        <v>954.26188576067602</v>
      </c>
      <c r="O36" s="776">
        <v>906.00047760333234</v>
      </c>
      <c r="P36" s="776">
        <v>898.85447227851853</v>
      </c>
      <c r="Q36" s="776">
        <v>891.43564834092206</v>
      </c>
      <c r="R36" s="776">
        <v>873.67348783219518</v>
      </c>
      <c r="S36" s="776">
        <v>814.44943766871063</v>
      </c>
      <c r="T36" s="776">
        <v>775.00654818631153</v>
      </c>
      <c r="U36" s="776">
        <v>771.33756182148716</v>
      </c>
      <c r="V36" s="776">
        <v>781.09869684434352</v>
      </c>
      <c r="W36" s="776">
        <v>774.43597943205123</v>
      </c>
      <c r="X36" s="776">
        <v>773.51288405251341</v>
      </c>
      <c r="Y36" s="776">
        <v>755.86200906085082</v>
      </c>
      <c r="Z36" s="776">
        <v>757.67620080504844</v>
      </c>
      <c r="AA36" s="776">
        <v>756.57382859484539</v>
      </c>
      <c r="AB36" s="776">
        <v>758.49669254324567</v>
      </c>
      <c r="AC36" s="776">
        <v>747.66357300860716</v>
      </c>
      <c r="AD36" s="776">
        <v>721.93147408878167</v>
      </c>
      <c r="AE36" s="776">
        <v>703.64832317848925</v>
      </c>
      <c r="AF36" s="776">
        <v>739.13649523992319</v>
      </c>
      <c r="AG36" s="776">
        <v>731.04106688096329</v>
      </c>
      <c r="AH36" s="776">
        <v>689.40182450804934</v>
      </c>
      <c r="AI36" s="776">
        <v>663.7042195016968</v>
      </c>
      <c r="AJ36" s="776">
        <v>653.82273741730546</v>
      </c>
      <c r="AK36" s="776">
        <v>623.31385518102149</v>
      </c>
      <c r="AL36" s="776">
        <v>657.52481764203651</v>
      </c>
      <c r="AM36" s="768">
        <v>5.777570977807045E-2</v>
      </c>
      <c r="AN36" s="768">
        <v>-1.9188506528735161E-2</v>
      </c>
      <c r="AO36" s="768">
        <v>8.509083092212677E-2</v>
      </c>
    </row>
    <row r="37" spans="1:41" x14ac:dyDescent="0.3">
      <c r="B37" s="774"/>
      <c r="C37" s="774"/>
      <c r="D37" s="774"/>
      <c r="E37" s="774"/>
      <c r="F37" s="774"/>
      <c r="G37" s="774"/>
      <c r="H37" s="774"/>
      <c r="I37" s="774"/>
      <c r="J37" s="774"/>
      <c r="K37" s="774"/>
      <c r="L37" s="774"/>
      <c r="M37" s="774"/>
      <c r="N37" s="774"/>
      <c r="O37" s="774"/>
      <c r="P37" s="774"/>
      <c r="Q37" s="774"/>
      <c r="R37" s="774"/>
      <c r="S37" s="774"/>
      <c r="T37" s="774"/>
      <c r="U37" s="774"/>
      <c r="V37" s="774"/>
      <c r="W37" s="774"/>
      <c r="X37" s="774"/>
      <c r="Y37" s="774"/>
      <c r="Z37" s="774"/>
      <c r="AA37" s="774"/>
      <c r="AB37" s="774"/>
      <c r="AC37" s="774"/>
      <c r="AD37" s="774"/>
      <c r="AE37" s="774"/>
      <c r="AF37" s="774"/>
      <c r="AG37" s="774"/>
      <c r="AH37" s="774"/>
      <c r="AI37" s="774"/>
      <c r="AJ37" s="774"/>
      <c r="AK37" s="774"/>
      <c r="AL37" s="775"/>
      <c r="AM37" s="765"/>
      <c r="AN37" s="765"/>
      <c r="AO37" s="765"/>
    </row>
    <row r="38" spans="1:41" x14ac:dyDescent="0.3">
      <c r="A38" s="4" t="s">
        <v>321</v>
      </c>
      <c r="B38" s="774" t="s">
        <v>623</v>
      </c>
      <c r="C38" s="774" t="s">
        <v>623</v>
      </c>
      <c r="D38" s="774" t="s">
        <v>623</v>
      </c>
      <c r="E38" s="774" t="s">
        <v>623</v>
      </c>
      <c r="F38" s="774">
        <v>130.80000000000001</v>
      </c>
      <c r="G38" s="774">
        <v>137.5</v>
      </c>
      <c r="H38" s="774">
        <v>142.10000000000002</v>
      </c>
      <c r="I38" s="774">
        <v>143.1</v>
      </c>
      <c r="J38" s="774">
        <v>138.39999999999998</v>
      </c>
      <c r="K38" s="774">
        <v>131.44300000000001</v>
      </c>
      <c r="L38" s="774">
        <v>130.38200000000001</v>
      </c>
      <c r="M38" s="774">
        <v>126.536</v>
      </c>
      <c r="N38" s="774">
        <v>111.88</v>
      </c>
      <c r="O38" s="774">
        <v>104.625</v>
      </c>
      <c r="P38" s="774">
        <v>83.271000000000001</v>
      </c>
      <c r="Q38" s="774">
        <v>76.830999999999989</v>
      </c>
      <c r="R38" s="774">
        <v>72.647000000000006</v>
      </c>
      <c r="S38" s="774">
        <v>69.77300000000001</v>
      </c>
      <c r="T38" s="774">
        <v>58.378</v>
      </c>
      <c r="U38" s="774">
        <v>74.872</v>
      </c>
      <c r="V38" s="774">
        <v>79.076699849170438</v>
      </c>
      <c r="W38" s="774">
        <v>73.730259857789264</v>
      </c>
      <c r="X38" s="774">
        <v>84.906200000000013</v>
      </c>
      <c r="Y38" s="774">
        <v>86.874600000000001</v>
      </c>
      <c r="Z38" s="774">
        <v>86.585800000000006</v>
      </c>
      <c r="AA38" s="774">
        <v>96.159100000000009</v>
      </c>
      <c r="AB38" s="774">
        <v>97.828599999999994</v>
      </c>
      <c r="AC38" s="774">
        <v>111.07189200000001</v>
      </c>
      <c r="AD38" s="774">
        <v>100.854051</v>
      </c>
      <c r="AE38" s="774">
        <v>110.929564</v>
      </c>
      <c r="AF38" s="774">
        <v>116.44950000000001</v>
      </c>
      <c r="AG38" s="774">
        <v>120.5273</v>
      </c>
      <c r="AH38" s="774">
        <v>119.5737</v>
      </c>
      <c r="AI38" s="774">
        <v>113.98510000000002</v>
      </c>
      <c r="AJ38" s="774">
        <v>107.3181977957563</v>
      </c>
      <c r="AK38" s="774">
        <v>103.07430000000001</v>
      </c>
      <c r="AL38" s="775">
        <v>111.13849999999999</v>
      </c>
      <c r="AM38" s="765">
        <v>8.1190839409828186E-2</v>
      </c>
      <c r="AN38" s="765">
        <v>6.9687673822045326E-3</v>
      </c>
      <c r="AO38" s="765">
        <v>1.4382524415850639E-2</v>
      </c>
    </row>
    <row r="39" spans="1:41" x14ac:dyDescent="0.3">
      <c r="A39" s="4" t="s">
        <v>628</v>
      </c>
      <c r="B39" s="774" t="s">
        <v>623</v>
      </c>
      <c r="C39" s="774" t="s">
        <v>623</v>
      </c>
      <c r="D39" s="774" t="s">
        <v>623</v>
      </c>
      <c r="E39" s="774" t="s">
        <v>623</v>
      </c>
      <c r="F39" s="774">
        <v>409.25200000000007</v>
      </c>
      <c r="G39" s="774">
        <v>423.94799999999998</v>
      </c>
      <c r="H39" s="774">
        <v>424.08699999999999</v>
      </c>
      <c r="I39" s="774">
        <v>440</v>
      </c>
      <c r="J39" s="774">
        <v>422.8</v>
      </c>
      <c r="K39" s="774">
        <v>405.19411764705887</v>
      </c>
      <c r="L39" s="774">
        <v>362.23588235294119</v>
      </c>
      <c r="M39" s="774">
        <v>349.00417647058822</v>
      </c>
      <c r="N39" s="774">
        <v>311.86205882352937</v>
      </c>
      <c r="O39" s="774">
        <v>278.30417647058823</v>
      </c>
      <c r="P39" s="774">
        <v>269.57476470588239</v>
      </c>
      <c r="Q39" s="774">
        <v>262.05226705882353</v>
      </c>
      <c r="R39" s="774">
        <v>250.61729411764708</v>
      </c>
      <c r="S39" s="774">
        <v>235.3837058823529</v>
      </c>
      <c r="T39" s="774">
        <v>255.0504117647059</v>
      </c>
      <c r="U39" s="774">
        <v>262.08182352941174</v>
      </c>
      <c r="V39" s="774">
        <v>274.00117647058823</v>
      </c>
      <c r="W39" s="774">
        <v>258.91282352941175</v>
      </c>
      <c r="X39" s="774">
        <v>278.74635294117644</v>
      </c>
      <c r="Y39" s="774">
        <v>284.39858823529414</v>
      </c>
      <c r="Z39" s="774">
        <v>299.97058823529414</v>
      </c>
      <c r="AA39" s="774">
        <v>311.37058823529412</v>
      </c>
      <c r="AB39" s="774">
        <v>315.57058823529417</v>
      </c>
      <c r="AC39" s="774">
        <v>330.18235294117648</v>
      </c>
      <c r="AD39" s="774">
        <v>302.38235294117646</v>
      </c>
      <c r="AE39" s="774">
        <v>322.92</v>
      </c>
      <c r="AF39" s="774">
        <v>337.4</v>
      </c>
      <c r="AG39" s="774">
        <v>358.3</v>
      </c>
      <c r="AH39" s="774">
        <v>355.23100000000011</v>
      </c>
      <c r="AI39" s="774">
        <v>357.39699248120303</v>
      </c>
      <c r="AJ39" s="774">
        <v>372.6</v>
      </c>
      <c r="AK39" s="774">
        <v>386.53700000000003</v>
      </c>
      <c r="AL39" s="775">
        <v>411.17299453551908</v>
      </c>
      <c r="AM39" s="765">
        <v>6.6649496555328369E-2</v>
      </c>
      <c r="AN39" s="765">
        <v>2.1859880536794662E-2</v>
      </c>
      <c r="AO39" s="765">
        <v>5.3210236132144928E-2</v>
      </c>
    </row>
    <row r="40" spans="1:41" x14ac:dyDescent="0.3">
      <c r="A40" s="4" t="s">
        <v>672</v>
      </c>
      <c r="B40" s="774" t="s">
        <v>623</v>
      </c>
      <c r="C40" s="774" t="s">
        <v>623</v>
      </c>
      <c r="D40" s="774" t="s">
        <v>623</v>
      </c>
      <c r="E40" s="774" t="s">
        <v>623</v>
      </c>
      <c r="F40" s="774">
        <v>191.107</v>
      </c>
      <c r="G40" s="774">
        <v>195.386</v>
      </c>
      <c r="H40" s="774">
        <v>194.14</v>
      </c>
      <c r="I40" s="774">
        <v>193.88002498404441</v>
      </c>
      <c r="J40" s="774">
        <v>182.29282398468266</v>
      </c>
      <c r="K40" s="774">
        <v>166.29521598978843</v>
      </c>
      <c r="L40" s="774">
        <v>137.27599999999998</v>
      </c>
      <c r="M40" s="774">
        <v>135.315</v>
      </c>
      <c r="N40" s="774">
        <v>116.663</v>
      </c>
      <c r="O40" s="774">
        <v>95.891000000000005</v>
      </c>
      <c r="P40" s="774">
        <v>85.38</v>
      </c>
      <c r="Q40" s="774">
        <v>71.536000000000001</v>
      </c>
      <c r="R40" s="774">
        <v>77.716999999999999</v>
      </c>
      <c r="S40" s="774">
        <v>77.863</v>
      </c>
      <c r="T40" s="774">
        <v>82.402000000000001</v>
      </c>
      <c r="U40" s="774">
        <v>81.47699999999999</v>
      </c>
      <c r="V40" s="774">
        <v>84.344999999999999</v>
      </c>
      <c r="W40" s="774">
        <v>83.166000000000011</v>
      </c>
      <c r="X40" s="774">
        <v>80.938000000000002</v>
      </c>
      <c r="Y40" s="774">
        <v>81.99499999999999</v>
      </c>
      <c r="Z40" s="774">
        <v>79.600999999999999</v>
      </c>
      <c r="AA40" s="774">
        <v>80.834000000000003</v>
      </c>
      <c r="AB40" s="774">
        <v>77.156999999999996</v>
      </c>
      <c r="AC40" s="774">
        <v>79.882000000000005</v>
      </c>
      <c r="AD40" s="774">
        <v>74.426000000000002</v>
      </c>
      <c r="AE40" s="774">
        <v>77.253</v>
      </c>
      <c r="AF40" s="774">
        <v>85.156000000000006</v>
      </c>
      <c r="AG40" s="774">
        <v>87.3</v>
      </c>
      <c r="AH40" s="774">
        <v>84.752300000000005</v>
      </c>
      <c r="AI40" s="774">
        <v>64.042699999999996</v>
      </c>
      <c r="AJ40" s="774">
        <v>38.518300000000004</v>
      </c>
      <c r="AK40" s="774">
        <v>41.745100000000001</v>
      </c>
      <c r="AL40" s="775">
        <v>34.203400000000002</v>
      </c>
      <c r="AM40" s="765">
        <v>-0.17841595411300659</v>
      </c>
      <c r="AN40" s="765">
        <v>-6.3945479691028595E-2</v>
      </c>
      <c r="AO40" s="765">
        <v>4.4262902811169624E-3</v>
      </c>
    </row>
    <row r="41" spans="1:41" x14ac:dyDescent="0.3">
      <c r="A41" s="4" t="s">
        <v>629</v>
      </c>
      <c r="B41" s="774">
        <v>778.14700000000005</v>
      </c>
      <c r="C41" s="774">
        <v>777.97699999999998</v>
      </c>
      <c r="D41" s="774">
        <v>774.77500000000009</v>
      </c>
      <c r="E41" s="774">
        <v>761.91100000000006</v>
      </c>
      <c r="F41" s="774" t="s">
        <v>623</v>
      </c>
      <c r="G41" s="774" t="s">
        <v>623</v>
      </c>
      <c r="H41" s="774" t="s">
        <v>623</v>
      </c>
      <c r="I41" s="774" t="s">
        <v>623</v>
      </c>
      <c r="J41" s="774" t="s">
        <v>623</v>
      </c>
      <c r="K41" s="774" t="s">
        <v>623</v>
      </c>
      <c r="L41" s="774" t="s">
        <v>623</v>
      </c>
      <c r="M41" s="774" t="s">
        <v>623</v>
      </c>
      <c r="N41" s="774" t="s">
        <v>623</v>
      </c>
      <c r="O41" s="774" t="s">
        <v>623</v>
      </c>
      <c r="P41" s="774" t="s">
        <v>623</v>
      </c>
      <c r="Q41" s="774" t="s">
        <v>623</v>
      </c>
      <c r="R41" s="774" t="s">
        <v>623</v>
      </c>
      <c r="S41" s="774" t="s">
        <v>623</v>
      </c>
      <c r="T41" s="774" t="s">
        <v>623</v>
      </c>
      <c r="U41" s="774" t="s">
        <v>623</v>
      </c>
      <c r="V41" s="774" t="s">
        <v>623</v>
      </c>
      <c r="W41" s="774" t="s">
        <v>623</v>
      </c>
      <c r="X41" s="774" t="s">
        <v>623</v>
      </c>
      <c r="Y41" s="774" t="s">
        <v>623</v>
      </c>
      <c r="Z41" s="774" t="s">
        <v>623</v>
      </c>
      <c r="AA41" s="774" t="s">
        <v>623</v>
      </c>
      <c r="AB41" s="774" t="s">
        <v>623</v>
      </c>
      <c r="AC41" s="774" t="s">
        <v>623</v>
      </c>
      <c r="AD41" s="774" t="s">
        <v>623</v>
      </c>
      <c r="AE41" s="774" t="s">
        <v>623</v>
      </c>
      <c r="AF41" s="774" t="s">
        <v>623</v>
      </c>
      <c r="AG41" s="774" t="s">
        <v>623</v>
      </c>
      <c r="AH41" s="774" t="s">
        <v>623</v>
      </c>
      <c r="AI41" s="774" t="s">
        <v>623</v>
      </c>
      <c r="AJ41" s="774" t="s">
        <v>623</v>
      </c>
      <c r="AK41" s="774" t="s">
        <v>623</v>
      </c>
      <c r="AL41" s="775" t="s">
        <v>623</v>
      </c>
      <c r="AM41" s="765" t="s">
        <v>623</v>
      </c>
      <c r="AN41" s="765" t="s">
        <v>623</v>
      </c>
      <c r="AO41" s="765" t="s">
        <v>623</v>
      </c>
    </row>
    <row r="42" spans="1:41" x14ac:dyDescent="0.3">
      <c r="A42" s="4" t="s">
        <v>630</v>
      </c>
      <c r="B42" s="774" t="s">
        <v>623</v>
      </c>
      <c r="C42" s="774" t="s">
        <v>623</v>
      </c>
      <c r="D42" s="774" t="s">
        <v>623</v>
      </c>
      <c r="E42" s="774" t="s">
        <v>623</v>
      </c>
      <c r="F42" s="774">
        <v>5.3</v>
      </c>
      <c r="G42" s="774">
        <v>6</v>
      </c>
      <c r="H42" s="774">
        <v>5</v>
      </c>
      <c r="I42" s="774">
        <v>5.5</v>
      </c>
      <c r="J42" s="774">
        <v>6.2</v>
      </c>
      <c r="K42" s="774">
        <v>6.5</v>
      </c>
      <c r="L42" s="774">
        <v>5.9480000000000004</v>
      </c>
      <c r="M42" s="774">
        <v>4.6800000000000006</v>
      </c>
      <c r="N42" s="774">
        <v>3.8069999999999999</v>
      </c>
      <c r="O42" s="774">
        <v>3.8450000000000002</v>
      </c>
      <c r="P42" s="774">
        <v>3.0539999999999998</v>
      </c>
      <c r="Q42" s="774">
        <v>2.8369999999999997</v>
      </c>
      <c r="R42" s="774">
        <v>2.9459999999999997</v>
      </c>
      <c r="S42" s="774">
        <v>2.9530000000000003</v>
      </c>
      <c r="T42" s="774">
        <v>2.9550000000000001</v>
      </c>
      <c r="U42" s="774">
        <v>2.5010000000000003</v>
      </c>
      <c r="V42" s="774">
        <v>2.7110000000000003</v>
      </c>
      <c r="W42" s="774">
        <v>2.74</v>
      </c>
      <c r="X42" s="774">
        <v>1.9116000000000002</v>
      </c>
      <c r="Y42" s="774">
        <v>2.7810000000000001</v>
      </c>
      <c r="Z42" s="774">
        <v>3.1680000000000001</v>
      </c>
      <c r="AA42" s="774">
        <v>2.8192000000000004</v>
      </c>
      <c r="AB42" s="774">
        <v>3.441859</v>
      </c>
      <c r="AC42" s="774">
        <v>3.2894510000000001</v>
      </c>
      <c r="AD42" s="774">
        <v>3.6541410000000001</v>
      </c>
      <c r="AE42" s="774">
        <v>3.2994310000000002</v>
      </c>
      <c r="AF42" s="774">
        <v>3.8437410000000005</v>
      </c>
      <c r="AG42" s="774">
        <v>4.0360639999999997</v>
      </c>
      <c r="AH42" s="774">
        <v>4.0899799999999997</v>
      </c>
      <c r="AI42" s="774">
        <v>4.3968360000000004</v>
      </c>
      <c r="AJ42" s="774">
        <v>3.9527550000000002</v>
      </c>
      <c r="AK42" s="774">
        <v>3.8773760000000004</v>
      </c>
      <c r="AL42" s="775">
        <v>4.0386714999999995</v>
      </c>
      <c r="AM42" s="765">
        <v>4.4452834874391556E-2</v>
      </c>
      <c r="AN42" s="765">
        <v>3.2383851706981659E-2</v>
      </c>
      <c r="AO42" s="765">
        <v>5.2264780970290303E-4</v>
      </c>
    </row>
    <row r="43" spans="1:41" x14ac:dyDescent="0.3">
      <c r="A43" s="4" t="s">
        <v>631</v>
      </c>
      <c r="B43" s="774">
        <v>0</v>
      </c>
      <c r="C43" s="774">
        <v>0</v>
      </c>
      <c r="D43" s="774">
        <v>0</v>
      </c>
      <c r="E43" s="774">
        <v>0</v>
      </c>
      <c r="F43" s="774">
        <v>8.9320000000000004</v>
      </c>
      <c r="G43" s="774">
        <v>9.4989999999999988</v>
      </c>
      <c r="H43" s="774">
        <v>8.6509999999999998</v>
      </c>
      <c r="I43" s="774">
        <v>9.3360611841769785</v>
      </c>
      <c r="J43" s="774">
        <v>8.9506187368099006</v>
      </c>
      <c r="K43" s="774">
        <v>7.6319999999999997</v>
      </c>
      <c r="L43" s="774">
        <v>7.6739999999999995</v>
      </c>
      <c r="M43" s="774">
        <v>6.5460000000000003</v>
      </c>
      <c r="N43" s="774">
        <v>4.8170000000000011</v>
      </c>
      <c r="O43" s="774">
        <v>4.4359999999999999</v>
      </c>
      <c r="P43" s="774">
        <v>3.6419000000000001</v>
      </c>
      <c r="Q43" s="774">
        <v>3.2770999999999999</v>
      </c>
      <c r="R43" s="774">
        <v>3.3069999999999999</v>
      </c>
      <c r="S43" s="774">
        <v>2.4833000000000003</v>
      </c>
      <c r="T43" s="774">
        <v>3.5264999999999995</v>
      </c>
      <c r="U43" s="774">
        <v>2.4491000000000005</v>
      </c>
      <c r="V43" s="774">
        <v>2.4962</v>
      </c>
      <c r="W43" s="774">
        <v>2.6664999999999996</v>
      </c>
      <c r="X43" s="774">
        <v>2.2662</v>
      </c>
      <c r="Y43" s="774">
        <v>2.5617000000000001</v>
      </c>
      <c r="Z43" s="774">
        <v>2.7410000000000001</v>
      </c>
      <c r="AA43" s="774">
        <v>2.5513999999999997</v>
      </c>
      <c r="AB43" s="774">
        <v>3.0793000000000004</v>
      </c>
      <c r="AC43" s="774">
        <v>3.0566000000000004</v>
      </c>
      <c r="AD43" s="774">
        <v>3.0012000000000003</v>
      </c>
      <c r="AE43" s="774">
        <v>3.1269</v>
      </c>
      <c r="AF43" s="774">
        <v>3.7711000000000001</v>
      </c>
      <c r="AG43" s="774">
        <v>4.2549000000000001</v>
      </c>
      <c r="AH43" s="774">
        <v>4.2064000000000004</v>
      </c>
      <c r="AI43" s="774">
        <v>4.141</v>
      </c>
      <c r="AJ43" s="774">
        <v>3.9805999999999999</v>
      </c>
      <c r="AK43" s="774">
        <v>4.5754999999999999</v>
      </c>
      <c r="AL43" s="775">
        <v>5.4496464056566714</v>
      </c>
      <c r="AM43" s="765">
        <v>0.19431252777576447</v>
      </c>
      <c r="AN43" s="765">
        <v>6.0146786272525787E-2</v>
      </c>
      <c r="AO43" s="765">
        <v>7.0524320472031832E-4</v>
      </c>
    </row>
    <row r="44" spans="1:41" x14ac:dyDescent="0.3">
      <c r="A44" s="766" t="s">
        <v>632</v>
      </c>
      <c r="B44" s="776">
        <v>778.14700000000005</v>
      </c>
      <c r="C44" s="776">
        <v>777.97699999999998</v>
      </c>
      <c r="D44" s="776">
        <v>774.77500000000009</v>
      </c>
      <c r="E44" s="776">
        <v>761.91100000000006</v>
      </c>
      <c r="F44" s="776">
        <v>745.39099999999996</v>
      </c>
      <c r="G44" s="776">
        <v>772.33299999999986</v>
      </c>
      <c r="H44" s="776">
        <v>773.97799999999995</v>
      </c>
      <c r="I44" s="776">
        <v>791.81608616822132</v>
      </c>
      <c r="J44" s="776">
        <v>758.64344272149265</v>
      </c>
      <c r="K44" s="776">
        <v>717.06433363684732</v>
      </c>
      <c r="L44" s="776">
        <v>643.51588235294116</v>
      </c>
      <c r="M44" s="776">
        <v>622.08117647058816</v>
      </c>
      <c r="N44" s="776">
        <v>549.02905882352934</v>
      </c>
      <c r="O44" s="776">
        <v>487.10117647058831</v>
      </c>
      <c r="P44" s="776">
        <v>444.92166470588239</v>
      </c>
      <c r="Q44" s="776">
        <v>416.53336705882356</v>
      </c>
      <c r="R44" s="776">
        <v>407.23429411764704</v>
      </c>
      <c r="S44" s="776">
        <v>388.45600588235288</v>
      </c>
      <c r="T44" s="776">
        <v>402.31191176470583</v>
      </c>
      <c r="U44" s="776">
        <v>423.38092352941169</v>
      </c>
      <c r="V44" s="776">
        <v>442.6300763197587</v>
      </c>
      <c r="W44" s="776">
        <v>421.21558338720098</v>
      </c>
      <c r="X44" s="776">
        <v>448.76835294117649</v>
      </c>
      <c r="Y44" s="776">
        <v>458.61088823529411</v>
      </c>
      <c r="Z44" s="776">
        <v>472.0663882352942</v>
      </c>
      <c r="AA44" s="776">
        <v>493.73428823529417</v>
      </c>
      <c r="AB44" s="776">
        <v>497.07734723529416</v>
      </c>
      <c r="AC44" s="776">
        <v>527.48229594117652</v>
      </c>
      <c r="AD44" s="776">
        <v>484.31774494117639</v>
      </c>
      <c r="AE44" s="776">
        <v>517.52889500000003</v>
      </c>
      <c r="AF44" s="776">
        <v>546.62034100000005</v>
      </c>
      <c r="AG44" s="776">
        <v>574.41826399999991</v>
      </c>
      <c r="AH44" s="776">
        <v>567.85338000000024</v>
      </c>
      <c r="AI44" s="776">
        <v>543.96262848120307</v>
      </c>
      <c r="AJ44" s="776">
        <v>526.36985279575629</v>
      </c>
      <c r="AK44" s="776">
        <v>539.80927600000007</v>
      </c>
      <c r="AL44" s="776">
        <v>566.00321244117572</v>
      </c>
      <c r="AM44" s="768">
        <v>5.1397096365690231E-2</v>
      </c>
      <c r="AN44" s="768">
        <v>8.9617576450109482E-3</v>
      </c>
      <c r="AO44" s="768">
        <v>7.3246940970420837E-2</v>
      </c>
    </row>
    <row r="45" spans="1:41" x14ac:dyDescent="0.3">
      <c r="B45" s="774"/>
      <c r="C45" s="774"/>
      <c r="D45" s="774"/>
      <c r="E45" s="774"/>
      <c r="F45" s="774"/>
      <c r="G45" s="774"/>
      <c r="H45" s="774"/>
      <c r="I45" s="774"/>
      <c r="J45" s="774"/>
      <c r="K45" s="774"/>
      <c r="L45" s="774"/>
      <c r="M45" s="774"/>
      <c r="N45" s="774"/>
      <c r="O45" s="774"/>
      <c r="P45" s="774"/>
      <c r="Q45" s="774"/>
      <c r="R45" s="774"/>
      <c r="S45" s="774"/>
      <c r="T45" s="774"/>
      <c r="U45" s="774"/>
      <c r="V45" s="774"/>
      <c r="W45" s="774"/>
      <c r="X45" s="774"/>
      <c r="Y45" s="774"/>
      <c r="Z45" s="774"/>
      <c r="AA45" s="774"/>
      <c r="AB45" s="774"/>
      <c r="AC45" s="774"/>
      <c r="AD45" s="774"/>
      <c r="AE45" s="774"/>
      <c r="AF45" s="774"/>
      <c r="AG45" s="774"/>
      <c r="AH45" s="774"/>
      <c r="AI45" s="774"/>
      <c r="AJ45" s="774"/>
      <c r="AK45" s="774"/>
      <c r="AL45" s="775"/>
      <c r="AM45" s="765"/>
      <c r="AN45" s="765"/>
      <c r="AO45" s="765"/>
    </row>
    <row r="46" spans="1:41" x14ac:dyDescent="0.3">
      <c r="A46" s="766" t="s">
        <v>637</v>
      </c>
      <c r="B46" s="776">
        <v>0.90300000000000002</v>
      </c>
      <c r="C46" s="776">
        <v>1.0150000000000001</v>
      </c>
      <c r="D46" s="776">
        <v>1.0150000000000001</v>
      </c>
      <c r="E46" s="776">
        <v>1.038</v>
      </c>
      <c r="F46" s="776">
        <v>1.1060000000000001</v>
      </c>
      <c r="G46" s="776">
        <v>1.0609999999999999</v>
      </c>
      <c r="H46" s="776">
        <v>1.083</v>
      </c>
      <c r="I46" s="776">
        <v>1.151</v>
      </c>
      <c r="J46" s="776">
        <v>0.85799999999999998</v>
      </c>
      <c r="K46" s="776">
        <v>1.1379999999999999</v>
      </c>
      <c r="L46" s="776">
        <v>1.194</v>
      </c>
      <c r="M46" s="776">
        <v>1.032</v>
      </c>
      <c r="N46" s="776">
        <v>1.5330000000000001</v>
      </c>
      <c r="O46" s="776">
        <v>1.4930000000000001</v>
      </c>
      <c r="P46" s="776">
        <v>1.554</v>
      </c>
      <c r="Q46" s="776">
        <v>1.4410000000000001</v>
      </c>
      <c r="R46" s="776">
        <v>1.448</v>
      </c>
      <c r="S46" s="776">
        <v>1.7010000000000001</v>
      </c>
      <c r="T46" s="776">
        <v>1.5350000000000001</v>
      </c>
      <c r="U46" s="776">
        <v>1.5380000000000003</v>
      </c>
      <c r="V46" s="776">
        <v>1.5290000000000001</v>
      </c>
      <c r="W46" s="776">
        <v>1.49</v>
      </c>
      <c r="X46" s="776">
        <v>1.58</v>
      </c>
      <c r="Y46" s="776">
        <v>1.663</v>
      </c>
      <c r="Z46" s="776">
        <v>1.9850000000000001</v>
      </c>
      <c r="AA46" s="776">
        <v>2.1030000000000002</v>
      </c>
      <c r="AB46" s="776">
        <v>2.0939999999999999</v>
      </c>
      <c r="AC46" s="776">
        <v>2.0169999999999999</v>
      </c>
      <c r="AD46" s="776">
        <v>1.5960000000000001</v>
      </c>
      <c r="AE46" s="776">
        <v>1.5209999999999999</v>
      </c>
      <c r="AF46" s="776">
        <v>1.58</v>
      </c>
      <c r="AG46" s="776">
        <v>1.464</v>
      </c>
      <c r="AH46" s="776">
        <v>1.526</v>
      </c>
      <c r="AI46" s="776">
        <v>1.4710000000000001</v>
      </c>
      <c r="AJ46" s="776">
        <v>1.5149999999999999</v>
      </c>
      <c r="AK46" s="776">
        <v>1.649</v>
      </c>
      <c r="AL46" s="776">
        <v>1.6444945355191258</v>
      </c>
      <c r="AM46" s="768">
        <v>0</v>
      </c>
      <c r="AN46" s="768">
        <v>-2.402624674141407E-2</v>
      </c>
      <c r="AO46" s="768">
        <v>2.1281538647599518E-4</v>
      </c>
    </row>
    <row r="47" spans="1:41" x14ac:dyDescent="0.3">
      <c r="B47" s="774"/>
      <c r="C47" s="774"/>
      <c r="D47" s="774"/>
      <c r="E47" s="774"/>
      <c r="F47" s="774"/>
      <c r="G47" s="774"/>
      <c r="H47" s="774"/>
      <c r="I47" s="774"/>
      <c r="J47" s="774"/>
      <c r="K47" s="774"/>
      <c r="L47" s="774"/>
      <c r="M47" s="774"/>
      <c r="N47" s="774"/>
      <c r="O47" s="774"/>
      <c r="P47" s="774"/>
      <c r="Q47" s="774"/>
      <c r="R47" s="774"/>
      <c r="S47" s="774"/>
      <c r="T47" s="774"/>
      <c r="U47" s="774"/>
      <c r="V47" s="774"/>
      <c r="W47" s="774"/>
      <c r="X47" s="774"/>
      <c r="Y47" s="774"/>
      <c r="Z47" s="774"/>
      <c r="AA47" s="774"/>
      <c r="AB47" s="774"/>
      <c r="AC47" s="774"/>
      <c r="AD47" s="774"/>
      <c r="AE47" s="774"/>
      <c r="AF47" s="774"/>
      <c r="AG47" s="774"/>
      <c r="AH47" s="774"/>
      <c r="AI47" s="774"/>
      <c r="AJ47" s="774"/>
      <c r="AK47" s="774"/>
      <c r="AL47" s="775"/>
      <c r="AM47" s="765"/>
      <c r="AN47" s="765"/>
      <c r="AO47" s="765"/>
    </row>
    <row r="48" spans="1:41" x14ac:dyDescent="0.3">
      <c r="A48" s="4" t="s">
        <v>357</v>
      </c>
      <c r="B48" s="774">
        <v>130.41999999999999</v>
      </c>
      <c r="C48" s="774">
        <v>144.18</v>
      </c>
      <c r="D48" s="774">
        <v>145.61000000000001</v>
      </c>
      <c r="E48" s="774">
        <v>162.91</v>
      </c>
      <c r="F48" s="774">
        <v>173.52</v>
      </c>
      <c r="G48" s="774">
        <v>176.72</v>
      </c>
      <c r="H48" s="774">
        <v>176.55</v>
      </c>
      <c r="I48" s="774">
        <v>181.36</v>
      </c>
      <c r="J48" s="774">
        <v>176.28</v>
      </c>
      <c r="K48" s="774">
        <v>174.78</v>
      </c>
      <c r="L48" s="774">
        <v>178.39</v>
      </c>
      <c r="M48" s="774">
        <v>184.04589300000001</v>
      </c>
      <c r="N48" s="774">
        <v>188.21401600000002</v>
      </c>
      <c r="O48" s="774">
        <v>195.80544</v>
      </c>
      <c r="P48" s="774">
        <v>206.2107</v>
      </c>
      <c r="Q48" s="774">
        <v>206.362033</v>
      </c>
      <c r="R48" s="774">
        <v>220.07225099999999</v>
      </c>
      <c r="S48" s="774">
        <v>222.97675599999999</v>
      </c>
      <c r="T48" s="774">
        <v>223.51416900000001</v>
      </c>
      <c r="U48" s="774">
        <v>224.19928099999998</v>
      </c>
      <c r="V48" s="774">
        <v>223.56027600000002</v>
      </c>
      <c r="W48" s="774">
        <v>220.212491</v>
      </c>
      <c r="X48" s="774">
        <v>238.751013</v>
      </c>
      <c r="Y48" s="774">
        <v>242.82169399999998</v>
      </c>
      <c r="Z48" s="774">
        <v>244.985995</v>
      </c>
      <c r="AA48" s="774">
        <v>244.77483300000003</v>
      </c>
      <c r="AB48" s="774">
        <v>247.66636300000002</v>
      </c>
      <c r="AC48" s="774">
        <v>252.21335200000001</v>
      </c>
      <c r="AD48" s="774">
        <v>247.82075500000002</v>
      </c>
      <c r="AE48" s="774">
        <v>254.52194200000002</v>
      </c>
      <c r="AF48" s="774">
        <v>252.75685000000001</v>
      </c>
      <c r="AG48" s="774">
        <v>258.57580000000002</v>
      </c>
      <c r="AH48" s="774">
        <v>256.28213493999999</v>
      </c>
      <c r="AI48" s="774">
        <v>261.52370000000002</v>
      </c>
      <c r="AJ48" s="774">
        <v>252.09975823293172</v>
      </c>
      <c r="AK48" s="774">
        <v>251.22009099143804</v>
      </c>
      <c r="AL48" s="775">
        <v>252.28234196899524</v>
      </c>
      <c r="AM48" s="765">
        <v>6.9796787574887276E-3</v>
      </c>
      <c r="AN48" s="765">
        <v>2.6024477556347847E-3</v>
      </c>
      <c r="AO48" s="765">
        <v>3.2648064196109772E-2</v>
      </c>
    </row>
    <row r="49" spans="1:41" x14ac:dyDescent="0.3">
      <c r="A49" s="4" t="s">
        <v>697</v>
      </c>
      <c r="B49" s="774">
        <v>2.87</v>
      </c>
      <c r="C49" s="774">
        <v>2.77</v>
      </c>
      <c r="D49" s="774">
        <v>3.33</v>
      </c>
      <c r="E49" s="774">
        <v>3.11</v>
      </c>
      <c r="F49" s="774">
        <v>3.11</v>
      </c>
      <c r="G49" s="774">
        <v>4.05</v>
      </c>
      <c r="H49" s="774">
        <v>4.83</v>
      </c>
      <c r="I49" s="774">
        <v>5.07</v>
      </c>
      <c r="J49" s="774">
        <v>5.1100000000000003</v>
      </c>
      <c r="K49" s="774">
        <v>5.5</v>
      </c>
      <c r="L49" s="774">
        <v>5.62</v>
      </c>
      <c r="M49" s="774">
        <v>5.55</v>
      </c>
      <c r="N49" s="774">
        <v>5.29</v>
      </c>
      <c r="O49" s="774">
        <v>5.47</v>
      </c>
      <c r="P49" s="774">
        <v>5.54</v>
      </c>
      <c r="Q49" s="774">
        <v>5.17</v>
      </c>
      <c r="R49" s="774">
        <v>5.3</v>
      </c>
      <c r="S49" s="774">
        <v>5.47</v>
      </c>
      <c r="T49" s="774">
        <v>4.9800000000000004</v>
      </c>
      <c r="U49" s="774">
        <v>4.41</v>
      </c>
      <c r="V49" s="774">
        <v>4.5114470000000004</v>
      </c>
      <c r="W49" s="774">
        <v>3.9381750000000002</v>
      </c>
      <c r="X49" s="774">
        <v>2.8243619999999998</v>
      </c>
      <c r="Y49" s="774">
        <v>3.797669</v>
      </c>
      <c r="Z49" s="774">
        <v>3.3708260000000001</v>
      </c>
      <c r="AA49" s="774">
        <v>2.1071149999999998</v>
      </c>
      <c r="AB49" s="774">
        <v>2.0802209999999999</v>
      </c>
      <c r="AC49" s="774">
        <v>1.50908</v>
      </c>
      <c r="AD49" s="774">
        <v>1.667346</v>
      </c>
      <c r="AE49" s="774">
        <v>2.668183</v>
      </c>
      <c r="AF49" s="774">
        <v>2.5620540000000003</v>
      </c>
      <c r="AG49" s="774">
        <v>1.5935999999999999</v>
      </c>
      <c r="AH49" s="774">
        <v>3.1141999999999999</v>
      </c>
      <c r="AI49" s="774">
        <v>5.7826000000000004</v>
      </c>
      <c r="AJ49" s="774">
        <v>4.3361930000000006</v>
      </c>
      <c r="AK49" s="774">
        <v>2.7017190000000002</v>
      </c>
      <c r="AL49" s="775">
        <v>2.9280379999999999</v>
      </c>
      <c r="AM49" s="765">
        <v>8.6737744510173798E-2</v>
      </c>
      <c r="AN49" s="765">
        <v>2.5168359279632568E-2</v>
      </c>
      <c r="AO49" s="765">
        <v>3.7891979445703328E-4</v>
      </c>
    </row>
    <row r="50" spans="1:41" x14ac:dyDescent="0.3">
      <c r="A50" s="4" t="s">
        <v>644</v>
      </c>
      <c r="B50" s="774">
        <v>2.6731849999999997</v>
      </c>
      <c r="C50" s="774">
        <v>2.2541849999999997</v>
      </c>
      <c r="D50" s="774">
        <v>2.0830439999999997</v>
      </c>
      <c r="E50" s="774">
        <v>2.3209849999999999</v>
      </c>
      <c r="F50" s="774">
        <v>2.3707179999999997</v>
      </c>
      <c r="G50" s="774">
        <v>2.4438879999999998</v>
      </c>
      <c r="H50" s="774">
        <v>2.3331139999999997</v>
      </c>
      <c r="I50" s="774">
        <v>2.3383159999999998</v>
      </c>
      <c r="J50" s="774">
        <v>2.2514340000000002</v>
      </c>
      <c r="K50" s="774">
        <v>2.3469189999999998</v>
      </c>
      <c r="L50" s="774">
        <v>2.2415420000000004</v>
      </c>
      <c r="M50" s="774">
        <v>2.3125249999999999</v>
      </c>
      <c r="N50" s="774">
        <v>2.1573100000000003</v>
      </c>
      <c r="O50" s="774">
        <v>2.2644730000000002</v>
      </c>
      <c r="P50" s="774">
        <v>2.2929710000000001</v>
      </c>
      <c r="Q50" s="774">
        <v>2.008022</v>
      </c>
      <c r="R50" s="774">
        <v>1.8218400000000001</v>
      </c>
      <c r="S50" s="774">
        <v>2.2372130000000001</v>
      </c>
      <c r="T50" s="774">
        <v>2.0724659999999999</v>
      </c>
      <c r="U50" s="774">
        <v>1.8788860000000001</v>
      </c>
      <c r="V50" s="774">
        <v>1.8299160000000003</v>
      </c>
      <c r="W50" s="774">
        <v>2.011962</v>
      </c>
      <c r="X50" s="774">
        <v>1.7330950000000001</v>
      </c>
      <c r="Y50" s="774">
        <v>1.8630380000000002</v>
      </c>
      <c r="Z50" s="774">
        <v>1.6864490000000001</v>
      </c>
      <c r="AA50" s="774">
        <v>1.641527</v>
      </c>
      <c r="AB50" s="774">
        <v>1.3869530000000001</v>
      </c>
      <c r="AC50" s="774">
        <v>1.4131419999999999</v>
      </c>
      <c r="AD50" s="774">
        <v>1.3087371000000001</v>
      </c>
      <c r="AE50" s="774">
        <v>1.7593601000000001</v>
      </c>
      <c r="AF50" s="774">
        <v>2.0292304099999998</v>
      </c>
      <c r="AG50" s="774">
        <v>7.0607485599999995</v>
      </c>
      <c r="AH50" s="774">
        <v>8.2640823899999987</v>
      </c>
      <c r="AI50" s="774">
        <v>9.3958779999999997</v>
      </c>
      <c r="AJ50" s="774">
        <v>9.5685209999999987</v>
      </c>
      <c r="AK50" s="774">
        <v>8.841708999999998</v>
      </c>
      <c r="AL50" s="775">
        <v>15.3428766787484</v>
      </c>
      <c r="AM50" s="765">
        <v>0.74003827571868896</v>
      </c>
      <c r="AN50" s="765">
        <v>0.18339250981807709</v>
      </c>
      <c r="AO50" s="765">
        <v>1.9855343271046877E-3</v>
      </c>
    </row>
    <row r="51" spans="1:41" x14ac:dyDescent="0.3">
      <c r="A51" s="766" t="s">
        <v>645</v>
      </c>
      <c r="B51" s="776">
        <v>135.96318499999995</v>
      </c>
      <c r="C51" s="776">
        <v>149.204185</v>
      </c>
      <c r="D51" s="776">
        <v>151.02304400000003</v>
      </c>
      <c r="E51" s="776">
        <v>168.34098500000002</v>
      </c>
      <c r="F51" s="776">
        <v>179.00071799999998</v>
      </c>
      <c r="G51" s="776">
        <v>183.21388799999997</v>
      </c>
      <c r="H51" s="776">
        <v>183.71311400000002</v>
      </c>
      <c r="I51" s="776">
        <v>188.76831599999997</v>
      </c>
      <c r="J51" s="776">
        <v>183.64143400000003</v>
      </c>
      <c r="K51" s="776">
        <v>182.62691900000002</v>
      </c>
      <c r="L51" s="776">
        <v>186.251542</v>
      </c>
      <c r="M51" s="776">
        <v>191.90841800000001</v>
      </c>
      <c r="N51" s="776">
        <v>195.66132599999995</v>
      </c>
      <c r="O51" s="776">
        <v>203.53991300000004</v>
      </c>
      <c r="P51" s="776">
        <v>214.04367099999999</v>
      </c>
      <c r="Q51" s="776">
        <v>213.540055</v>
      </c>
      <c r="R51" s="776">
        <v>227.19409099999999</v>
      </c>
      <c r="S51" s="776">
        <v>230.68396900000002</v>
      </c>
      <c r="T51" s="776">
        <v>230.56663499999999</v>
      </c>
      <c r="U51" s="776">
        <v>230.48816699999998</v>
      </c>
      <c r="V51" s="776">
        <v>229.90163899999999</v>
      </c>
      <c r="W51" s="776">
        <v>226.16262800000001</v>
      </c>
      <c r="X51" s="776">
        <v>243.30847000000003</v>
      </c>
      <c r="Y51" s="776">
        <v>248.48240099999998</v>
      </c>
      <c r="Z51" s="776">
        <v>250.04327000000001</v>
      </c>
      <c r="AA51" s="776">
        <v>248.52347500000005</v>
      </c>
      <c r="AB51" s="776">
        <v>251.13353700000002</v>
      </c>
      <c r="AC51" s="776">
        <v>255.13557400000002</v>
      </c>
      <c r="AD51" s="776">
        <v>250.79683810000006</v>
      </c>
      <c r="AE51" s="776">
        <v>258.9494851</v>
      </c>
      <c r="AF51" s="776">
        <v>257.34813441000006</v>
      </c>
      <c r="AG51" s="776">
        <v>267.23014856000003</v>
      </c>
      <c r="AH51" s="776">
        <v>267.66041732999997</v>
      </c>
      <c r="AI51" s="776">
        <v>276.70217800000006</v>
      </c>
      <c r="AJ51" s="776">
        <v>266.00447223293168</v>
      </c>
      <c r="AK51" s="776">
        <v>262.76351899143805</v>
      </c>
      <c r="AL51" s="776">
        <v>270.55325664774369</v>
      </c>
      <c r="AM51" s="768">
        <v>3.2466378062963486E-2</v>
      </c>
      <c r="AN51" s="768">
        <v>5.5872662924230099E-3</v>
      </c>
      <c r="AO51" s="768">
        <v>3.5012520849704742E-2</v>
      </c>
    </row>
    <row r="52" spans="1:41" x14ac:dyDescent="0.3">
      <c r="B52" s="774"/>
      <c r="C52" s="774"/>
      <c r="D52" s="774"/>
      <c r="E52" s="774"/>
      <c r="F52" s="774"/>
      <c r="G52" s="774"/>
      <c r="H52" s="774"/>
      <c r="I52" s="774"/>
      <c r="J52" s="774"/>
      <c r="K52" s="774"/>
      <c r="L52" s="774"/>
      <c r="M52" s="774"/>
      <c r="N52" s="774"/>
      <c r="O52" s="774"/>
      <c r="P52" s="774"/>
      <c r="Q52" s="774"/>
      <c r="R52" s="774"/>
      <c r="S52" s="774"/>
      <c r="T52" s="774"/>
      <c r="U52" s="774"/>
      <c r="V52" s="774"/>
      <c r="W52" s="774"/>
      <c r="X52" s="774"/>
      <c r="Y52" s="774"/>
      <c r="Z52" s="774"/>
      <c r="AA52" s="774"/>
      <c r="AB52" s="774"/>
      <c r="AC52" s="774"/>
      <c r="AD52" s="774"/>
      <c r="AE52" s="774"/>
      <c r="AF52" s="774"/>
      <c r="AG52" s="774"/>
      <c r="AH52" s="774"/>
      <c r="AI52" s="774"/>
      <c r="AJ52" s="774"/>
      <c r="AK52" s="774"/>
      <c r="AL52" s="775"/>
      <c r="AM52" s="765"/>
      <c r="AN52" s="765"/>
      <c r="AO52" s="765"/>
    </row>
    <row r="53" spans="1:41" x14ac:dyDescent="0.3">
      <c r="A53" s="4" t="s">
        <v>347</v>
      </c>
      <c r="B53" s="774">
        <v>128.51900000000001</v>
      </c>
      <c r="C53" s="774">
        <v>131.58100000000002</v>
      </c>
      <c r="D53" s="774">
        <v>135.072</v>
      </c>
      <c r="E53" s="774">
        <v>141.55500000000001</v>
      </c>
      <c r="F53" s="774">
        <v>168.5635</v>
      </c>
      <c r="G53" s="774">
        <v>180.32600000000002</v>
      </c>
      <c r="H53" s="774">
        <v>190.07400000000001</v>
      </c>
      <c r="I53" s="774">
        <v>189.51249999999999</v>
      </c>
      <c r="J53" s="774">
        <v>204.5395</v>
      </c>
      <c r="K53" s="774">
        <v>213.14249999999998</v>
      </c>
      <c r="L53" s="774">
        <v>221.12150000000003</v>
      </c>
      <c r="M53" s="774">
        <v>231.83150000000001</v>
      </c>
      <c r="N53" s="774">
        <v>230.8485</v>
      </c>
      <c r="O53" s="774">
        <v>236.387</v>
      </c>
      <c r="P53" s="774">
        <v>248.1345</v>
      </c>
      <c r="Q53" s="774">
        <v>256.98450000000003</v>
      </c>
      <c r="R53" s="774">
        <v>281.02049999999997</v>
      </c>
      <c r="S53" s="774">
        <v>290.74900000000002</v>
      </c>
      <c r="T53" s="774">
        <v>305.83199999999999</v>
      </c>
      <c r="U53" s="774">
        <v>313.91750000000002</v>
      </c>
      <c r="V53" s="774">
        <v>335.48200000000003</v>
      </c>
      <c r="W53" s="774">
        <v>343.2475</v>
      </c>
      <c r="X53" s="774">
        <v>351.05400000000003</v>
      </c>
      <c r="Y53" s="774">
        <v>363.15015</v>
      </c>
      <c r="Z53" s="774">
        <v>378.76249999999999</v>
      </c>
      <c r="AA53" s="774">
        <v>386.70634999999999</v>
      </c>
      <c r="AB53" s="774">
        <v>396.42415</v>
      </c>
      <c r="AC53" s="774">
        <v>408.39529099999999</v>
      </c>
      <c r="AD53" s="774">
        <v>422.22889750000002</v>
      </c>
      <c r="AE53" s="774">
        <v>434.40188971499998</v>
      </c>
      <c r="AF53" s="774">
        <v>423.24158732999996</v>
      </c>
      <c r="AG53" s="774">
        <v>448.20769586500001</v>
      </c>
      <c r="AH53" s="774">
        <v>472.75605673999996</v>
      </c>
      <c r="AI53" s="774">
        <v>504.47468149999997</v>
      </c>
      <c r="AJ53" s="774">
        <v>504.503106</v>
      </c>
      <c r="AK53" s="774">
        <v>503.88372978773657</v>
      </c>
      <c r="AL53" s="775">
        <v>481.29649460349208</v>
      </c>
      <c r="AM53" s="765">
        <v>-4.2209368199110031E-2</v>
      </c>
      <c r="AN53" s="765">
        <v>2.6821380481123924E-2</v>
      </c>
      <c r="AO53" s="765">
        <v>6.2284976243972778E-2</v>
      </c>
    </row>
    <row r="54" spans="1:41" x14ac:dyDescent="0.3">
      <c r="A54" s="4" t="s">
        <v>324</v>
      </c>
      <c r="B54" s="774">
        <v>621.6</v>
      </c>
      <c r="C54" s="774">
        <v>666.3</v>
      </c>
      <c r="D54" s="774">
        <v>714.5</v>
      </c>
      <c r="E54" s="774">
        <v>789.2</v>
      </c>
      <c r="F54" s="774">
        <v>872.3</v>
      </c>
      <c r="G54" s="774">
        <v>894</v>
      </c>
      <c r="H54" s="774">
        <v>928.1</v>
      </c>
      <c r="I54" s="774">
        <v>979.9</v>
      </c>
      <c r="J54" s="774">
        <v>1054.2</v>
      </c>
      <c r="K54" s="774">
        <v>1079.883</v>
      </c>
      <c r="L54" s="774">
        <v>1087.4059999999999</v>
      </c>
      <c r="M54" s="774">
        <v>1116.3800000000001</v>
      </c>
      <c r="N54" s="774">
        <v>1150.67</v>
      </c>
      <c r="O54" s="774">
        <v>1239.9010000000001</v>
      </c>
      <c r="P54" s="774">
        <v>1360.731</v>
      </c>
      <c r="Q54" s="774">
        <v>1396.6994</v>
      </c>
      <c r="R54" s="774">
        <v>1387.5313000000001</v>
      </c>
      <c r="S54" s="774">
        <v>1332.0286000000001</v>
      </c>
      <c r="T54" s="774">
        <v>1363.9973</v>
      </c>
      <c r="U54" s="774">
        <v>1384.1845000000001</v>
      </c>
      <c r="V54" s="774">
        <v>1471.5264999999999</v>
      </c>
      <c r="W54" s="774">
        <v>1550.4003</v>
      </c>
      <c r="X54" s="774">
        <v>1834.8987</v>
      </c>
      <c r="Y54" s="774">
        <v>2122.6107999999999</v>
      </c>
      <c r="Z54" s="774">
        <v>2365.1460000000002</v>
      </c>
      <c r="AA54" s="774">
        <v>2569.7312000000002</v>
      </c>
      <c r="AB54" s="774">
        <v>2759.8913000000002</v>
      </c>
      <c r="AC54" s="774">
        <v>2903.4056</v>
      </c>
      <c r="AD54" s="774">
        <v>3115.3541999999998</v>
      </c>
      <c r="AE54" s="774">
        <v>3428.4472999999998</v>
      </c>
      <c r="AF54" s="774">
        <v>3764.4352000000008</v>
      </c>
      <c r="AG54" s="774">
        <v>3945.1280999999999</v>
      </c>
      <c r="AH54" s="774">
        <v>3974.3220000000006</v>
      </c>
      <c r="AI54" s="774">
        <v>3873.9190000000003</v>
      </c>
      <c r="AJ54" s="774">
        <v>3746.5416</v>
      </c>
      <c r="AK54" s="774">
        <v>3410.6040000000003</v>
      </c>
      <c r="AL54" s="775">
        <v>3523.1539320000002</v>
      </c>
      <c r="AM54" s="765">
        <v>3.5830136388540268E-2</v>
      </c>
      <c r="AN54" s="765">
        <v>2.871331200003624E-2</v>
      </c>
      <c r="AO54" s="765">
        <v>0.45593425631523132</v>
      </c>
    </row>
    <row r="55" spans="1:41" x14ac:dyDescent="0.3">
      <c r="A55" s="4" t="s">
        <v>325</v>
      </c>
      <c r="B55" s="774">
        <v>130.1</v>
      </c>
      <c r="C55" s="774">
        <v>134.94999999999999</v>
      </c>
      <c r="D55" s="774">
        <v>142.9</v>
      </c>
      <c r="E55" s="774">
        <v>152.53</v>
      </c>
      <c r="F55" s="774">
        <v>157.45000000000002</v>
      </c>
      <c r="G55" s="774">
        <v>169.18</v>
      </c>
      <c r="H55" s="774">
        <v>185.36</v>
      </c>
      <c r="I55" s="774">
        <v>196.98</v>
      </c>
      <c r="J55" s="774">
        <v>215.29</v>
      </c>
      <c r="K55" s="774">
        <v>223.34</v>
      </c>
      <c r="L55" s="774">
        <v>239.89999999999998</v>
      </c>
      <c r="M55" s="774">
        <v>253.8</v>
      </c>
      <c r="N55" s="774">
        <v>263.19</v>
      </c>
      <c r="O55" s="774">
        <v>270.86</v>
      </c>
      <c r="P55" s="774">
        <v>289.02000000000004</v>
      </c>
      <c r="Q55" s="774">
        <v>310.95999999999998</v>
      </c>
      <c r="R55" s="774">
        <v>319.39000000000004</v>
      </c>
      <c r="S55" s="774">
        <v>320.91800000000001</v>
      </c>
      <c r="T55" s="774">
        <v>314.41500000000002</v>
      </c>
      <c r="U55" s="774">
        <v>334.79699999999997</v>
      </c>
      <c r="V55" s="774">
        <v>341.88</v>
      </c>
      <c r="W55" s="774">
        <v>358.10699999999997</v>
      </c>
      <c r="X55" s="774">
        <v>375.35200000000003</v>
      </c>
      <c r="Y55" s="774">
        <v>407.98771821702417</v>
      </c>
      <c r="Z55" s="774">
        <v>429.02299999999997</v>
      </c>
      <c r="AA55" s="774">
        <v>449.67100000000005</v>
      </c>
      <c r="AB55" s="774">
        <v>479.06</v>
      </c>
      <c r="AC55" s="774">
        <v>515.37</v>
      </c>
      <c r="AD55" s="774">
        <v>556.78700000000003</v>
      </c>
      <c r="AE55" s="774">
        <v>572.28007832752508</v>
      </c>
      <c r="AF55" s="774">
        <v>563.77042706510656</v>
      </c>
      <c r="AG55" s="774">
        <v>605.61599999999999</v>
      </c>
      <c r="AH55" s="774">
        <v>608.53499999999997</v>
      </c>
      <c r="AI55" s="774">
        <v>646.23199999999997</v>
      </c>
      <c r="AJ55" s="774">
        <v>674.15299999999991</v>
      </c>
      <c r="AK55" s="774">
        <v>693.30200000000002</v>
      </c>
      <c r="AL55" s="775">
        <v>716.01799999999992</v>
      </c>
      <c r="AM55" s="765">
        <v>3.5594433546066284E-2</v>
      </c>
      <c r="AN55" s="765">
        <v>4.4245846569538116E-2</v>
      </c>
      <c r="AO55" s="765">
        <v>9.2660479247570038E-2</v>
      </c>
    </row>
    <row r="56" spans="1:41" x14ac:dyDescent="0.3">
      <c r="A56" s="4" t="s">
        <v>348</v>
      </c>
      <c r="B56" s="774">
        <v>0.4</v>
      </c>
      <c r="C56" s="774">
        <v>0.59</v>
      </c>
      <c r="D56" s="774">
        <v>0.65</v>
      </c>
      <c r="E56" s="774">
        <v>1.47</v>
      </c>
      <c r="F56" s="774">
        <v>2</v>
      </c>
      <c r="G56" s="774">
        <v>2.59</v>
      </c>
      <c r="H56" s="774">
        <v>3.03</v>
      </c>
      <c r="I56" s="774">
        <v>4.49</v>
      </c>
      <c r="J56" s="774">
        <v>8.6999999999999993</v>
      </c>
      <c r="K56" s="774">
        <v>10.73</v>
      </c>
      <c r="L56" s="774">
        <v>13.84</v>
      </c>
      <c r="M56" s="774">
        <v>22.36</v>
      </c>
      <c r="N56" s="774">
        <v>27.58</v>
      </c>
      <c r="O56" s="774">
        <v>32.869999999999997</v>
      </c>
      <c r="P56" s="774">
        <v>41.84</v>
      </c>
      <c r="Q56" s="774">
        <v>50.35</v>
      </c>
      <c r="R56" s="774">
        <v>54.82</v>
      </c>
      <c r="S56" s="774">
        <v>62.23</v>
      </c>
      <c r="T56" s="774">
        <v>73.680000000000007</v>
      </c>
      <c r="U56" s="774">
        <v>77.040184999999994</v>
      </c>
      <c r="V56" s="774">
        <v>92.540459999999996</v>
      </c>
      <c r="W56" s="774">
        <v>103.329093</v>
      </c>
      <c r="X56" s="774">
        <v>114.27799999999999</v>
      </c>
      <c r="Y56" s="774">
        <v>132.352025</v>
      </c>
      <c r="Z56" s="774">
        <v>152.72243799999998</v>
      </c>
      <c r="AA56" s="774">
        <v>193.76131099999998</v>
      </c>
      <c r="AB56" s="774">
        <v>216.946699</v>
      </c>
      <c r="AC56" s="774">
        <v>240.249968</v>
      </c>
      <c r="AD56" s="774">
        <v>256.18099999999998</v>
      </c>
      <c r="AE56" s="774">
        <v>275.164196</v>
      </c>
      <c r="AF56" s="774">
        <v>353.270937</v>
      </c>
      <c r="AG56" s="774">
        <v>385.89909999999998</v>
      </c>
      <c r="AH56" s="774">
        <v>474.60092099999997</v>
      </c>
      <c r="AI56" s="774">
        <v>458.09670699999998</v>
      </c>
      <c r="AJ56" s="774">
        <v>461.56608</v>
      </c>
      <c r="AK56" s="774">
        <v>456.19777499999998</v>
      </c>
      <c r="AL56" s="775">
        <v>461</v>
      </c>
      <c r="AM56" s="765">
        <v>1.3295195996761322E-2</v>
      </c>
      <c r="AN56" s="765">
        <v>8.9403107762336731E-2</v>
      </c>
      <c r="AO56" s="765">
        <v>5.9658389538526535E-2</v>
      </c>
    </row>
    <row r="57" spans="1:41" x14ac:dyDescent="0.3">
      <c r="A57" s="4" t="s">
        <v>581</v>
      </c>
      <c r="B57" s="774">
        <v>17.690000000000001</v>
      </c>
      <c r="C57" s="774">
        <v>17.61</v>
      </c>
      <c r="D57" s="774">
        <v>17.059999999999999</v>
      </c>
      <c r="E57" s="774">
        <v>16.649999999999999</v>
      </c>
      <c r="F57" s="774">
        <v>16.38</v>
      </c>
      <c r="G57" s="774">
        <v>16.010000000000002</v>
      </c>
      <c r="H57" s="774">
        <v>13.05</v>
      </c>
      <c r="I57" s="774">
        <v>11.23</v>
      </c>
      <c r="J57" s="774">
        <v>10.19</v>
      </c>
      <c r="K57" s="774">
        <v>8.26</v>
      </c>
      <c r="L57" s="774">
        <v>8.0500000000000007</v>
      </c>
      <c r="M57" s="774">
        <v>7.6</v>
      </c>
      <c r="N57" s="774">
        <v>7.22</v>
      </c>
      <c r="O57" s="774">
        <v>6.93</v>
      </c>
      <c r="P57" s="774">
        <v>6.26</v>
      </c>
      <c r="Q57" s="774">
        <v>6.48</v>
      </c>
      <c r="R57" s="774">
        <v>4.2699999999999996</v>
      </c>
      <c r="S57" s="774">
        <v>3.66</v>
      </c>
      <c r="T57" s="774">
        <v>3.91</v>
      </c>
      <c r="U57" s="774">
        <v>3.13</v>
      </c>
      <c r="V57" s="774">
        <v>3.2</v>
      </c>
      <c r="W57" s="774">
        <v>1.3694480000000002</v>
      </c>
      <c r="X57" s="774">
        <v>1.3379210000000001</v>
      </c>
      <c r="Y57" s="774">
        <v>1.338514</v>
      </c>
      <c r="Z57" s="774">
        <v>1.1135709999999999</v>
      </c>
      <c r="AA57" s="774">
        <v>1.359869</v>
      </c>
      <c r="AB57" s="774">
        <v>1.4233279999999999</v>
      </c>
      <c r="AC57" s="774">
        <v>1.2277500000000001</v>
      </c>
      <c r="AD57" s="774">
        <v>1.2806710000000001</v>
      </c>
      <c r="AE57" s="774">
        <v>0.91700999999999999</v>
      </c>
      <c r="AF57" s="774">
        <v>1.2715209999999999</v>
      </c>
      <c r="AG57" s="774">
        <v>1.321062</v>
      </c>
      <c r="AH57" s="774">
        <v>1.2036300000000002</v>
      </c>
      <c r="AI57" s="774">
        <v>1.3075150000000002</v>
      </c>
      <c r="AJ57" s="774">
        <v>1.170817</v>
      </c>
      <c r="AK57" s="774">
        <v>1.3404240000000001</v>
      </c>
      <c r="AL57" s="775">
        <v>1.3885180000000001</v>
      </c>
      <c r="AM57" s="765">
        <v>3.8717716932296753E-2</v>
      </c>
      <c r="AN57" s="765">
        <v>-1.439202344045043E-3</v>
      </c>
      <c r="AO57" s="765">
        <v>1.796892611309886E-4</v>
      </c>
    </row>
    <row r="58" spans="1:41" x14ac:dyDescent="0.3">
      <c r="A58" s="4" t="s">
        <v>698</v>
      </c>
      <c r="B58" s="774">
        <v>4.3</v>
      </c>
      <c r="C58" s="774">
        <v>4.9210000000000003</v>
      </c>
      <c r="D58" s="774">
        <v>4.9740000000000002</v>
      </c>
      <c r="E58" s="774">
        <v>5.431</v>
      </c>
      <c r="F58" s="774">
        <v>6.5230000000000006</v>
      </c>
      <c r="G58" s="774">
        <v>7.0650000000000004</v>
      </c>
      <c r="H58" s="774">
        <v>7.7650000000000006</v>
      </c>
      <c r="I58" s="774">
        <v>8.6059999999999999</v>
      </c>
      <c r="J58" s="774">
        <v>8.0449999999999999</v>
      </c>
      <c r="K58" s="774">
        <v>7.157</v>
      </c>
      <c r="L58" s="774">
        <v>7.0369999999999999</v>
      </c>
      <c r="M58" s="774">
        <v>6.2469999999999999</v>
      </c>
      <c r="N58" s="774">
        <v>5.617</v>
      </c>
      <c r="O58" s="774">
        <v>5.1580000000000004</v>
      </c>
      <c r="P58" s="774">
        <v>5.0190000000000001</v>
      </c>
      <c r="Q58" s="774">
        <v>5.1100000000000003</v>
      </c>
      <c r="R58" s="774">
        <v>4.9240000000000004</v>
      </c>
      <c r="S58" s="774">
        <v>5.0570000000000004</v>
      </c>
      <c r="T58" s="774">
        <v>4.9640000000000004</v>
      </c>
      <c r="U58" s="774">
        <v>5.1850000000000005</v>
      </c>
      <c r="V58" s="774">
        <v>5.141</v>
      </c>
      <c r="W58" s="774">
        <v>5.5443999999999996</v>
      </c>
      <c r="X58" s="774">
        <v>5.6661000000000001</v>
      </c>
      <c r="Y58" s="774">
        <v>6.8650000000000002</v>
      </c>
      <c r="Z58" s="774">
        <v>7.5171000000000001</v>
      </c>
      <c r="AA58" s="774">
        <v>8.0741000000000014</v>
      </c>
      <c r="AB58" s="774">
        <v>9.2376000000000005</v>
      </c>
      <c r="AC58" s="774">
        <v>10.071899999999999</v>
      </c>
      <c r="AD58" s="774">
        <v>14.4421</v>
      </c>
      <c r="AE58" s="774">
        <v>25.161900000000003</v>
      </c>
      <c r="AF58" s="774">
        <v>32.029699999999998</v>
      </c>
      <c r="AG58" s="774">
        <v>29.926099999999998</v>
      </c>
      <c r="AH58" s="774">
        <v>30.1233</v>
      </c>
      <c r="AI58" s="774">
        <v>25.287800000000001</v>
      </c>
      <c r="AJ58" s="774">
        <v>24.205900000000003</v>
      </c>
      <c r="AK58" s="774">
        <v>35.096499999999999</v>
      </c>
      <c r="AL58" s="775">
        <v>49.480300000000007</v>
      </c>
      <c r="AM58" s="765">
        <v>0.41369831562042236</v>
      </c>
      <c r="AN58" s="765">
        <v>0.1582891047000885</v>
      </c>
      <c r="AO58" s="765">
        <v>6.4032864756882191E-3</v>
      </c>
    </row>
    <row r="59" spans="1:41" x14ac:dyDescent="0.3">
      <c r="A59" s="4" t="s">
        <v>600</v>
      </c>
      <c r="B59" s="774">
        <v>2.1968939999999999</v>
      </c>
      <c r="C59" s="774">
        <v>2.2443839999999997</v>
      </c>
      <c r="D59" s="774">
        <v>2.4735309999999999</v>
      </c>
      <c r="E59" s="774">
        <v>2.5266470000000001</v>
      </c>
      <c r="F59" s="774">
        <v>2.3900099999999997</v>
      </c>
      <c r="G59" s="774">
        <v>2.5179469999999995</v>
      </c>
      <c r="H59" s="774">
        <v>2.220996</v>
      </c>
      <c r="I59" s="774">
        <v>2.4380709999999999</v>
      </c>
      <c r="J59" s="774">
        <v>2.7130159999999997</v>
      </c>
      <c r="K59" s="774">
        <v>2.5785599999999995</v>
      </c>
      <c r="L59" s="774">
        <v>2.6890249999999996</v>
      </c>
      <c r="M59" s="774">
        <v>3.018059</v>
      </c>
      <c r="N59" s="774">
        <v>3.3368079999999996</v>
      </c>
      <c r="O59" s="774">
        <v>3.0332349999999999</v>
      </c>
      <c r="P59" s="774">
        <v>3.5768209999999998</v>
      </c>
      <c r="Q59" s="774">
        <v>3.6105519999999998</v>
      </c>
      <c r="R59" s="774">
        <v>3.5674120699999996</v>
      </c>
      <c r="S59" s="774">
        <v>3.1263700000000001</v>
      </c>
      <c r="T59" s="774">
        <v>3.5057299999999998</v>
      </c>
      <c r="U59" s="774">
        <v>3.457417</v>
      </c>
      <c r="V59" s="774">
        <v>3.9113959999999999</v>
      </c>
      <c r="W59" s="774">
        <v>4.4589389999999991</v>
      </c>
      <c r="X59" s="774">
        <v>5.1798909999999996</v>
      </c>
      <c r="Y59" s="774">
        <v>5.1553940000000003</v>
      </c>
      <c r="Z59" s="774">
        <v>5.2671609999999998</v>
      </c>
      <c r="AA59" s="774">
        <v>5.6735309999999997</v>
      </c>
      <c r="AB59" s="774">
        <v>4.8347790000000002</v>
      </c>
      <c r="AC59" s="774">
        <v>4.8316069999999991</v>
      </c>
      <c r="AD59" s="774">
        <v>4.5633337669999996</v>
      </c>
      <c r="AE59" s="774">
        <v>5.3305361599999994</v>
      </c>
      <c r="AF59" s="774">
        <v>4.9447830000000002</v>
      </c>
      <c r="AG59" s="774">
        <v>4.9262249999999996</v>
      </c>
      <c r="AH59" s="774">
        <v>4.625462859999999</v>
      </c>
      <c r="AI59" s="774">
        <v>3.975644</v>
      </c>
      <c r="AJ59" s="774">
        <v>3.3895119999999999</v>
      </c>
      <c r="AK59" s="774">
        <v>2.8703630000000002</v>
      </c>
      <c r="AL59" s="775">
        <v>2.944744</v>
      </c>
      <c r="AM59" s="765">
        <v>2.8724169358611107E-2</v>
      </c>
      <c r="AN59" s="765">
        <v>-6.5867803990840912E-2</v>
      </c>
      <c r="AO59" s="765">
        <v>3.8108174339868128E-4</v>
      </c>
    </row>
    <row r="60" spans="1:41" x14ac:dyDescent="0.3">
      <c r="A60" s="4" t="s">
        <v>676</v>
      </c>
      <c r="B60" s="774">
        <v>1.56</v>
      </c>
      <c r="C60" s="774">
        <v>1.77</v>
      </c>
      <c r="D60" s="774">
        <v>1.82</v>
      </c>
      <c r="E60" s="774">
        <v>2.31</v>
      </c>
      <c r="F60" s="774">
        <v>2.19</v>
      </c>
      <c r="G60" s="774">
        <v>2.0499999999999998</v>
      </c>
      <c r="H60" s="774">
        <v>2.41</v>
      </c>
      <c r="I60" s="774">
        <v>2.7</v>
      </c>
      <c r="J60" s="774">
        <v>2.72</v>
      </c>
      <c r="K60" s="774">
        <v>2.82</v>
      </c>
      <c r="L60" s="774">
        <v>2.83</v>
      </c>
      <c r="M60" s="774">
        <v>2.98</v>
      </c>
      <c r="N60" s="774">
        <v>3.15</v>
      </c>
      <c r="O60" s="774">
        <v>3.02</v>
      </c>
      <c r="P60" s="774">
        <v>3.17</v>
      </c>
      <c r="Q60" s="774">
        <v>3.46</v>
      </c>
      <c r="R60" s="774">
        <v>3.14</v>
      </c>
      <c r="S60" s="774">
        <v>3.32</v>
      </c>
      <c r="T60" s="774">
        <v>3.31</v>
      </c>
      <c r="U60" s="774">
        <v>3.23</v>
      </c>
      <c r="V60" s="774">
        <v>3.26</v>
      </c>
      <c r="W60" s="774">
        <v>3.49</v>
      </c>
      <c r="X60" s="774">
        <v>3.339</v>
      </c>
      <c r="Y60" s="774">
        <v>3.3940000000000001</v>
      </c>
      <c r="Z60" s="774">
        <v>3.4870000000000001</v>
      </c>
      <c r="AA60" s="774">
        <v>4.0055000000000005</v>
      </c>
      <c r="AB60" s="774">
        <v>3.6935000000000002</v>
      </c>
      <c r="AC60" s="774">
        <v>3.9775</v>
      </c>
      <c r="AD60" s="774">
        <v>3.5095000000000001</v>
      </c>
      <c r="AE60" s="774">
        <v>3.367</v>
      </c>
      <c r="AF60" s="774">
        <v>3.2269999999999999</v>
      </c>
      <c r="AG60" s="774">
        <v>3.04</v>
      </c>
      <c r="AH60" s="774">
        <v>2.9864999999999999</v>
      </c>
      <c r="AI60" s="774">
        <v>3.3825000000000003</v>
      </c>
      <c r="AJ60" s="774">
        <v>3.3250000000000002</v>
      </c>
      <c r="AK60" s="774">
        <v>4.0990000000000002</v>
      </c>
      <c r="AL60" s="775">
        <v>4.056</v>
      </c>
      <c r="AM60" s="765">
        <v>-7.7793779782950878E-3</v>
      </c>
      <c r="AN60" s="765">
        <v>2.3101267870515585E-3</v>
      </c>
      <c r="AO60" s="765">
        <v>5.2489031804725528E-4</v>
      </c>
    </row>
    <row r="61" spans="1:41" x14ac:dyDescent="0.3">
      <c r="A61" s="4" t="s">
        <v>699</v>
      </c>
      <c r="B61" s="774">
        <v>19.87</v>
      </c>
      <c r="C61" s="774">
        <v>20.12</v>
      </c>
      <c r="D61" s="774">
        <v>19.86</v>
      </c>
      <c r="E61" s="774">
        <v>21.37</v>
      </c>
      <c r="F61" s="774">
        <v>22.54</v>
      </c>
      <c r="G61" s="774">
        <v>24.25</v>
      </c>
      <c r="H61" s="774">
        <v>24.27</v>
      </c>
      <c r="I61" s="774">
        <v>24.3</v>
      </c>
      <c r="J61" s="774">
        <v>20.79</v>
      </c>
      <c r="K61" s="774">
        <v>17.22</v>
      </c>
      <c r="L61" s="774">
        <v>15.06</v>
      </c>
      <c r="M61" s="774">
        <v>11.97</v>
      </c>
      <c r="N61" s="774">
        <v>9.44</v>
      </c>
      <c r="O61" s="774">
        <v>7.44</v>
      </c>
      <c r="P61" s="774">
        <v>5.72</v>
      </c>
      <c r="Q61" s="774">
        <v>4.95</v>
      </c>
      <c r="R61" s="774">
        <v>4.51</v>
      </c>
      <c r="S61" s="774">
        <v>4.3600000000000003</v>
      </c>
      <c r="T61" s="774">
        <v>4.2</v>
      </c>
      <c r="U61" s="774">
        <v>4.1500000000000004</v>
      </c>
      <c r="V61" s="774">
        <v>3.82</v>
      </c>
      <c r="W61" s="774">
        <v>3.32</v>
      </c>
      <c r="X61" s="774">
        <v>3.3</v>
      </c>
      <c r="Y61" s="774">
        <v>3.19</v>
      </c>
      <c r="Z61" s="774">
        <v>2.81</v>
      </c>
      <c r="AA61" s="774">
        <v>2.8239999999999998</v>
      </c>
      <c r="AB61" s="774">
        <v>2.8860000000000001</v>
      </c>
      <c r="AC61" s="774">
        <v>2.7730000000000001</v>
      </c>
      <c r="AD61" s="774">
        <v>2.5190000000000001</v>
      </c>
      <c r="AE61" s="774">
        <v>2.0840000000000001</v>
      </c>
      <c r="AF61" s="774">
        <v>2.0840000000000001</v>
      </c>
      <c r="AG61" s="774">
        <v>2.0939999999999999</v>
      </c>
      <c r="AH61" s="774">
        <v>1.8149999999999999</v>
      </c>
      <c r="AI61" s="774">
        <v>1.748</v>
      </c>
      <c r="AJ61" s="774">
        <v>1.764</v>
      </c>
      <c r="AK61" s="774">
        <v>1.726</v>
      </c>
      <c r="AL61" s="775">
        <v>1.488</v>
      </c>
      <c r="AM61" s="765">
        <v>-0.13552913069725037</v>
      </c>
      <c r="AN61" s="765">
        <v>-4.8042390495538712E-2</v>
      </c>
      <c r="AO61" s="765">
        <v>1.9256331142969429E-4</v>
      </c>
    </row>
    <row r="62" spans="1:41" x14ac:dyDescent="0.3">
      <c r="A62" s="4" t="s">
        <v>602</v>
      </c>
      <c r="B62" s="774">
        <v>1.6860440000000001</v>
      </c>
      <c r="C62" s="774">
        <v>1.9637639999999998</v>
      </c>
      <c r="D62" s="774">
        <v>1.8660830000000002</v>
      </c>
      <c r="E62" s="774">
        <v>2.3372260000000002</v>
      </c>
      <c r="F62" s="774">
        <v>5.1461499999999996</v>
      </c>
      <c r="G62" s="774">
        <v>5.5380839999999996</v>
      </c>
      <c r="H62" s="774">
        <v>6.9312569999999996</v>
      </c>
      <c r="I62" s="774">
        <v>7.2950589999999993</v>
      </c>
      <c r="J62" s="774">
        <v>9.0099219999999995</v>
      </c>
      <c r="K62" s="774">
        <v>12.438473</v>
      </c>
      <c r="L62" s="774">
        <v>14.646014999999998</v>
      </c>
      <c r="M62" s="774">
        <v>15.408560999999999</v>
      </c>
      <c r="N62" s="774">
        <v>15.557926999999999</v>
      </c>
      <c r="O62" s="774">
        <v>17.104870999999999</v>
      </c>
      <c r="P62" s="774">
        <v>18.430797999999999</v>
      </c>
      <c r="Q62" s="774">
        <v>21.690393999999998</v>
      </c>
      <c r="R62" s="774">
        <v>23.438555999999998</v>
      </c>
      <c r="S62" s="774">
        <v>19.996195</v>
      </c>
      <c r="T62" s="774">
        <v>18.261308</v>
      </c>
      <c r="U62" s="774">
        <v>17.785747000000001</v>
      </c>
      <c r="V62" s="774">
        <v>19.606994999999998</v>
      </c>
      <c r="W62" s="774">
        <v>19.601983999999998</v>
      </c>
      <c r="X62" s="774">
        <v>18.843394999999997</v>
      </c>
      <c r="Y62" s="774">
        <v>20.059843999999998</v>
      </c>
      <c r="Z62" s="774">
        <v>20.878176</v>
      </c>
      <c r="AA62" s="774">
        <v>19.070608</v>
      </c>
      <c r="AB62" s="774">
        <v>18.239176</v>
      </c>
      <c r="AC62" s="774">
        <v>18.095385</v>
      </c>
      <c r="AD62" s="774">
        <v>17.566099999999999</v>
      </c>
      <c r="AE62" s="774">
        <v>18.258061999999999</v>
      </c>
      <c r="AF62" s="774">
        <v>21.327106000000001</v>
      </c>
      <c r="AG62" s="774">
        <v>18.066428999999999</v>
      </c>
      <c r="AH62" s="774">
        <v>18.110762999999999</v>
      </c>
      <c r="AI62" s="774">
        <v>17.981721499999999</v>
      </c>
      <c r="AJ62" s="774">
        <v>15.150549</v>
      </c>
      <c r="AK62" s="774">
        <v>16.978600999999998</v>
      </c>
      <c r="AL62" s="775">
        <v>16.258637</v>
      </c>
      <c r="AM62" s="765">
        <v>-3.9780650287866592E-2</v>
      </c>
      <c r="AN62" s="765">
        <v>-1.1552206240594387E-2</v>
      </c>
      <c r="AO62" s="765">
        <v>2.1040434949100018E-3</v>
      </c>
    </row>
    <row r="63" spans="1:41" x14ac:dyDescent="0.3">
      <c r="A63" s="4" t="s">
        <v>648</v>
      </c>
      <c r="B63" s="774">
        <v>6</v>
      </c>
      <c r="C63" s="774">
        <v>6.3</v>
      </c>
      <c r="D63" s="774">
        <v>6.3</v>
      </c>
      <c r="E63" s="774">
        <v>5</v>
      </c>
      <c r="F63" s="774">
        <v>5.6</v>
      </c>
      <c r="G63" s="774">
        <v>6.1</v>
      </c>
      <c r="H63" s="774">
        <v>6.3</v>
      </c>
      <c r="I63" s="774">
        <v>6.1</v>
      </c>
      <c r="J63" s="774">
        <v>5.0999999999999996</v>
      </c>
      <c r="K63" s="774">
        <v>5.0999999999999996</v>
      </c>
      <c r="L63" s="774">
        <v>5.2</v>
      </c>
      <c r="M63" s="774">
        <v>5.2</v>
      </c>
      <c r="N63" s="774">
        <v>6.5</v>
      </c>
      <c r="O63" s="774">
        <v>6.04</v>
      </c>
      <c r="P63" s="774">
        <v>8.35</v>
      </c>
      <c r="Q63" s="774">
        <v>9.8230000000000004</v>
      </c>
      <c r="R63" s="774">
        <v>11.388</v>
      </c>
      <c r="S63" s="774">
        <v>11.672000000000001</v>
      </c>
      <c r="T63" s="774">
        <v>9.6289999999999996</v>
      </c>
      <c r="U63" s="774">
        <v>11.609</v>
      </c>
      <c r="V63" s="774">
        <v>13.397</v>
      </c>
      <c r="W63" s="774">
        <v>16.408999999999999</v>
      </c>
      <c r="X63" s="774">
        <v>19.314</v>
      </c>
      <c r="Y63" s="774">
        <v>27.349</v>
      </c>
      <c r="Z63" s="774">
        <v>34.093000000000004</v>
      </c>
      <c r="AA63" s="774">
        <v>38.777999999999999</v>
      </c>
      <c r="AB63" s="774">
        <v>42.483000000000004</v>
      </c>
      <c r="AC63" s="774">
        <v>39.777000000000001</v>
      </c>
      <c r="AD63" s="774">
        <v>44.078000000000003</v>
      </c>
      <c r="AE63" s="774">
        <v>44.835000000000001</v>
      </c>
      <c r="AF63" s="774">
        <v>46.611000000000004</v>
      </c>
      <c r="AG63" s="774">
        <v>42.082999999999998</v>
      </c>
      <c r="AH63" s="774">
        <v>41.064</v>
      </c>
      <c r="AI63" s="774">
        <v>41.085999999999999</v>
      </c>
      <c r="AJ63" s="774">
        <v>41.664000000000001</v>
      </c>
      <c r="AK63" s="774">
        <v>38.527000000000001</v>
      </c>
      <c r="AL63" s="775">
        <v>38.079800000000006</v>
      </c>
      <c r="AM63" s="765">
        <v>-8.899519219994545E-3</v>
      </c>
      <c r="AN63" s="765">
        <v>-6.4916734118014574E-4</v>
      </c>
      <c r="AO63" s="765">
        <v>4.9279383383691311E-3</v>
      </c>
    </row>
    <row r="64" spans="1:41" x14ac:dyDescent="0.3">
      <c r="A64" s="4" t="s">
        <v>649</v>
      </c>
      <c r="B64" s="774">
        <v>48.505301986892405</v>
      </c>
      <c r="C64" s="774">
        <v>51.047237043447133</v>
      </c>
      <c r="D64" s="774">
        <v>51.915556039793351</v>
      </c>
      <c r="E64" s="774">
        <v>53.137372008164903</v>
      </c>
      <c r="F64" s="774">
        <v>55.324804991761603</v>
      </c>
      <c r="G64" s="774">
        <v>54.800899985368197</v>
      </c>
      <c r="H64" s="774">
        <v>53.56316400164323</v>
      </c>
      <c r="I64" s="774">
        <v>52.54725802567927</v>
      </c>
      <c r="J64" s="774">
        <v>51.85459395759942</v>
      </c>
      <c r="K64" s="774">
        <v>48.30747500287665</v>
      </c>
      <c r="L64" s="774">
        <v>46.646556023048582</v>
      </c>
      <c r="M64" s="774">
        <v>41.281113002502352</v>
      </c>
      <c r="N64" s="774">
        <v>38.245577996174575</v>
      </c>
      <c r="O64" s="774">
        <v>35.767304000891656</v>
      </c>
      <c r="P64" s="774">
        <v>33.271179002828873</v>
      </c>
      <c r="Q64" s="774">
        <v>29.380311000479971</v>
      </c>
      <c r="R64" s="774">
        <v>28.875096988692324</v>
      </c>
      <c r="S64" s="774">
        <v>26.424496999607484</v>
      </c>
      <c r="T64" s="774">
        <v>29.770210984162961</v>
      </c>
      <c r="U64" s="774">
        <v>32.295566000961749</v>
      </c>
      <c r="V64" s="774">
        <v>32.91856800261418</v>
      </c>
      <c r="W64" s="774">
        <v>32.012255001152667</v>
      </c>
      <c r="X64" s="774">
        <v>33.040852002192239</v>
      </c>
      <c r="Y64" s="774">
        <v>35.475840623425562</v>
      </c>
      <c r="Z64" s="774">
        <v>39.159817039587068</v>
      </c>
      <c r="AA64" s="774">
        <v>39.521261385192226</v>
      </c>
      <c r="AB64" s="774">
        <v>36.61530931995599</v>
      </c>
      <c r="AC64" s="774">
        <v>38.985113930999994</v>
      </c>
      <c r="AD64" s="774">
        <v>34.503881067000002</v>
      </c>
      <c r="AE64" s="774">
        <v>37.032896759999993</v>
      </c>
      <c r="AF64" s="774">
        <v>38.625091390000001</v>
      </c>
      <c r="AG64" s="774">
        <v>39.583734000000007</v>
      </c>
      <c r="AH64" s="774">
        <v>39.785950849999999</v>
      </c>
      <c r="AI64" s="774">
        <v>40.504055566000005</v>
      </c>
      <c r="AJ64" s="774">
        <v>44.930397999999997</v>
      </c>
      <c r="AK64" s="774">
        <v>65.503663000000017</v>
      </c>
      <c r="AL64" s="775">
        <v>64.553466048715947</v>
      </c>
      <c r="AM64" s="765">
        <v>-1.180602889508009E-2</v>
      </c>
      <c r="AN64" s="765">
        <v>5.182497575879097E-2</v>
      </c>
      <c r="AO64" s="765">
        <v>8.3539169281721115E-3</v>
      </c>
    </row>
    <row r="65" spans="1:41" x14ac:dyDescent="0.3">
      <c r="A65" s="766" t="s">
        <v>650</v>
      </c>
      <c r="B65" s="776">
        <v>982.42723998689246</v>
      </c>
      <c r="C65" s="776">
        <v>1039.3973850434472</v>
      </c>
      <c r="D65" s="776">
        <v>1099.3911700397935</v>
      </c>
      <c r="E65" s="776">
        <v>1193.517245008165</v>
      </c>
      <c r="F65" s="776">
        <v>1316.4074649917616</v>
      </c>
      <c r="G65" s="776">
        <v>1364.4279309853682</v>
      </c>
      <c r="H65" s="776">
        <v>1423.0744170016433</v>
      </c>
      <c r="I65" s="776">
        <v>1486.0988880256791</v>
      </c>
      <c r="J65" s="776">
        <v>1593.1520319575993</v>
      </c>
      <c r="K65" s="776">
        <v>1630.9770080028766</v>
      </c>
      <c r="L65" s="776">
        <v>1664.4260960230486</v>
      </c>
      <c r="M65" s="776">
        <v>1718.0762330025025</v>
      </c>
      <c r="N65" s="776">
        <v>1761.3558129961748</v>
      </c>
      <c r="O65" s="776">
        <v>1864.5114100008918</v>
      </c>
      <c r="P65" s="776">
        <v>2023.5232980028288</v>
      </c>
      <c r="Q65" s="776">
        <v>2099.4981570004798</v>
      </c>
      <c r="R65" s="776">
        <v>2126.8748650586922</v>
      </c>
      <c r="S65" s="776">
        <v>2083.5416619996076</v>
      </c>
      <c r="T65" s="776">
        <v>2135.474548984163</v>
      </c>
      <c r="U65" s="776">
        <v>2190.7819150009618</v>
      </c>
      <c r="V65" s="776">
        <v>2326.6839190026144</v>
      </c>
      <c r="W65" s="776">
        <v>2441.2899190011526</v>
      </c>
      <c r="X65" s="776">
        <v>2765.6038590021922</v>
      </c>
      <c r="Y65" s="776">
        <v>3128.9282858404495</v>
      </c>
      <c r="Z65" s="776">
        <v>3439.9797630395874</v>
      </c>
      <c r="AA65" s="776">
        <v>3719.1767303851921</v>
      </c>
      <c r="AB65" s="776">
        <v>3971.7348413199561</v>
      </c>
      <c r="AC65" s="776">
        <v>4187.160114931</v>
      </c>
      <c r="AD65" s="776">
        <v>4473.0136833340002</v>
      </c>
      <c r="AE65" s="776">
        <v>4847.2798689625251</v>
      </c>
      <c r="AF65" s="776">
        <v>5254.8383527851074</v>
      </c>
      <c r="AG65" s="776">
        <v>5525.8914458649997</v>
      </c>
      <c r="AH65" s="776">
        <v>5669.92858445</v>
      </c>
      <c r="AI65" s="776">
        <v>5617.9956245659996</v>
      </c>
      <c r="AJ65" s="776">
        <v>5522.3639620000004</v>
      </c>
      <c r="AK65" s="776">
        <v>5230.1290557877364</v>
      </c>
      <c r="AL65" s="776">
        <v>5359.717891652208</v>
      </c>
      <c r="AM65" s="768">
        <v>2.7584977447986603E-2</v>
      </c>
      <c r="AN65" s="768">
        <v>3.4681200981140137E-2</v>
      </c>
      <c r="AO65" s="768">
        <v>0.69360548257827759</v>
      </c>
    </row>
    <row r="66" spans="1:41" x14ac:dyDescent="0.3">
      <c r="B66" s="774"/>
      <c r="C66" s="774"/>
      <c r="D66" s="774"/>
      <c r="E66" s="774"/>
      <c r="F66" s="774"/>
      <c r="G66" s="774"/>
      <c r="H66" s="774"/>
      <c r="I66" s="774"/>
      <c r="J66" s="774"/>
      <c r="K66" s="774"/>
      <c r="L66" s="774"/>
      <c r="M66" s="774"/>
      <c r="N66" s="774"/>
      <c r="O66" s="774"/>
      <c r="P66" s="774"/>
      <c r="Q66" s="774"/>
      <c r="R66" s="774"/>
      <c r="S66" s="774"/>
      <c r="T66" s="774"/>
      <c r="U66" s="774"/>
      <c r="V66" s="774"/>
      <c r="W66" s="774"/>
      <c r="X66" s="774"/>
      <c r="Y66" s="774"/>
      <c r="Z66" s="774"/>
      <c r="AA66" s="774"/>
      <c r="AB66" s="774"/>
      <c r="AC66" s="774"/>
      <c r="AD66" s="774"/>
      <c r="AE66" s="774"/>
      <c r="AF66" s="774"/>
      <c r="AG66" s="774"/>
      <c r="AH66" s="774"/>
      <c r="AI66" s="774"/>
      <c r="AJ66" s="774"/>
      <c r="AK66" s="774"/>
      <c r="AL66" s="775"/>
      <c r="AM66" s="765"/>
      <c r="AN66" s="765"/>
      <c r="AO66" s="765"/>
    </row>
    <row r="67" spans="1:41" x14ac:dyDescent="0.3">
      <c r="A67" s="759" t="s">
        <v>651</v>
      </c>
      <c r="B67" s="775">
        <v>3913.8932804698675</v>
      </c>
      <c r="C67" s="775">
        <v>4051.8856406961841</v>
      </c>
      <c r="D67" s="775">
        <v>4059.6139772067449</v>
      </c>
      <c r="E67" s="775">
        <v>4257.0149760350751</v>
      </c>
      <c r="F67" s="775">
        <v>4479.7279334490131</v>
      </c>
      <c r="G67" s="775">
        <v>4595.2133341086956</v>
      </c>
      <c r="H67" s="775">
        <v>4685.7966506627199</v>
      </c>
      <c r="I67" s="775">
        <v>4794.8398256959554</v>
      </c>
      <c r="J67" s="775">
        <v>4882.4964932821231</v>
      </c>
      <c r="K67" s="775">
        <v>4770.5428038120335</v>
      </c>
      <c r="L67" s="775">
        <v>4587.8244447537681</v>
      </c>
      <c r="M67" s="775">
        <v>4562.2132391205205</v>
      </c>
      <c r="N67" s="775">
        <v>4427.4749111605361</v>
      </c>
      <c r="O67" s="775">
        <v>4516.3614535706556</v>
      </c>
      <c r="P67" s="775">
        <v>4640.9967076912135</v>
      </c>
      <c r="Q67" s="775">
        <v>4713.4535395437351</v>
      </c>
      <c r="R67" s="775">
        <v>4758.7404105135392</v>
      </c>
      <c r="S67" s="775">
        <v>4664.0937641038163</v>
      </c>
      <c r="T67" s="775">
        <v>4671.7383244808125</v>
      </c>
      <c r="U67" s="775">
        <v>4725.6446020687681</v>
      </c>
      <c r="V67" s="775">
        <v>4942.2331536598867</v>
      </c>
      <c r="W67" s="775">
        <v>4984.6875689163062</v>
      </c>
      <c r="X67" s="775">
        <v>5338.9833859222381</v>
      </c>
      <c r="Y67" s="775">
        <v>5748.5705143099867</v>
      </c>
      <c r="Z67" s="775">
        <v>6103.240638786855</v>
      </c>
      <c r="AA67" s="775">
        <v>6436.5621215027268</v>
      </c>
      <c r="AB67" s="775">
        <v>6688.1590923539015</v>
      </c>
      <c r="AC67" s="775">
        <v>6951.2549570074589</v>
      </c>
      <c r="AD67" s="775">
        <v>7066.1462110875154</v>
      </c>
      <c r="AE67" s="775">
        <v>7479.0599402400176</v>
      </c>
      <c r="AF67" s="775">
        <v>7975.3531304591306</v>
      </c>
      <c r="AG67" s="775">
        <v>8203.0153085580532</v>
      </c>
      <c r="AH67" s="775">
        <v>8270.9131042773006</v>
      </c>
      <c r="AI67" s="775">
        <v>8195.6718227531837</v>
      </c>
      <c r="AJ67" s="775">
        <v>7954.1509627198748</v>
      </c>
      <c r="AK67" s="775">
        <v>7491.9877649203336</v>
      </c>
      <c r="AL67" s="775">
        <v>7727.3289708581169</v>
      </c>
      <c r="AM67" s="769">
        <v>3.4238170832395554E-2</v>
      </c>
      <c r="AN67" s="769">
        <v>1.5299820341169834E-2</v>
      </c>
      <c r="AO67" s="769">
        <v>1</v>
      </c>
    </row>
    <row r="68" spans="1:41" x14ac:dyDescent="0.3">
      <c r="A68" s="4" t="s">
        <v>652</v>
      </c>
      <c r="B68" s="774">
        <v>2054.9656147174455</v>
      </c>
      <c r="C68" s="774">
        <v>2118.1317610975539</v>
      </c>
      <c r="D68" s="774">
        <v>2057.5536092146081</v>
      </c>
      <c r="E68" s="774">
        <v>2155.7289392875286</v>
      </c>
      <c r="F68" s="774">
        <v>2278.4727550809066</v>
      </c>
      <c r="G68" s="774">
        <v>2320.8432390050457</v>
      </c>
      <c r="H68" s="774">
        <v>2345.9304920051632</v>
      </c>
      <c r="I68" s="774">
        <v>2359.8700362503164</v>
      </c>
      <c r="J68" s="774">
        <v>2381.3307773549095</v>
      </c>
      <c r="K68" s="774">
        <v>2309.4417456454262</v>
      </c>
      <c r="L68" s="774">
        <v>2184.0274708831539</v>
      </c>
      <c r="M68" s="774">
        <v>2122.9370378517319</v>
      </c>
      <c r="N68" s="774">
        <v>2013.9994906956726</v>
      </c>
      <c r="O68" s="774">
        <v>2064.8912670561658</v>
      </c>
      <c r="P68" s="774">
        <v>2063.8033756276636</v>
      </c>
      <c r="Q68" s="774">
        <v>2095.2930528070106</v>
      </c>
      <c r="R68" s="774">
        <v>2127.1138164932227</v>
      </c>
      <c r="S68" s="774">
        <v>2100.4264988347568</v>
      </c>
      <c r="T68" s="774">
        <v>2078.8382974416222</v>
      </c>
      <c r="U68" s="774">
        <v>2041.4251570867807</v>
      </c>
      <c r="V68" s="774">
        <v>2116.6546826595468</v>
      </c>
      <c r="W68" s="774">
        <v>2082.8041504784605</v>
      </c>
      <c r="X68" s="774">
        <v>2060.7847754266404</v>
      </c>
      <c r="Y68" s="774">
        <v>2100.628285463712</v>
      </c>
      <c r="Z68" s="774">
        <v>2138.899149326412</v>
      </c>
      <c r="AA68" s="774">
        <v>2167.6743982773237</v>
      </c>
      <c r="AB68" s="774">
        <v>2162.7849951614671</v>
      </c>
      <c r="AC68" s="774">
        <v>2178.9882569523816</v>
      </c>
      <c r="AD68" s="774">
        <v>2078.0364959900753</v>
      </c>
      <c r="AE68" s="774">
        <v>2088.2349775632265</v>
      </c>
      <c r="AF68" s="774">
        <v>2108.0152487902124</v>
      </c>
      <c r="AG68" s="774">
        <v>2057.8413342437875</v>
      </c>
      <c r="AH68" s="774">
        <v>2026.7106321397607</v>
      </c>
      <c r="AI68" s="774">
        <v>2057.6608394647956</v>
      </c>
      <c r="AJ68" s="774">
        <v>1928.2255207601736</v>
      </c>
      <c r="AK68" s="774">
        <v>1747.151952821336</v>
      </c>
      <c r="AL68" s="775">
        <v>1792.1577832806183</v>
      </c>
      <c r="AM68" s="765">
        <v>2.8569839894771576E-2</v>
      </c>
      <c r="AN68" s="765">
        <v>-2.1335888653993607E-2</v>
      </c>
      <c r="AO68" s="765">
        <v>0.23192460834980011</v>
      </c>
    </row>
    <row r="69" spans="1:41" x14ac:dyDescent="0.3">
      <c r="A69" s="4" t="s">
        <v>653</v>
      </c>
      <c r="B69" s="774">
        <v>1858.9276657524226</v>
      </c>
      <c r="C69" s="774">
        <v>1933.7538795986306</v>
      </c>
      <c r="D69" s="774">
        <v>2002.0603679921362</v>
      </c>
      <c r="E69" s="774">
        <v>2101.2860367475464</v>
      </c>
      <c r="F69" s="774">
        <v>2201.255178368106</v>
      </c>
      <c r="G69" s="774">
        <v>2274.3700951036481</v>
      </c>
      <c r="H69" s="774">
        <v>2339.8661586575577</v>
      </c>
      <c r="I69" s="774">
        <v>2434.9697894456403</v>
      </c>
      <c r="J69" s="774">
        <v>2501.1657159272131</v>
      </c>
      <c r="K69" s="774">
        <v>2461.101058166606</v>
      </c>
      <c r="L69" s="774">
        <v>2403.7969738706129</v>
      </c>
      <c r="M69" s="774">
        <v>2439.2762012687904</v>
      </c>
      <c r="N69" s="774">
        <v>2413.4754204648652</v>
      </c>
      <c r="O69" s="774">
        <v>2451.4701865144912</v>
      </c>
      <c r="P69" s="774">
        <v>2577.1933320635494</v>
      </c>
      <c r="Q69" s="774">
        <v>2618.1604867367228</v>
      </c>
      <c r="R69" s="774">
        <v>2631.6265940203193</v>
      </c>
      <c r="S69" s="774">
        <v>2563.6672652690577</v>
      </c>
      <c r="T69" s="774">
        <v>2592.9000270391916</v>
      </c>
      <c r="U69" s="774">
        <v>2684.2194449819863</v>
      </c>
      <c r="V69" s="774">
        <v>2825.5784710003395</v>
      </c>
      <c r="W69" s="774">
        <v>2901.8834184378452</v>
      </c>
      <c r="X69" s="774">
        <v>3278.1986104955986</v>
      </c>
      <c r="Y69" s="774">
        <v>3647.9422288462724</v>
      </c>
      <c r="Z69" s="774">
        <v>3964.3414894604439</v>
      </c>
      <c r="AA69" s="774">
        <v>4268.8877232254035</v>
      </c>
      <c r="AB69" s="774">
        <v>4525.3740971924281</v>
      </c>
      <c r="AC69" s="774">
        <v>4772.2667000550782</v>
      </c>
      <c r="AD69" s="774">
        <v>4988.1097150974429</v>
      </c>
      <c r="AE69" s="774">
        <v>5390.8249626767893</v>
      </c>
      <c r="AF69" s="774">
        <v>5867.3378816689201</v>
      </c>
      <c r="AG69" s="774">
        <v>6145.1739743142653</v>
      </c>
      <c r="AH69" s="774">
        <v>6244.2024721375419</v>
      </c>
      <c r="AI69" s="774">
        <v>6138.0109832883891</v>
      </c>
      <c r="AJ69" s="774">
        <v>6025.9254419596964</v>
      </c>
      <c r="AK69" s="774">
        <v>5744.8358120989988</v>
      </c>
      <c r="AL69" s="775">
        <v>5935.1711875774981</v>
      </c>
      <c r="AM69" s="765">
        <v>3.5962056368589401E-2</v>
      </c>
      <c r="AN69" s="765">
        <v>3.0140088871121407E-2</v>
      </c>
      <c r="AO69" s="765">
        <v>0.76807540655136108</v>
      </c>
    </row>
    <row r="70" spans="1:41" x14ac:dyDescent="0.3">
      <c r="A70" s="9" t="s">
        <v>656</v>
      </c>
      <c r="B70" s="778">
        <v>1139.9083129999999</v>
      </c>
      <c r="C70" s="778">
        <v>1185.5687780000001</v>
      </c>
      <c r="D70" s="778">
        <v>1174.1039600000001</v>
      </c>
      <c r="E70" s="778">
        <v>1143.158439</v>
      </c>
      <c r="F70" s="778">
        <v>1236.3952888000001</v>
      </c>
      <c r="G70" s="778">
        <v>1261.4159056000001</v>
      </c>
      <c r="H70" s="778">
        <v>1254.0201348999999</v>
      </c>
      <c r="I70" s="778">
        <v>1244.4320402969815</v>
      </c>
      <c r="J70" s="778">
        <v>1216.9178069532745</v>
      </c>
      <c r="K70" s="778">
        <v>1078.7337243309571</v>
      </c>
      <c r="L70" s="778">
        <v>967.52326848206121</v>
      </c>
      <c r="M70" s="778">
        <v>906.49589651036786</v>
      </c>
      <c r="N70" s="778">
        <v>847.78668576067594</v>
      </c>
      <c r="O70" s="778">
        <v>804.49597760333245</v>
      </c>
      <c r="P70" s="778">
        <v>793.9238722785185</v>
      </c>
      <c r="Q70" s="778">
        <v>787.44155087092201</v>
      </c>
      <c r="R70" s="778">
        <v>758.24047221219507</v>
      </c>
      <c r="S70" s="778">
        <v>687.38986188871058</v>
      </c>
      <c r="T70" s="778">
        <v>660.26233548631183</v>
      </c>
      <c r="U70" s="778">
        <v>653.33412796148741</v>
      </c>
      <c r="V70" s="778">
        <v>662.96003520434351</v>
      </c>
      <c r="W70" s="778">
        <v>663.08594297205116</v>
      </c>
      <c r="X70" s="778">
        <v>664.00030137875751</v>
      </c>
      <c r="Y70" s="778">
        <v>648.85629538709475</v>
      </c>
      <c r="Z70" s="778">
        <v>635.85911716787257</v>
      </c>
      <c r="AA70" s="778">
        <v>627.65023095766969</v>
      </c>
      <c r="AB70" s="778">
        <v>617.21104290606991</v>
      </c>
      <c r="AC70" s="778">
        <v>597.24062470070612</v>
      </c>
      <c r="AD70" s="778">
        <v>573.04141585951766</v>
      </c>
      <c r="AE70" s="778">
        <v>562.73534094922513</v>
      </c>
      <c r="AF70" s="778">
        <v>589.7149416252912</v>
      </c>
      <c r="AG70" s="778">
        <v>590.48165140669721</v>
      </c>
      <c r="AH70" s="778">
        <v>558.12487747300133</v>
      </c>
      <c r="AI70" s="778">
        <v>539.57129447642387</v>
      </c>
      <c r="AJ70" s="778">
        <v>527.85560521629736</v>
      </c>
      <c r="AK70" s="778">
        <v>481.80733844261221</v>
      </c>
      <c r="AL70" s="776">
        <v>490.14997437282341</v>
      </c>
      <c r="AM70" s="771">
        <v>2.0102459937334061E-2</v>
      </c>
      <c r="AN70" s="771">
        <v>-2.6097295805811882E-2</v>
      </c>
      <c r="AO70" s="771">
        <v>6.3430711627006531E-2</v>
      </c>
    </row>
    <row r="71" spans="1:41" x14ac:dyDescent="0.3">
      <c r="AL71" s="759"/>
    </row>
    <row r="72" spans="1:41" x14ac:dyDescent="0.3">
      <c r="A72" s="773" t="s">
        <v>700</v>
      </c>
      <c r="AL72" s="759"/>
    </row>
    <row r="73" spans="1:41" x14ac:dyDescent="0.3">
      <c r="A73" s="4" t="s">
        <v>659</v>
      </c>
      <c r="AL73" s="759"/>
    </row>
    <row r="74" spans="1:41" x14ac:dyDescent="0.3">
      <c r="A74" s="772" t="s">
        <v>660</v>
      </c>
      <c r="AL74" s="759"/>
    </row>
    <row r="75" spans="1:41" x14ac:dyDescent="0.3">
      <c r="A75" s="773" t="s">
        <v>679</v>
      </c>
      <c r="AL75" s="759"/>
    </row>
    <row r="76" spans="1:41" x14ac:dyDescent="0.3">
      <c r="A76" s="773" t="s">
        <v>662</v>
      </c>
      <c r="AL76" s="759"/>
    </row>
    <row r="77" spans="1:41" x14ac:dyDescent="0.3">
      <c r="A77" s="773" t="s">
        <v>663</v>
      </c>
      <c r="AL77" s="759"/>
    </row>
    <row r="78" spans="1:41" x14ac:dyDescent="0.3">
      <c r="A78" s="759" t="s">
        <v>701</v>
      </c>
      <c r="AL78" s="759"/>
    </row>
    <row r="79" spans="1:41" x14ac:dyDescent="0.3">
      <c r="A79" s="759" t="s">
        <v>684</v>
      </c>
      <c r="AL79" s="759"/>
    </row>
  </sheetData>
  <mergeCells count="1">
    <mergeCell ref="AM10:AN10"/>
  </mergeCells>
  <conditionalFormatting sqref="A1:XFD5 A7:XFD7 A6 C6:XFD6">
    <cfRule type="expression" dxfId="4" priority="4">
      <formula>_xlfn.ISFORMULA(A1)</formula>
    </cfRule>
  </conditionalFormatting>
  <conditionalFormatting sqref="B6">
    <cfRule type="expression" dxfId="3" priority="3">
      <formula>_xlfn.ISFORMULA(B6)</formula>
    </cfRule>
  </conditionalFormatting>
  <conditionalFormatting sqref="AM12:AO70">
    <cfRule type="cellIs" dxfId="2" priority="1" operator="lessThanOrEqual">
      <formula>0</formula>
    </cfRule>
    <cfRule type="cellIs" dxfId="1" priority="2" operator="greaterThan">
      <formula>0</formula>
    </cfRule>
  </conditionalFormatting>
  <hyperlinks>
    <hyperlink ref="B3" r:id="rId1" xr:uid="{E4C820D4-C638-49A0-8E66-3D707112078D}"/>
  </hyperlinks>
  <pageMargins left="0.7" right="0.7" top="0.75" bottom="0.75" header="0.3" footer="0.3"/>
  <pageSetup paperSize="9" orientation="portrait" horizontalDpi="4294967294" verticalDpi="4294967294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A458A34C1B804487783B2D6E744E74" ma:contentTypeVersion="8" ma:contentTypeDescription="Create a new document." ma:contentTypeScope="" ma:versionID="db55914762f75c69a3f428beb16e5e78">
  <xsd:schema xmlns:xsd="http://www.w3.org/2001/XMLSchema" xmlns:xs="http://www.w3.org/2001/XMLSchema" xmlns:p="http://schemas.microsoft.com/office/2006/metadata/properties" xmlns:ns2="b5fc07e1-684f-42dd-a9b9-4a385070eb2f" xmlns:ns3="40da89ef-49c0-40fe-8775-bed27f6d4e3e" targetNamespace="http://schemas.microsoft.com/office/2006/metadata/properties" ma:root="true" ma:fieldsID="3788be5c6e889f205c249745f37b3686" ns2:_="" ns3:_="">
    <xsd:import namespace="b5fc07e1-684f-42dd-a9b9-4a385070eb2f"/>
    <xsd:import namespace="40da89ef-49c0-40fe-8775-bed27f6d4e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fc07e1-684f-42dd-a9b9-4a385070eb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a89ef-49c0-40fe-8775-bed27f6d4e3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C815834-2A5E-4C0A-8804-E4B44B1342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fc07e1-684f-42dd-a9b9-4a385070eb2f"/>
    <ds:schemaRef ds:uri="40da89ef-49c0-40fe-8775-bed27f6d4e3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ED9E8D6-97AA-4F77-8E87-527D655374F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57DC767-B484-451B-9CD8-2D6ABAB3942C}">
  <ds:schemaRefs>
    <ds:schemaRef ds:uri="b5fc07e1-684f-42dd-a9b9-4a385070eb2f"/>
    <ds:schemaRef ds:uri="http://purl.org/dc/terms/"/>
    <ds:schemaRef ds:uri="http://schemas.openxmlformats.org/package/2006/metadata/core-properties"/>
    <ds:schemaRef ds:uri="40da89ef-49c0-40fe-8775-bed27f6d4e3e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Public scenario processing &gt;&gt;&gt;</vt:lpstr>
      <vt:lpstr>W20. Fossil fuel prod</vt:lpstr>
      <vt:lpstr>W21. Total generation capacity</vt:lpstr>
      <vt:lpstr>W22. Carbon prices</vt:lpstr>
      <vt:lpstr>W23. TPES</vt:lpstr>
      <vt:lpstr>W24. Total generation</vt:lpstr>
      <vt:lpstr>Specs and units &gt;&gt;&gt;</vt:lpstr>
      <vt:lpstr>R1. Scenario specifications</vt:lpstr>
      <vt:lpstr>R2. Unit conversion factors</vt:lpstr>
      <vt:lpstr>R2a. Carbon price reg weights</vt:lpstr>
      <vt:lpstr>Public scenario data &gt;&gt;&gt;</vt:lpstr>
      <vt:lpstr>R3. WEO18 Fossil fuel prod</vt:lpstr>
      <vt:lpstr>R4. WEO16 Fossil fuel prod</vt:lpstr>
      <vt:lpstr>R5. ETP17 Summary</vt:lpstr>
      <vt:lpstr>R6. Sky Summary</vt:lpstr>
      <vt:lpstr>R7. WEO18 Balance</vt:lpstr>
      <vt:lpstr>R8. WEO16 Balance</vt:lpstr>
      <vt:lpstr>R9. WEO18 Electricity</vt:lpstr>
      <vt:lpstr>R10. WEO16 Electricity</vt:lpstr>
      <vt:lpstr>R11. WEO16 CO2 prices</vt:lpstr>
      <vt:lpstr>R12. EVO 17 hist stock</vt:lpstr>
      <vt:lpstr>R13. EVO 17 hist sales</vt:lpstr>
      <vt:lpstr>R14. EVO 17 scenario stock</vt:lpstr>
      <vt:lpstr>R15. EVO 18 hist stock</vt:lpstr>
      <vt:lpstr>R16. EVO 18 hist sales</vt:lpstr>
      <vt:lpstr>R17. BPStat 18 oil prod</vt:lpstr>
      <vt:lpstr>R18. BPStat 18 gas prod</vt:lpstr>
      <vt:lpstr>R19. BPStat 18 coal prod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Shyamal</dc:creator>
  <cp:lastModifiedBy>Shyamal</cp:lastModifiedBy>
  <dcterms:created xsi:type="dcterms:W3CDTF">2019-02-19T09:50:10Z</dcterms:created>
  <dcterms:modified xsi:type="dcterms:W3CDTF">2019-02-19T09:52:40Z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0x01010071A458A34C1B804487783B2D6E744E74</vt:lpwstr>
  </property>
</Properties>
</file>