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rs\Shyamal\Vivid Economics Ltd\171211HSB - Low Carbon Portfolio - Documents\6 - analysis\0 - Data cleaning\4 - Fossil fuels\Coal\Input\"/>
    </mc:Choice>
  </mc:AlternateContent>
  <xr:revisionPtr revIDLastSave="61" documentId="8_{2EBB6DD1-6C29-4495-B55A-1CA1F61DAB2D}" xr6:coauthVersionLast="34" xr6:coauthVersionMax="34" xr10:uidLastSave="{B1FC1AA1-8306-4877-950E-C37BB9447575}"/>
  <bookViews>
    <workbookView xWindow="0" yWindow="0" windowWidth="23040" windowHeight="9060" activeTab="1" xr2:uid="{0ED99A36-2162-4669-B12E-BD109050BF1C}"/>
  </bookViews>
  <sheets>
    <sheet name="Summary" sheetId="1" r:id="rId1"/>
    <sheet name="R0. ISIN code matching" sheetId="19" r:id="rId2"/>
    <sheet name="R1. Company coal data" sheetId="8" r:id="rId3"/>
    <sheet name="R2. Seaborne CC 16" sheetId="14" r:id="rId4"/>
    <sheet name="R3. Aus Seaborne CC 13" sheetId="12" r:id="rId5"/>
    <sheet name="R4. Seaborne CC 13" sheetId="15" r:id="rId6"/>
    <sheet name="R5. Aus Seaborne CC 15" sheetId="17" r:id="rId7"/>
    <sheet name="R6. Seaborne CC 15" sheetId="16" r:id="rId8"/>
    <sheet name="R7. CC dump" sheetId="18" r:id="rId9"/>
  </sheets>
  <definedNames>
    <definedName name="_xlnm._FilterDatabase" localSheetId="1" hidden="1">'R0. ISIN code matching'!$A$8:$C$34</definedName>
    <definedName name="_xlnm._FilterDatabase" localSheetId="2" hidden="1">'R1. Company coal data'!$A$9:$T$96</definedName>
    <definedName name="_xlnm._FilterDatabase" localSheetId="3" hidden="1">'R2. Seaborne CC 16'!$C$8:$C$34</definedName>
    <definedName name="_xlnm._FilterDatabase" localSheetId="4" hidden="1">'R3. Aus Seaborne CC 13'!$C$8:$C$34</definedName>
    <definedName name="_xlnm._FilterDatabase" localSheetId="5" hidden="1">'R4. Seaborne CC 13'!$C$8:$C$45</definedName>
    <definedName name="_xlnm._FilterDatabase" localSheetId="6" hidden="1">'R5. Aus Seaborne CC 15'!$C$8:$C$34</definedName>
    <definedName name="_xlnm._FilterDatabase" localSheetId="7" hidden="1">'R6. Seaborne CC 15'!$C$8:$C$47</definedName>
    <definedName name="_xlnm._FilterDatabase" localSheetId="8" hidden="1">'R7. CC dump'!$C$8:$C$47</definedName>
  </definedNames>
  <calcPr calcId="17902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0" i="19" l="1"/>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9" i="19"/>
  <c r="N8" i="8" l="1"/>
  <c r="L38" i="8" l="1"/>
  <c r="L37" i="8"/>
  <c r="L36" i="8"/>
  <c r="L35" i="8"/>
  <c r="L34" i="8"/>
  <c r="L33" i="8"/>
  <c r="N44" i="8"/>
  <c r="N43" i="8"/>
  <c r="N42" i="8"/>
  <c r="N41" i="8"/>
  <c r="N40" i="8"/>
  <c r="N39" i="8"/>
  <c r="L68" i="8"/>
  <c r="L70" i="8"/>
  <c r="L69" i="8"/>
  <c r="L67" i="8"/>
  <c r="L23" i="8"/>
  <c r="L22" i="8"/>
  <c r="L21" i="8"/>
  <c r="L20" i="8"/>
  <c r="L19" i="8"/>
  <c r="L18" i="8"/>
  <c r="L15" i="8"/>
  <c r="L13" i="8"/>
  <c r="L17" i="8"/>
  <c r="L84" i="8"/>
  <c r="L83" i="8"/>
  <c r="L82" i="8"/>
  <c r="L81" i="8"/>
  <c r="L80" i="8"/>
  <c r="O68" i="8"/>
  <c r="O69" i="8"/>
  <c r="O70" i="8"/>
  <c r="O67" i="8"/>
  <c r="N51" i="8"/>
  <c r="N50" i="8"/>
  <c r="N49" i="8"/>
  <c r="N48" i="8"/>
  <c r="N47" i="8"/>
  <c r="N46" i="8"/>
  <c r="N45" i="8"/>
  <c r="L27" i="8"/>
  <c r="L26" i="8"/>
  <c r="N26" i="8" s="1"/>
  <c r="N15" i="8" l="1"/>
  <c r="N13" i="8"/>
  <c r="N70" i="8"/>
  <c r="N34" i="8"/>
  <c r="N81" i="8"/>
  <c r="N21" i="8"/>
  <c r="N20" i="8"/>
  <c r="N19" i="8"/>
  <c r="N22" i="8"/>
  <c r="N68" i="8"/>
  <c r="N82" i="8"/>
  <c r="N69" i="8"/>
  <c r="N23" i="8"/>
  <c r="N36" i="8"/>
  <c r="N27" i="8"/>
  <c r="N83" i="8"/>
  <c r="N67" i="8"/>
  <c r="N33" i="8"/>
  <c r="N37" i="8"/>
  <c r="N18" i="8"/>
  <c r="N80" i="8"/>
  <c r="N17" i="8"/>
  <c r="N84" i="8"/>
  <c r="N35" i="8"/>
  <c r="N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C12" authorId="0" shapeId="0" xr:uid="{EBD95B27-0AF6-482B-BD98-AF1D53733C0B}">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 ref="C17" authorId="0" shapeId="0" xr:uid="{F367565A-EC93-4D89-B3E7-A33AC88AE985}">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G28" authorId="0" shapeId="0" xr:uid="{BB381DD5-E787-4D54-9F9A-8C05F9C58A6B}">
      <text>
        <r>
          <rPr>
            <b/>
            <sz val="9"/>
            <color indexed="81"/>
            <rFont val="Tahoma"/>
            <family val="2"/>
          </rPr>
          <t>Shyamal:</t>
        </r>
        <r>
          <rPr>
            <sz val="9"/>
            <color indexed="81"/>
            <rFont val="Tahoma"/>
            <family val="2"/>
          </rPr>
          <t xml:space="preserve">
Not a coal mining company (corrected in product exposure data (fossil fuels)</t>
        </r>
      </text>
    </comment>
    <comment ref="H28" authorId="0" shapeId="0" xr:uid="{88215D99-1079-4478-B71A-CA92334C7F73}">
      <text>
        <r>
          <rPr>
            <b/>
            <sz val="9"/>
            <color indexed="81"/>
            <rFont val="Tahoma"/>
            <family val="2"/>
          </rPr>
          <t>Shyamal:</t>
        </r>
        <r>
          <rPr>
            <sz val="9"/>
            <color indexed="81"/>
            <rFont val="Tahoma"/>
            <family val="2"/>
          </rPr>
          <t xml:space="preserve">
Not a coal mining company (corrected in product exposure data (fossil fuels)</t>
        </r>
      </text>
    </comment>
    <comment ref="I28" authorId="0" shapeId="0" xr:uid="{391BC0E1-6F68-43B8-BE00-CF12971EA3D3}">
      <text>
        <r>
          <rPr>
            <b/>
            <sz val="9"/>
            <color indexed="81"/>
            <rFont val="Tahoma"/>
            <family val="2"/>
          </rPr>
          <t>Shyamal:</t>
        </r>
        <r>
          <rPr>
            <sz val="9"/>
            <color indexed="81"/>
            <rFont val="Tahoma"/>
            <family val="2"/>
          </rPr>
          <t xml:space="preserve">
Not a coal mining company (corrected in product exposure data (fossil fuels)</t>
        </r>
      </text>
    </comment>
    <comment ref="G37" authorId="0" shapeId="0" xr:uid="{C454D7B0-144A-49A0-9FFF-2F42CA7654DC}">
      <text>
        <r>
          <rPr>
            <b/>
            <sz val="9"/>
            <color indexed="81"/>
            <rFont val="Tahoma"/>
            <family val="2"/>
          </rPr>
          <t>Shyamal:</t>
        </r>
        <r>
          <rPr>
            <sz val="9"/>
            <color indexed="81"/>
            <rFont val="Tahoma"/>
            <family val="2"/>
          </rPr>
          <t xml:space="preserve">
Company is involved in coking coal only - no stranding</t>
        </r>
      </text>
    </comment>
    <comment ref="H37" authorId="0" shapeId="0" xr:uid="{7E579DB7-B688-4E11-88C2-BFBDB4A53D00}">
      <text>
        <r>
          <rPr>
            <b/>
            <sz val="9"/>
            <color indexed="81"/>
            <rFont val="Tahoma"/>
            <family val="2"/>
          </rPr>
          <t>Shyamal:</t>
        </r>
        <r>
          <rPr>
            <sz val="9"/>
            <color indexed="81"/>
            <rFont val="Tahoma"/>
            <family val="2"/>
          </rPr>
          <t xml:space="preserve">
Company is involved in coking coal only - no stranding</t>
        </r>
      </text>
    </comment>
    <comment ref="I37" authorId="0" shapeId="0" xr:uid="{349BA161-65A4-49AC-BDFF-4446BF755679}">
      <text>
        <r>
          <rPr>
            <b/>
            <sz val="9"/>
            <color indexed="81"/>
            <rFont val="Tahoma"/>
            <family val="2"/>
          </rPr>
          <t>Shyamal:</t>
        </r>
        <r>
          <rPr>
            <sz val="9"/>
            <color indexed="81"/>
            <rFont val="Tahoma"/>
            <family val="2"/>
          </rPr>
          <t xml:space="preserve">
Company is involved in coking coal only - no stranding</t>
        </r>
      </text>
    </comment>
    <comment ref="G45" authorId="0" shapeId="0" xr:uid="{E3BAF7C1-CE8A-4ECD-B6A9-4D8DF641C113}">
      <text>
        <r>
          <rPr>
            <b/>
            <sz val="9"/>
            <color indexed="81"/>
            <rFont val="Tahoma"/>
            <family val="2"/>
          </rPr>
          <t>Shyamal:</t>
        </r>
        <r>
          <rPr>
            <sz val="9"/>
            <color indexed="81"/>
            <rFont val="Tahoma"/>
            <family val="2"/>
          </rPr>
          <t xml:space="preserve">
Company is involved in coking coal only - no stranding</t>
        </r>
      </text>
    </comment>
    <comment ref="H45" authorId="0" shapeId="0" xr:uid="{0927324A-56EA-4222-B6BF-0CA325802132}">
      <text>
        <r>
          <rPr>
            <b/>
            <sz val="9"/>
            <color indexed="81"/>
            <rFont val="Tahoma"/>
            <family val="2"/>
          </rPr>
          <t>Shyamal:</t>
        </r>
        <r>
          <rPr>
            <sz val="9"/>
            <color indexed="81"/>
            <rFont val="Tahoma"/>
            <family val="2"/>
          </rPr>
          <t xml:space="preserve">
Company is involved in coking coal only - no stranding</t>
        </r>
      </text>
    </comment>
    <comment ref="I45" authorId="0" shapeId="0" xr:uid="{537C070A-386A-4321-926A-835C22CF6555}">
      <text>
        <r>
          <rPr>
            <b/>
            <sz val="9"/>
            <color indexed="81"/>
            <rFont val="Tahoma"/>
            <family val="2"/>
          </rPr>
          <t>Shyamal:</t>
        </r>
        <r>
          <rPr>
            <sz val="9"/>
            <color indexed="81"/>
            <rFont val="Tahoma"/>
            <family val="2"/>
          </rPr>
          <t xml:space="preserve">
Company is involved in coking coal only - no stranding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Dexter Lee</author>
  </authors>
  <commentList>
    <comment ref="M38" authorId="0" shapeId="0" xr:uid="{1C540314-1187-45BB-84E7-4064993B6CE5}">
      <text>
        <r>
          <rPr>
            <b/>
            <sz val="9"/>
            <color indexed="81"/>
            <rFont val="Tahoma"/>
            <family val="2"/>
          </rPr>
          <t>Dexter Lee:</t>
        </r>
        <r>
          <rPr>
            <sz val="9"/>
            <color indexed="81"/>
            <rFont val="Tahoma"/>
            <family val="2"/>
          </rPr>
          <t xml:space="preserve">
Red cell=coal category for this price was 'all-other/mixed' - probably inappropriate (also &lt;cost)</t>
        </r>
      </text>
    </comment>
    <comment ref="O56" authorId="0" shapeId="0" xr:uid="{D343A9A3-F717-435B-BD23-2CCC7E614E92}">
      <text>
        <r>
          <rPr>
            <b/>
            <sz val="9"/>
            <color indexed="81"/>
            <rFont val="Tahoma"/>
            <family val="2"/>
          </rPr>
          <t>Dexter Lee:</t>
        </r>
        <r>
          <rPr>
            <sz val="9"/>
            <color indexed="81"/>
            <rFont val="Tahoma"/>
            <family val="2"/>
          </rPr>
          <t xml:space="preserve">
 Dubious? Cost of coal sales= P 11910436213 -&gt; divided this by production aq (13.2m) to find 'unit cost'. Looks too low. </t>
        </r>
      </text>
    </comment>
    <comment ref="O71" authorId="0" shapeId="0" xr:uid="{6284E0F4-9B17-461D-B351-C69577E2DD19}">
      <text>
        <r>
          <rPr>
            <b/>
            <sz val="9"/>
            <color indexed="81"/>
            <rFont val="Tahoma"/>
            <family val="2"/>
          </rPr>
          <t>Dexter Lee:</t>
        </r>
        <r>
          <rPr>
            <sz val="9"/>
            <color indexed="81"/>
            <rFont val="Tahoma"/>
            <family val="2"/>
          </rPr>
          <t xml:space="preserve">
Unit cost for both coking and thermal coal
</t>
        </r>
      </text>
    </comment>
    <comment ref="O72" authorId="0" shapeId="0" xr:uid="{EBC7CB35-8263-4335-A173-1B01F95B9FC2}">
      <text>
        <r>
          <rPr>
            <b/>
            <sz val="9"/>
            <color indexed="81"/>
            <rFont val="Tahoma"/>
            <family val="2"/>
          </rPr>
          <t>Dexter Lee:</t>
        </r>
        <r>
          <rPr>
            <sz val="9"/>
            <color indexed="81"/>
            <rFont val="Tahoma"/>
            <family val="2"/>
          </rPr>
          <t xml:space="preserve">
same as above cell</t>
        </r>
      </text>
    </comment>
  </commentList>
</comments>
</file>

<file path=xl/sharedStrings.xml><?xml version="1.0" encoding="utf-8"?>
<sst xmlns="http://schemas.openxmlformats.org/spreadsheetml/2006/main" count="1671" uniqueCount="387">
  <si>
    <t>Summary</t>
  </si>
  <si>
    <t>Project Description</t>
  </si>
  <si>
    <t>Project code</t>
  </si>
  <si>
    <t>171211HSB - Low Carbon Portfolio</t>
  </si>
  <si>
    <t>Client</t>
  </si>
  <si>
    <t>HSBC</t>
  </si>
  <si>
    <t>Vivid team</t>
  </si>
  <si>
    <t>JE, TN, SP, DR, DL</t>
  </si>
  <si>
    <t>Sheet Author</t>
  </si>
  <si>
    <t>DL</t>
  </si>
  <si>
    <t>Sheet Auditor</t>
  </si>
  <si>
    <t>Launch date</t>
  </si>
  <si>
    <t>Workbook Description</t>
  </si>
  <si>
    <t>Company-level coal data collected as part of fossil fuel asset stranding analysis for the Low Carbon Portfolio project</t>
  </si>
  <si>
    <t>Sheet name (exact)</t>
  </si>
  <si>
    <t>Ouput sheets</t>
  </si>
  <si>
    <t>Description</t>
  </si>
  <si>
    <t>If copy include</t>
  </si>
  <si>
    <t>Notes</t>
  </si>
  <si>
    <t>Worksheets</t>
  </si>
  <si>
    <t>Raw data</t>
  </si>
  <si>
    <t>Source</t>
  </si>
  <si>
    <t>URL</t>
  </si>
  <si>
    <t>Date accessed</t>
  </si>
  <si>
    <t>Units</t>
  </si>
  <si>
    <t>R1.</t>
  </si>
  <si>
    <t>R2.</t>
  </si>
  <si>
    <t>Macquarie Research</t>
  </si>
  <si>
    <t>https://www.google.co.uk/search?q=coal+cost+curve&amp;rlz=1C1CHBD_en- GBGB800GB800&amp;tbm=isch&amp;source=iu&amp;ictx=1&amp;fir=Xp1HJg5hCl4chM%253A%252Cv_jydOy9mmo6WM%252C_&amp;usg=__MafcOh4E00mtIpPXARpEwDWqg4k%3D&amp;sa=X&amp;ved=2ahUKEwiikOPWvN_bAhXjJMAKHe8QA3oQ9QEwAHoECAEQLw#imgrc=Xp1HJg5hCl4chM:</t>
  </si>
  <si>
    <t>$/t</t>
  </si>
  <si>
    <t>R3.</t>
  </si>
  <si>
    <t>Australian Treasury</t>
  </si>
  <si>
    <t>https://www.google.co.uk/imgres?imgurl=https%3A%2F%2Fstatic.treasury.gov.au%2Fuploads%2Fsites%2F1%2F2017%2F06%2F305933F56A53431BAD40532434190354.gif&amp;imgrefurl=https%3A%2F%2Ftreasury.gov.au%2Fpublication%2Flong-run-forecasts-of- australias-terms-of-trade-2%2Flong-run-forecasts-of-australias-terms-of-trade%2F5-exports-of-non-rural-bulk-commodities-thermal-coal%2F&amp;docid=RPTp-x96-YlK_M&amp;tbnid=vrAll9fmrTDg8M%3A&amp;vet=10ahUKEwjvn_fwgeLbAhULCMAKHZ4LBHYQMwhdKAIwAg..i&amp;w=588&amp;h=269&amp;bih=974&amp;biw=1920&amp;q=coal%20cost%20curve&amp;ved=0ahUKEwjvn_fwgeLbAhULCMAKHZ4LBHYQMwhdKAIwAg&amp;iact=mrc&amp;uact=8</t>
  </si>
  <si>
    <t>R4.</t>
  </si>
  <si>
    <t>Wood Mackenzie</t>
  </si>
  <si>
    <t xml:space="preserve">https://www.google.co.uk/search?ei=hT0qW535MsnBgAb0pJ44&amp;tbm=isch&amp;q=wood+mackenzie+coal+cost+curve&amp;oq=&amp;gs_l=#imgrc=tyvfI-ClKrmjFM: </t>
  </si>
  <si>
    <t>R5.</t>
  </si>
  <si>
    <t>Reserve Bank of Australia</t>
  </si>
  <si>
    <t xml:space="preserve">https://www.rba.gov.au/publications/bulletin/2015/jun/3.html </t>
  </si>
  <si>
    <t>R6.</t>
  </si>
  <si>
    <t>CRU Consulting</t>
  </si>
  <si>
    <t>https://www.google.co.uk/search?q=coal+cost+curve&amp;rlz=1C1CHBD_en-GBGB800GB800&amp;tbm=isch&amp;source=iu&amp;ictx=1&amp;fir=Xp1HJg5hCl4chM%253A%252Cv_jydOy9mmo6WM%252C_&amp;usg=__MafcOh4E00mtIpPXARpEwDWqg4k%3D&amp;sa=X&amp;ved=2ahUKEwiikOPWvN_bAhXjJMAKHe8QA3oQ9QEwAHoECAEQLw#imgrc=pLr_rntOpEGFGM:</t>
  </si>
  <si>
    <t>R7.</t>
  </si>
  <si>
    <t>Various</t>
  </si>
  <si>
    <t>Useful' links for global coal cost curves</t>
  </si>
  <si>
    <t>List of scenarios, sensitivities or controls that are selected in the worksheet</t>
  </si>
  <si>
    <t>W1.</t>
  </si>
  <si>
    <t>Cell C9</t>
  </si>
  <si>
    <t>Selects starting year for NPV calculation</t>
  </si>
  <si>
    <t>R1: Company-level coal data</t>
  </si>
  <si>
    <t>Source:</t>
  </si>
  <si>
    <t>Multiple - see column E</t>
  </si>
  <si>
    <t>URL:</t>
  </si>
  <si>
    <t>-</t>
  </si>
  <si>
    <t>Date accessed:</t>
  </si>
  <si>
    <t>Units:</t>
  </si>
  <si>
    <t>Varies by row (see columns F - I)</t>
  </si>
  <si>
    <t>Notes:</t>
  </si>
  <si>
    <t>Data should be for thermal coal only</t>
  </si>
  <si>
    <t>Company</t>
  </si>
  <si>
    <t>Country</t>
  </si>
  <si>
    <t>ISO code</t>
  </si>
  <si>
    <t>Mine</t>
  </si>
  <si>
    <t>Data year (latest available if multiple)</t>
  </si>
  <si>
    <t>Ownership (%)</t>
  </si>
  <si>
    <t>Units: currency</t>
  </si>
  <si>
    <t>Units: production</t>
  </si>
  <si>
    <t>Units: price</t>
  </si>
  <si>
    <t>Units: reserves</t>
  </si>
  <si>
    <t>Production</t>
  </si>
  <si>
    <t>Price</t>
  </si>
  <si>
    <t>Revenue (millions)</t>
  </si>
  <si>
    <t>Cost</t>
  </si>
  <si>
    <t>Profit margin (%)</t>
  </si>
  <si>
    <t>Resource / reserve life (yrs)</t>
  </si>
  <si>
    <t>Reserves (recoverable reserves at current prices - proved + probable)</t>
  </si>
  <si>
    <t>Notes (page numbers in report etc.)</t>
  </si>
  <si>
    <t>Assumptions (in deriving some figures)</t>
  </si>
  <si>
    <t>Final Check (Y/N)</t>
  </si>
  <si>
    <t>Anglo American</t>
  </si>
  <si>
    <t>Australia</t>
  </si>
  <si>
    <t>AUS</t>
  </si>
  <si>
    <t>Capcoal</t>
  </si>
  <si>
    <t xml:space="preserve">http://www.angloamerican.com/~/media/Files/A/Anglo-American-PLC-V2/documents/annual-updates-2018/aa-ore-reserves-and-mineral-resources-2017.pdf </t>
  </si>
  <si>
    <t>USD</t>
  </si>
  <si>
    <t>Mt</t>
  </si>
  <si>
    <t>N/A</t>
  </si>
  <si>
    <t xml:space="preserve">Page 7; 32; Profit Margin=EBITDA; Price=Average Market Price for year; Cost=Unit Cost for region; Page 58: http://www.angloamerican.com/~/media/Files/A/Anglo-American-PLC-V2/documents/annual-updates-2018/aa-annual-report-2017.pdf </t>
  </si>
  <si>
    <t>(18.6) Production volume  for South Africa split between mines using reserves as weights. Revenue (2746)  split using production volumes as weights.</t>
  </si>
  <si>
    <t>N</t>
  </si>
  <si>
    <t>Dawson</t>
  </si>
  <si>
    <t>Colombia</t>
  </si>
  <si>
    <t>COL</t>
  </si>
  <si>
    <t>Cerrejón</t>
  </si>
  <si>
    <t>South Africa</t>
  </si>
  <si>
    <t>ZAF</t>
  </si>
  <si>
    <t>Goedehoop</t>
  </si>
  <si>
    <t>Goedehoop - MRD (mineral resource development)</t>
  </si>
  <si>
    <t>Greenside</t>
  </si>
  <si>
    <t>Greenside - MRD (mineral resource development)</t>
  </si>
  <si>
    <t>Kleinkopje</t>
  </si>
  <si>
    <t>Kriel</t>
  </si>
  <si>
    <t>Landau</t>
  </si>
  <si>
    <t>Mafube</t>
  </si>
  <si>
    <t>New Denmark</t>
  </si>
  <si>
    <t>New Vaal</t>
  </si>
  <si>
    <t>Zibulo</t>
  </si>
  <si>
    <t>BHP Billition</t>
  </si>
  <si>
    <t>Mt Arthur Coal</t>
  </si>
  <si>
    <t xml:space="preserve"> https://www.bhp.com/-/media/documents/investors/annual-reports/2017/bhpannualreport2017.pdf </t>
  </si>
  <si>
    <t>Pages 266/267; 26; 77; Energy Coal=Thermal; page 91; 92; Price=Average Sales price for 2017; Underlying EBITDA margin for coal overall</t>
  </si>
  <si>
    <t xml:space="preserve"> https://www.bhp.com/-/media/documents/investors/annual-reports/2017/bhpannualreport2017.pdf</t>
  </si>
  <si>
    <t>Glencore</t>
  </si>
  <si>
    <t>New South Wales</t>
  </si>
  <si>
    <t>http://www.glencore.com/investors/reports-results/2017-annual-report</t>
  </si>
  <si>
    <t xml:space="preserve">Page 211; 210; 218; 193; 73 75;;76;  Adjusted EBITDA  Margin.; Average market price; Australian Mines production given as one number
</t>
  </si>
  <si>
    <t>Production (56.6) split between Australian mines using reserves as weights. Revenue (5564) split using derived production as weights.</t>
  </si>
  <si>
    <t>Queensland</t>
  </si>
  <si>
    <t>Prodeco</t>
  </si>
  <si>
    <t>Canada</t>
  </si>
  <si>
    <t>CAN</t>
  </si>
  <si>
    <t>Rio Tinto</t>
  </si>
  <si>
    <t>https://www.riotinto.com/documents/RT_2017_Annual_Report.pdf</t>
  </si>
  <si>
    <t>In 2017/2018, divested from thermal coal operations. E.g. https://www.theguardian.com/business/2018/mar/28/rio-tinto-sells-its-last-australian-coalmine-for-225bn</t>
  </si>
  <si>
    <t>Yanzhou Coal Mining</t>
  </si>
  <si>
    <t>West Australia</t>
  </si>
  <si>
    <t>http://www.yanzhoucoal.com.cn/en/announcement/img/site8/20170406/001f3b45a81f1a50552909.pdf</t>
  </si>
  <si>
    <t>RMB</t>
  </si>
  <si>
    <t>RMB/t</t>
  </si>
  <si>
    <t>Pages 21; 23; 25; 6; 286; 283, 288, 289.</t>
  </si>
  <si>
    <t xml:space="preserve">Overall Production (66.74mt coal). 29295.367 gross coal revenues - allocated proportionately w.r.t. production fractions. </t>
  </si>
  <si>
    <t>China</t>
  </si>
  <si>
    <t>CHN</t>
  </si>
  <si>
    <t>Shanxi</t>
  </si>
  <si>
    <t>Inner Mongolia</t>
  </si>
  <si>
    <t>Shandong</t>
  </si>
  <si>
    <t>China Shenhua Energy</t>
  </si>
  <si>
    <t>Shendong Mines</t>
  </si>
  <si>
    <t>http://www.csec.com/shenhuaChinaEn/Report2017/201803/38cab167e8cb410cae5f48c626964754/files/01ecd9ec2d92427986b3793ea4fbf03c.pdf</t>
  </si>
  <si>
    <t xml:space="preserve">Total revenue for thermal coal=187347million RMB. Total revenue*production proportion.
"
</t>
  </si>
  <si>
    <t>Zhunge'er Mines</t>
  </si>
  <si>
    <t>Shengli Mines</t>
  </si>
  <si>
    <t>Baorixile Mines</t>
  </si>
  <si>
    <t>Baotou Mines</t>
  </si>
  <si>
    <t>ROW</t>
  </si>
  <si>
    <t>Others</t>
  </si>
  <si>
    <t>Exxaro Resources</t>
  </si>
  <si>
    <t>Grootegeluk</t>
  </si>
  <si>
    <t>http://exxaro-reports.co.za/reports/ar-2017/mineral-reserves-resources/pdf/full-mrr.pdf</t>
  </si>
  <si>
    <t>Page 20-22; 26; 64; 68; operating margin; mineral report - http://exxaro-reports.co.za/reports/ar-2017/mineral-reserves-resources/pdf/full-mrr.pdf ECC=Dorstfontein complex+Forzando mine (production split equally) pg 76 http://exxaro-reports.co.za/reports/ar-2017/pdf/full-integrated.pdf http://exxaro-reports.co.za/reports/ar-2017/supplementary/pdf/full-supplementary.pdf</t>
  </si>
  <si>
    <t>(22553m rand) Total coal revenue. Split between proportion of mine output.</t>
  </si>
  <si>
    <t>Matla</t>
  </si>
  <si>
    <t>Leeuwpan</t>
  </si>
  <si>
    <t>NBC</t>
  </si>
  <si>
    <t>Forzando</t>
  </si>
  <si>
    <t>Dorstfontein complex</t>
  </si>
  <si>
    <t>Tumelo</t>
  </si>
  <si>
    <t>http://exxaro-reports.co.za/reports/ar-2017/our-coal-asset-base.php</t>
  </si>
  <si>
    <t>Belfast</t>
  </si>
  <si>
    <t>Thabametsi</t>
  </si>
  <si>
    <t>Glisa South</t>
  </si>
  <si>
    <t>DMCI Holdings</t>
  </si>
  <si>
    <t>Philippines</t>
  </si>
  <si>
    <t>PHL</t>
  </si>
  <si>
    <t>Semirara Mining and Power Coorporation (Panian)</t>
  </si>
  <si>
    <t>http://www.semiraramining.com/uploads/files/SEC%2017%20-%20A/2017%20SMPC%20Integrated%20Annual%20Report_Glossy.pdf</t>
  </si>
  <si>
    <t>PHP</t>
  </si>
  <si>
    <t>Page 32; 33 (ASP=average selling price) also https://www.dmciholdings.com/uploads/annual_reports/DMCI%20AR%202017%20Final.pdf- page 49; 170</t>
  </si>
  <si>
    <t>Banpu</t>
  </si>
  <si>
    <t>Indonesia</t>
  </si>
  <si>
    <t>IDN</t>
  </si>
  <si>
    <t>Indominco</t>
  </si>
  <si>
    <t>https://www.banpu.com/backoffice/upload/annual_report_46_98cc106dc9155a2d1df40c6fd4734467.pdf</t>
  </si>
  <si>
    <t>Page 12; 18;  Profit margin=gross profit margin; also https://www.banpu.com/coal_reserves_production/</t>
  </si>
  <si>
    <t>Trubaindo</t>
  </si>
  <si>
    <t>Bharinto</t>
  </si>
  <si>
    <t>Jorong</t>
  </si>
  <si>
    <t>Kitadin-Embalut</t>
  </si>
  <si>
    <t>Kitadin-Tandung Mayang</t>
  </si>
  <si>
    <t>Other Indonesian Sources</t>
  </si>
  <si>
    <t>Australian Sources</t>
  </si>
  <si>
    <t>AUD</t>
  </si>
  <si>
    <t>Henan</t>
  </si>
  <si>
    <t>https://www.banpu.com/coal_reserves_production/</t>
  </si>
  <si>
    <t>Adaro Energy TBK</t>
  </si>
  <si>
    <t>Total South Kalimantan</t>
  </si>
  <si>
    <t>http://adaro.com/files/news/berkas_eng/1376/Final_AR%20ADARO-2017_(small).pdf</t>
  </si>
  <si>
    <t>Pg. 80; 64; 7; 61</t>
  </si>
  <si>
    <t>Cost= cost of sales(2541m)/total production(47.7m) Measured=Proved; Indicated=Probable; Inferred (therefore excluded). total production figures only - so split equally (pg. 64); gross profit marging (pg7); (total) revenue(3258)/ cost of revenue - split equally again (pg 7); Price=global newcastle index average for 2017 (pg 61)</t>
  </si>
  <si>
    <t>Total East Kalimantan</t>
  </si>
  <si>
    <t>Total Central Kalimantan</t>
  </si>
  <si>
    <t>Total South Sumatra</t>
  </si>
  <si>
    <t>JSW</t>
  </si>
  <si>
    <t>Poland</t>
  </si>
  <si>
    <t>POL</t>
  </si>
  <si>
    <t>Jastrzębie</t>
  </si>
  <si>
    <t>https://www.jsw.pl/en/investors-relations/financial-data/basic-operating-data/data-for-2018-years/</t>
  </si>
  <si>
    <t>PLN</t>
  </si>
  <si>
    <t>PLN/t</t>
  </si>
  <si>
    <t xml:space="preserve">NB - unit mining cost for both coking and energy coal (higher than energy coal price); Pg. 53/54; https://www.jsw.pl/en/investors-relations/stock-market-reports/interim-reports/interim-reports-2016/; https://www.jsw.pl/en/investors-relations/financial-data/basic-operating-data/data-for-2018-years/ - annual prod=4.0927; revenue=995.6 - split equally between mines --&gt; not sure if all mines produce thermal v.s. coking coal?; 8 mines altogether (6 coking plants https://www.jsw.pl/fileadmin/user_files/dla-kontrahentow/parametry-wegla/pwh_jsw_2018_en.pdf
)i.e.(assume other 2 produce thermal coal) </t>
  </si>
  <si>
    <t>The aforesaid forecasts about the life of the mines have been prepared on the assumption that the documented coal reserves in the active JSW mines will be used up in whole, regardless of the economic effects</t>
  </si>
  <si>
    <t>KWK "Krupiński” Mining Plant</t>
  </si>
  <si>
    <t>COAL INDIA</t>
  </si>
  <si>
    <t>India</t>
  </si>
  <si>
    <t>IND</t>
  </si>
  <si>
    <t>Bharat Coking Coal Limited (BCCL)</t>
  </si>
  <si>
    <t>https://www.coalindia.in/Portals/13/PDF/BCCL_22082017.pdf</t>
  </si>
  <si>
    <t>INR</t>
  </si>
  <si>
    <t>Pg. 10 (average sales value of production of net saleable coal=price/average production cost for all coal types); 15 (gross margin)</t>
  </si>
  <si>
    <t>Coking output 32.5, non-coke 4.54. took non-coking fraction from total revnue(11505.53). Prices ignored again.</t>
  </si>
  <si>
    <t>Central Coalfields Limited (CCL)</t>
  </si>
  <si>
    <t>https://www.coalindia.in/Portals/13/PDF/CCL_22082017.pdf</t>
  </si>
  <si>
    <t>Pg. 18 production; 9 cost/average sales value of production of net saleable coal data (for all coal types); 62 reserves (non-coking proved&amp;indicated)</t>
  </si>
  <si>
    <t>REVENUE - GROSS SALES FOR ALL TYPES OF COAL. 1.139 prod of coke &amp; 8.942. so taken approx 9/10 fraction of revenue. BUT prices unequal that compose revenue? (no prices)</t>
  </si>
  <si>
    <t>Eastern Coalfields Limited (ECL)</t>
  </si>
  <si>
    <t>https://www.coalindia.in/Portals/13/PDF/ECL_22082017.pdf</t>
  </si>
  <si>
    <t>Pg 9; pg 10 (TOTAL reserves - not just non-coking); 17 (sales realisation)</t>
  </si>
  <si>
    <t>Mahanadi Coalfields Limited (MCL)</t>
  </si>
  <si>
    <t>https://www.coalindia.in/Portals/13/PDF/MCL_22082017.pdf</t>
  </si>
  <si>
    <t>Pg 25; 31; 127; 194 production (lakh=100000)</t>
  </si>
  <si>
    <t>Northern Coalfields Limited (NCL)</t>
  </si>
  <si>
    <t>https://www.coalindia.in/Portals/13/PDF/NCL_22082017.pdf</t>
  </si>
  <si>
    <t>Pg 25; 23 (gross profit margin as % of sales); 18 (gross sales)</t>
  </si>
  <si>
    <t>South Eastern Coalfields Limited (SECL)</t>
  </si>
  <si>
    <t>https://www.coalindia.in/Portals/13/PDF/SECL_22082017.pdf</t>
  </si>
  <si>
    <t>Pg 133 = proved &amp; indicated; 200 1400 lakh tonnes; 7; 21</t>
  </si>
  <si>
    <t>Western Coalfields Limited (WCL)</t>
  </si>
  <si>
    <t>https://www.coalindia.in/Portals/13/PDF/WCL_22082017.pdf</t>
  </si>
  <si>
    <t>Pg. 24 (PBDIT - gross profit margin); 15 prod and sales</t>
  </si>
  <si>
    <t>CHINA COAL ENERGY 'H'</t>
  </si>
  <si>
    <t>http://www.chinacoalenergy.com/n43830/n43840/n43841/n43842/c1381333/attr/1381334.pdf</t>
  </si>
  <si>
    <t>Pg12 production volume (thermal only); Pg 7 Revenue ;Pg 8 cost of sales (total); Pg 10 (coal operations GPM); pg. 12 price of thermal (export=419, domestic=329; average); pg 14 unit cost of commerical coal; pg 30 reserves - sum of total reserves=235 (of which 30 is coking - thus overestimate)</t>
  </si>
  <si>
    <t>Overall production for company also split between mines (70.95MT) using reserves as weights. Coal operations Revenue (44776m RMB) split using production as weights.</t>
  </si>
  <si>
    <t>Inner Mongolia-Shaanxi</t>
  </si>
  <si>
    <t>Jiangsu</t>
  </si>
  <si>
    <t>Xinjiang</t>
  </si>
  <si>
    <t>Heilongjiang</t>
  </si>
  <si>
    <t>CHINA RESOURCES POWER</t>
  </si>
  <si>
    <t>http://www.cr-power.com/en/InvestorRelations/AnnualReports/</t>
  </si>
  <si>
    <t>HKD</t>
  </si>
  <si>
    <t>PTT</t>
  </si>
  <si>
    <t>Sakari Resources Ltd.</t>
  </si>
  <si>
    <t>http://www.sakariresources.com/wp-content/uploads/2018/06/Sakari-AR_2017.pdf</t>
  </si>
  <si>
    <t>USD/t</t>
  </si>
  <si>
    <t>EBITDA margin; p=Average selling price</t>
  </si>
  <si>
    <t xml:space="preserve">447040000 = total costs. Divided by production (8.3m) to find cost of coal. 
</t>
  </si>
  <si>
    <t>Madagascar</t>
  </si>
  <si>
    <t>MDG</t>
  </si>
  <si>
    <t>Madagascar Consolidated Mining SA (MCM)</t>
  </si>
  <si>
    <t>http://www.pttplc.com/en/Media-Center/Pages/Annual-Report.aspx</t>
  </si>
  <si>
    <t>SOUTH32</t>
  </si>
  <si>
    <t>South Africa Energy Coal</t>
  </si>
  <si>
    <t>https://www.south32.net/docs/default-source/all-financial-results/2017-annual-reporting-suite/2017-annual-report.pdf?sfvrsn=3e507e00_8</t>
  </si>
  <si>
    <t>Pg 26; 31; 42; (domestic sales price 21, export 64; respective production figures16717, 12916(kt)); 54</t>
  </si>
  <si>
    <t>VALE ON</t>
  </si>
  <si>
    <t>Mozambique</t>
  </si>
  <si>
    <t>MOZ</t>
  </si>
  <si>
    <t xml:space="preserve">Moatize Mine </t>
  </si>
  <si>
    <t>http://www.vale.com/EN/investors/information-market/annual-reports/20f/20FDocs/Vale_20F_2017_i.PDF</t>
  </si>
  <si>
    <t>Pg 56; 57; 71; 91</t>
  </si>
  <si>
    <t>Reserves include thermal and coking coal; 1354m coal cost; revenue for all types of coal</t>
  </si>
  <si>
    <t>INNER MONGOLIA YITAI COAL 'B'</t>
  </si>
  <si>
    <t>http://www.yitaicoal.com/en/upload/file/2017/04/26/9a0f94a490a248d9bdb4deb144e860f4.pdf</t>
  </si>
  <si>
    <t>Pg 18, 28; 29</t>
  </si>
  <si>
    <t>Production=36.88m, total sales=205.85 hunders-million yuan, cost=145.96</t>
  </si>
  <si>
    <t>SHANXI LU'AN ENV.EN.DEV. 'A'</t>
  </si>
  <si>
    <t>Zhaon</t>
  </si>
  <si>
    <t>http://www.luanhn.com</t>
  </si>
  <si>
    <t>SHANXI XISHAN C&amp;ELY.PWR. 'A'</t>
  </si>
  <si>
    <t>http://www.xsmd.com.cn/listed/about/</t>
  </si>
  <si>
    <t>Primarily coking coal (unclear on thermal)</t>
  </si>
  <si>
    <t>SHENERGY 'A'</t>
  </si>
  <si>
    <t>http://www.shenergy.com.cn</t>
  </si>
  <si>
    <t>Dead link. Primarily oil/natural gas, and diversfied portfolio of other energy investments.</t>
  </si>
  <si>
    <t>SHAANXI COAL IND.'A'</t>
  </si>
  <si>
    <t>Shaanxi</t>
  </si>
  <si>
    <t>http://www.shccig.com/en/index.php</t>
  </si>
  <si>
    <t>No annual report visible on website (http://www.shccig.com/en/index.php). Coal producer/transporter. Data from https://financials.morningstar.com/ratios/r.html?t=0P00011UIC&amp;culture=en-US&amp;platform=sal
for entire group</t>
  </si>
  <si>
    <t>TBEA 'A'</t>
  </si>
  <si>
    <t>http://www.tbea.com/cs/Satellite?d=&amp;c=Page&amp;pagename=TBEA_EN%2FPage%2FENTemplate%2FSolutionAndProduct%2FSAP&amp;cid=1467897312352</t>
  </si>
  <si>
    <t>Diversified company - energy management solutions/electical equiptment/transmission projects/renewables. Coal not 'huge' part. No annual reporting found. Sources of info from link provided - potentially capacity rather than actual figures.</t>
  </si>
  <si>
    <t>HUBEI ENERGY GROUP 'A'</t>
  </si>
  <si>
    <t>http://www.hbny.com.cn/tzzgx/dqbg/ http://quicktake.morningstar.com/stocknet/secdocuments.aspx?symbol=000883&amp;country=chn</t>
  </si>
  <si>
    <t>Chinese versions only. Power generation from a range of sources.</t>
  </si>
  <si>
    <t>Thermal Coal Cost Curve; 2016; $/t (6000NAR FOB basis)</t>
  </si>
  <si>
    <t>Volume (Mt)</t>
  </si>
  <si>
    <t>Price ($/t)</t>
  </si>
  <si>
    <t>Country/Region</t>
  </si>
  <si>
    <t>Indo Sub-bit</t>
  </si>
  <si>
    <t>Russia</t>
  </si>
  <si>
    <t>Indo Bit</t>
  </si>
  <si>
    <t>Other</t>
  </si>
  <si>
    <t>Indo lignite</t>
  </si>
  <si>
    <t>USA</t>
  </si>
  <si>
    <t xml:space="preserve">Seaborne trade thermal coal; 2012 prices $/t; 2013 </t>
  </si>
  <si>
    <t xml:space="preserve">Volume (Mt) </t>
  </si>
  <si>
    <t xml:space="preserve">Price ($/t) </t>
  </si>
  <si>
    <t xml:space="preserve">2013 Thermal coal cost curve; C1 Cash Costs (US $/t) - Energy Adjusted; </t>
  </si>
  <si>
    <t>Seaboard Thermal Coal Production Costs (costs are quality adjusted); 2015; free on board basis; $/t</t>
  </si>
  <si>
    <t>Thermal coal cost; Seaborne CFR business costs; 2014; $/t</t>
  </si>
  <si>
    <t>United States</t>
  </si>
  <si>
    <t xml:space="preserve">Useful links </t>
  </si>
  <si>
    <t>Links</t>
  </si>
  <si>
    <t>Figures/Pages</t>
  </si>
  <si>
    <t>https://www.rba.gov.au/publications/bulletin/2015/jun/pdf/bu-0615-3.pdf</t>
  </si>
  <si>
    <t>Figure 8</t>
  </si>
  <si>
    <t xml:space="preserve">Shows coal cost curve variation over time </t>
  </si>
  <si>
    <t>https://www.nera.org.au/Attachment?Action=Download&amp;Attachment_id=150</t>
  </si>
  <si>
    <t>Page 13</t>
  </si>
  <si>
    <t>http://www.smithschool.ox.ac.uk/research/sustainable-finance/news/SSEE_MSCI_Carbon_Data.pdf</t>
  </si>
  <si>
    <t>List of largest 20 thermal coal producers</t>
  </si>
  <si>
    <t>https://treasury.gov.au/publication/long-run-forecasts-of-australias-terms-of-trade-2/long-run-forecasts-of-australias-terms-of-trade/5-exports-of-non-rural-bulk-commodities-thermal-coal/</t>
  </si>
  <si>
    <t>Chart 19</t>
  </si>
  <si>
    <t>Shows coal cost curve variation over time (Best) (pg 50)</t>
  </si>
  <si>
    <t>https://www.eia.gov/coal/data/browser/</t>
  </si>
  <si>
    <t>US Coal data browser</t>
  </si>
  <si>
    <t>https://assets.publishing.service.gov.uk/government/uploads/system/uploads/attachment_data/file/565992/BEIS_WM_Fossil_Fuel_Supply_Curves_Final_Report.pdf</t>
  </si>
  <si>
    <t>coal cost curves (base coal?)</t>
  </si>
  <si>
    <t>USD/R_(revenue in South African Rand)</t>
  </si>
  <si>
    <t>R3. Seaborne coal cost curve, Australian Treasury 2013</t>
  </si>
  <si>
    <t>R2. Seaborne coal cost curve, Macquarie 2016</t>
  </si>
  <si>
    <t>R4. Seaborne coal cost curve, Wood Mackenzie 2013</t>
  </si>
  <si>
    <t>R5. Seaborne coal cost curve, Reserve Bank of Australia 2015</t>
  </si>
  <si>
    <t>R6. Seaborne cost curve, CRU Consulting 2015</t>
  </si>
  <si>
    <t>R7. Various seaborne coal cost curves, including time-varying curves</t>
  </si>
  <si>
    <t>R0: ISIN code-company name matching for coal companies</t>
  </si>
  <si>
    <t>ISIN code</t>
  </si>
  <si>
    <t>TR name</t>
  </si>
  <si>
    <t>R1 name</t>
  </si>
  <si>
    <t>ANGLO AMERICAN</t>
  </si>
  <si>
    <t>GB00B1XZS820</t>
  </si>
  <si>
    <t>BHP BILLITON</t>
  </si>
  <si>
    <t>AU000000BHP4</t>
  </si>
  <si>
    <t>GB0000566504</t>
  </si>
  <si>
    <t>JE00B4T3BW64</t>
  </si>
  <si>
    <t>GLENCORE</t>
  </si>
  <si>
    <t>RIO TINTO</t>
  </si>
  <si>
    <t>AU000000RIO1</t>
  </si>
  <si>
    <t>GB0007188757</t>
  </si>
  <si>
    <t>YANZHOU COAL MINING 'H'</t>
  </si>
  <si>
    <t>CNE1000004Q8</t>
  </si>
  <si>
    <t>CHINA SHENHUA EN.CO.'H'</t>
  </si>
  <si>
    <t>CNE1000002R0</t>
  </si>
  <si>
    <t>EXXARO RESOURCES</t>
  </si>
  <si>
    <t>ZAE000084992</t>
  </si>
  <si>
    <t>DMCI HOLDINGS</t>
  </si>
  <si>
    <t>PHY2088F1004</t>
  </si>
  <si>
    <t>BANPU</t>
  </si>
  <si>
    <t>TH0148A10Z06</t>
  </si>
  <si>
    <t>ADARO ENERGY TBK</t>
  </si>
  <si>
    <t>ID1000111305</t>
  </si>
  <si>
    <t>ISIN_code</t>
  </si>
  <si>
    <t>company</t>
  </si>
  <si>
    <t>ID1000122807</t>
  </si>
  <si>
    <t>ASTRA INTERNATIONAL</t>
  </si>
  <si>
    <t>CZ0005112300</t>
  </si>
  <si>
    <t>CEZ</t>
  </si>
  <si>
    <t>CNE100000528</t>
  </si>
  <si>
    <t>HK0836012952</t>
  </si>
  <si>
    <t>INE522F01014</t>
  </si>
  <si>
    <t>CNE000001CC6</t>
  </si>
  <si>
    <t>FANGDA CBN.NEW MRA. 'A'</t>
  </si>
  <si>
    <t>JP3142500002</t>
  </si>
  <si>
    <t>IDEMITSU KOSAN</t>
  </si>
  <si>
    <t>CNE000000SK7</t>
  </si>
  <si>
    <t>COT09PA00035</t>
  </si>
  <si>
    <t>INVERSIONES ARGOS</t>
  </si>
  <si>
    <t>PLJSW0000015</t>
  </si>
  <si>
    <t>RU0009084396</t>
  </si>
  <si>
    <t>MAGNITOGORSK IOSTL.WORKS</t>
  </si>
  <si>
    <t>TH0646010Z00</t>
  </si>
  <si>
    <t>CNE100001T64</t>
  </si>
  <si>
    <t>CNE000001NT7</t>
  </si>
  <si>
    <t>CNE0000013Y5</t>
  </si>
  <si>
    <t>AU000000S320</t>
  </si>
  <si>
    <t>CA8787422044</t>
  </si>
  <si>
    <t>TECK RESOURCES 'B'</t>
  </si>
  <si>
    <t>BRVALEACNOR0</t>
  </si>
  <si>
    <t>Match</t>
  </si>
  <si>
    <t>https://www.google.co.uk/search?q=coal+cost+curve&amp;rlz=1C1CHBD_en-GBGB800GB800&amp;tbm=isch&amp;source=iu&amp;ictx=1&amp;fir=Xp1HJg5hCl4chM%253A%252Cv_jydOy9mmo6WM%252C_&amp;usg=__MafcOh4E00mtIpPXARpEwDWqg4k%3D&amp;sa=X&amp;ved=2ahUKEwiikOPWvN_bAhXjJMAKHe8QA3oQ9QEwAHoECAEQLw#imgrc=pLr_rntOpEGFGM</t>
  </si>
  <si>
    <t>https://www.google.co.uk/search?q=coal+cost+curve&amp;rlz=1C1CHBD_en- GBGB800GB800&amp;tbm=isch&amp;source=iu&amp;ictx=1&amp;fir=Xp1HJg5hCl4chM%253A%252Cv_jydOy9mmo6WM%252C_&amp;usg=__MafcOh4E00mtIpPXARpEwDWqg4k%3D&amp;sa=X&amp;ved=2ahUKEwiikOPWvN_bAhXjJMAKHe8QA3oQ9QEwAHoECAEQLw#imgrc=Xp1HJg5hCl4chM</t>
  </si>
  <si>
    <t>CNE000000750</t>
  </si>
  <si>
    <t>CNE0000005Q7</t>
  </si>
  <si>
    <t>CNE000000RB8</t>
  </si>
  <si>
    <t>Source link</t>
  </si>
  <si>
    <t>Czech Republic</t>
  </si>
  <si>
    <t>CZE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</si>
</sst>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00"/>
  </numFmts>
  <fonts count="29" x14ac:knownFonts="1">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sz val="9"/>
      <name val="Geneva"/>
      <family val="2"/>
    </font>
    <font>
      <sz val="8"/>
      <name val="Arial"/>
      <family val="2"/>
    </font>
    <font>
      <sz val="7"/>
      <name val="Arial"/>
      <family val="2"/>
    </font>
    <font>
      <sz val="10"/>
      <name val="Arial"/>
      <family val="2"/>
    </font>
    <font>
      <u/>
      <sz val="8"/>
      <color indexed="12"/>
      <name val="Arial"/>
      <family val="2"/>
    </font>
    <font>
      <sz val="8"/>
      <color indexed="8"/>
      <name val="Arial"/>
      <family val="2"/>
    </font>
    <font>
      <sz val="6"/>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sz val="11"/>
      <color indexed="8"/>
      <name val="Calibri"/>
      <family val="2"/>
    </font>
    <font>
      <b/>
      <sz val="28"/>
      <color theme="1"/>
      <name val="Calibri"/>
      <family val="2"/>
      <scheme val="minor"/>
    </font>
    <font>
      <u/>
      <sz val="11"/>
      <color theme="1"/>
      <name val="Calibri"/>
      <family val="2"/>
      <scheme val="minor"/>
    </font>
    <font>
      <sz val="10"/>
      <color theme="1"/>
      <name val="Calibri"/>
      <family val="2"/>
      <scheme val="minor"/>
    </font>
    <font>
      <b/>
      <sz val="12"/>
      <color theme="1"/>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u/>
      <sz val="11"/>
      <color theme="10"/>
      <name val="Calibri"/>
      <family val="2"/>
      <scheme val="minor"/>
    </font>
    <font>
      <sz val="9"/>
      <name val="Calibri"/>
      <family val="2"/>
      <scheme val="minor"/>
    </font>
    <font>
      <u/>
      <sz val="9"/>
      <color theme="1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s>
  <borders count="8">
    <border>
      <left/>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top style="thin">
        <color indexed="64"/>
      </top>
      <bottom style="thin">
        <color indexed="64"/>
      </bottom>
      <diagonal/>
    </border>
    <border>
      <left/>
      <right/>
      <top/>
      <bottom style="thin">
        <color indexed="50"/>
      </bottom>
      <diagonal/>
    </border>
    <border>
      <left style="dotted">
        <color indexed="64"/>
      </left>
      <right/>
      <top/>
      <bottom style="thin">
        <color indexed="64"/>
      </bottom>
      <diagonal/>
    </border>
  </borders>
  <cellStyleXfs count="28">
    <xf numFmtId="0" fontId="0" fillId="0" borderId="0"/>
    <xf numFmtId="0" fontId="3" fillId="0" borderId="0" applyFill="0" applyBorder="0"/>
    <xf numFmtId="0" fontId="16" fillId="0" borderId="0"/>
    <xf numFmtId="0" fontId="10" fillId="0" borderId="0">
      <alignment horizontal="right"/>
    </xf>
    <xf numFmtId="0" fontId="14" fillId="0" borderId="0"/>
    <xf numFmtId="0" fontId="9" fillId="0" borderId="0"/>
    <xf numFmtId="0" fontId="12" fillId="0" borderId="0"/>
    <xf numFmtId="0" fontId="15" fillId="0" borderId="6" applyNumberFormat="0" applyAlignment="0"/>
    <xf numFmtId="0" fontId="6" fillId="0" borderId="0" applyAlignment="0">
      <alignment horizontal="left"/>
    </xf>
    <xf numFmtId="0" fontId="6" fillId="0" borderId="0">
      <alignment horizontal="right"/>
    </xf>
    <xf numFmtId="166" fontId="6" fillId="0" borderId="0">
      <alignment horizontal="right"/>
    </xf>
    <xf numFmtId="165" fontId="11" fillId="0" borderId="0">
      <alignment horizontal="right"/>
    </xf>
    <xf numFmtId="0" fontId="13" fillId="0" borderId="0"/>
    <xf numFmtId="164" fontId="4" fillId="0" borderId="0" applyFont="0" applyFill="0" applyBorder="0" applyAlignment="0" applyProtection="0"/>
    <xf numFmtId="0" fontId="8" fillId="0" borderId="0" applyNumberFormat="0" applyFill="0" applyBorder="0" applyAlignment="0" applyProtection="0">
      <alignment vertical="top"/>
      <protection locked="0"/>
    </xf>
    <xf numFmtId="166" fontId="4" fillId="0" borderId="0" applyFont="0" applyFill="0" applyBorder="0" applyAlignment="0" applyProtection="0"/>
    <xf numFmtId="164" fontId="17" fillId="0" borderId="0" applyFont="0" applyFill="0" applyBorder="0" applyAlignment="0" applyProtection="0"/>
    <xf numFmtId="0" fontId="7" fillId="0" borderId="0"/>
    <xf numFmtId="0" fontId="7" fillId="0" borderId="0"/>
    <xf numFmtId="164" fontId="2"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cellStyleXfs>
  <cellXfs count="72">
    <xf numFmtId="0" fontId="0" fillId="0" borderId="0" xfId="0"/>
    <xf numFmtId="0" fontId="0" fillId="3" borderId="1" xfId="0" applyFill="1" applyBorder="1" applyAlignment="1">
      <alignment vertical="center"/>
    </xf>
    <xf numFmtId="0" fontId="20" fillId="2" borderId="0" xfId="0" applyFont="1" applyFill="1" applyAlignment="1">
      <alignment vertical="center"/>
    </xf>
    <xf numFmtId="0" fontId="20" fillId="2" borderId="3" xfId="0" applyFont="1" applyFill="1" applyBorder="1" applyAlignment="1">
      <alignment horizontal="left" vertical="center" indent="3"/>
    </xf>
    <xf numFmtId="0" fontId="20" fillId="2" borderId="0" xfId="0" applyFont="1" applyFill="1" applyAlignment="1">
      <alignment horizontal="left" vertical="center"/>
    </xf>
    <xf numFmtId="0" fontId="18" fillId="4" borderId="1" xfId="0" applyFont="1" applyFill="1" applyBorder="1" applyAlignment="1">
      <alignment vertical="center"/>
    </xf>
    <xf numFmtId="0" fontId="19" fillId="6" borderId="2" xfId="0" applyFont="1" applyFill="1" applyBorder="1" applyAlignment="1">
      <alignment horizontal="left" vertical="center" indent="1"/>
    </xf>
    <xf numFmtId="0" fontId="20" fillId="6" borderId="0" xfId="0" applyFont="1" applyFill="1" applyAlignment="1">
      <alignment vertical="center"/>
    </xf>
    <xf numFmtId="0" fontId="20" fillId="6" borderId="0" xfId="0" applyFont="1" applyFill="1" applyAlignment="1">
      <alignment horizontal="left" vertical="center"/>
    </xf>
    <xf numFmtId="0" fontId="1" fillId="0" borderId="1" xfId="0" applyFont="1" applyBorder="1" applyAlignment="1">
      <alignment vertical="center"/>
    </xf>
    <xf numFmtId="0" fontId="0" fillId="0" borderId="0" xfId="0" applyAlignment="1">
      <alignment vertical="center"/>
    </xf>
    <xf numFmtId="0" fontId="19" fillId="7" borderId="2" xfId="0" applyFont="1" applyFill="1" applyBorder="1" applyAlignment="1">
      <alignment horizontal="left" vertical="center" indent="1"/>
    </xf>
    <xf numFmtId="0" fontId="20" fillId="7" borderId="0" xfId="0" applyFont="1" applyFill="1" applyAlignment="1">
      <alignment vertical="center"/>
    </xf>
    <xf numFmtId="0" fontId="20" fillId="7" borderId="3" xfId="0" applyFont="1" applyFill="1" applyBorder="1" applyAlignment="1">
      <alignment horizontal="left" vertical="center" indent="3"/>
    </xf>
    <xf numFmtId="0" fontId="20" fillId="7" borderId="0" xfId="0" applyFont="1" applyFill="1" applyAlignment="1">
      <alignment horizontal="left" vertical="center"/>
    </xf>
    <xf numFmtId="0" fontId="19" fillId="10" borderId="2" xfId="0" applyFont="1" applyFill="1" applyBorder="1" applyAlignment="1">
      <alignment horizontal="left" vertical="center" indent="1"/>
    </xf>
    <xf numFmtId="0" fontId="20" fillId="10" borderId="0" xfId="0" applyFont="1" applyFill="1" applyAlignment="1">
      <alignment vertical="center"/>
    </xf>
    <xf numFmtId="0" fontId="20" fillId="10" borderId="3" xfId="0" applyFont="1" applyFill="1" applyBorder="1" applyAlignment="1">
      <alignment horizontal="left" vertical="center" indent="3"/>
    </xf>
    <xf numFmtId="0" fontId="20" fillId="10" borderId="0" xfId="0" applyFont="1" applyFill="1" applyAlignment="1">
      <alignment horizontal="left" vertical="center"/>
    </xf>
    <xf numFmtId="14" fontId="20" fillId="2" borderId="0" xfId="0" applyNumberFormat="1" applyFont="1" applyFill="1" applyAlignment="1">
      <alignment horizontal="left" vertical="center"/>
    </xf>
    <xf numFmtId="0" fontId="20" fillId="2" borderId="1" xfId="0" applyFont="1" applyFill="1" applyBorder="1" applyAlignment="1">
      <alignment vertical="center"/>
    </xf>
    <xf numFmtId="0" fontId="19" fillId="12" borderId="2" xfId="0" applyFont="1" applyFill="1" applyBorder="1" applyAlignment="1">
      <alignment horizontal="left" vertical="center" indent="1"/>
    </xf>
    <xf numFmtId="0" fontId="20" fillId="12" borderId="0" xfId="0" applyFont="1" applyFill="1" applyAlignment="1">
      <alignment vertical="center"/>
    </xf>
    <xf numFmtId="0" fontId="20" fillId="12" borderId="3" xfId="0" applyFont="1" applyFill="1" applyBorder="1" applyAlignment="1">
      <alignment horizontal="left" vertical="center" indent="3"/>
    </xf>
    <xf numFmtId="0" fontId="20" fillId="12" borderId="0" xfId="0" applyFont="1" applyFill="1" applyAlignment="1">
      <alignment horizontal="left" vertical="center"/>
    </xf>
    <xf numFmtId="0" fontId="18" fillId="11" borderId="1" xfId="0" applyFont="1" applyFill="1" applyBorder="1" applyAlignment="1">
      <alignment vertical="center"/>
    </xf>
    <xf numFmtId="0" fontId="0" fillId="6" borderId="0" xfId="0" applyFill="1"/>
    <xf numFmtId="0" fontId="21" fillId="11" borderId="5"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20" fillId="3" borderId="0" xfId="0" applyFont="1" applyFill="1" applyAlignment="1">
      <alignment horizontal="left" vertical="center"/>
    </xf>
    <xf numFmtId="0" fontId="0" fillId="3" borderId="0" xfId="0" applyFill="1" applyAlignment="1">
      <alignment vertical="center"/>
    </xf>
    <xf numFmtId="0" fontId="21" fillId="5" borderId="1" xfId="0" applyFont="1" applyFill="1" applyBorder="1" applyAlignment="1">
      <alignment vertical="center"/>
    </xf>
    <xf numFmtId="0" fontId="1" fillId="5" borderId="1" xfId="0" applyFont="1" applyFill="1" applyBorder="1" applyAlignment="1">
      <alignment vertical="center"/>
    </xf>
    <xf numFmtId="0" fontId="21" fillId="8" borderId="5" xfId="0" applyFont="1" applyFill="1" applyBorder="1" applyAlignment="1">
      <alignment vertical="center"/>
    </xf>
    <xf numFmtId="0" fontId="1" fillId="8" borderId="5" xfId="0" applyFont="1" applyFill="1" applyBorder="1" applyAlignment="1">
      <alignment vertical="center"/>
    </xf>
    <xf numFmtId="0" fontId="1" fillId="11" borderId="5" xfId="0" applyFont="1" applyFill="1" applyBorder="1" applyAlignment="1">
      <alignment vertical="center"/>
    </xf>
    <xf numFmtId="0" fontId="19" fillId="2" borderId="4" xfId="0" applyFont="1" applyFill="1" applyBorder="1" applyAlignment="1">
      <alignment vertical="center"/>
    </xf>
    <xf numFmtId="0" fontId="19" fillId="2" borderId="2" xfId="0" applyFont="1" applyFill="1" applyBorder="1" applyAlignment="1">
      <alignment vertical="center"/>
    </xf>
    <xf numFmtId="0" fontId="24" fillId="3" borderId="0" xfId="0" applyFont="1" applyFill="1"/>
    <xf numFmtId="0" fontId="25" fillId="3" borderId="0" xfId="0" applyFont="1" applyFill="1"/>
    <xf numFmtId="0" fontId="25" fillId="3" borderId="0" xfId="0" applyFont="1" applyFill="1" applyAlignment="1">
      <alignment wrapText="1"/>
    </xf>
    <xf numFmtId="0" fontId="1" fillId="6" borderId="0" xfId="0" applyFont="1" applyFill="1"/>
    <xf numFmtId="2" fontId="0" fillId="0" borderId="0" xfId="0" applyNumberFormat="1"/>
    <xf numFmtId="14" fontId="0" fillId="6" borderId="0" xfId="0" applyNumberFormat="1" applyFill="1"/>
    <xf numFmtId="0" fontId="1" fillId="0" borderId="0" xfId="0" applyFont="1"/>
    <xf numFmtId="0" fontId="26" fillId="6" borderId="0" xfId="27" applyFill="1"/>
    <xf numFmtId="0" fontId="0" fillId="6" borderId="0" xfId="0" applyFill="1" applyAlignment="1">
      <alignment vertical="center"/>
    </xf>
    <xf numFmtId="0" fontId="0" fillId="6" borderId="0" xfId="0" applyFill="1" applyAlignment="1">
      <alignment horizontal="left" vertical="center"/>
    </xf>
    <xf numFmtId="0" fontId="24" fillId="0" borderId="0" xfId="0" applyFont="1"/>
    <xf numFmtId="2" fontId="24" fillId="3" borderId="0" xfId="0" applyNumberFormat="1" applyFont="1" applyFill="1"/>
    <xf numFmtId="2" fontId="24" fillId="0" borderId="0" xfId="0" applyNumberFormat="1" applyFont="1"/>
    <xf numFmtId="2" fontId="25" fillId="3" borderId="0" xfId="0" applyNumberFormat="1" applyFont="1" applyFill="1" applyAlignment="1">
      <alignment wrapText="1"/>
    </xf>
    <xf numFmtId="2" fontId="24" fillId="0" borderId="0" xfId="26" applyNumberFormat="1" applyFont="1"/>
    <xf numFmtId="167" fontId="24" fillId="3" borderId="0" xfId="0" applyNumberFormat="1" applyFont="1" applyFill="1"/>
    <xf numFmtId="0" fontId="1" fillId="3" borderId="0" xfId="0" applyFont="1" applyFill="1"/>
    <xf numFmtId="3" fontId="24" fillId="0" borderId="0" xfId="0" applyNumberFormat="1" applyFont="1"/>
    <xf numFmtId="0" fontId="24" fillId="13" borderId="0" xfId="0" applyFont="1" applyFill="1"/>
    <xf numFmtId="0" fontId="24" fillId="14" borderId="0" xfId="0" applyFont="1" applyFill="1"/>
    <xf numFmtId="0" fontId="27" fillId="3" borderId="0" xfId="27" applyFont="1" applyFill="1"/>
    <xf numFmtId="3" fontId="0" fillId="0" borderId="0" xfId="0" applyNumberFormat="1"/>
    <xf numFmtId="0" fontId="27" fillId="13" borderId="0" xfId="0" applyFont="1" applyFill="1"/>
    <xf numFmtId="0" fontId="20" fillId="6" borderId="0" xfId="0" quotePrefix="1" applyFont="1" applyFill="1" applyAlignment="1">
      <alignment horizontal="left" vertical="center"/>
    </xf>
    <xf numFmtId="0" fontId="24" fillId="3" borderId="0" xfId="0" applyFont="1" applyFill="1" applyAlignment="1">
      <alignment wrapText="1"/>
    </xf>
    <xf numFmtId="0" fontId="24" fillId="13" borderId="0" xfId="0" applyFont="1" applyFill="1" applyAlignment="1">
      <alignment wrapText="1"/>
    </xf>
    <xf numFmtId="0" fontId="28" fillId="3" borderId="0" xfId="27" applyFont="1" applyFill="1"/>
    <xf numFmtId="2" fontId="0" fillId="3" borderId="0" xfId="0" applyNumberFormat="1" applyFill="1"/>
    <xf numFmtId="0" fontId="21" fillId="9" borderId="5" xfId="0" applyFont="1" applyFill="1" applyBorder="1" applyAlignment="1">
      <alignment horizontal="left" vertical="center"/>
    </xf>
    <xf numFmtId="0" fontId="20" fillId="2" borderId="7" xfId="0" applyFont="1" applyFill="1" applyBorder="1" applyAlignment="1">
      <alignment horizontal="left" vertical="center"/>
    </xf>
    <xf numFmtId="0" fontId="20" fillId="2" borderId="1" xfId="0" applyFont="1" applyFill="1" applyBorder="1" applyAlignment="1">
      <alignment horizontal="left" vertical="center"/>
    </xf>
    <xf numFmtId="0" fontId="24" fillId="3" borderId="0" xfId="0" applyFont="1" applyFill="1" applyAlignment="1">
      <alignment horizontal="center"/>
    </xf>
    <xf numFmtId="0" fontId="24" fillId="3" borderId="0" xfId="0" applyFont="1" applyFill="1" applyAlignment="1">
      <alignment horizontal="center" wrapText="1"/>
    </xf>
  </cellXfs>
  <cellStyles count="28">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2" xfId="19" xr:uid="{00000000-0005-0000-0000-00000C000000}"/>
    <cellStyle name="Comma 5" xfId="16" xr:uid="{00000000-0005-0000-0000-00000D000000}"/>
    <cellStyle name="Hyperlink" xfId="27" builtinId="8"/>
    <cellStyle name="Hyperlink 2" xfId="14" xr:uid="{00000000-0005-0000-0000-00000E000000}"/>
    <cellStyle name="Normal" xfId="0" builtinId="0"/>
    <cellStyle name="Normal 2" xfId="1" xr:uid="{00000000-0005-0000-0000-000010000000}"/>
    <cellStyle name="Normal 3" xfId="17" xr:uid="{00000000-0005-0000-0000-000011000000}"/>
    <cellStyle name="Normal 3 2" xfId="18" xr:uid="{00000000-0005-0000-0000-000012000000}"/>
    <cellStyle name="Normal 33" xfId="22" xr:uid="{00000000-0005-0000-0000-000013000000}"/>
    <cellStyle name="Normal 8" xfId="20" xr:uid="{00000000-0005-0000-0000-000014000000}"/>
    <cellStyle name="Normal 9 10" xfId="24" xr:uid="{00000000-0005-0000-0000-000015000000}"/>
    <cellStyle name="Percent" xfId="26" builtinId="5"/>
    <cellStyle name="Percent 2" xfId="15" xr:uid="{00000000-0005-0000-0000-000016000000}"/>
    <cellStyle name="Percent 2 10" xfId="25" xr:uid="{00000000-0005-0000-0000-000017000000}"/>
    <cellStyle name="Percent 3" xfId="21" xr:uid="{00000000-0005-0000-0000-000018000000}"/>
    <cellStyle name="Percent 8" xfId="23" xr:uid="{00000000-0005-0000-0000-000019000000}"/>
  </cellStyles>
  <dxfs count="64">
    <dxf>
      <fill>
        <patternFill>
          <bgColor rgb="FFFFFF00"/>
        </patternFill>
      </fill>
    </dxf>
    <dxf>
      <font>
        <color theme="5" tint="-0.24994659260841701"/>
      </font>
    </dxf>
    <dxf>
      <fill>
        <patternFill>
          <bgColor rgb="FFFFFF00"/>
        </patternFill>
      </fill>
    </dxf>
    <dxf>
      <font>
        <color theme="5" tint="-0.24994659260841701"/>
      </font>
    </dxf>
    <dxf>
      <fill>
        <patternFill>
          <bgColor rgb="FFFFFF00"/>
        </patternFill>
      </fill>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colors>
    <mruColors>
      <color rgb="FFFFDB74"/>
      <color rgb="FFFFF9E3"/>
      <color rgb="FFFFF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340179</xdr:colOff>
      <xdr:row>7</xdr:row>
      <xdr:rowOff>95250</xdr:rowOff>
    </xdr:from>
    <xdr:to>
      <xdr:col>9</xdr:col>
      <xdr:colOff>72858</xdr:colOff>
      <xdr:row>29</xdr:row>
      <xdr:rowOff>28059</xdr:rowOff>
    </xdr:to>
    <xdr:pic>
      <xdr:nvPicPr>
        <xdr:cNvPr id="2" name="Picture 1">
          <a:extLst>
            <a:ext uri="{FF2B5EF4-FFF2-40B4-BE49-F238E27FC236}">
              <a16:creationId xmlns:a16="http://schemas.microsoft.com/office/drawing/2014/main" id="{9EE59F13-C461-4197-9751-85C7D339FB09}"/>
            </a:ext>
          </a:extLst>
        </xdr:cNvPr>
        <xdr:cNvPicPr>
          <a:picLocks noChangeAspect="1"/>
        </xdr:cNvPicPr>
      </xdr:nvPicPr>
      <xdr:blipFill>
        <a:blip xmlns:r="http://schemas.openxmlformats.org/officeDocument/2006/relationships" r:embed="rId1"/>
        <a:stretch>
          <a:fillRect/>
        </a:stretch>
      </xdr:blipFill>
      <xdr:spPr>
        <a:xfrm>
          <a:off x="4531179" y="1864179"/>
          <a:ext cx="4971429" cy="4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952500</xdr:colOff>
      <xdr:row>7</xdr:row>
      <xdr:rowOff>13607</xdr:rowOff>
    </xdr:from>
    <xdr:to>
      <xdr:col>10</xdr:col>
      <xdr:colOff>484917</xdr:colOff>
      <xdr:row>23</xdr:row>
      <xdr:rowOff>117988</xdr:rowOff>
    </xdr:to>
    <xdr:pic>
      <xdr:nvPicPr>
        <xdr:cNvPr id="2" name="Picture 1">
          <a:extLst>
            <a:ext uri="{FF2B5EF4-FFF2-40B4-BE49-F238E27FC236}">
              <a16:creationId xmlns:a16="http://schemas.microsoft.com/office/drawing/2014/main" id="{FCE211C2-4409-4724-BA25-A4572E31F93A}"/>
            </a:ext>
          </a:extLst>
        </xdr:cNvPr>
        <xdr:cNvPicPr>
          <a:picLocks noChangeAspect="1"/>
        </xdr:cNvPicPr>
      </xdr:nvPicPr>
      <xdr:blipFill>
        <a:blip xmlns:r="http://schemas.openxmlformats.org/officeDocument/2006/relationships" r:embed="rId1"/>
        <a:stretch>
          <a:fillRect/>
        </a:stretch>
      </xdr:blipFill>
      <xdr:spPr>
        <a:xfrm>
          <a:off x="4095750" y="1782536"/>
          <a:ext cx="6866667" cy="3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830035</xdr:colOff>
      <xdr:row>7</xdr:row>
      <xdr:rowOff>13606</xdr:rowOff>
    </xdr:from>
    <xdr:to>
      <xdr:col>13</xdr:col>
      <xdr:colOff>708131</xdr:colOff>
      <xdr:row>30</xdr:row>
      <xdr:rowOff>27213</xdr:rowOff>
    </xdr:to>
    <xdr:pic>
      <xdr:nvPicPr>
        <xdr:cNvPr id="2" name="Picture 1">
          <a:extLst>
            <a:ext uri="{FF2B5EF4-FFF2-40B4-BE49-F238E27FC236}">
              <a16:creationId xmlns:a16="http://schemas.microsoft.com/office/drawing/2014/main" id="{1EC768E9-009C-460B-9C95-73558ACFF55A}"/>
            </a:ext>
          </a:extLst>
        </xdr:cNvPr>
        <xdr:cNvPicPr>
          <a:picLocks noChangeAspect="1"/>
        </xdr:cNvPicPr>
      </xdr:nvPicPr>
      <xdr:blipFill>
        <a:blip xmlns:r="http://schemas.openxmlformats.org/officeDocument/2006/relationships" r:embed="rId1"/>
        <a:stretch>
          <a:fillRect/>
        </a:stretch>
      </xdr:blipFill>
      <xdr:spPr>
        <a:xfrm>
          <a:off x="3973285" y="1782535"/>
          <a:ext cx="10355596" cy="4395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9</xdr:col>
      <xdr:colOff>704107</xdr:colOff>
      <xdr:row>35</xdr:row>
      <xdr:rowOff>66000</xdr:rowOff>
    </xdr:to>
    <xdr:pic>
      <xdr:nvPicPr>
        <xdr:cNvPr id="2" name="Picture 1">
          <a:extLst>
            <a:ext uri="{FF2B5EF4-FFF2-40B4-BE49-F238E27FC236}">
              <a16:creationId xmlns:a16="http://schemas.microsoft.com/office/drawing/2014/main" id="{C3087323-48AC-4D8E-B2A6-BE8E5D281D3E}"/>
            </a:ext>
          </a:extLst>
        </xdr:cNvPr>
        <xdr:cNvPicPr>
          <a:picLocks noChangeAspect="1"/>
        </xdr:cNvPicPr>
      </xdr:nvPicPr>
      <xdr:blipFill>
        <a:blip xmlns:r="http://schemas.openxmlformats.org/officeDocument/2006/relationships" r:embed="rId1"/>
        <a:stretch>
          <a:fillRect/>
        </a:stretch>
      </xdr:blipFill>
      <xdr:spPr>
        <a:xfrm>
          <a:off x="4191000" y="1768929"/>
          <a:ext cx="5942857" cy="54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10</xdr:col>
      <xdr:colOff>256357</xdr:colOff>
      <xdr:row>26</xdr:row>
      <xdr:rowOff>75738</xdr:rowOff>
    </xdr:to>
    <xdr:pic>
      <xdr:nvPicPr>
        <xdr:cNvPr id="2" name="Picture 1">
          <a:extLst>
            <a:ext uri="{FF2B5EF4-FFF2-40B4-BE49-F238E27FC236}">
              <a16:creationId xmlns:a16="http://schemas.microsoft.com/office/drawing/2014/main" id="{A46A19D4-9A88-43FC-9C2E-FE47C91A7D5D}"/>
            </a:ext>
          </a:extLst>
        </xdr:cNvPr>
        <xdr:cNvPicPr>
          <a:picLocks noChangeAspect="1"/>
        </xdr:cNvPicPr>
      </xdr:nvPicPr>
      <xdr:blipFill>
        <a:blip xmlns:r="http://schemas.openxmlformats.org/officeDocument/2006/relationships" r:embed="rId1"/>
        <a:stretch>
          <a:fillRect/>
        </a:stretch>
      </xdr:blipFill>
      <xdr:spPr>
        <a:xfrm>
          <a:off x="4191000" y="1768929"/>
          <a:ext cx="6542857" cy="3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326571</xdr:colOff>
      <xdr:row>6</xdr:row>
      <xdr:rowOff>173795</xdr:rowOff>
    </xdr:from>
    <xdr:to>
      <xdr:col>8</xdr:col>
      <xdr:colOff>993321</xdr:colOff>
      <xdr:row>26</xdr:row>
      <xdr:rowOff>109869</xdr:rowOff>
    </xdr:to>
    <xdr:pic>
      <xdr:nvPicPr>
        <xdr:cNvPr id="2" name="Picture 1">
          <a:extLst>
            <a:ext uri="{FF2B5EF4-FFF2-40B4-BE49-F238E27FC236}">
              <a16:creationId xmlns:a16="http://schemas.microsoft.com/office/drawing/2014/main" id="{B9C3CF0C-586F-4B6B-8C77-AAEBBBF0A716}"/>
            </a:ext>
          </a:extLst>
        </xdr:cNvPr>
        <xdr:cNvPicPr>
          <a:picLocks noChangeAspect="1"/>
        </xdr:cNvPicPr>
      </xdr:nvPicPr>
      <xdr:blipFill>
        <a:blip xmlns:r="http://schemas.openxmlformats.org/officeDocument/2006/relationships" r:embed="rId1"/>
        <a:stretch>
          <a:fillRect/>
        </a:stretch>
      </xdr:blipFill>
      <xdr:spPr>
        <a:xfrm>
          <a:off x="5565321" y="1752224"/>
          <a:ext cx="3810000" cy="3746074"/>
        </a:xfrm>
        <a:prstGeom prst="rect">
          <a:avLst/>
        </a:prstGeom>
      </xdr:spPr>
    </xdr:pic>
    <xdr:clientData/>
  </xdr:twoCellAnchor>
  <xdr:twoCellAnchor editAs="oneCell">
    <xdr:from>
      <xdr:col>9</xdr:col>
      <xdr:colOff>176893</xdr:colOff>
      <xdr:row>7</xdr:row>
      <xdr:rowOff>108857</xdr:rowOff>
    </xdr:from>
    <xdr:to>
      <xdr:col>12</xdr:col>
      <xdr:colOff>833643</xdr:colOff>
      <xdr:row>28</xdr:row>
      <xdr:rowOff>98833</xdr:rowOff>
    </xdr:to>
    <xdr:pic>
      <xdr:nvPicPr>
        <xdr:cNvPr id="3" name="Picture 2">
          <a:extLst>
            <a:ext uri="{FF2B5EF4-FFF2-40B4-BE49-F238E27FC236}">
              <a16:creationId xmlns:a16="http://schemas.microsoft.com/office/drawing/2014/main" id="{2E775D9E-579A-45F4-84C8-AC6C421C8A97}"/>
            </a:ext>
          </a:extLst>
        </xdr:cNvPr>
        <xdr:cNvPicPr>
          <a:picLocks noChangeAspect="1"/>
        </xdr:cNvPicPr>
      </xdr:nvPicPr>
      <xdr:blipFill>
        <a:blip xmlns:r="http://schemas.openxmlformats.org/officeDocument/2006/relationships" r:embed="rId2"/>
        <a:stretch>
          <a:fillRect/>
        </a:stretch>
      </xdr:blipFill>
      <xdr:spPr>
        <a:xfrm>
          <a:off x="9606643" y="1877786"/>
          <a:ext cx="3800000" cy="3990476"/>
        </a:xfrm>
        <a:prstGeom prst="rect">
          <a:avLst/>
        </a:prstGeom>
      </xdr:spPr>
    </xdr:pic>
    <xdr:clientData/>
  </xdr:twoCellAnchor>
  <xdr:twoCellAnchor editAs="oneCell">
    <xdr:from>
      <xdr:col>0</xdr:col>
      <xdr:colOff>124370</xdr:colOff>
      <xdr:row>13</xdr:row>
      <xdr:rowOff>0</xdr:rowOff>
    </xdr:from>
    <xdr:to>
      <xdr:col>5</xdr:col>
      <xdr:colOff>467270</xdr:colOff>
      <xdr:row>26</xdr:row>
      <xdr:rowOff>49530</xdr:rowOff>
    </xdr:to>
    <xdr:pic>
      <xdr:nvPicPr>
        <xdr:cNvPr id="4" name="Picture 3" descr="Title: Chart 19 - Description: This chart plots forecast thermal coal demand and supply curves for selected years between 2012 and 2020.">
          <a:extLst>
            <a:ext uri="{FF2B5EF4-FFF2-40B4-BE49-F238E27FC236}">
              <a16:creationId xmlns:a16="http://schemas.microsoft.com/office/drawing/2014/main" id="{05E91751-7426-4D21-A1F5-4AC7763201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370" y="2800350"/>
          <a:ext cx="5724525" cy="2402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680357</xdr:colOff>
      <xdr:row>11</xdr:row>
      <xdr:rowOff>27214</xdr:rowOff>
    </xdr:from>
    <xdr:to>
      <xdr:col>15</xdr:col>
      <xdr:colOff>288964</xdr:colOff>
      <xdr:row>50</xdr:row>
      <xdr:rowOff>112000</xdr:rowOff>
    </xdr:to>
    <xdr:pic>
      <xdr:nvPicPr>
        <xdr:cNvPr id="5" name="Picture 4">
          <a:extLst>
            <a:ext uri="{FF2B5EF4-FFF2-40B4-BE49-F238E27FC236}">
              <a16:creationId xmlns:a16="http://schemas.microsoft.com/office/drawing/2014/main" id="{AF36BD1F-A9C9-471B-A66B-4AA18A3C210E}"/>
            </a:ext>
          </a:extLst>
        </xdr:cNvPr>
        <xdr:cNvPicPr>
          <a:picLocks noChangeAspect="1"/>
        </xdr:cNvPicPr>
      </xdr:nvPicPr>
      <xdr:blipFill>
        <a:blip xmlns:r="http://schemas.openxmlformats.org/officeDocument/2006/relationships" r:embed="rId4"/>
        <a:stretch>
          <a:fillRect/>
        </a:stretch>
      </xdr:blipFill>
      <xdr:spPr>
        <a:xfrm>
          <a:off x="9062357" y="2558143"/>
          <a:ext cx="6942857" cy="7514286"/>
        </a:xfrm>
        <a:prstGeom prst="rect">
          <a:avLst/>
        </a:prstGeom>
      </xdr:spPr>
    </xdr:pic>
    <xdr:clientData/>
  </xdr:twoCellAnchor>
  <xdr:twoCellAnchor editAs="oneCell">
    <xdr:from>
      <xdr:col>2</xdr:col>
      <xdr:colOff>326571</xdr:colOff>
      <xdr:row>23</xdr:row>
      <xdr:rowOff>37724</xdr:rowOff>
    </xdr:from>
    <xdr:to>
      <xdr:col>8</xdr:col>
      <xdr:colOff>849595</xdr:colOff>
      <xdr:row>66</xdr:row>
      <xdr:rowOff>17652</xdr:rowOff>
    </xdr:to>
    <xdr:pic>
      <xdr:nvPicPr>
        <xdr:cNvPr id="7" name="Picture 6">
          <a:extLst>
            <a:ext uri="{FF2B5EF4-FFF2-40B4-BE49-F238E27FC236}">
              <a16:creationId xmlns:a16="http://schemas.microsoft.com/office/drawing/2014/main" id="{CA254E31-667A-473C-969E-F1092E001F62}"/>
            </a:ext>
          </a:extLst>
        </xdr:cNvPr>
        <xdr:cNvPicPr>
          <a:picLocks noChangeAspect="1"/>
        </xdr:cNvPicPr>
      </xdr:nvPicPr>
      <xdr:blipFill>
        <a:blip xmlns:r="http://schemas.openxmlformats.org/officeDocument/2006/relationships" r:embed="rId5"/>
        <a:stretch>
          <a:fillRect/>
        </a:stretch>
      </xdr:blipFill>
      <xdr:spPr>
        <a:xfrm>
          <a:off x="2422071" y="4854653"/>
          <a:ext cx="6809524" cy="8171428"/>
        </a:xfrm>
        <a:prstGeom prst="rect">
          <a:avLst/>
        </a:prstGeom>
      </xdr:spPr>
    </xdr:pic>
    <xdr:clientData/>
  </xdr:twoCellAnchor>
</xdr:wsDr>
</file>

<file path=xl/theme/theme1.xml><?xml version="1.0" encoding="utf-8"?>
<a:theme xmlns:a="http://schemas.openxmlformats.org/drawingml/2006/main" name="Theme1">
  <a:themeElements>
    <a:clrScheme name="New PPT Colours">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noFill/>
          <a:prstDash val="solid"/>
          <a:round/>
          <a:headEnd type="none" w="med" len="med"/>
          <a:tailEnd type="none" w="med" len="med"/>
        </a:ln>
        <a:effectLst/>
      </a:spPr>
      <a:bodyPr vert="horz" wrap="square" lIns="91440" tIns="45720" rIns="91440" bIns="45720" numCol="1" rtlCol="0"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sz="1600" b="0" i="0" u="none" strike="noStrike" cap="none" normalizeH="0" baseline="0" dirty="0" smtClean="0">
            <a:ln>
              <a:noFill/>
            </a:ln>
            <a:solidFill>
              <a:schemeClr val="tx1"/>
            </a:solidFill>
            <a:effectLst/>
            <a:latin typeface="Calibri" panose="020F0502020204030204" pitchFamily="34" charset="0"/>
            <a:cs typeface="Calibri" panose="020F0502020204030204" pitchFamily="34"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Times" pitchFamily="53" charset="0"/>
          </a:defRPr>
        </a:defPPr>
      </a:lstStyle>
    </a:ln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heme1" id="{FFA41653-D79C-4A04-9574-9F97781B6D25}" vid="{3EF46259-B205-4408-A38B-C57CBE55D83C}"/>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jsw.pl/en/investors-relations/financial-data/basic-operating-data/data-for-2018-years/" TargetMode="External"/><Relationship Id="rId7" Type="http://schemas.openxmlformats.org/officeDocument/2006/relationships/hyperlink" Target="http://www.pttplc.com/en/Media-Center/Pages/Annual-Report.aspx" TargetMode="External"/><Relationship Id="rId2" Type="http://schemas.openxmlformats.org/officeDocument/2006/relationships/hyperlink" Target="http://www.angloamerican.com/~/media/Files/A/Anglo-American-PLC-V2/documents/annual-updates-2018/aa-ore-reserves-and-mineral-resources-2017.pdf" TargetMode="External"/><Relationship Id="rId1" Type="http://schemas.openxmlformats.org/officeDocument/2006/relationships/hyperlink" Target="http://www.angloamerican.com/~/media/Files/A/Anglo-American-PLC-V2/documents/annual-updates-2018/aa-ore-reserves-and-mineral-resources-2017.pdf" TargetMode="External"/><Relationship Id="rId6" Type="http://schemas.openxmlformats.org/officeDocument/2006/relationships/hyperlink" Target="http://www.chinacoalenergy.com/n43830/n43840/n43841/n43842/c1381333/attr/1381334.pdf" TargetMode="External"/><Relationship Id="rId5" Type="http://schemas.openxmlformats.org/officeDocument/2006/relationships/hyperlink" Target="http://www.chinacoalenergy.com/n43830/n43840/n43841/n43842/c1381333/attr/1381334.pdf" TargetMode="External"/><Relationship Id="rId10" Type="http://schemas.openxmlformats.org/officeDocument/2006/relationships/comments" Target="../comments3.xml"/><Relationship Id="rId4" Type="http://schemas.openxmlformats.org/officeDocument/2006/relationships/hyperlink" Target="http://www.glencore.com/investors/reports-results/2017-annual-report"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ogle.co.uk/search?q=coal+cost+curve&amp;rlz=1C1CHBD_en-%20GBGB800GB800&amp;tbm=isch&amp;source=iu&amp;ictx=1&amp;fir=Xp1HJg5hCl4chM%253A%252Cv_jydOy9mmo6WM%252C_&amp;usg=__MafcOh4E00mtIpPXARpEwDWqg4k%3D&amp;sa=X&amp;ved=2ahUKEwiikOPWvN_bAhXjJMAKHe8QA3oQ9QEwAHoECAEQLw"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ogle.co.uk/search?ei=hT0qW535MsnBgAb0pJ44&amp;tbm=isch&amp;q=wood+mackenzie+coal+cost+curve&amp;oq=&amp;gs_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www.rba.gov.au/publications/bulletin/2015/jun/3.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ogle.co.uk/search?q=coal+cost+curve&amp;rlz=1C1CHBD_en-GBGB800GB800&amp;tbm=isch&amp;source=iu&amp;ictx=1&amp;fir=Xp1HJg5hCl4chM%253A%252Cv_jydOy9mmo6WM%252C_&amp;usg=__MafcOh4E00mtIpPXARpEwDWqg4k%3D&amp;sa=X&amp;ved=2ahUKEwiikOPWvN_bAhXjJMAKHe8QA3oQ9QEwAHoECAEQLw"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36"/>
  <sheetViews>
    <sheetView workbookViewId="0"/>
  </sheetViews>
  <sheetFormatPr defaultColWidth="8.6640625" defaultRowHeight="14.4" x14ac:dyDescent="0.3"/>
  <cols>
    <col min="1" max="1" width="19.44140625" style="31" customWidth="1"/>
    <col min="2" max="6" width="25.6640625" style="30" customWidth="1"/>
    <col min="7" max="7" width="41.44140625" style="30" bestFit="1" customWidth="1"/>
    <col min="8" max="10" width="25.6640625" style="30" customWidth="1"/>
    <col min="11" max="18" width="15.6640625" style="30" customWidth="1"/>
    <col min="19" max="16384" width="8.6640625" style="30"/>
  </cols>
  <sheetData>
    <row r="1" spans="1:7" s="5" customFormat="1" ht="49.5" customHeight="1" x14ac:dyDescent="0.3">
      <c r="A1" s="5" t="s">
        <v>0</v>
      </c>
    </row>
    <row r="2" spans="1:7" s="2" customFormat="1" ht="14.85" customHeight="1" x14ac:dyDescent="0.3">
      <c r="A2" s="38" t="s">
        <v>1</v>
      </c>
    </row>
    <row r="3" spans="1:7" s="4" customFormat="1" ht="14.85" customHeight="1" x14ac:dyDescent="0.3">
      <c r="A3" s="3" t="s">
        <v>2</v>
      </c>
      <c r="B3" s="4" t="s">
        <v>3</v>
      </c>
    </row>
    <row r="4" spans="1:7" s="4" customFormat="1" ht="14.85" customHeight="1" x14ac:dyDescent="0.3">
      <c r="A4" s="3" t="s">
        <v>4</v>
      </c>
      <c r="B4" s="4" t="s">
        <v>5</v>
      </c>
    </row>
    <row r="5" spans="1:7" s="4" customFormat="1" ht="14.85" customHeight="1" x14ac:dyDescent="0.3">
      <c r="A5" s="3" t="s">
        <v>6</v>
      </c>
      <c r="B5" s="4" t="s">
        <v>7</v>
      </c>
    </row>
    <row r="6" spans="1:7" s="4" customFormat="1" ht="14.85" customHeight="1" x14ac:dyDescent="0.3">
      <c r="A6" s="3" t="s">
        <v>8</v>
      </c>
      <c r="B6" s="4" t="s">
        <v>9</v>
      </c>
    </row>
    <row r="7" spans="1:7" s="4" customFormat="1" ht="14.85" customHeight="1" x14ac:dyDescent="0.3">
      <c r="A7" s="3" t="s">
        <v>10</v>
      </c>
    </row>
    <row r="8" spans="1:7" s="4" customFormat="1" ht="14.25" customHeight="1" x14ac:dyDescent="0.3">
      <c r="A8" s="3" t="s">
        <v>11</v>
      </c>
      <c r="B8" s="19">
        <v>43271</v>
      </c>
      <c r="C8" s="19"/>
    </row>
    <row r="9" spans="1:7" s="20" customFormat="1" ht="81.599999999999994" customHeight="1" x14ac:dyDescent="0.3">
      <c r="A9" s="37" t="s">
        <v>12</v>
      </c>
      <c r="B9" s="68" t="s">
        <v>13</v>
      </c>
      <c r="C9" s="69"/>
      <c r="D9" s="69"/>
      <c r="E9" s="69"/>
    </row>
    <row r="10" spans="1:7" s="1" customFormat="1" x14ac:dyDescent="0.3"/>
    <row r="11" spans="1:7" s="1" customFormat="1" x14ac:dyDescent="0.3">
      <c r="A11" s="9" t="s">
        <v>14</v>
      </c>
      <c r="B11" s="29"/>
      <c r="C11" s="29"/>
      <c r="D11" s="29"/>
      <c r="E11" s="29"/>
      <c r="F11" s="29"/>
      <c r="G11" s="29"/>
    </row>
    <row r="12" spans="1:7" s="32" customFormat="1" ht="14.85" customHeight="1" x14ac:dyDescent="0.3">
      <c r="A12" s="32" t="s">
        <v>15</v>
      </c>
      <c r="B12" s="33" t="s">
        <v>16</v>
      </c>
      <c r="C12" s="33" t="s">
        <v>17</v>
      </c>
      <c r="D12" s="33" t="s">
        <v>18</v>
      </c>
    </row>
    <row r="13" spans="1:7" s="12" customFormat="1" ht="14.85" customHeight="1" x14ac:dyDescent="0.3">
      <c r="A13" s="11"/>
    </row>
    <row r="14" spans="1:7" s="14" customFormat="1" ht="14.85" customHeight="1" x14ac:dyDescent="0.3">
      <c r="A14" s="13"/>
    </row>
    <row r="15" spans="1:7" s="14" customFormat="1" ht="14.85" customHeight="1" x14ac:dyDescent="0.3">
      <c r="A15" s="13"/>
    </row>
    <row r="16" spans="1:7" s="14" customFormat="1" ht="14.85" customHeight="1" x14ac:dyDescent="0.3">
      <c r="A16" s="13"/>
    </row>
    <row r="17" spans="1:6" s="34" customFormat="1" ht="14.85" customHeight="1" x14ac:dyDescent="0.3">
      <c r="A17" s="34" t="s">
        <v>19</v>
      </c>
      <c r="B17" s="35" t="s">
        <v>16</v>
      </c>
      <c r="C17" s="35" t="s">
        <v>17</v>
      </c>
      <c r="D17" s="35" t="s">
        <v>18</v>
      </c>
    </row>
    <row r="18" spans="1:6" s="16" customFormat="1" ht="14.85" customHeight="1" x14ac:dyDescent="0.3">
      <c r="A18" s="15"/>
    </row>
    <row r="19" spans="1:6" s="18" customFormat="1" ht="14.85" customHeight="1" x14ac:dyDescent="0.3">
      <c r="A19" s="17"/>
    </row>
    <row r="20" spans="1:6" s="18" customFormat="1" ht="14.85" customHeight="1" x14ac:dyDescent="0.3">
      <c r="A20" s="17"/>
    </row>
    <row r="21" spans="1:6" s="18" customFormat="1" ht="14.85" customHeight="1" x14ac:dyDescent="0.3">
      <c r="A21" s="17"/>
    </row>
    <row r="22" spans="1:6" s="18" customFormat="1" ht="14.85" customHeight="1" x14ac:dyDescent="0.3">
      <c r="A22" s="17"/>
    </row>
    <row r="23" spans="1:6" s="27" customFormat="1" ht="14.85" customHeight="1" x14ac:dyDescent="0.3">
      <c r="A23" s="27" t="s">
        <v>20</v>
      </c>
      <c r="B23" s="36" t="s">
        <v>21</v>
      </c>
      <c r="C23" s="36" t="s">
        <v>22</v>
      </c>
      <c r="D23" s="36" t="s">
        <v>23</v>
      </c>
      <c r="E23" s="36" t="s">
        <v>24</v>
      </c>
      <c r="F23" s="36" t="s">
        <v>18</v>
      </c>
    </row>
    <row r="24" spans="1:6" s="7" customFormat="1" ht="14.85" customHeight="1" x14ac:dyDescent="0.3">
      <c r="A24" s="6" t="s">
        <v>25</v>
      </c>
      <c r="E24" s="26"/>
      <c r="F24" s="26"/>
    </row>
    <row r="25" spans="1:6" s="8" customFormat="1" ht="14.85" customHeight="1" x14ac:dyDescent="0.3">
      <c r="A25" s="6" t="s">
        <v>26</v>
      </c>
      <c r="B25" s="26" t="s">
        <v>27</v>
      </c>
      <c r="C25" s="26" t="s">
        <v>28</v>
      </c>
      <c r="D25" s="44">
        <v>43271</v>
      </c>
      <c r="E25" s="47" t="s">
        <v>29</v>
      </c>
    </row>
    <row r="26" spans="1:6" s="8" customFormat="1" ht="14.85" customHeight="1" x14ac:dyDescent="0.3">
      <c r="A26" s="6" t="s">
        <v>30</v>
      </c>
      <c r="B26" s="48" t="s">
        <v>31</v>
      </c>
      <c r="C26" s="48" t="s">
        <v>32</v>
      </c>
      <c r="D26" s="44">
        <v>43271</v>
      </c>
      <c r="E26" s="47" t="s">
        <v>29</v>
      </c>
    </row>
    <row r="27" spans="1:6" s="8" customFormat="1" ht="14.85" customHeight="1" x14ac:dyDescent="0.3">
      <c r="A27" s="6" t="s">
        <v>33</v>
      </c>
      <c r="B27" s="48" t="s">
        <v>34</v>
      </c>
      <c r="C27" s="48" t="s">
        <v>35</v>
      </c>
      <c r="D27" s="44">
        <v>43271</v>
      </c>
      <c r="E27" s="47" t="s">
        <v>29</v>
      </c>
    </row>
    <row r="28" spans="1:6" s="8" customFormat="1" ht="14.85" customHeight="1" x14ac:dyDescent="0.3">
      <c r="A28" s="6" t="s">
        <v>36</v>
      </c>
      <c r="B28" s="48" t="s">
        <v>37</v>
      </c>
      <c r="C28" s="48" t="s">
        <v>38</v>
      </c>
      <c r="D28" s="44">
        <v>43271</v>
      </c>
      <c r="E28" s="47" t="s">
        <v>29</v>
      </c>
    </row>
    <row r="29" spans="1:6" s="8" customFormat="1" ht="14.85" customHeight="1" x14ac:dyDescent="0.3">
      <c r="A29" s="6" t="s">
        <v>39</v>
      </c>
      <c r="B29" s="48" t="s">
        <v>40</v>
      </c>
      <c r="C29" s="48" t="s">
        <v>41</v>
      </c>
      <c r="D29" s="44">
        <v>43271</v>
      </c>
      <c r="E29" s="47" t="s">
        <v>29</v>
      </c>
    </row>
    <row r="30" spans="1:6" s="8" customFormat="1" ht="14.85" customHeight="1" x14ac:dyDescent="0.3">
      <c r="A30" s="6" t="s">
        <v>42</v>
      </c>
      <c r="B30" s="48" t="s">
        <v>43</v>
      </c>
      <c r="C30" s="48" t="s">
        <v>43</v>
      </c>
      <c r="D30" s="44">
        <v>43277</v>
      </c>
      <c r="E30" s="47"/>
      <c r="F30" s="62" t="s">
        <v>44</v>
      </c>
    </row>
    <row r="31" spans="1:6" x14ac:dyDescent="0.3">
      <c r="A31" s="10"/>
    </row>
    <row r="32" spans="1:6" s="67" customFormat="1" ht="14.85" customHeight="1" x14ac:dyDescent="0.3">
      <c r="A32" s="67" t="s">
        <v>45</v>
      </c>
    </row>
    <row r="33" spans="1:5" s="22" customFormat="1" ht="14.85" customHeight="1" x14ac:dyDescent="0.3">
      <c r="A33" s="21" t="s">
        <v>46</v>
      </c>
      <c r="B33" s="22" t="s">
        <v>47</v>
      </c>
      <c r="C33" s="22" t="s">
        <v>48</v>
      </c>
    </row>
    <row r="34" spans="1:5" s="24" customFormat="1" ht="14.85" customHeight="1" x14ac:dyDescent="0.3">
      <c r="A34" s="23"/>
      <c r="D34" s="22"/>
      <c r="E34" s="22"/>
    </row>
    <row r="35" spans="1:5" s="24" customFormat="1" ht="14.85" customHeight="1" x14ac:dyDescent="0.3">
      <c r="A35" s="23"/>
      <c r="D35" s="22"/>
      <c r="E35" s="22"/>
    </row>
    <row r="36" spans="1:5" s="24" customFormat="1" ht="14.85" customHeight="1" x14ac:dyDescent="0.3">
      <c r="A36" s="23"/>
      <c r="D36" s="22"/>
      <c r="E36" s="22"/>
    </row>
  </sheetData>
  <mergeCells count="2">
    <mergeCell ref="A32:XFD32"/>
    <mergeCell ref="B9:E9"/>
  </mergeCells>
  <conditionalFormatting sqref="E24 B25:D25">
    <cfRule type="expression" dxfId="63" priority="7">
      <formula>_xlfn.ISFORMULA(B24)</formula>
    </cfRule>
  </conditionalFormatting>
  <conditionalFormatting sqref="D26">
    <cfRule type="expression" dxfId="62" priority="6">
      <formula>_xlfn.ISFORMULA(D26)</formula>
    </cfRule>
  </conditionalFormatting>
  <conditionalFormatting sqref="D27">
    <cfRule type="expression" dxfId="61" priority="5">
      <formula>_xlfn.ISFORMULA(D27)</formula>
    </cfRule>
  </conditionalFormatting>
  <conditionalFormatting sqref="D28">
    <cfRule type="expression" dxfId="60" priority="4">
      <formula>_xlfn.ISFORMULA(D28)</formula>
    </cfRule>
  </conditionalFormatting>
  <conditionalFormatting sqref="D30">
    <cfRule type="expression" dxfId="59" priority="3">
      <formula>_xlfn.ISFORMULA(D30)</formula>
    </cfRule>
  </conditionalFormatting>
  <conditionalFormatting sqref="D29">
    <cfRule type="expression" dxfId="58" priority="1">
      <formula>_xlfn.ISFORMULA(D29)</formula>
    </cfRule>
  </conditionalFormatting>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894F-4709-4E21-B755-78A78FC971B6}">
  <sheetPr>
    <tabColor theme="7" tint="0.39997558519241921"/>
  </sheetPr>
  <dimension ref="A1:I47"/>
  <sheetViews>
    <sheetView tabSelected="1" workbookViewId="0">
      <pane ySplit="8" topLeftCell="A9" activePane="bottomLeft" state="frozen"/>
      <selection pane="bottomLeft" activeCell="A9" sqref="A9"/>
    </sheetView>
  </sheetViews>
  <sheetFormatPr defaultRowHeight="14.4" x14ac:dyDescent="0.3"/>
  <cols>
    <col min="1" max="6" width="15.77734375" style="28" customWidth="1"/>
    <col min="7" max="9" width="15.44140625" style="28" customWidth="1"/>
    <col min="10" max="16384" width="8.88671875" style="28"/>
  </cols>
  <sheetData>
    <row r="1" spans="1:9" s="25" customFormat="1" ht="49.5" customHeight="1" x14ac:dyDescent="0.3">
      <c r="A1" s="25" t="s">
        <v>325</v>
      </c>
    </row>
    <row r="2" spans="1:9" s="26" customFormat="1" x14ac:dyDescent="0.3">
      <c r="A2" s="26" t="s">
        <v>50</v>
      </c>
      <c r="B2" s="26" t="s">
        <v>51</v>
      </c>
    </row>
    <row r="3" spans="1:9" s="26" customFormat="1" x14ac:dyDescent="0.3">
      <c r="A3" s="26" t="s">
        <v>52</v>
      </c>
      <c r="B3" s="26" t="s">
        <v>53</v>
      </c>
    </row>
    <row r="4" spans="1:9" s="26" customFormat="1" x14ac:dyDescent="0.3">
      <c r="A4" s="26" t="s">
        <v>54</v>
      </c>
    </row>
    <row r="5" spans="1:9" s="26" customFormat="1" x14ac:dyDescent="0.3">
      <c r="A5" s="26" t="s">
        <v>55</v>
      </c>
      <c r="B5" s="26" t="s">
        <v>56</v>
      </c>
    </row>
    <row r="6" spans="1:9" s="26" customFormat="1" x14ac:dyDescent="0.3">
      <c r="A6" s="26" t="s">
        <v>57</v>
      </c>
      <c r="B6" s="42" t="s">
        <v>58</v>
      </c>
    </row>
    <row r="8" spans="1:9" x14ac:dyDescent="0.3">
      <c r="A8" s="28" t="s">
        <v>326</v>
      </c>
      <c r="B8" s="28" t="s">
        <v>327</v>
      </c>
      <c r="C8" s="28" t="s">
        <v>328</v>
      </c>
      <c r="G8" s="28" t="s">
        <v>351</v>
      </c>
      <c r="H8" s="28" t="s">
        <v>352</v>
      </c>
      <c r="I8" s="28" t="s">
        <v>378</v>
      </c>
    </row>
    <row r="9" spans="1:9" x14ac:dyDescent="0.3">
      <c r="A9" s="28" t="s">
        <v>350</v>
      </c>
      <c r="B9" s="28" t="s">
        <v>349</v>
      </c>
      <c r="C9" s="28" t="s">
        <v>184</v>
      </c>
      <c r="G9" s="28" t="s">
        <v>350</v>
      </c>
      <c r="H9" s="28" t="s">
        <v>349</v>
      </c>
      <c r="I9" s="28">
        <f>--ISNUMBER(MATCH($H9,$B$9:$B$38,0))</f>
        <v>1</v>
      </c>
    </row>
    <row r="10" spans="1:9" x14ac:dyDescent="0.3">
      <c r="A10" s="28" t="s">
        <v>330</v>
      </c>
      <c r="B10" s="28" t="s">
        <v>329</v>
      </c>
      <c r="C10" s="28" t="s">
        <v>79</v>
      </c>
      <c r="G10" s="28" t="s">
        <v>350</v>
      </c>
      <c r="H10" s="28" t="s">
        <v>349</v>
      </c>
      <c r="I10" s="28">
        <f t="shared" ref="I10:I47" si="0">--ISNUMBER(MATCH($H10,$B$9:$B$38,0))</f>
        <v>1</v>
      </c>
    </row>
    <row r="11" spans="1:9" x14ac:dyDescent="0.3">
      <c r="A11" s="28" t="s">
        <v>348</v>
      </c>
      <c r="B11" s="28" t="s">
        <v>347</v>
      </c>
      <c r="C11" s="28" t="s">
        <v>168</v>
      </c>
      <c r="G11" s="28" t="s">
        <v>330</v>
      </c>
      <c r="H11" s="28" t="s">
        <v>329</v>
      </c>
      <c r="I11" s="28">
        <f t="shared" si="0"/>
        <v>1</v>
      </c>
    </row>
    <row r="12" spans="1:9" x14ac:dyDescent="0.3">
      <c r="A12" s="28" t="s">
        <v>332</v>
      </c>
      <c r="B12" s="28" t="s">
        <v>331</v>
      </c>
      <c r="C12" s="28" t="s">
        <v>107</v>
      </c>
      <c r="G12" s="28" t="s">
        <v>353</v>
      </c>
      <c r="H12" s="28" t="s">
        <v>354</v>
      </c>
      <c r="I12" s="28">
        <f t="shared" si="0"/>
        <v>1</v>
      </c>
    </row>
    <row r="13" spans="1:9" x14ac:dyDescent="0.3">
      <c r="A13" s="28" t="s">
        <v>333</v>
      </c>
      <c r="B13" s="28" t="s">
        <v>331</v>
      </c>
      <c r="C13" s="28" t="s">
        <v>107</v>
      </c>
      <c r="G13" s="28" t="s">
        <v>348</v>
      </c>
      <c r="H13" s="28" t="s">
        <v>347</v>
      </c>
      <c r="I13" s="28">
        <f t="shared" si="0"/>
        <v>1</v>
      </c>
    </row>
    <row r="14" spans="1:9" x14ac:dyDescent="0.3">
      <c r="A14" s="28" t="s">
        <v>357</v>
      </c>
      <c r="B14" s="28" t="s">
        <v>229</v>
      </c>
      <c r="C14" s="28" t="s">
        <v>229</v>
      </c>
      <c r="G14" s="28" t="s">
        <v>348</v>
      </c>
      <c r="H14" s="28" t="s">
        <v>347</v>
      </c>
      <c r="I14" s="28">
        <f t="shared" si="0"/>
        <v>1</v>
      </c>
    </row>
    <row r="15" spans="1:9" x14ac:dyDescent="0.3">
      <c r="A15" s="28" t="s">
        <v>358</v>
      </c>
      <c r="B15" s="28" t="s">
        <v>237</v>
      </c>
      <c r="C15" s="28" t="s">
        <v>237</v>
      </c>
      <c r="G15" s="28" t="s">
        <v>332</v>
      </c>
      <c r="H15" s="28" t="s">
        <v>331</v>
      </c>
      <c r="I15" s="28">
        <f t="shared" si="0"/>
        <v>1</v>
      </c>
    </row>
    <row r="16" spans="1:9" x14ac:dyDescent="0.3">
      <c r="A16" s="28" t="s">
        <v>342</v>
      </c>
      <c r="B16" s="28" t="s">
        <v>341</v>
      </c>
      <c r="C16" s="28" t="s">
        <v>136</v>
      </c>
      <c r="G16" s="28" t="s">
        <v>333</v>
      </c>
      <c r="H16" s="28" t="s">
        <v>331</v>
      </c>
      <c r="I16" s="28">
        <f t="shared" si="0"/>
        <v>1</v>
      </c>
    </row>
    <row r="17" spans="1:9" x14ac:dyDescent="0.3">
      <c r="A17" s="28" t="s">
        <v>359</v>
      </c>
      <c r="B17" s="28" t="s">
        <v>202</v>
      </c>
      <c r="C17" s="28" t="s">
        <v>202</v>
      </c>
      <c r="G17" s="28" t="s">
        <v>355</v>
      </c>
      <c r="H17" s="28" t="s">
        <v>356</v>
      </c>
      <c r="I17" s="28">
        <f t="shared" si="0"/>
        <v>1</v>
      </c>
    </row>
    <row r="18" spans="1:9" x14ac:dyDescent="0.3">
      <c r="A18" s="28" t="s">
        <v>346</v>
      </c>
      <c r="B18" s="28" t="s">
        <v>345</v>
      </c>
      <c r="C18" s="28" t="s">
        <v>161</v>
      </c>
      <c r="G18" s="28" t="s">
        <v>357</v>
      </c>
      <c r="H18" s="28" t="s">
        <v>229</v>
      </c>
      <c r="I18" s="28">
        <f t="shared" si="0"/>
        <v>1</v>
      </c>
    </row>
    <row r="19" spans="1:9" x14ac:dyDescent="0.3">
      <c r="A19" s="28" t="s">
        <v>344</v>
      </c>
      <c r="B19" s="28" t="s">
        <v>343</v>
      </c>
      <c r="C19" s="28" t="s">
        <v>146</v>
      </c>
      <c r="G19" s="28" t="s">
        <v>357</v>
      </c>
      <c r="H19" s="28" t="s">
        <v>229</v>
      </c>
      <c r="I19" s="28">
        <f t="shared" si="0"/>
        <v>1</v>
      </c>
    </row>
    <row r="20" spans="1:9" x14ac:dyDescent="0.3">
      <c r="A20" s="28" t="s">
        <v>334</v>
      </c>
      <c r="B20" s="28" t="s">
        <v>335</v>
      </c>
      <c r="C20" s="28" t="s">
        <v>112</v>
      </c>
      <c r="G20" s="28" t="s">
        <v>358</v>
      </c>
      <c r="H20" s="28" t="s">
        <v>237</v>
      </c>
      <c r="I20" s="28">
        <f t="shared" si="0"/>
        <v>1</v>
      </c>
    </row>
    <row r="21" spans="1:9" x14ac:dyDescent="0.3">
      <c r="A21" s="28" t="s">
        <v>381</v>
      </c>
      <c r="B21" s="28" t="s">
        <v>281</v>
      </c>
      <c r="C21" s="28" t="s">
        <v>281</v>
      </c>
      <c r="G21" s="28" t="s">
        <v>342</v>
      </c>
      <c r="H21" s="28" t="s">
        <v>341</v>
      </c>
      <c r="I21" s="28">
        <f t="shared" si="0"/>
        <v>1</v>
      </c>
    </row>
    <row r="22" spans="1:9" x14ac:dyDescent="0.3">
      <c r="A22" s="28" t="s">
        <v>364</v>
      </c>
      <c r="B22" s="28" t="s">
        <v>261</v>
      </c>
      <c r="C22" s="28" t="s">
        <v>261</v>
      </c>
      <c r="G22" s="28" t="s">
        <v>342</v>
      </c>
      <c r="H22" s="28" t="s">
        <v>341</v>
      </c>
      <c r="I22" s="28">
        <f t="shared" si="0"/>
        <v>1</v>
      </c>
    </row>
    <row r="23" spans="1:9" x14ac:dyDescent="0.3">
      <c r="A23" s="28" t="s">
        <v>367</v>
      </c>
      <c r="B23" s="28" t="s">
        <v>192</v>
      </c>
      <c r="C23" s="28" t="s">
        <v>192</v>
      </c>
      <c r="G23" s="28" t="s">
        <v>359</v>
      </c>
      <c r="H23" s="28" t="s">
        <v>202</v>
      </c>
      <c r="I23" s="28">
        <f t="shared" si="0"/>
        <v>1</v>
      </c>
    </row>
    <row r="24" spans="1:9" x14ac:dyDescent="0.3">
      <c r="A24" s="28" t="s">
        <v>370</v>
      </c>
      <c r="B24" s="28" t="s">
        <v>240</v>
      </c>
      <c r="C24" s="28" t="s">
        <v>240</v>
      </c>
      <c r="G24" s="28" t="s">
        <v>346</v>
      </c>
      <c r="H24" s="28" t="s">
        <v>345</v>
      </c>
      <c r="I24" s="28">
        <f t="shared" si="0"/>
        <v>1</v>
      </c>
    </row>
    <row r="25" spans="1:9" x14ac:dyDescent="0.3">
      <c r="A25" s="28" t="s">
        <v>337</v>
      </c>
      <c r="B25" s="28" t="s">
        <v>336</v>
      </c>
      <c r="C25" s="28" t="s">
        <v>121</v>
      </c>
      <c r="G25" s="28" t="s">
        <v>346</v>
      </c>
      <c r="H25" s="28" t="s">
        <v>345</v>
      </c>
      <c r="I25" s="28">
        <f t="shared" si="0"/>
        <v>1</v>
      </c>
    </row>
    <row r="26" spans="1:9" x14ac:dyDescent="0.3">
      <c r="A26" s="28" t="s">
        <v>338</v>
      </c>
      <c r="B26" s="28" t="s">
        <v>336</v>
      </c>
      <c r="C26" s="28" t="s">
        <v>121</v>
      </c>
      <c r="G26" s="28" t="s">
        <v>344</v>
      </c>
      <c r="H26" s="28" t="s">
        <v>343</v>
      </c>
      <c r="I26" s="28">
        <f t="shared" si="0"/>
        <v>1</v>
      </c>
    </row>
    <row r="27" spans="1:9" x14ac:dyDescent="0.3">
      <c r="A27" s="28" t="s">
        <v>371</v>
      </c>
      <c r="B27" s="28" t="s">
        <v>274</v>
      </c>
      <c r="C27" s="28" t="s">
        <v>274</v>
      </c>
      <c r="G27" s="28" t="s">
        <v>344</v>
      </c>
      <c r="H27" s="28" t="s">
        <v>343</v>
      </c>
      <c r="I27" s="28">
        <f t="shared" si="0"/>
        <v>1</v>
      </c>
    </row>
    <row r="28" spans="1:9" x14ac:dyDescent="0.3">
      <c r="A28" s="28" t="s">
        <v>372</v>
      </c>
      <c r="B28" s="28" t="s">
        <v>265</v>
      </c>
      <c r="C28" s="28" t="s">
        <v>265</v>
      </c>
      <c r="G28" s="28" t="s">
        <v>360</v>
      </c>
      <c r="H28" s="28" t="s">
        <v>361</v>
      </c>
      <c r="I28" s="28">
        <f t="shared" si="0"/>
        <v>0</v>
      </c>
    </row>
    <row r="29" spans="1:9" x14ac:dyDescent="0.3">
      <c r="A29" s="28" t="s">
        <v>373</v>
      </c>
      <c r="B29" s="28" t="s">
        <v>268</v>
      </c>
      <c r="C29" s="28" t="s">
        <v>268</v>
      </c>
      <c r="G29" s="28" t="s">
        <v>362</v>
      </c>
      <c r="H29" s="28" t="s">
        <v>363</v>
      </c>
      <c r="I29" s="28">
        <f t="shared" si="0"/>
        <v>1</v>
      </c>
    </row>
    <row r="30" spans="1:9" x14ac:dyDescent="0.3">
      <c r="A30" s="28" t="s">
        <v>382</v>
      </c>
      <c r="B30" s="28" t="s">
        <v>271</v>
      </c>
      <c r="C30" s="28" t="s">
        <v>271</v>
      </c>
      <c r="G30" s="28" t="s">
        <v>364</v>
      </c>
      <c r="H30" s="28" t="s">
        <v>261</v>
      </c>
      <c r="I30" s="28">
        <f t="shared" si="0"/>
        <v>1</v>
      </c>
    </row>
    <row r="31" spans="1:9" x14ac:dyDescent="0.3">
      <c r="A31" s="28" t="s">
        <v>374</v>
      </c>
      <c r="B31" s="28" t="s">
        <v>250</v>
      </c>
      <c r="C31" s="28" t="s">
        <v>250</v>
      </c>
      <c r="G31" s="28" t="s">
        <v>364</v>
      </c>
      <c r="H31" s="28" t="s">
        <v>261</v>
      </c>
      <c r="I31" s="28">
        <f t="shared" si="0"/>
        <v>1</v>
      </c>
    </row>
    <row r="32" spans="1:9" x14ac:dyDescent="0.3">
      <c r="A32" s="28" t="s">
        <v>383</v>
      </c>
      <c r="B32" s="28" t="s">
        <v>278</v>
      </c>
      <c r="C32" s="28" t="s">
        <v>278</v>
      </c>
      <c r="G32" s="28" t="s">
        <v>364</v>
      </c>
      <c r="H32" s="28" t="s">
        <v>261</v>
      </c>
      <c r="I32" s="28">
        <f t="shared" si="0"/>
        <v>1</v>
      </c>
    </row>
    <row r="33" spans="1:9" x14ac:dyDescent="0.3">
      <c r="A33" s="28" t="s">
        <v>377</v>
      </c>
      <c r="B33" s="28" t="s">
        <v>254</v>
      </c>
      <c r="C33" s="28" t="s">
        <v>254</v>
      </c>
      <c r="G33" s="28" t="s">
        <v>365</v>
      </c>
      <c r="H33" s="28" t="s">
        <v>366</v>
      </c>
      <c r="I33" s="28">
        <f t="shared" si="0"/>
        <v>1</v>
      </c>
    </row>
    <row r="34" spans="1:9" x14ac:dyDescent="0.3">
      <c r="A34" s="28" t="s">
        <v>340</v>
      </c>
      <c r="B34" s="28" t="s">
        <v>339</v>
      </c>
      <c r="C34" s="28" t="s">
        <v>124</v>
      </c>
      <c r="G34" s="28" t="s">
        <v>367</v>
      </c>
      <c r="H34" s="28" t="s">
        <v>192</v>
      </c>
      <c r="I34" s="28">
        <f t="shared" si="0"/>
        <v>1</v>
      </c>
    </row>
    <row r="35" spans="1:9" x14ac:dyDescent="0.3">
      <c r="A35" s="28" t="s">
        <v>353</v>
      </c>
      <c r="B35" s="28" t="s">
        <v>354</v>
      </c>
      <c r="C35" s="28" t="s">
        <v>354</v>
      </c>
      <c r="G35" s="28" t="s">
        <v>367</v>
      </c>
      <c r="H35" s="28" t="s">
        <v>192</v>
      </c>
      <c r="I35" s="28">
        <f t="shared" si="0"/>
        <v>1</v>
      </c>
    </row>
    <row r="36" spans="1:9" x14ac:dyDescent="0.3">
      <c r="A36" s="28" t="s">
        <v>355</v>
      </c>
      <c r="B36" s="28" t="s">
        <v>356</v>
      </c>
      <c r="C36" s="28" t="s">
        <v>356</v>
      </c>
      <c r="G36" s="28" t="s">
        <v>367</v>
      </c>
      <c r="H36" s="28" t="s">
        <v>192</v>
      </c>
      <c r="I36" s="28">
        <f t="shared" si="0"/>
        <v>1</v>
      </c>
    </row>
    <row r="37" spans="1:9" x14ac:dyDescent="0.3">
      <c r="A37" s="28" t="s">
        <v>365</v>
      </c>
      <c r="B37" s="28" t="s">
        <v>366</v>
      </c>
      <c r="C37" s="28" t="s">
        <v>366</v>
      </c>
      <c r="G37" s="28" t="s">
        <v>368</v>
      </c>
      <c r="H37" s="28" t="s">
        <v>369</v>
      </c>
      <c r="I37" s="28">
        <f t="shared" si="0"/>
        <v>0</v>
      </c>
    </row>
    <row r="38" spans="1:9" x14ac:dyDescent="0.3">
      <c r="A38" s="28" t="s">
        <v>362</v>
      </c>
      <c r="B38" s="28" t="s">
        <v>363</v>
      </c>
      <c r="C38" s="28" t="s">
        <v>363</v>
      </c>
      <c r="G38" s="28" t="s">
        <v>370</v>
      </c>
      <c r="H38" s="28" t="s">
        <v>240</v>
      </c>
      <c r="I38" s="28">
        <f t="shared" si="0"/>
        <v>1</v>
      </c>
    </row>
    <row r="39" spans="1:9" x14ac:dyDescent="0.3">
      <c r="G39" s="28" t="s">
        <v>371</v>
      </c>
      <c r="H39" s="28" t="s">
        <v>274</v>
      </c>
      <c r="I39" s="28">
        <f t="shared" si="0"/>
        <v>1</v>
      </c>
    </row>
    <row r="40" spans="1:9" x14ac:dyDescent="0.3">
      <c r="G40" s="28" t="s">
        <v>372</v>
      </c>
      <c r="H40" s="28" t="s">
        <v>265</v>
      </c>
      <c r="I40" s="28">
        <f t="shared" si="0"/>
        <v>1</v>
      </c>
    </row>
    <row r="41" spans="1:9" x14ac:dyDescent="0.3">
      <c r="G41" s="28" t="s">
        <v>372</v>
      </c>
      <c r="H41" s="28" t="s">
        <v>265</v>
      </c>
      <c r="I41" s="28">
        <f t="shared" si="0"/>
        <v>1</v>
      </c>
    </row>
    <row r="42" spans="1:9" x14ac:dyDescent="0.3">
      <c r="G42" s="28" t="s">
        <v>373</v>
      </c>
      <c r="H42" s="28" t="s">
        <v>268</v>
      </c>
      <c r="I42" s="28">
        <f t="shared" si="0"/>
        <v>1</v>
      </c>
    </row>
    <row r="43" spans="1:9" x14ac:dyDescent="0.3">
      <c r="G43" s="28" t="s">
        <v>373</v>
      </c>
      <c r="H43" s="28" t="s">
        <v>268</v>
      </c>
      <c r="I43" s="28">
        <f t="shared" si="0"/>
        <v>1</v>
      </c>
    </row>
    <row r="44" spans="1:9" x14ac:dyDescent="0.3">
      <c r="G44" s="28" t="s">
        <v>374</v>
      </c>
      <c r="H44" s="28" t="s">
        <v>250</v>
      </c>
      <c r="I44" s="28">
        <f t="shared" si="0"/>
        <v>1</v>
      </c>
    </row>
    <row r="45" spans="1:9" x14ac:dyDescent="0.3">
      <c r="G45" s="28" t="s">
        <v>375</v>
      </c>
      <c r="H45" s="28" t="s">
        <v>376</v>
      </c>
      <c r="I45" s="28">
        <f t="shared" si="0"/>
        <v>0</v>
      </c>
    </row>
    <row r="46" spans="1:9" x14ac:dyDescent="0.3">
      <c r="G46" s="28" t="s">
        <v>377</v>
      </c>
      <c r="H46" s="28" t="s">
        <v>254</v>
      </c>
      <c r="I46" s="28">
        <f t="shared" si="0"/>
        <v>1</v>
      </c>
    </row>
    <row r="47" spans="1:9" x14ac:dyDescent="0.3">
      <c r="G47" s="28" t="s">
        <v>340</v>
      </c>
      <c r="H47" s="28" t="s">
        <v>339</v>
      </c>
      <c r="I47" s="28">
        <f t="shared" si="0"/>
        <v>1</v>
      </c>
    </row>
  </sheetData>
  <conditionalFormatting sqref="A2:A5 A1:XFD1 B2:XFD6">
    <cfRule type="expression" dxfId="3" priority="2">
      <formula>_xlfn.ISFORMULA(A1)</formula>
    </cfRule>
  </conditionalFormatting>
  <conditionalFormatting sqref="G9:I47">
    <cfRule type="expression" dxfId="2" priority="1">
      <formula>$I9=0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U143"/>
  <sheetViews>
    <sheetView zoomScaleNormal="100" workbookViewId="0">
      <pane xSplit="4" ySplit="9" topLeftCell="E91" activePane="bottomRight" state="frozen"/>
      <selection pane="topRight" activeCell="E1" sqref="E1"/>
      <selection pane="bottomLeft" activeCell="A10" sqref="A10"/>
      <selection pane="bottomRight" activeCell="B100" sqref="B100"/>
    </sheetView>
  </sheetViews>
  <sheetFormatPr defaultColWidth="10.33203125" defaultRowHeight="14.4" x14ac:dyDescent="0.3"/>
  <cols>
    <col min="1" max="8" width="15.6640625" style="39" customWidth="1"/>
    <col min="9" max="9" width="18.88671875" style="39" customWidth="1"/>
    <col min="10" max="18" width="15.6640625" style="39" customWidth="1"/>
    <col min="19" max="19" width="40.6640625" style="39" customWidth="1"/>
    <col min="20" max="20" width="79.5546875" style="39" bestFit="1" customWidth="1"/>
    <col min="21" max="22" width="10.33203125" style="28"/>
    <col min="23" max="23" width="12" style="28" bestFit="1" customWidth="1"/>
    <col min="24" max="24" width="10.33203125" style="28"/>
    <col min="25" max="25" width="11.33203125" style="28" bestFit="1" customWidth="1"/>
    <col min="26" max="16384" width="10.33203125" style="28"/>
  </cols>
  <sheetData>
    <row r="1" spans="1:21" s="25" customFormat="1" ht="49.5" customHeight="1" x14ac:dyDescent="0.3">
      <c r="A1" s="25" t="s">
        <v>49</v>
      </c>
    </row>
    <row r="2" spans="1:21" s="26" customFormat="1" x14ac:dyDescent="0.3">
      <c r="A2" s="26" t="s">
        <v>50</v>
      </c>
      <c r="B2" s="26" t="s">
        <v>51</v>
      </c>
    </row>
    <row r="3" spans="1:21" s="26" customFormat="1" x14ac:dyDescent="0.3">
      <c r="A3" s="26" t="s">
        <v>52</v>
      </c>
      <c r="B3" s="26" t="s">
        <v>53</v>
      </c>
    </row>
    <row r="4" spans="1:21" s="26" customFormat="1" x14ac:dyDescent="0.3">
      <c r="A4" s="26" t="s">
        <v>54</v>
      </c>
    </row>
    <row r="5" spans="1:21" s="26" customFormat="1" x14ac:dyDescent="0.3">
      <c r="A5" s="26" t="s">
        <v>55</v>
      </c>
      <c r="B5" s="26" t="s">
        <v>56</v>
      </c>
    </row>
    <row r="6" spans="1:21" s="26" customFormat="1" x14ac:dyDescent="0.3">
      <c r="A6" s="26" t="s">
        <v>57</v>
      </c>
      <c r="B6" s="42" t="s">
        <v>58</v>
      </c>
    </row>
    <row r="7" spans="1:21" ht="14.4" customHeight="1" x14ac:dyDescent="0.3">
      <c r="A7" s="28"/>
      <c r="B7" s="28"/>
      <c r="C7" s="28"/>
      <c r="D7" s="28"/>
      <c r="E7" s="28"/>
      <c r="F7" s="28"/>
      <c r="G7" s="28"/>
      <c r="H7" s="28"/>
      <c r="I7" s="28"/>
      <c r="J7" s="28"/>
      <c r="K7" s="28"/>
      <c r="L7" s="28"/>
      <c r="M7" s="28"/>
      <c r="N7" s="28"/>
      <c r="O7" s="28"/>
      <c r="P7" s="28"/>
      <c r="Q7" s="28"/>
      <c r="R7" s="28"/>
      <c r="S7" s="28"/>
      <c r="T7" s="28"/>
    </row>
    <row r="8" spans="1:21" ht="14.4" customHeight="1" x14ac:dyDescent="0.3">
      <c r="A8" s="28"/>
      <c r="B8" s="28"/>
      <c r="C8" s="28"/>
      <c r="D8" s="28"/>
      <c r="E8" s="28"/>
      <c r="F8" s="28"/>
      <c r="G8" s="28"/>
      <c r="H8" s="28"/>
      <c r="I8" s="28"/>
      <c r="J8" s="28"/>
      <c r="K8" s="28"/>
      <c r="L8" s="28"/>
      <c r="M8" s="28"/>
      <c r="N8" s="28">
        <f>(L73*O73+L74*O74+L77*O77)/SUM(L73,L74,L77)</f>
        <v>965.601944905614</v>
      </c>
      <c r="O8" s="28">
        <v>965.601944905614</v>
      </c>
      <c r="P8" s="28"/>
      <c r="Q8" s="28"/>
      <c r="R8" s="28"/>
      <c r="S8" s="28"/>
      <c r="T8" s="28"/>
    </row>
    <row r="9" spans="1:21" ht="60.6" x14ac:dyDescent="0.3">
      <c r="A9" s="41" t="s">
        <v>59</v>
      </c>
      <c r="B9" s="41" t="s">
        <v>60</v>
      </c>
      <c r="C9" s="41" t="s">
        <v>61</v>
      </c>
      <c r="D9" s="41" t="s">
        <v>62</v>
      </c>
      <c r="E9" s="41" t="s">
        <v>384</v>
      </c>
      <c r="F9" s="41" t="s">
        <v>63</v>
      </c>
      <c r="G9" s="52" t="s">
        <v>64</v>
      </c>
      <c r="H9" s="41" t="s">
        <v>65</v>
      </c>
      <c r="I9" s="41" t="s">
        <v>66</v>
      </c>
      <c r="J9" s="41" t="s">
        <v>67</v>
      </c>
      <c r="K9" s="41" t="s">
        <v>68</v>
      </c>
      <c r="L9" s="41" t="s">
        <v>69</v>
      </c>
      <c r="M9" s="41" t="s">
        <v>70</v>
      </c>
      <c r="N9" s="41" t="s">
        <v>71</v>
      </c>
      <c r="O9" s="41" t="s">
        <v>72</v>
      </c>
      <c r="P9" s="41" t="s">
        <v>73</v>
      </c>
      <c r="Q9" s="41" t="s">
        <v>74</v>
      </c>
      <c r="R9" s="41" t="s">
        <v>75</v>
      </c>
      <c r="S9" s="41" t="s">
        <v>76</v>
      </c>
      <c r="T9" s="40" t="s">
        <v>77</v>
      </c>
      <c r="U9" s="40" t="s">
        <v>78</v>
      </c>
    </row>
    <row r="10" spans="1:21" x14ac:dyDescent="0.3">
      <c r="A10" s="49" t="s">
        <v>79</v>
      </c>
      <c r="B10" s="39" t="s">
        <v>80</v>
      </c>
      <c r="C10" s="39" t="s">
        <v>81</v>
      </c>
      <c r="D10" s="39" t="s">
        <v>82</v>
      </c>
      <c r="E10" s="59" t="s">
        <v>83</v>
      </c>
      <c r="F10" s="39">
        <v>2017</v>
      </c>
      <c r="G10" s="50">
        <v>78.599999999999994</v>
      </c>
      <c r="H10" s="39" t="s">
        <v>84</v>
      </c>
      <c r="I10" s="39" t="s">
        <v>85</v>
      </c>
      <c r="J10" s="39" t="s">
        <v>86</v>
      </c>
      <c r="K10" s="39" t="s">
        <v>85</v>
      </c>
      <c r="L10" s="49" t="s">
        <v>86</v>
      </c>
      <c r="M10" s="39">
        <v>89</v>
      </c>
      <c r="N10" s="49" t="s">
        <v>86</v>
      </c>
      <c r="O10" s="49" t="s">
        <v>86</v>
      </c>
      <c r="P10" s="49" t="s">
        <v>86</v>
      </c>
      <c r="Q10" s="39">
        <v>15</v>
      </c>
      <c r="R10" s="39">
        <v>7.3</v>
      </c>
      <c r="S10" s="71" t="s">
        <v>87</v>
      </c>
      <c r="T10" s="71" t="s">
        <v>88</v>
      </c>
      <c r="U10" s="39" t="s">
        <v>89</v>
      </c>
    </row>
    <row r="11" spans="1:21" x14ac:dyDescent="0.3">
      <c r="A11" s="49" t="s">
        <v>79</v>
      </c>
      <c r="B11" s="39" t="s">
        <v>80</v>
      </c>
      <c r="C11" s="39" t="s">
        <v>81</v>
      </c>
      <c r="D11" s="39" t="s">
        <v>90</v>
      </c>
      <c r="E11" s="59" t="s">
        <v>83</v>
      </c>
      <c r="F11" s="39">
        <v>2017</v>
      </c>
      <c r="G11" s="50">
        <v>51</v>
      </c>
      <c r="H11" s="39" t="s">
        <v>84</v>
      </c>
      <c r="I11" s="39" t="s">
        <v>85</v>
      </c>
      <c r="J11" s="39" t="s">
        <v>86</v>
      </c>
      <c r="K11" s="39" t="s">
        <v>85</v>
      </c>
      <c r="L11" s="49" t="s">
        <v>86</v>
      </c>
      <c r="M11" s="39">
        <v>89</v>
      </c>
      <c r="N11" s="49" t="s">
        <v>86</v>
      </c>
      <c r="O11" s="49" t="s">
        <v>86</v>
      </c>
      <c r="P11" s="49" t="s">
        <v>86</v>
      </c>
      <c r="Q11" s="39">
        <v>14</v>
      </c>
      <c r="R11" s="39">
        <v>56.3</v>
      </c>
      <c r="S11" s="71"/>
      <c r="T11" s="71"/>
      <c r="U11" s="39" t="s">
        <v>89</v>
      </c>
    </row>
    <row r="12" spans="1:21" x14ac:dyDescent="0.3">
      <c r="A12" s="49" t="s">
        <v>79</v>
      </c>
      <c r="B12" s="39" t="s">
        <v>91</v>
      </c>
      <c r="C12" s="39" t="s">
        <v>92</v>
      </c>
      <c r="D12" s="49" t="s">
        <v>93</v>
      </c>
      <c r="E12" s="59" t="s">
        <v>83</v>
      </c>
      <c r="F12" s="39">
        <v>2017</v>
      </c>
      <c r="G12" s="50">
        <v>33.299999999999997</v>
      </c>
      <c r="H12" s="39" t="s">
        <v>84</v>
      </c>
      <c r="I12" s="39" t="s">
        <v>85</v>
      </c>
      <c r="J12" s="39" t="s">
        <v>29</v>
      </c>
      <c r="K12" s="39" t="s">
        <v>85</v>
      </c>
      <c r="L12" s="39">
        <v>10.6</v>
      </c>
      <c r="M12" s="39">
        <v>75</v>
      </c>
      <c r="N12" s="39">
        <v>790</v>
      </c>
      <c r="O12" s="39">
        <v>31</v>
      </c>
      <c r="P12" s="39">
        <v>49</v>
      </c>
      <c r="Q12" s="39">
        <v>16</v>
      </c>
      <c r="R12" s="39">
        <v>459.1</v>
      </c>
      <c r="S12" s="71"/>
      <c r="T12" s="71"/>
      <c r="U12" s="39" t="s">
        <v>89</v>
      </c>
    </row>
    <row r="13" spans="1:21" x14ac:dyDescent="0.3">
      <c r="A13" s="49" t="s">
        <v>79</v>
      </c>
      <c r="B13" s="39" t="s">
        <v>94</v>
      </c>
      <c r="C13" s="39" t="s">
        <v>95</v>
      </c>
      <c r="D13" s="39" t="s">
        <v>96</v>
      </c>
      <c r="E13" s="59" t="s">
        <v>83</v>
      </c>
      <c r="F13" s="39">
        <v>2017</v>
      </c>
      <c r="G13" s="50">
        <v>100</v>
      </c>
      <c r="H13" s="39" t="s">
        <v>84</v>
      </c>
      <c r="I13" s="39" t="s">
        <v>85</v>
      </c>
      <c r="J13" s="39" t="s">
        <v>29</v>
      </c>
      <c r="K13" s="39" t="s">
        <v>85</v>
      </c>
      <c r="L13" s="39">
        <f>18.6*(R13/SUM(R13:R23))</f>
        <v>0.89491916859122411</v>
      </c>
      <c r="M13" s="39">
        <v>84</v>
      </c>
      <c r="N13" s="39">
        <f>2746*(L13/SUM(L15,L13,L17:L23))</f>
        <v>138.32797005875938</v>
      </c>
      <c r="O13" s="39">
        <v>44</v>
      </c>
      <c r="P13" s="39">
        <v>32</v>
      </c>
      <c r="Q13" s="39">
        <v>8</v>
      </c>
      <c r="R13" s="39">
        <v>25</v>
      </c>
      <c r="S13" s="71"/>
      <c r="T13" s="71"/>
      <c r="U13" s="39" t="s">
        <v>89</v>
      </c>
    </row>
    <row r="14" spans="1:21" x14ac:dyDescent="0.3">
      <c r="A14" s="49" t="s">
        <v>79</v>
      </c>
      <c r="B14" s="39" t="s">
        <v>94</v>
      </c>
      <c r="C14" s="39" t="s">
        <v>95</v>
      </c>
      <c r="D14" s="39" t="s">
        <v>97</v>
      </c>
      <c r="E14" s="59" t="s">
        <v>83</v>
      </c>
      <c r="F14" s="39">
        <v>2017</v>
      </c>
      <c r="G14" s="50" t="s">
        <v>86</v>
      </c>
      <c r="H14" s="39" t="s">
        <v>86</v>
      </c>
      <c r="I14" s="39" t="s">
        <v>86</v>
      </c>
      <c r="J14" s="39" t="s">
        <v>86</v>
      </c>
      <c r="K14" s="39" t="s">
        <v>86</v>
      </c>
      <c r="L14" s="39" t="s">
        <v>86</v>
      </c>
      <c r="M14" s="39" t="s">
        <v>86</v>
      </c>
      <c r="N14" s="39" t="s">
        <v>86</v>
      </c>
      <c r="O14" s="39" t="s">
        <v>86</v>
      </c>
      <c r="P14" s="39" t="s">
        <v>86</v>
      </c>
      <c r="Q14" s="39">
        <v>3</v>
      </c>
      <c r="R14" s="39">
        <v>1.3</v>
      </c>
      <c r="S14" s="71"/>
      <c r="T14" s="71"/>
      <c r="U14" s="39" t="s">
        <v>89</v>
      </c>
    </row>
    <row r="15" spans="1:21" x14ac:dyDescent="0.3">
      <c r="A15" s="49" t="s">
        <v>79</v>
      </c>
      <c r="B15" s="39" t="s">
        <v>94</v>
      </c>
      <c r="C15" s="39" t="s">
        <v>95</v>
      </c>
      <c r="D15" s="39" t="s">
        <v>98</v>
      </c>
      <c r="E15" s="59" t="s">
        <v>83</v>
      </c>
      <c r="F15" s="39">
        <v>2017</v>
      </c>
      <c r="G15" s="50">
        <v>100</v>
      </c>
      <c r="H15" s="39" t="s">
        <v>84</v>
      </c>
      <c r="I15" s="39" t="s">
        <v>85</v>
      </c>
      <c r="J15" s="39" t="s">
        <v>29</v>
      </c>
      <c r="K15" s="39" t="s">
        <v>85</v>
      </c>
      <c r="L15" s="39">
        <f>18.6*(R15/SUM(R15:R25))</f>
        <v>0.2858121787883508</v>
      </c>
      <c r="M15" s="39">
        <v>84</v>
      </c>
      <c r="N15" s="39">
        <f>2746*(L15/SUM(L15,L13,L17:L23))</f>
        <v>44.178088812312289</v>
      </c>
      <c r="O15" s="39">
        <v>44</v>
      </c>
      <c r="P15" s="39">
        <v>32</v>
      </c>
      <c r="Q15" s="39">
        <v>10</v>
      </c>
      <c r="R15" s="39">
        <v>29.6</v>
      </c>
      <c r="S15" s="71"/>
      <c r="T15" s="71"/>
      <c r="U15" s="39" t="s">
        <v>89</v>
      </c>
    </row>
    <row r="16" spans="1:21" x14ac:dyDescent="0.3">
      <c r="A16" s="49" t="s">
        <v>79</v>
      </c>
      <c r="B16" s="39" t="s">
        <v>94</v>
      </c>
      <c r="C16" s="39" t="s">
        <v>95</v>
      </c>
      <c r="D16" s="39" t="s">
        <v>99</v>
      </c>
      <c r="E16" s="59" t="s">
        <v>83</v>
      </c>
      <c r="F16" s="39">
        <v>2017</v>
      </c>
      <c r="G16" s="50" t="s">
        <v>86</v>
      </c>
      <c r="H16" s="39" t="s">
        <v>86</v>
      </c>
      <c r="I16" s="39" t="s">
        <v>86</v>
      </c>
      <c r="J16" s="39" t="s">
        <v>86</v>
      </c>
      <c r="K16" s="39" t="s">
        <v>86</v>
      </c>
      <c r="L16" s="39" t="s">
        <v>86</v>
      </c>
      <c r="M16" s="39" t="s">
        <v>86</v>
      </c>
      <c r="N16" s="39" t="s">
        <v>86</v>
      </c>
      <c r="O16" s="39" t="s">
        <v>86</v>
      </c>
      <c r="P16" s="39" t="s">
        <v>86</v>
      </c>
      <c r="Q16" s="39">
        <v>2</v>
      </c>
      <c r="R16" s="39">
        <v>0.4</v>
      </c>
      <c r="S16" s="71"/>
      <c r="T16" s="71"/>
      <c r="U16" s="39" t="s">
        <v>89</v>
      </c>
    </row>
    <row r="17" spans="1:21" x14ac:dyDescent="0.3">
      <c r="A17" s="49" t="s">
        <v>79</v>
      </c>
      <c r="B17" s="39" t="s">
        <v>94</v>
      </c>
      <c r="C17" s="39" t="s">
        <v>95</v>
      </c>
      <c r="D17" s="39" t="s">
        <v>100</v>
      </c>
      <c r="E17" s="59" t="s">
        <v>83</v>
      </c>
      <c r="F17" s="39">
        <v>2017</v>
      </c>
      <c r="G17" s="50">
        <v>100</v>
      </c>
      <c r="H17" s="39" t="s">
        <v>84</v>
      </c>
      <c r="I17" s="39" t="s">
        <v>85</v>
      </c>
      <c r="J17" s="39" t="s">
        <v>29</v>
      </c>
      <c r="K17" s="39" t="s">
        <v>85</v>
      </c>
      <c r="L17" s="39">
        <f>18.6*(R17/SUM(R13:R23))</f>
        <v>0.73741339491916857</v>
      </c>
      <c r="M17" s="39">
        <v>84</v>
      </c>
      <c r="N17" s="39">
        <f>2746*(L17/SUM(L15,L13,L17:L23))</f>
        <v>113.98224732841771</v>
      </c>
      <c r="O17" s="39">
        <v>44</v>
      </c>
      <c r="P17" s="39">
        <v>32</v>
      </c>
      <c r="Q17" s="39">
        <v>8</v>
      </c>
      <c r="R17" s="39">
        <v>20.6</v>
      </c>
      <c r="S17" s="71"/>
      <c r="T17" s="71"/>
      <c r="U17" s="39" t="s">
        <v>89</v>
      </c>
    </row>
    <row r="18" spans="1:21" x14ac:dyDescent="0.3">
      <c r="A18" s="49" t="s">
        <v>79</v>
      </c>
      <c r="B18" s="39" t="s">
        <v>94</v>
      </c>
      <c r="C18" s="39" t="s">
        <v>95</v>
      </c>
      <c r="D18" s="39" t="s">
        <v>101</v>
      </c>
      <c r="E18" s="59" t="s">
        <v>83</v>
      </c>
      <c r="F18" s="39">
        <v>2017</v>
      </c>
      <c r="G18" s="50">
        <v>73</v>
      </c>
      <c r="H18" s="39" t="s">
        <v>84</v>
      </c>
      <c r="I18" s="39" t="s">
        <v>85</v>
      </c>
      <c r="J18" s="39" t="s">
        <v>29</v>
      </c>
      <c r="K18" s="39" t="s">
        <v>85</v>
      </c>
      <c r="L18" s="39">
        <f>18.6*(R18/SUM(R13:R23))</f>
        <v>0.80184757505773674</v>
      </c>
      <c r="M18" s="39">
        <v>84</v>
      </c>
      <c r="N18" s="39">
        <f>2746*(L18/SUM(L15,L13,L17:L23))</f>
        <v>123.9418611726484</v>
      </c>
      <c r="O18" s="39">
        <v>44</v>
      </c>
      <c r="P18" s="39">
        <v>32</v>
      </c>
      <c r="Q18" s="39">
        <v>6</v>
      </c>
      <c r="R18" s="39">
        <v>22.4</v>
      </c>
      <c r="S18" s="71"/>
      <c r="T18" s="71"/>
      <c r="U18" s="39" t="s">
        <v>89</v>
      </c>
    </row>
    <row r="19" spans="1:21" x14ac:dyDescent="0.3">
      <c r="A19" s="49" t="s">
        <v>79</v>
      </c>
      <c r="B19" s="39" t="s">
        <v>94</v>
      </c>
      <c r="C19" s="39" t="s">
        <v>95</v>
      </c>
      <c r="D19" s="39" t="s">
        <v>102</v>
      </c>
      <c r="E19" s="59" t="s">
        <v>83</v>
      </c>
      <c r="F19" s="39">
        <v>2017</v>
      </c>
      <c r="G19" s="50">
        <v>100</v>
      </c>
      <c r="H19" s="39" t="s">
        <v>84</v>
      </c>
      <c r="I19" s="39" t="s">
        <v>85</v>
      </c>
      <c r="J19" s="39" t="s">
        <v>29</v>
      </c>
      <c r="K19" s="39" t="s">
        <v>85</v>
      </c>
      <c r="L19" s="39">
        <f>18.6*(R19/SUM(R13:R23))</f>
        <v>0.90565819861431873</v>
      </c>
      <c r="M19" s="39">
        <v>84</v>
      </c>
      <c r="N19" s="39">
        <f>2746*(L19/SUM(L15,L13,L17:L23))</f>
        <v>139.98790569946448</v>
      </c>
      <c r="O19" s="39">
        <v>44</v>
      </c>
      <c r="P19" s="39">
        <v>32</v>
      </c>
      <c r="Q19" s="39">
        <v>8</v>
      </c>
      <c r="R19" s="39">
        <v>25.3</v>
      </c>
      <c r="S19" s="71"/>
      <c r="T19" s="71"/>
      <c r="U19" s="39" t="s">
        <v>89</v>
      </c>
    </row>
    <row r="20" spans="1:21" x14ac:dyDescent="0.3">
      <c r="A20" s="49" t="s">
        <v>79</v>
      </c>
      <c r="B20" s="39" t="s">
        <v>94</v>
      </c>
      <c r="C20" s="39" t="s">
        <v>95</v>
      </c>
      <c r="D20" s="39" t="s">
        <v>103</v>
      </c>
      <c r="E20" s="59" t="s">
        <v>83</v>
      </c>
      <c r="F20" s="39">
        <v>2017</v>
      </c>
      <c r="G20" s="50">
        <v>50</v>
      </c>
      <c r="H20" s="39" t="s">
        <v>84</v>
      </c>
      <c r="I20" s="39" t="s">
        <v>85</v>
      </c>
      <c r="J20" s="39" t="s">
        <v>29</v>
      </c>
      <c r="K20" s="39" t="s">
        <v>85</v>
      </c>
      <c r="L20" s="39">
        <f>18.6*(R20/SUM(R13:R23))</f>
        <v>1.5142032332563509</v>
      </c>
      <c r="M20" s="39">
        <v>84</v>
      </c>
      <c r="N20" s="39">
        <f>2746*(L20/SUM(L15,L13,L17:L23))</f>
        <v>234.05092533942084</v>
      </c>
      <c r="O20" s="39">
        <v>44</v>
      </c>
      <c r="P20" s="39">
        <v>32</v>
      </c>
      <c r="Q20" s="39">
        <v>13</v>
      </c>
      <c r="R20" s="39">
        <v>42.3</v>
      </c>
      <c r="S20" s="71"/>
      <c r="T20" s="71"/>
      <c r="U20" s="39" t="s">
        <v>89</v>
      </c>
    </row>
    <row r="21" spans="1:21" x14ac:dyDescent="0.3">
      <c r="A21" s="49" t="s">
        <v>79</v>
      </c>
      <c r="B21" s="39" t="s">
        <v>94</v>
      </c>
      <c r="C21" s="39" t="s">
        <v>95</v>
      </c>
      <c r="D21" s="39" t="s">
        <v>104</v>
      </c>
      <c r="E21" s="59" t="s">
        <v>83</v>
      </c>
      <c r="F21" s="39">
        <v>2017</v>
      </c>
      <c r="G21" s="50">
        <v>100</v>
      </c>
      <c r="H21" s="39" t="s">
        <v>84</v>
      </c>
      <c r="I21" s="39" t="s">
        <v>85</v>
      </c>
      <c r="J21" s="39" t="s">
        <v>29</v>
      </c>
      <c r="K21" s="39" t="s">
        <v>85</v>
      </c>
      <c r="L21" s="39">
        <f>18.6*(R21/SUM(R13:R23))</f>
        <v>3.4257505773672055</v>
      </c>
      <c r="M21" s="39">
        <v>84</v>
      </c>
      <c r="N21" s="39">
        <f>2746*(L21/SUM(L15,L13,L17:L23))</f>
        <v>529.51946938493086</v>
      </c>
      <c r="O21" s="39">
        <v>44</v>
      </c>
      <c r="P21" s="39">
        <v>32</v>
      </c>
      <c r="Q21" s="39">
        <v>19</v>
      </c>
      <c r="R21" s="39">
        <v>95.7</v>
      </c>
      <c r="S21" s="71"/>
      <c r="T21" s="71"/>
      <c r="U21" s="39" t="s">
        <v>89</v>
      </c>
    </row>
    <row r="22" spans="1:21" x14ac:dyDescent="0.3">
      <c r="A22" s="49" t="s">
        <v>79</v>
      </c>
      <c r="B22" s="39" t="s">
        <v>94</v>
      </c>
      <c r="C22" s="39" t="s">
        <v>95</v>
      </c>
      <c r="D22" s="39" t="s">
        <v>105</v>
      </c>
      <c r="E22" s="59" t="s">
        <v>83</v>
      </c>
      <c r="F22" s="39">
        <v>2017</v>
      </c>
      <c r="G22" s="50">
        <v>100</v>
      </c>
      <c r="H22" s="39" t="s">
        <v>84</v>
      </c>
      <c r="I22" s="39" t="s">
        <v>85</v>
      </c>
      <c r="J22" s="39" t="s">
        <v>29</v>
      </c>
      <c r="K22" s="39" t="s">
        <v>85</v>
      </c>
      <c r="L22" s="39">
        <f>18.6*(R22/SUM(R13:R23))</f>
        <v>6.8944572748267898</v>
      </c>
      <c r="M22" s="39">
        <v>84</v>
      </c>
      <c r="N22" s="39">
        <f>2746*(L22/SUM(L15,L13,L17:L23))</f>
        <v>1065.6786813326821</v>
      </c>
      <c r="O22" s="39">
        <v>44</v>
      </c>
      <c r="P22" s="39">
        <v>32</v>
      </c>
      <c r="Q22" s="39">
        <v>12</v>
      </c>
      <c r="R22" s="39">
        <v>192.6</v>
      </c>
      <c r="S22" s="71"/>
      <c r="T22" s="71"/>
      <c r="U22" s="39" t="s">
        <v>89</v>
      </c>
    </row>
    <row r="23" spans="1:21" x14ac:dyDescent="0.3">
      <c r="A23" s="49" t="s">
        <v>79</v>
      </c>
      <c r="B23" s="39" t="s">
        <v>94</v>
      </c>
      <c r="C23" s="39" t="s">
        <v>95</v>
      </c>
      <c r="D23" s="39" t="s">
        <v>106</v>
      </c>
      <c r="E23" s="59" t="s">
        <v>83</v>
      </c>
      <c r="F23" s="39">
        <v>2017</v>
      </c>
      <c r="G23" s="50">
        <v>73</v>
      </c>
      <c r="H23" s="39" t="s">
        <v>84</v>
      </c>
      <c r="I23" s="39" t="s">
        <v>85</v>
      </c>
      <c r="J23" s="39" t="s">
        <v>29</v>
      </c>
      <c r="K23" s="39" t="s">
        <v>85</v>
      </c>
      <c r="L23" s="39">
        <f>18.6*(R23/SUM(R13:R23))</f>
        <v>2.3053117782909935</v>
      </c>
      <c r="M23" s="39">
        <v>84</v>
      </c>
      <c r="N23" s="39">
        <f>2746*(L23/SUM(L15,L13,L17:L23))</f>
        <v>356.33285087136414</v>
      </c>
      <c r="O23" s="39">
        <v>44</v>
      </c>
      <c r="P23" s="39">
        <v>32</v>
      </c>
      <c r="Q23" s="39">
        <v>16</v>
      </c>
      <c r="R23" s="39">
        <v>64.400000000000006</v>
      </c>
      <c r="S23" s="71"/>
      <c r="T23" s="71"/>
      <c r="U23" s="39" t="s">
        <v>89</v>
      </c>
    </row>
    <row r="24" spans="1:21" x14ac:dyDescent="0.3">
      <c r="A24" s="49" t="s">
        <v>107</v>
      </c>
      <c r="B24" s="39" t="s">
        <v>80</v>
      </c>
      <c r="C24" s="39" t="s">
        <v>81</v>
      </c>
      <c r="D24" s="39" t="s">
        <v>108</v>
      </c>
      <c r="E24" s="39" t="s">
        <v>109</v>
      </c>
      <c r="F24" s="39">
        <v>2017</v>
      </c>
      <c r="G24" s="50">
        <v>100</v>
      </c>
      <c r="H24" s="39" t="s">
        <v>84</v>
      </c>
      <c r="I24" s="39" t="s">
        <v>85</v>
      </c>
      <c r="J24" s="39" t="s">
        <v>29</v>
      </c>
      <c r="K24" s="39" t="s">
        <v>85</v>
      </c>
      <c r="L24" s="39">
        <v>18.175999999999998</v>
      </c>
      <c r="M24" s="39">
        <v>75</v>
      </c>
      <c r="N24" s="39">
        <v>1351</v>
      </c>
      <c r="O24" s="39">
        <v>41</v>
      </c>
      <c r="P24" s="49">
        <v>14</v>
      </c>
      <c r="Q24" s="39">
        <v>32</v>
      </c>
      <c r="R24" s="39">
        <v>889</v>
      </c>
      <c r="S24" s="71" t="s">
        <v>110</v>
      </c>
      <c r="T24" s="71"/>
      <c r="U24" s="39" t="s">
        <v>89</v>
      </c>
    </row>
    <row r="25" spans="1:21" x14ac:dyDescent="0.3">
      <c r="A25" s="49" t="s">
        <v>107</v>
      </c>
      <c r="B25" s="39" t="s">
        <v>91</v>
      </c>
      <c r="C25" s="39" t="s">
        <v>92</v>
      </c>
      <c r="D25" s="49" t="s">
        <v>93</v>
      </c>
      <c r="E25" s="39" t="s">
        <v>111</v>
      </c>
      <c r="F25" s="39">
        <v>2017</v>
      </c>
      <c r="G25" s="50">
        <v>33.299999999999997</v>
      </c>
      <c r="H25" s="39" t="s">
        <v>84</v>
      </c>
      <c r="I25" s="39" t="s">
        <v>85</v>
      </c>
      <c r="J25" s="39" t="s">
        <v>29</v>
      </c>
      <c r="K25" s="39" t="s">
        <v>85</v>
      </c>
      <c r="L25" s="39">
        <v>10.959</v>
      </c>
      <c r="M25" s="39">
        <v>75</v>
      </c>
      <c r="N25" s="39">
        <v>749</v>
      </c>
      <c r="O25" s="49" t="s">
        <v>86</v>
      </c>
      <c r="P25" s="49">
        <v>14</v>
      </c>
      <c r="Q25" s="39">
        <v>16</v>
      </c>
      <c r="R25" s="39">
        <v>544</v>
      </c>
      <c r="S25" s="71"/>
      <c r="T25" s="71"/>
      <c r="U25" s="39" t="s">
        <v>89</v>
      </c>
    </row>
    <row r="26" spans="1:21" ht="14.4" customHeight="1" x14ac:dyDescent="0.3">
      <c r="A26" s="49" t="s">
        <v>112</v>
      </c>
      <c r="B26" s="39" t="s">
        <v>80</v>
      </c>
      <c r="C26" s="39" t="s">
        <v>81</v>
      </c>
      <c r="D26" s="39" t="s">
        <v>113</v>
      </c>
      <c r="E26" s="59" t="s">
        <v>114</v>
      </c>
      <c r="F26" s="39">
        <v>2017</v>
      </c>
      <c r="G26" s="53">
        <v>100</v>
      </c>
      <c r="H26" s="39" t="s">
        <v>84</v>
      </c>
      <c r="I26" s="39" t="s">
        <v>85</v>
      </c>
      <c r="J26" s="39" t="s">
        <v>29</v>
      </c>
      <c r="K26" s="39" t="s">
        <v>85</v>
      </c>
      <c r="L26" s="39">
        <f>(56.6)*(R26/SUM(R26,R27))</f>
        <v>21.886965927528397</v>
      </c>
      <c r="M26" s="39">
        <v>88</v>
      </c>
      <c r="N26" s="39">
        <f>(5564)*(L26/SUM(L26,L27))</f>
        <v>2151.5738236884804</v>
      </c>
      <c r="O26" s="49" t="s">
        <v>86</v>
      </c>
      <c r="P26" s="49">
        <v>41</v>
      </c>
      <c r="Q26" s="49" t="s">
        <v>86</v>
      </c>
      <c r="R26" s="39">
        <v>715</v>
      </c>
      <c r="S26" s="71" t="s">
        <v>115</v>
      </c>
      <c r="T26" s="71" t="s">
        <v>116</v>
      </c>
      <c r="U26" s="39" t="s">
        <v>89</v>
      </c>
    </row>
    <row r="27" spans="1:21" ht="14.4" customHeight="1" x14ac:dyDescent="0.3">
      <c r="A27" s="49" t="s">
        <v>112</v>
      </c>
      <c r="B27" s="39" t="s">
        <v>80</v>
      </c>
      <c r="C27" s="39" t="s">
        <v>81</v>
      </c>
      <c r="D27" s="39" t="s">
        <v>117</v>
      </c>
      <c r="E27" s="59" t="s">
        <v>114</v>
      </c>
      <c r="F27" s="39">
        <v>2017</v>
      </c>
      <c r="G27" s="53">
        <v>100</v>
      </c>
      <c r="H27" s="39" t="s">
        <v>84</v>
      </c>
      <c r="I27" s="39" t="s">
        <v>85</v>
      </c>
      <c r="J27" s="39" t="s">
        <v>29</v>
      </c>
      <c r="K27" s="39" t="s">
        <v>85</v>
      </c>
      <c r="L27" s="39">
        <f>(56.6)*(R27/SUM(R26,R27))</f>
        <v>34.713034072471608</v>
      </c>
      <c r="M27" s="39">
        <v>88</v>
      </c>
      <c r="N27" s="39">
        <f>(5564)*(L27/SUM(L26,L27))</f>
        <v>3412.4261763115196</v>
      </c>
      <c r="O27" s="49" t="s">
        <v>86</v>
      </c>
      <c r="P27" s="49">
        <v>41</v>
      </c>
      <c r="Q27" s="49" t="s">
        <v>86</v>
      </c>
      <c r="R27" s="39">
        <v>1134</v>
      </c>
      <c r="S27" s="71"/>
      <c r="T27" s="71"/>
      <c r="U27" s="39" t="s">
        <v>89</v>
      </c>
    </row>
    <row r="28" spans="1:21" ht="14.4" customHeight="1" x14ac:dyDescent="0.3">
      <c r="A28" s="49" t="s">
        <v>112</v>
      </c>
      <c r="B28" s="39" t="s">
        <v>94</v>
      </c>
      <c r="C28" s="39" t="s">
        <v>95</v>
      </c>
      <c r="D28" s="39" t="s">
        <v>86</v>
      </c>
      <c r="E28" s="59" t="s">
        <v>114</v>
      </c>
      <c r="F28" s="39">
        <v>2017</v>
      </c>
      <c r="G28" s="51">
        <v>49.9</v>
      </c>
      <c r="H28" s="39" t="s">
        <v>84</v>
      </c>
      <c r="I28" s="39" t="s">
        <v>85</v>
      </c>
      <c r="J28" s="39" t="s">
        <v>29</v>
      </c>
      <c r="K28" s="39" t="s">
        <v>85</v>
      </c>
      <c r="L28" s="39">
        <v>24.6</v>
      </c>
      <c r="M28" s="39">
        <v>88</v>
      </c>
      <c r="N28" s="39">
        <v>1517</v>
      </c>
      <c r="O28" s="39" t="s">
        <v>86</v>
      </c>
      <c r="P28" s="49">
        <v>41</v>
      </c>
      <c r="Q28" s="49" t="s">
        <v>86</v>
      </c>
      <c r="R28" s="39">
        <v>595</v>
      </c>
      <c r="S28" s="71"/>
      <c r="T28" s="71"/>
      <c r="U28" s="39" t="s">
        <v>89</v>
      </c>
    </row>
    <row r="29" spans="1:21" ht="14.4" customHeight="1" x14ac:dyDescent="0.3">
      <c r="A29" s="49" t="s">
        <v>112</v>
      </c>
      <c r="B29" s="39" t="s">
        <v>91</v>
      </c>
      <c r="C29" s="39" t="s">
        <v>92</v>
      </c>
      <c r="D29" s="39" t="s">
        <v>118</v>
      </c>
      <c r="E29" s="59" t="s">
        <v>114</v>
      </c>
      <c r="F29" s="39">
        <v>2017</v>
      </c>
      <c r="G29" s="51">
        <v>100</v>
      </c>
      <c r="H29" s="39" t="s">
        <v>84</v>
      </c>
      <c r="I29" s="39" t="s">
        <v>85</v>
      </c>
      <c r="J29" s="39" t="s">
        <v>29</v>
      </c>
      <c r="K29" s="39" t="s">
        <v>85</v>
      </c>
      <c r="L29" s="39">
        <v>14.6</v>
      </c>
      <c r="M29" s="39">
        <v>88</v>
      </c>
      <c r="N29" s="39">
        <v>1205</v>
      </c>
      <c r="O29" s="39" t="s">
        <v>86</v>
      </c>
      <c r="P29" s="49">
        <v>41</v>
      </c>
      <c r="Q29" s="49" t="s">
        <v>86</v>
      </c>
      <c r="R29" s="39">
        <v>175</v>
      </c>
      <c r="S29" s="71"/>
      <c r="T29" s="71"/>
      <c r="U29" s="39" t="s">
        <v>89</v>
      </c>
    </row>
    <row r="30" spans="1:21" ht="14.4" customHeight="1" x14ac:dyDescent="0.3">
      <c r="A30" s="49" t="s">
        <v>112</v>
      </c>
      <c r="B30" s="39" t="s">
        <v>91</v>
      </c>
      <c r="C30" s="39" t="s">
        <v>92</v>
      </c>
      <c r="D30" s="49" t="s">
        <v>93</v>
      </c>
      <c r="E30" s="59" t="s">
        <v>114</v>
      </c>
      <c r="F30" s="39">
        <v>2017</v>
      </c>
      <c r="G30" s="51">
        <v>33.299999999999997</v>
      </c>
      <c r="H30" s="39" t="s">
        <v>84</v>
      </c>
      <c r="I30" s="39" t="s">
        <v>85</v>
      </c>
      <c r="J30" s="39" t="s">
        <v>29</v>
      </c>
      <c r="K30" s="39" t="s">
        <v>85</v>
      </c>
      <c r="L30" s="39">
        <v>10.6</v>
      </c>
      <c r="M30" s="39">
        <v>88</v>
      </c>
      <c r="N30" s="39">
        <v>790</v>
      </c>
      <c r="O30" s="39" t="s">
        <v>86</v>
      </c>
      <c r="P30" s="49">
        <v>41</v>
      </c>
      <c r="Q30" s="49" t="s">
        <v>86</v>
      </c>
      <c r="R30" s="39">
        <v>460</v>
      </c>
      <c r="S30" s="71"/>
      <c r="T30" s="71"/>
      <c r="U30" s="39" t="s">
        <v>89</v>
      </c>
    </row>
    <row r="31" spans="1:21" ht="14.4" customHeight="1" x14ac:dyDescent="0.3">
      <c r="A31" s="49" t="s">
        <v>112</v>
      </c>
      <c r="B31" s="39" t="s">
        <v>119</v>
      </c>
      <c r="C31" s="39" t="s">
        <v>120</v>
      </c>
      <c r="D31" s="39" t="s">
        <v>86</v>
      </c>
      <c r="E31" s="59" t="s">
        <v>114</v>
      </c>
      <c r="F31" s="39">
        <v>2017</v>
      </c>
      <c r="G31" s="50" t="s">
        <v>86</v>
      </c>
      <c r="H31" s="50" t="s">
        <v>86</v>
      </c>
      <c r="I31" s="50" t="s">
        <v>86</v>
      </c>
      <c r="J31" s="50" t="s">
        <v>86</v>
      </c>
      <c r="K31" s="50" t="s">
        <v>86</v>
      </c>
      <c r="L31" s="50" t="s">
        <v>86</v>
      </c>
      <c r="M31" s="50" t="s">
        <v>86</v>
      </c>
      <c r="N31" s="50" t="s">
        <v>86</v>
      </c>
      <c r="O31" s="50" t="s">
        <v>86</v>
      </c>
      <c r="P31" s="50" t="s">
        <v>86</v>
      </c>
      <c r="Q31" s="50" t="s">
        <v>86</v>
      </c>
      <c r="R31" s="50" t="s">
        <v>86</v>
      </c>
      <c r="S31" s="71"/>
      <c r="T31" s="71"/>
      <c r="U31" s="39" t="s">
        <v>89</v>
      </c>
    </row>
    <row r="32" spans="1:21" x14ac:dyDescent="0.3">
      <c r="A32" s="49" t="s">
        <v>121</v>
      </c>
      <c r="B32" s="39" t="s">
        <v>80</v>
      </c>
      <c r="C32" s="39" t="s">
        <v>81</v>
      </c>
      <c r="D32" s="39" t="s">
        <v>86</v>
      </c>
      <c r="E32" s="39" t="s">
        <v>122</v>
      </c>
      <c r="F32" s="39">
        <v>2017</v>
      </c>
      <c r="G32" s="50" t="s">
        <v>86</v>
      </c>
      <c r="H32" s="39" t="s">
        <v>86</v>
      </c>
      <c r="I32" s="39" t="s">
        <v>86</v>
      </c>
      <c r="J32" s="39" t="s">
        <v>86</v>
      </c>
      <c r="K32" s="39" t="s">
        <v>86</v>
      </c>
      <c r="L32" s="39" t="s">
        <v>86</v>
      </c>
      <c r="M32" s="39" t="s">
        <v>86</v>
      </c>
      <c r="N32" s="39" t="s">
        <v>86</v>
      </c>
      <c r="O32" s="39" t="s">
        <v>86</v>
      </c>
      <c r="P32" s="39" t="s">
        <v>86</v>
      </c>
      <c r="Q32" s="39" t="s">
        <v>86</v>
      </c>
      <c r="R32" s="39" t="s">
        <v>86</v>
      </c>
      <c r="S32" s="39" t="s">
        <v>123</v>
      </c>
      <c r="U32" s="39" t="s">
        <v>89</v>
      </c>
    </row>
    <row r="33" spans="1:21" ht="15" customHeight="1" x14ac:dyDescent="0.3">
      <c r="A33" s="39" t="s">
        <v>124</v>
      </c>
      <c r="B33" s="39" t="s">
        <v>80</v>
      </c>
      <c r="C33" s="39" t="s">
        <v>81</v>
      </c>
      <c r="D33" s="39" t="s">
        <v>125</v>
      </c>
      <c r="E33" s="39" t="s">
        <v>126</v>
      </c>
      <c r="F33" s="39">
        <v>2016</v>
      </c>
      <c r="G33" s="51" t="s">
        <v>86</v>
      </c>
      <c r="H33" s="39" t="s">
        <v>127</v>
      </c>
      <c r="I33" s="39" t="s">
        <v>85</v>
      </c>
      <c r="J33" s="39" t="s">
        <v>128</v>
      </c>
      <c r="K33" s="39" t="s">
        <v>85</v>
      </c>
      <c r="L33" s="39">
        <f>66.74*(R33/SUM(R33:R38))</f>
        <v>1.5712499324590314</v>
      </c>
      <c r="M33" s="49">
        <v>369.69</v>
      </c>
      <c r="N33" s="49">
        <f>29295.367*(L33/SUM(L33:L38))</f>
        <v>689.69648516800328</v>
      </c>
      <c r="O33" s="39">
        <v>234.66</v>
      </c>
      <c r="P33" s="39" t="s">
        <v>86</v>
      </c>
      <c r="Q33" s="39" t="s">
        <v>86</v>
      </c>
      <c r="R33" s="49">
        <v>61</v>
      </c>
      <c r="S33" s="71" t="s">
        <v>129</v>
      </c>
      <c r="T33" s="71" t="s">
        <v>130</v>
      </c>
      <c r="U33" s="39" t="s">
        <v>89</v>
      </c>
    </row>
    <row r="34" spans="1:21" x14ac:dyDescent="0.3">
      <c r="A34" s="39" t="s">
        <v>124</v>
      </c>
      <c r="B34" s="39" t="s">
        <v>80</v>
      </c>
      <c r="C34" s="39" t="s">
        <v>81</v>
      </c>
      <c r="D34" s="39" t="s">
        <v>117</v>
      </c>
      <c r="E34" s="39" t="s">
        <v>126</v>
      </c>
      <c r="F34" s="39">
        <v>2016</v>
      </c>
      <c r="G34" s="51" t="s">
        <v>86</v>
      </c>
      <c r="H34" s="39" t="s">
        <v>127</v>
      </c>
      <c r="I34" s="39" t="s">
        <v>85</v>
      </c>
      <c r="J34" s="39" t="s">
        <v>128</v>
      </c>
      <c r="K34" s="39" t="s">
        <v>85</v>
      </c>
      <c r="L34" s="39">
        <f>66.74*(R34/SUM(R33:R38))</f>
        <v>7.1607783807149303</v>
      </c>
      <c r="M34" s="49">
        <v>369.69</v>
      </c>
      <c r="N34" s="49">
        <f>29295.367*(L34/SUM(L33:L38))</f>
        <v>3143.2069324049985</v>
      </c>
      <c r="O34" s="39">
        <v>234.66</v>
      </c>
      <c r="P34" s="39" t="s">
        <v>86</v>
      </c>
      <c r="Q34" s="39" t="s">
        <v>86</v>
      </c>
      <c r="R34" s="39">
        <v>278</v>
      </c>
      <c r="S34" s="71"/>
      <c r="T34" s="71"/>
      <c r="U34" s="39" t="s">
        <v>89</v>
      </c>
    </row>
    <row r="35" spans="1:21" x14ac:dyDescent="0.3">
      <c r="A35" s="39" t="s">
        <v>124</v>
      </c>
      <c r="B35" s="39" t="s">
        <v>80</v>
      </c>
      <c r="C35" s="39" t="s">
        <v>81</v>
      </c>
      <c r="D35" s="39" t="s">
        <v>113</v>
      </c>
      <c r="E35" s="39" t="s">
        <v>126</v>
      </c>
      <c r="F35" s="39">
        <v>2016</v>
      </c>
      <c r="G35" s="51" t="s">
        <v>86</v>
      </c>
      <c r="H35" s="39" t="s">
        <v>127</v>
      </c>
      <c r="I35" s="39" t="s">
        <v>85</v>
      </c>
      <c r="J35" s="39" t="s">
        <v>128</v>
      </c>
      <c r="K35" s="39" t="s">
        <v>85</v>
      </c>
      <c r="L35" s="39">
        <f>66.74*(R35/SUM(R33:R38))</f>
        <v>1.0560860201773816</v>
      </c>
      <c r="M35" s="49">
        <v>369.69</v>
      </c>
      <c r="N35" s="49">
        <f>29295.367*(L35/SUM(L33:L38))</f>
        <v>463.56649003095299</v>
      </c>
      <c r="O35" s="39">
        <v>234.66</v>
      </c>
      <c r="P35" s="39" t="s">
        <v>86</v>
      </c>
      <c r="Q35" s="39" t="s">
        <v>86</v>
      </c>
      <c r="R35" s="39">
        <v>41</v>
      </c>
      <c r="S35" s="71"/>
      <c r="T35" s="71"/>
      <c r="U35" s="39" t="s">
        <v>89</v>
      </c>
    </row>
    <row r="36" spans="1:21" x14ac:dyDescent="0.3">
      <c r="A36" s="39" t="s">
        <v>124</v>
      </c>
      <c r="B36" s="39" t="s">
        <v>131</v>
      </c>
      <c r="C36" s="39" t="s">
        <v>132</v>
      </c>
      <c r="D36" s="39" t="s">
        <v>133</v>
      </c>
      <c r="E36" s="39" t="s">
        <v>126</v>
      </c>
      <c r="F36" s="39">
        <v>2016</v>
      </c>
      <c r="G36" s="51" t="s">
        <v>86</v>
      </c>
      <c r="H36" s="39" t="s">
        <v>127</v>
      </c>
      <c r="I36" s="39" t="s">
        <v>85</v>
      </c>
      <c r="J36" s="39" t="s">
        <v>128</v>
      </c>
      <c r="K36" s="39" t="s">
        <v>85</v>
      </c>
      <c r="L36" s="39">
        <f>66.74*(R36/SUM(R33:R38))</f>
        <v>0.5507102222290835</v>
      </c>
      <c r="M36" s="49">
        <v>217.65</v>
      </c>
      <c r="N36" s="49">
        <f>29295.367*(L36/SUM(L33:L38))</f>
        <v>241.73296480150671</v>
      </c>
      <c r="O36" s="39">
        <v>148.91</v>
      </c>
      <c r="P36" s="39" t="s">
        <v>86</v>
      </c>
      <c r="Q36" s="39" t="s">
        <v>86</v>
      </c>
      <c r="R36" s="49">
        <v>21.38</v>
      </c>
      <c r="S36" s="71"/>
      <c r="T36" s="71"/>
      <c r="U36" s="39" t="s">
        <v>89</v>
      </c>
    </row>
    <row r="37" spans="1:21" x14ac:dyDescent="0.3">
      <c r="A37" s="39" t="s">
        <v>124</v>
      </c>
      <c r="B37" s="39" t="s">
        <v>131</v>
      </c>
      <c r="C37" s="39" t="s">
        <v>132</v>
      </c>
      <c r="D37" s="39" t="s">
        <v>134</v>
      </c>
      <c r="E37" s="39" t="s">
        <v>126</v>
      </c>
      <c r="F37" s="39">
        <v>2016</v>
      </c>
      <c r="G37" s="51" t="s">
        <v>86</v>
      </c>
      <c r="H37" s="39" t="s">
        <v>127</v>
      </c>
      <c r="I37" s="39" t="s">
        <v>85</v>
      </c>
      <c r="J37" s="39" t="s">
        <v>128</v>
      </c>
      <c r="K37" s="39" t="s">
        <v>85</v>
      </c>
      <c r="L37" s="39">
        <f>66.74*(R37/SUM(R33:R38))</f>
        <v>15.534767774853146</v>
      </c>
      <c r="M37" s="49">
        <v>222.61</v>
      </c>
      <c r="N37" s="49">
        <f>29295.367*(L37/SUM(L33:L38))</f>
        <v>6818.9500033577515</v>
      </c>
      <c r="O37" s="39">
        <v>164.7</v>
      </c>
      <c r="P37" s="39" t="s">
        <v>86</v>
      </c>
      <c r="Q37" s="39" t="s">
        <v>86</v>
      </c>
      <c r="R37" s="39">
        <v>603.1</v>
      </c>
      <c r="S37" s="71"/>
      <c r="T37" s="71"/>
      <c r="U37" s="39" t="s">
        <v>89</v>
      </c>
    </row>
    <row r="38" spans="1:21" x14ac:dyDescent="0.3">
      <c r="A38" s="39" t="s">
        <v>124</v>
      </c>
      <c r="B38" s="39" t="s">
        <v>131</v>
      </c>
      <c r="C38" s="39" t="s">
        <v>132</v>
      </c>
      <c r="D38" s="39" t="s">
        <v>135</v>
      </c>
      <c r="E38" s="39" t="s">
        <v>126</v>
      </c>
      <c r="F38" s="39">
        <v>2016</v>
      </c>
      <c r="G38" s="51" t="s">
        <v>86</v>
      </c>
      <c r="H38" s="39" t="s">
        <v>127</v>
      </c>
      <c r="I38" s="39" t="s">
        <v>85</v>
      </c>
      <c r="J38" s="39" t="s">
        <v>128</v>
      </c>
      <c r="K38" s="39" t="s">
        <v>85</v>
      </c>
      <c r="L38" s="39">
        <f>66.74*(R38/SUM(R33:R38))</f>
        <v>40.866407669566421</v>
      </c>
      <c r="M38" s="57">
        <v>143.6</v>
      </c>
      <c r="N38" s="49">
        <f>29295.367*(L38/SUM(L33:L38))</f>
        <v>17938.214124236787</v>
      </c>
      <c r="O38" s="39">
        <v>301.67</v>
      </c>
      <c r="P38" s="39" t="s">
        <v>86</v>
      </c>
      <c r="Q38" s="39" t="s">
        <v>86</v>
      </c>
      <c r="R38" s="39">
        <v>1586.54</v>
      </c>
      <c r="S38" s="71"/>
      <c r="T38" s="71"/>
      <c r="U38" s="39" t="s">
        <v>89</v>
      </c>
    </row>
    <row r="39" spans="1:21" ht="14.4" customHeight="1" x14ac:dyDescent="0.3">
      <c r="A39" s="49" t="s">
        <v>136</v>
      </c>
      <c r="B39" s="39" t="s">
        <v>131</v>
      </c>
      <c r="C39" s="39" t="s">
        <v>132</v>
      </c>
      <c r="D39" s="39" t="s">
        <v>137</v>
      </c>
      <c r="E39" s="39" t="s">
        <v>138</v>
      </c>
      <c r="F39" s="39">
        <v>2017</v>
      </c>
      <c r="G39" s="51" t="s">
        <v>86</v>
      </c>
      <c r="H39" s="39" t="s">
        <v>127</v>
      </c>
      <c r="I39" s="39" t="s">
        <v>85</v>
      </c>
      <c r="J39" s="39" t="s">
        <v>128</v>
      </c>
      <c r="K39" s="39" t="s">
        <v>85</v>
      </c>
      <c r="L39" s="39">
        <v>193.3</v>
      </c>
      <c r="M39" s="39">
        <v>498</v>
      </c>
      <c r="N39" s="39">
        <f>187347*(L39/SUM(L39:L44))</f>
        <v>122593.68686526743</v>
      </c>
      <c r="O39" s="39">
        <v>349.8</v>
      </c>
      <c r="P39" s="39">
        <v>26.8</v>
      </c>
      <c r="Q39" s="39" t="s">
        <v>86</v>
      </c>
      <c r="R39" s="39">
        <v>4970</v>
      </c>
      <c r="T39" s="71" t="s">
        <v>139</v>
      </c>
      <c r="U39" s="39" t="s">
        <v>89</v>
      </c>
    </row>
    <row r="40" spans="1:21" ht="14.4" customHeight="1" x14ac:dyDescent="0.3">
      <c r="A40" s="49" t="s">
        <v>136</v>
      </c>
      <c r="B40" s="39" t="s">
        <v>131</v>
      </c>
      <c r="C40" s="39" t="s">
        <v>132</v>
      </c>
      <c r="D40" s="39" t="s">
        <v>140</v>
      </c>
      <c r="E40" s="39" t="s">
        <v>138</v>
      </c>
      <c r="F40" s="39">
        <v>2017</v>
      </c>
      <c r="G40" s="51" t="s">
        <v>86</v>
      </c>
      <c r="H40" s="39" t="s">
        <v>127</v>
      </c>
      <c r="I40" s="39" t="s">
        <v>85</v>
      </c>
      <c r="J40" s="39" t="s">
        <v>128</v>
      </c>
      <c r="K40" s="39" t="s">
        <v>85</v>
      </c>
      <c r="L40" s="39">
        <v>55.4</v>
      </c>
      <c r="M40" s="39">
        <v>498</v>
      </c>
      <c r="N40" s="39">
        <f>187347*(L40/SUM(L39:L44))</f>
        <v>35135.490182802976</v>
      </c>
      <c r="O40" s="39">
        <v>349.8</v>
      </c>
      <c r="P40" s="39">
        <v>26.8</v>
      </c>
      <c r="Q40" s="39" t="s">
        <v>86</v>
      </c>
      <c r="R40" s="39">
        <v>2120</v>
      </c>
      <c r="T40" s="70"/>
      <c r="U40" s="39" t="s">
        <v>89</v>
      </c>
    </row>
    <row r="41" spans="1:21" ht="14.4" customHeight="1" x14ac:dyDescent="0.3">
      <c r="A41" s="49" t="s">
        <v>136</v>
      </c>
      <c r="B41" s="39" t="s">
        <v>131</v>
      </c>
      <c r="C41" s="39" t="s">
        <v>132</v>
      </c>
      <c r="D41" s="39" t="s">
        <v>141</v>
      </c>
      <c r="E41" s="39" t="s">
        <v>138</v>
      </c>
      <c r="F41" s="39">
        <v>2017</v>
      </c>
      <c r="G41" s="51" t="s">
        <v>86</v>
      </c>
      <c r="H41" s="39" t="s">
        <v>127</v>
      </c>
      <c r="I41" s="39" t="s">
        <v>85</v>
      </c>
      <c r="J41" s="39" t="s">
        <v>128</v>
      </c>
      <c r="K41" s="39" t="s">
        <v>85</v>
      </c>
      <c r="L41" s="39">
        <v>19.2</v>
      </c>
      <c r="M41" s="39">
        <v>498</v>
      </c>
      <c r="N41" s="39">
        <f>187347*(L41/SUM(L39:L44))</f>
        <v>12176.92078537576</v>
      </c>
      <c r="O41" s="39">
        <v>349.8</v>
      </c>
      <c r="P41" s="39">
        <v>26.8</v>
      </c>
      <c r="Q41" s="39" t="s">
        <v>86</v>
      </c>
      <c r="R41" s="39">
        <v>230</v>
      </c>
      <c r="T41" s="70"/>
      <c r="U41" s="39" t="s">
        <v>89</v>
      </c>
    </row>
    <row r="42" spans="1:21" ht="14.4" customHeight="1" x14ac:dyDescent="0.3">
      <c r="A42" s="49" t="s">
        <v>136</v>
      </c>
      <c r="B42" s="39" t="s">
        <v>131</v>
      </c>
      <c r="C42" s="39" t="s">
        <v>132</v>
      </c>
      <c r="D42" s="39" t="s">
        <v>142</v>
      </c>
      <c r="E42" s="39" t="s">
        <v>138</v>
      </c>
      <c r="F42" s="39">
        <v>2017</v>
      </c>
      <c r="G42" s="51" t="s">
        <v>86</v>
      </c>
      <c r="H42" s="39" t="s">
        <v>127</v>
      </c>
      <c r="I42" s="39" t="s">
        <v>85</v>
      </c>
      <c r="J42" s="39" t="s">
        <v>128</v>
      </c>
      <c r="K42" s="39" t="s">
        <v>85</v>
      </c>
      <c r="L42" s="39">
        <v>25.3</v>
      </c>
      <c r="M42" s="39">
        <v>498</v>
      </c>
      <c r="N42" s="39">
        <f>187347*(L42/SUM(L39:L44))</f>
        <v>16045.629993229517</v>
      </c>
      <c r="O42" s="39">
        <v>349.8</v>
      </c>
      <c r="P42" s="39">
        <v>26.8</v>
      </c>
      <c r="Q42" s="39" t="s">
        <v>86</v>
      </c>
      <c r="R42" s="39">
        <v>1230</v>
      </c>
      <c r="T42" s="70"/>
      <c r="U42" s="39" t="s">
        <v>89</v>
      </c>
    </row>
    <row r="43" spans="1:21" x14ac:dyDescent="0.3">
      <c r="A43" s="49" t="s">
        <v>136</v>
      </c>
      <c r="B43" s="39" t="s">
        <v>131</v>
      </c>
      <c r="C43" s="39" t="s">
        <v>132</v>
      </c>
      <c r="D43" s="39" t="s">
        <v>143</v>
      </c>
      <c r="E43" s="39" t="s">
        <v>138</v>
      </c>
      <c r="F43" s="39">
        <v>2017</v>
      </c>
      <c r="G43" s="51" t="s">
        <v>86</v>
      </c>
      <c r="H43" s="39" t="s">
        <v>127</v>
      </c>
      <c r="I43" s="39" t="s">
        <v>85</v>
      </c>
      <c r="J43" s="39" t="s">
        <v>128</v>
      </c>
      <c r="K43" s="39" t="s">
        <v>85</v>
      </c>
      <c r="L43" s="39">
        <v>0.4</v>
      </c>
      <c r="M43" s="39">
        <v>498</v>
      </c>
      <c r="N43" s="39">
        <f>187347*(L43/SUM(L39:L44))</f>
        <v>253.68584969532836</v>
      </c>
      <c r="O43" s="39">
        <v>349.8</v>
      </c>
      <c r="P43" s="39">
        <v>26.8</v>
      </c>
      <c r="Q43" s="39" t="s">
        <v>86</v>
      </c>
      <c r="R43" s="39" t="s">
        <v>86</v>
      </c>
      <c r="U43" s="39" t="s">
        <v>89</v>
      </c>
    </row>
    <row r="44" spans="1:21" x14ac:dyDescent="0.3">
      <c r="A44" s="49" t="s">
        <v>136</v>
      </c>
      <c r="B44" s="39" t="s">
        <v>144</v>
      </c>
      <c r="C44" s="39" t="s">
        <v>144</v>
      </c>
      <c r="D44" s="39" t="s">
        <v>145</v>
      </c>
      <c r="E44" s="39" t="s">
        <v>138</v>
      </c>
      <c r="F44" s="39">
        <v>2017</v>
      </c>
      <c r="G44" s="51" t="s">
        <v>86</v>
      </c>
      <c r="H44" s="39" t="s">
        <v>127</v>
      </c>
      <c r="I44" s="39" t="s">
        <v>85</v>
      </c>
      <c r="J44" s="39" t="s">
        <v>128</v>
      </c>
      <c r="K44" s="39" t="s">
        <v>85</v>
      </c>
      <c r="L44" s="39">
        <v>1.8</v>
      </c>
      <c r="M44" s="39">
        <v>498</v>
      </c>
      <c r="N44" s="39">
        <f>187347*(L44/SUM(L39:L44))</f>
        <v>1141.5863236289774</v>
      </c>
      <c r="O44" s="39">
        <v>349.8</v>
      </c>
      <c r="P44" s="39">
        <v>26.8</v>
      </c>
      <c r="Q44" s="39" t="s">
        <v>86</v>
      </c>
      <c r="R44" s="39" t="s">
        <v>86</v>
      </c>
      <c r="U44" s="39" t="s">
        <v>89</v>
      </c>
    </row>
    <row r="45" spans="1:21" ht="15" customHeight="1" x14ac:dyDescent="0.3">
      <c r="A45" s="39" t="s">
        <v>146</v>
      </c>
      <c r="B45" s="39" t="s">
        <v>94</v>
      </c>
      <c r="C45" s="39" t="s">
        <v>95</v>
      </c>
      <c r="D45" s="39" t="s">
        <v>147</v>
      </c>
      <c r="E45" s="39" t="s">
        <v>148</v>
      </c>
      <c r="F45" s="39">
        <v>2017</v>
      </c>
      <c r="G45" s="39">
        <v>100</v>
      </c>
      <c r="H45" s="39" t="s">
        <v>318</v>
      </c>
      <c r="I45" s="39" t="s">
        <v>85</v>
      </c>
      <c r="J45" s="39" t="s">
        <v>29</v>
      </c>
      <c r="K45" s="39" t="s">
        <v>85</v>
      </c>
      <c r="L45" s="39">
        <v>20.616</v>
      </c>
      <c r="M45" s="39">
        <v>84.51</v>
      </c>
      <c r="N45" s="49">
        <f>(22553)*(L45/SUM(L45:L51))</f>
        <v>11392.826639876506</v>
      </c>
      <c r="O45" s="49" t="s">
        <v>86</v>
      </c>
      <c r="P45" s="39">
        <v>25.5</v>
      </c>
      <c r="Q45" s="39">
        <v>23</v>
      </c>
      <c r="R45" s="39">
        <v>1463</v>
      </c>
      <c r="S45" s="71" t="s">
        <v>149</v>
      </c>
      <c r="T45" s="71" t="s">
        <v>150</v>
      </c>
      <c r="U45" s="39" t="s">
        <v>89</v>
      </c>
    </row>
    <row r="46" spans="1:21" x14ac:dyDescent="0.3">
      <c r="A46" s="39" t="s">
        <v>146</v>
      </c>
      <c r="B46" s="39" t="s">
        <v>94</v>
      </c>
      <c r="C46" s="39" t="s">
        <v>95</v>
      </c>
      <c r="D46" s="39" t="s">
        <v>151</v>
      </c>
      <c r="E46" s="39" t="s">
        <v>148</v>
      </c>
      <c r="F46" s="39">
        <v>2017</v>
      </c>
      <c r="G46" s="39">
        <v>100</v>
      </c>
      <c r="H46" s="39" t="s">
        <v>318</v>
      </c>
      <c r="I46" s="39" t="s">
        <v>85</v>
      </c>
      <c r="J46" s="39" t="s">
        <v>29</v>
      </c>
      <c r="K46" s="39" t="s">
        <v>85</v>
      </c>
      <c r="L46" s="54">
        <v>7.9</v>
      </c>
      <c r="M46" s="39">
        <v>84.51</v>
      </c>
      <c r="N46" s="49">
        <f>(22553)*(L46/SUM(L45:L51))</f>
        <v>4365.7028742250877</v>
      </c>
      <c r="O46" s="49" t="s">
        <v>86</v>
      </c>
      <c r="P46" s="39">
        <v>25.5</v>
      </c>
      <c r="Q46" s="39">
        <v>7</v>
      </c>
      <c r="R46" s="39">
        <v>231</v>
      </c>
      <c r="S46" s="71"/>
      <c r="T46" s="71"/>
      <c r="U46" s="39" t="s">
        <v>89</v>
      </c>
    </row>
    <row r="47" spans="1:21" x14ac:dyDescent="0.3">
      <c r="A47" s="39" t="s">
        <v>146</v>
      </c>
      <c r="B47" s="39" t="s">
        <v>94</v>
      </c>
      <c r="C47" s="39" t="s">
        <v>95</v>
      </c>
      <c r="D47" s="39" t="s">
        <v>152</v>
      </c>
      <c r="E47" s="39" t="s">
        <v>148</v>
      </c>
      <c r="F47" s="39">
        <v>2017</v>
      </c>
      <c r="G47" s="39">
        <v>100</v>
      </c>
      <c r="H47" s="39" t="s">
        <v>318</v>
      </c>
      <c r="I47" s="39" t="s">
        <v>85</v>
      </c>
      <c r="J47" s="39" t="s">
        <v>29</v>
      </c>
      <c r="K47" s="39" t="s">
        <v>85</v>
      </c>
      <c r="L47" s="39">
        <v>3.774</v>
      </c>
      <c r="M47" s="39">
        <v>84.51</v>
      </c>
      <c r="N47" s="49">
        <f>(22553)*(L47/SUM(L45:L51))</f>
        <v>2085.5902085222128</v>
      </c>
      <c r="O47" s="49" t="s">
        <v>86</v>
      </c>
      <c r="P47" s="39">
        <v>25.5</v>
      </c>
      <c r="Q47" s="39">
        <v>12</v>
      </c>
      <c r="R47" s="39">
        <v>45.2</v>
      </c>
      <c r="S47" s="71"/>
      <c r="T47" s="71"/>
      <c r="U47" s="39" t="s">
        <v>89</v>
      </c>
    </row>
    <row r="48" spans="1:21" x14ac:dyDescent="0.3">
      <c r="A48" s="39" t="s">
        <v>146</v>
      </c>
      <c r="B48" s="39" t="s">
        <v>94</v>
      </c>
      <c r="C48" s="39" t="s">
        <v>95</v>
      </c>
      <c r="D48" s="39" t="s">
        <v>153</v>
      </c>
      <c r="E48" s="39" t="s">
        <v>148</v>
      </c>
      <c r="F48" s="39">
        <v>2017</v>
      </c>
      <c r="G48" s="39">
        <v>100</v>
      </c>
      <c r="H48" s="39" t="s">
        <v>318</v>
      </c>
      <c r="I48" s="39" t="s">
        <v>85</v>
      </c>
      <c r="J48" s="39" t="s">
        <v>29</v>
      </c>
      <c r="K48" s="39" t="s">
        <v>85</v>
      </c>
      <c r="L48" s="39">
        <v>2.8570000000000002</v>
      </c>
      <c r="M48" s="39">
        <v>84.51</v>
      </c>
      <c r="N48" s="49">
        <f>(22553)*(L48/SUM(L45:L51))</f>
        <v>1578.8371027419082</v>
      </c>
      <c r="O48" s="49" t="s">
        <v>86</v>
      </c>
      <c r="P48" s="39">
        <v>25.5</v>
      </c>
      <c r="Q48" s="39">
        <v>1</v>
      </c>
      <c r="R48" s="39">
        <v>2.4</v>
      </c>
      <c r="S48" s="71"/>
      <c r="T48" s="71"/>
      <c r="U48" s="39" t="s">
        <v>89</v>
      </c>
    </row>
    <row r="49" spans="1:21" x14ac:dyDescent="0.3">
      <c r="A49" s="39" t="s">
        <v>146</v>
      </c>
      <c r="B49" s="39" t="s">
        <v>94</v>
      </c>
      <c r="C49" s="39" t="s">
        <v>95</v>
      </c>
      <c r="D49" s="39" t="s">
        <v>103</v>
      </c>
      <c r="E49" s="39" t="s">
        <v>148</v>
      </c>
      <c r="F49" s="39">
        <v>2017</v>
      </c>
      <c r="G49" s="39">
        <v>50</v>
      </c>
      <c r="H49" s="39" t="s">
        <v>318</v>
      </c>
      <c r="I49" s="39" t="s">
        <v>85</v>
      </c>
      <c r="J49" s="39" t="s">
        <v>29</v>
      </c>
      <c r="K49" s="39" t="s">
        <v>85</v>
      </c>
      <c r="L49" s="39">
        <v>1.76</v>
      </c>
      <c r="M49" s="39">
        <v>84.51</v>
      </c>
      <c r="N49" s="49">
        <f>(22553)*(L49/SUM(L45:L51))</f>
        <v>972.61228590331052</v>
      </c>
      <c r="O49" s="49" t="s">
        <v>86</v>
      </c>
      <c r="P49" s="39">
        <v>25.5</v>
      </c>
      <c r="Q49" s="39">
        <v>13</v>
      </c>
      <c r="R49" s="39">
        <v>14.5</v>
      </c>
      <c r="S49" s="71"/>
      <c r="T49" s="71"/>
      <c r="U49" s="39" t="s">
        <v>89</v>
      </c>
    </row>
    <row r="50" spans="1:21" x14ac:dyDescent="0.3">
      <c r="A50" s="39" t="s">
        <v>146</v>
      </c>
      <c r="B50" s="39" t="s">
        <v>94</v>
      </c>
      <c r="C50" s="39" t="s">
        <v>95</v>
      </c>
      <c r="D50" s="49" t="s">
        <v>154</v>
      </c>
      <c r="E50" s="39" t="s">
        <v>148</v>
      </c>
      <c r="F50" s="39">
        <v>2017</v>
      </c>
      <c r="G50" s="39">
        <v>74</v>
      </c>
      <c r="H50" s="39" t="s">
        <v>318</v>
      </c>
      <c r="I50" s="39" t="s">
        <v>85</v>
      </c>
      <c r="J50" s="39" t="s">
        <v>29</v>
      </c>
      <c r="K50" s="39" t="s">
        <v>85</v>
      </c>
      <c r="L50" s="39">
        <v>1.952</v>
      </c>
      <c r="M50" s="39">
        <v>84.51</v>
      </c>
      <c r="N50" s="49">
        <f>(22553)*(L50/SUM(L45:L51))</f>
        <v>1078.7154443654899</v>
      </c>
      <c r="O50" s="49" t="s">
        <v>86</v>
      </c>
      <c r="P50" s="39">
        <v>25.5</v>
      </c>
      <c r="Q50" s="39">
        <v>11</v>
      </c>
      <c r="R50" s="39">
        <v>54.1</v>
      </c>
      <c r="S50" s="71"/>
      <c r="T50" s="71"/>
      <c r="U50" s="39" t="s">
        <v>89</v>
      </c>
    </row>
    <row r="51" spans="1:21" x14ac:dyDescent="0.3">
      <c r="A51" s="39" t="s">
        <v>146</v>
      </c>
      <c r="B51" s="39" t="s">
        <v>94</v>
      </c>
      <c r="C51" s="39" t="s">
        <v>95</v>
      </c>
      <c r="D51" s="49" t="s">
        <v>155</v>
      </c>
      <c r="E51" s="39" t="s">
        <v>148</v>
      </c>
      <c r="F51" s="39">
        <v>2017</v>
      </c>
      <c r="G51" s="39">
        <v>74</v>
      </c>
      <c r="H51" s="39" t="s">
        <v>318</v>
      </c>
      <c r="I51" s="39" t="s">
        <v>85</v>
      </c>
      <c r="J51" s="39" t="s">
        <v>29</v>
      </c>
      <c r="K51" s="39" t="s">
        <v>85</v>
      </c>
      <c r="L51" s="39">
        <v>1.952</v>
      </c>
      <c r="M51" s="39">
        <v>84.51</v>
      </c>
      <c r="N51" s="49">
        <f>(22553)*(L51/SUM(L45:L51))</f>
        <v>1078.7154443654899</v>
      </c>
      <c r="O51" s="49" t="s">
        <v>86</v>
      </c>
      <c r="P51" s="39">
        <v>25.5</v>
      </c>
      <c r="Q51" s="39">
        <v>15</v>
      </c>
      <c r="R51" s="39">
        <v>44.2</v>
      </c>
      <c r="S51" s="71"/>
      <c r="T51" s="71"/>
      <c r="U51" s="39" t="s">
        <v>89</v>
      </c>
    </row>
    <row r="52" spans="1:21" x14ac:dyDescent="0.3">
      <c r="A52" s="39" t="s">
        <v>146</v>
      </c>
      <c r="B52" s="39" t="s">
        <v>94</v>
      </c>
      <c r="C52" s="39" t="s">
        <v>95</v>
      </c>
      <c r="D52" s="49" t="s">
        <v>156</v>
      </c>
      <c r="E52" s="39" t="s">
        <v>157</v>
      </c>
      <c r="F52" s="39">
        <v>2017</v>
      </c>
      <c r="G52" s="39">
        <v>49</v>
      </c>
      <c r="H52" s="39" t="s">
        <v>318</v>
      </c>
      <c r="I52" s="39" t="s">
        <v>86</v>
      </c>
      <c r="J52" s="39" t="s">
        <v>86</v>
      </c>
      <c r="K52" s="39" t="s">
        <v>86</v>
      </c>
      <c r="L52" s="39" t="s">
        <v>86</v>
      </c>
      <c r="M52" s="39" t="s">
        <v>86</v>
      </c>
      <c r="N52" s="39" t="s">
        <v>86</v>
      </c>
      <c r="O52" s="39" t="s">
        <v>86</v>
      </c>
      <c r="P52" s="39">
        <v>25.5</v>
      </c>
      <c r="Q52" s="39" t="s">
        <v>86</v>
      </c>
      <c r="R52" s="39">
        <v>8.6999999999999993</v>
      </c>
      <c r="S52" s="71"/>
      <c r="T52" s="71"/>
      <c r="U52" s="39" t="s">
        <v>89</v>
      </c>
    </row>
    <row r="53" spans="1:21" x14ac:dyDescent="0.3">
      <c r="A53" s="39" t="s">
        <v>146</v>
      </c>
      <c r="B53" s="39" t="s">
        <v>94</v>
      </c>
      <c r="C53" s="39" t="s">
        <v>95</v>
      </c>
      <c r="D53" s="49" t="s">
        <v>158</v>
      </c>
      <c r="E53" s="39" t="s">
        <v>157</v>
      </c>
      <c r="F53" s="39">
        <v>2017</v>
      </c>
      <c r="G53" s="39" t="s">
        <v>86</v>
      </c>
      <c r="H53" s="39" t="s">
        <v>86</v>
      </c>
      <c r="I53" s="39" t="s">
        <v>86</v>
      </c>
      <c r="J53" s="39" t="s">
        <v>86</v>
      </c>
      <c r="K53" s="39" t="s">
        <v>86</v>
      </c>
      <c r="L53" s="39" t="s">
        <v>86</v>
      </c>
      <c r="M53" s="39" t="s">
        <v>86</v>
      </c>
      <c r="N53" s="39" t="s">
        <v>86</v>
      </c>
      <c r="O53" s="39" t="s">
        <v>86</v>
      </c>
      <c r="P53" s="39">
        <v>25.5</v>
      </c>
      <c r="Q53" s="39">
        <v>17</v>
      </c>
      <c r="R53" s="39">
        <v>45.7</v>
      </c>
      <c r="S53" s="71" t="s">
        <v>157</v>
      </c>
      <c r="T53" s="71"/>
      <c r="U53" s="39" t="s">
        <v>89</v>
      </c>
    </row>
    <row r="54" spans="1:21" x14ac:dyDescent="0.3">
      <c r="A54" s="39" t="s">
        <v>146</v>
      </c>
      <c r="B54" s="39" t="s">
        <v>94</v>
      </c>
      <c r="C54" s="39" t="s">
        <v>95</v>
      </c>
      <c r="D54" s="49" t="s">
        <v>159</v>
      </c>
      <c r="E54" s="39" t="s">
        <v>157</v>
      </c>
      <c r="F54" s="39">
        <v>2017</v>
      </c>
      <c r="G54" s="39" t="s">
        <v>86</v>
      </c>
      <c r="H54" s="39" t="s">
        <v>86</v>
      </c>
      <c r="I54" s="39" t="s">
        <v>86</v>
      </c>
      <c r="J54" s="39" t="s">
        <v>86</v>
      </c>
      <c r="K54" s="39" t="s">
        <v>86</v>
      </c>
      <c r="L54" s="39" t="s">
        <v>86</v>
      </c>
      <c r="M54" s="39" t="s">
        <v>86</v>
      </c>
      <c r="N54" s="39" t="s">
        <v>86</v>
      </c>
      <c r="O54" s="39" t="s">
        <v>86</v>
      </c>
      <c r="P54" s="39">
        <v>25.5</v>
      </c>
      <c r="Q54" s="39">
        <v>28</v>
      </c>
      <c r="R54" s="39">
        <v>130</v>
      </c>
      <c r="S54" s="71"/>
      <c r="T54" s="71"/>
      <c r="U54" s="39" t="s">
        <v>89</v>
      </c>
    </row>
    <row r="55" spans="1:21" x14ac:dyDescent="0.3">
      <c r="A55" s="39" t="s">
        <v>146</v>
      </c>
      <c r="B55" s="39" t="s">
        <v>94</v>
      </c>
      <c r="C55" s="39" t="s">
        <v>95</v>
      </c>
      <c r="D55" s="49" t="s">
        <v>160</v>
      </c>
      <c r="E55" s="39" t="s">
        <v>157</v>
      </c>
      <c r="F55" s="39">
        <v>2017</v>
      </c>
      <c r="G55" s="39" t="s">
        <v>86</v>
      </c>
      <c r="H55" s="39" t="s">
        <v>86</v>
      </c>
      <c r="I55" s="39" t="s">
        <v>86</v>
      </c>
      <c r="J55" s="39" t="s">
        <v>86</v>
      </c>
      <c r="K55" s="39" t="s">
        <v>86</v>
      </c>
      <c r="L55" s="39" t="s">
        <v>86</v>
      </c>
      <c r="M55" s="39" t="s">
        <v>86</v>
      </c>
      <c r="N55" s="39" t="s">
        <v>86</v>
      </c>
      <c r="O55" s="39" t="s">
        <v>86</v>
      </c>
      <c r="P55" s="39">
        <v>25.5</v>
      </c>
      <c r="Q55" s="39" t="s">
        <v>86</v>
      </c>
      <c r="R55" s="39">
        <v>62.1</v>
      </c>
      <c r="S55" s="71"/>
      <c r="T55" s="71"/>
      <c r="U55" s="39" t="s">
        <v>89</v>
      </c>
    </row>
    <row r="56" spans="1:21" x14ac:dyDescent="0.3">
      <c r="A56" s="39" t="s">
        <v>161</v>
      </c>
      <c r="B56" s="39" t="s">
        <v>162</v>
      </c>
      <c r="C56" s="39" t="s">
        <v>163</v>
      </c>
      <c r="D56" s="39" t="s">
        <v>164</v>
      </c>
      <c r="E56" s="39" t="s">
        <v>165</v>
      </c>
      <c r="F56" s="39">
        <v>2017</v>
      </c>
      <c r="G56" s="39">
        <v>56.54</v>
      </c>
      <c r="H56" s="39" t="s">
        <v>166</v>
      </c>
      <c r="I56" s="39" t="s">
        <v>85</v>
      </c>
      <c r="J56" s="39" t="s">
        <v>86</v>
      </c>
      <c r="K56" s="39" t="s">
        <v>85</v>
      </c>
      <c r="L56" s="39">
        <v>13.2</v>
      </c>
      <c r="M56" s="39">
        <v>2268</v>
      </c>
      <c r="N56" s="39">
        <v>23489.591</v>
      </c>
      <c r="O56" s="58">
        <v>902.30577371212121</v>
      </c>
      <c r="P56" s="39">
        <v>32</v>
      </c>
      <c r="Q56" s="39" t="s">
        <v>86</v>
      </c>
      <c r="R56" s="39" t="s">
        <v>86</v>
      </c>
      <c r="S56" s="39" t="s">
        <v>167</v>
      </c>
      <c r="U56" s="39" t="s">
        <v>89</v>
      </c>
    </row>
    <row r="57" spans="1:21" s="39" customFormat="1" ht="12" customHeight="1" x14ac:dyDescent="0.25">
      <c r="A57" s="39" t="s">
        <v>168</v>
      </c>
      <c r="B57" s="39" t="s">
        <v>169</v>
      </c>
      <c r="C57" s="39" t="s">
        <v>170</v>
      </c>
      <c r="D57" s="39" t="s">
        <v>171</v>
      </c>
      <c r="E57" s="39" t="s">
        <v>172</v>
      </c>
      <c r="F57" s="39">
        <v>2017</v>
      </c>
      <c r="G57" s="39">
        <v>99.99</v>
      </c>
      <c r="H57" s="39" t="s">
        <v>84</v>
      </c>
      <c r="I57" s="39" t="s">
        <v>85</v>
      </c>
      <c r="J57" s="39" t="s">
        <v>29</v>
      </c>
      <c r="K57" s="39" t="s">
        <v>85</v>
      </c>
      <c r="L57" s="39">
        <v>13.14</v>
      </c>
      <c r="M57" s="39">
        <v>71</v>
      </c>
      <c r="N57" s="39">
        <v>880</v>
      </c>
      <c r="O57" s="39">
        <v>56</v>
      </c>
      <c r="P57" s="39">
        <v>42</v>
      </c>
      <c r="Q57" s="39" t="s">
        <v>86</v>
      </c>
      <c r="R57" s="39">
        <v>70.099999999999994</v>
      </c>
      <c r="S57" s="71" t="s">
        <v>173</v>
      </c>
      <c r="T57" s="70"/>
      <c r="U57" s="39" t="s">
        <v>89</v>
      </c>
    </row>
    <row r="58" spans="1:21" s="39" customFormat="1" ht="12" x14ac:dyDescent="0.25">
      <c r="A58" s="39" t="s">
        <v>168</v>
      </c>
      <c r="B58" s="39" t="s">
        <v>169</v>
      </c>
      <c r="C58" s="39" t="s">
        <v>170</v>
      </c>
      <c r="D58" s="39" t="s">
        <v>174</v>
      </c>
      <c r="E58" s="39" t="s">
        <v>172</v>
      </c>
      <c r="F58" s="39">
        <v>2017</v>
      </c>
      <c r="G58" s="39">
        <v>99.99</v>
      </c>
      <c r="H58" s="39" t="s">
        <v>84</v>
      </c>
      <c r="I58" s="39" t="s">
        <v>85</v>
      </c>
      <c r="J58" s="39" t="s">
        <v>29</v>
      </c>
      <c r="K58" s="39" t="s">
        <v>85</v>
      </c>
      <c r="L58" s="39">
        <v>4.9800000000000004</v>
      </c>
      <c r="M58" s="39">
        <v>71</v>
      </c>
      <c r="N58" s="56">
        <v>463</v>
      </c>
      <c r="O58" s="39">
        <v>56</v>
      </c>
      <c r="P58" s="39">
        <v>47</v>
      </c>
      <c r="Q58" s="39" t="s">
        <v>86</v>
      </c>
      <c r="R58" s="39">
        <v>38.1</v>
      </c>
      <c r="S58" s="71"/>
      <c r="T58" s="70"/>
      <c r="U58" s="39" t="s">
        <v>89</v>
      </c>
    </row>
    <row r="59" spans="1:21" s="39" customFormat="1" ht="12" x14ac:dyDescent="0.25">
      <c r="A59" s="39" t="s">
        <v>168</v>
      </c>
      <c r="B59" s="39" t="s">
        <v>169</v>
      </c>
      <c r="C59" s="39" t="s">
        <v>170</v>
      </c>
      <c r="D59" s="39" t="s">
        <v>175</v>
      </c>
      <c r="E59" s="39" t="s">
        <v>172</v>
      </c>
      <c r="F59" s="39">
        <v>2017</v>
      </c>
      <c r="G59" s="39">
        <v>99.99</v>
      </c>
      <c r="H59" s="39" t="s">
        <v>84</v>
      </c>
      <c r="I59" s="39" t="s">
        <v>85</v>
      </c>
      <c r="J59" s="39" t="s">
        <v>29</v>
      </c>
      <c r="K59" s="39" t="s">
        <v>85</v>
      </c>
      <c r="L59" s="39">
        <v>2.2999999999999998</v>
      </c>
      <c r="M59" s="39">
        <v>71</v>
      </c>
      <c r="N59" s="39">
        <v>202</v>
      </c>
      <c r="O59" s="39">
        <v>56</v>
      </c>
      <c r="P59" s="39">
        <v>51</v>
      </c>
      <c r="Q59" s="39" t="s">
        <v>86</v>
      </c>
      <c r="R59" s="39">
        <v>136.1</v>
      </c>
      <c r="S59" s="71"/>
      <c r="T59" s="70"/>
      <c r="U59" s="39" t="s">
        <v>89</v>
      </c>
    </row>
    <row r="60" spans="1:21" s="39" customFormat="1" ht="12" x14ac:dyDescent="0.25">
      <c r="A60" s="39" t="s">
        <v>168</v>
      </c>
      <c r="B60" s="39" t="s">
        <v>169</v>
      </c>
      <c r="C60" s="39" t="s">
        <v>170</v>
      </c>
      <c r="D60" s="39" t="s">
        <v>176</v>
      </c>
      <c r="E60" s="39" t="s">
        <v>172</v>
      </c>
      <c r="F60" s="39">
        <v>2017</v>
      </c>
      <c r="G60" s="39">
        <v>99.99</v>
      </c>
      <c r="H60" s="39" t="s">
        <v>84</v>
      </c>
      <c r="I60" s="39" t="s">
        <v>85</v>
      </c>
      <c r="J60" s="39" t="s">
        <v>29</v>
      </c>
      <c r="K60" s="39" t="s">
        <v>85</v>
      </c>
      <c r="L60" s="39">
        <v>0.85</v>
      </c>
      <c r="M60" s="39">
        <v>71</v>
      </c>
      <c r="N60" s="56">
        <v>43</v>
      </c>
      <c r="O60" s="39">
        <v>56</v>
      </c>
      <c r="P60" s="39">
        <v>35</v>
      </c>
      <c r="Q60" s="39" t="s">
        <v>86</v>
      </c>
      <c r="R60" s="39">
        <v>6</v>
      </c>
      <c r="S60" s="71"/>
      <c r="T60" s="70"/>
      <c r="U60" s="39" t="s">
        <v>89</v>
      </c>
    </row>
    <row r="61" spans="1:21" s="39" customFormat="1" ht="12" x14ac:dyDescent="0.25">
      <c r="A61" s="39" t="s">
        <v>168</v>
      </c>
      <c r="B61" s="39" t="s">
        <v>169</v>
      </c>
      <c r="C61" s="39" t="s">
        <v>170</v>
      </c>
      <c r="D61" s="39" t="s">
        <v>177</v>
      </c>
      <c r="E61" s="39" t="s">
        <v>172</v>
      </c>
      <c r="F61" s="39">
        <v>2017</v>
      </c>
      <c r="G61" s="39">
        <v>99.99</v>
      </c>
      <c r="H61" s="39" t="s">
        <v>84</v>
      </c>
      <c r="I61" s="39" t="s">
        <v>85</v>
      </c>
      <c r="J61" s="39" t="s">
        <v>29</v>
      </c>
      <c r="K61" s="39" t="s">
        <v>85</v>
      </c>
      <c r="L61" s="39">
        <v>0.94</v>
      </c>
      <c r="M61" s="39">
        <v>71</v>
      </c>
      <c r="N61" s="39">
        <v>67</v>
      </c>
      <c r="O61" s="39">
        <v>56</v>
      </c>
      <c r="P61" s="39">
        <v>40</v>
      </c>
      <c r="Q61" s="39" t="s">
        <v>86</v>
      </c>
      <c r="R61" s="39">
        <v>3.2</v>
      </c>
      <c r="S61" s="71"/>
      <c r="T61" s="70"/>
      <c r="U61" s="39" t="s">
        <v>89</v>
      </c>
    </row>
    <row r="62" spans="1:21" s="39" customFormat="1" ht="12" x14ac:dyDescent="0.25">
      <c r="A62" s="39" t="s">
        <v>168</v>
      </c>
      <c r="B62" s="39" t="s">
        <v>169</v>
      </c>
      <c r="C62" s="39" t="s">
        <v>170</v>
      </c>
      <c r="D62" s="39" t="s">
        <v>178</v>
      </c>
      <c r="E62" s="39" t="s">
        <v>172</v>
      </c>
      <c r="F62" s="39">
        <v>2017</v>
      </c>
      <c r="G62" s="39">
        <v>99.99</v>
      </c>
      <c r="H62" s="39" t="s">
        <v>84</v>
      </c>
      <c r="I62" s="39" t="s">
        <v>85</v>
      </c>
      <c r="J62" s="39" t="s">
        <v>29</v>
      </c>
      <c r="K62" s="39" t="s">
        <v>86</v>
      </c>
      <c r="L62" s="39" t="s">
        <v>86</v>
      </c>
      <c r="M62" s="39" t="s">
        <v>86</v>
      </c>
      <c r="N62" s="39" t="s">
        <v>86</v>
      </c>
      <c r="O62" s="39" t="s">
        <v>86</v>
      </c>
      <c r="P62" s="39" t="s">
        <v>86</v>
      </c>
      <c r="Q62" s="39" t="s">
        <v>86</v>
      </c>
      <c r="R62" s="39" t="s">
        <v>86</v>
      </c>
      <c r="S62" s="71"/>
      <c r="T62" s="70"/>
      <c r="U62" s="39" t="s">
        <v>89</v>
      </c>
    </row>
    <row r="63" spans="1:21" s="39" customFormat="1" ht="12" x14ac:dyDescent="0.25">
      <c r="A63" s="39" t="s">
        <v>168</v>
      </c>
      <c r="B63" s="39" t="s">
        <v>169</v>
      </c>
      <c r="C63" s="39" t="s">
        <v>170</v>
      </c>
      <c r="D63" s="39" t="s">
        <v>179</v>
      </c>
      <c r="E63" s="39" t="s">
        <v>172</v>
      </c>
      <c r="F63" s="39">
        <v>2017</v>
      </c>
      <c r="G63" s="39" t="s">
        <v>86</v>
      </c>
      <c r="H63" s="39" t="s">
        <v>84</v>
      </c>
      <c r="I63" s="39" t="s">
        <v>85</v>
      </c>
      <c r="J63" s="39" t="s">
        <v>29</v>
      </c>
      <c r="K63" s="39" t="s">
        <v>86</v>
      </c>
      <c r="L63" s="39">
        <v>1.07</v>
      </c>
      <c r="M63" s="39">
        <v>71</v>
      </c>
      <c r="N63" s="56">
        <v>66</v>
      </c>
      <c r="O63" s="39">
        <v>56</v>
      </c>
      <c r="P63" s="39">
        <v>20</v>
      </c>
      <c r="Q63" s="39" t="s">
        <v>86</v>
      </c>
      <c r="R63" s="39" t="s">
        <v>86</v>
      </c>
      <c r="S63" s="71"/>
      <c r="T63" s="70"/>
      <c r="U63" s="39" t="s">
        <v>89</v>
      </c>
    </row>
    <row r="64" spans="1:21" s="39" customFormat="1" ht="12" x14ac:dyDescent="0.25">
      <c r="A64" s="39" t="s">
        <v>168</v>
      </c>
      <c r="B64" s="39" t="s">
        <v>80</v>
      </c>
      <c r="C64" s="39" t="s">
        <v>81</v>
      </c>
      <c r="D64" s="39" t="s">
        <v>180</v>
      </c>
      <c r="E64" s="39" t="s">
        <v>172</v>
      </c>
      <c r="F64" s="39">
        <v>2017</v>
      </c>
      <c r="G64" s="39">
        <v>16.66</v>
      </c>
      <c r="H64" s="39" t="s">
        <v>181</v>
      </c>
      <c r="I64" s="39" t="s">
        <v>85</v>
      </c>
      <c r="J64" s="39" t="s">
        <v>29</v>
      </c>
      <c r="K64" s="39" t="s">
        <v>85</v>
      </c>
      <c r="L64" s="39">
        <v>13.36</v>
      </c>
      <c r="M64" s="39">
        <v>83</v>
      </c>
      <c r="N64" s="56">
        <v>883</v>
      </c>
      <c r="O64" s="39">
        <v>53</v>
      </c>
      <c r="P64" s="39">
        <v>34</v>
      </c>
      <c r="Q64" s="39" t="s">
        <v>86</v>
      </c>
      <c r="R64" s="39">
        <v>750.9</v>
      </c>
      <c r="S64" s="71"/>
      <c r="T64" s="70"/>
      <c r="U64" s="39" t="s">
        <v>89</v>
      </c>
    </row>
    <row r="65" spans="1:21" s="39" customFormat="1" ht="12" x14ac:dyDescent="0.25">
      <c r="A65" s="39" t="s">
        <v>168</v>
      </c>
      <c r="B65" s="39" t="s">
        <v>131</v>
      </c>
      <c r="C65" s="39" t="s">
        <v>132</v>
      </c>
      <c r="D65" s="39" t="s">
        <v>182</v>
      </c>
      <c r="E65" s="39" t="s">
        <v>183</v>
      </c>
      <c r="F65" s="39">
        <v>2017</v>
      </c>
      <c r="G65" s="39">
        <v>40</v>
      </c>
      <c r="I65" s="39" t="s">
        <v>85</v>
      </c>
      <c r="J65" s="39" t="s">
        <v>29</v>
      </c>
      <c r="K65" s="39" t="s">
        <v>85</v>
      </c>
      <c r="L65" s="39" t="s">
        <v>86</v>
      </c>
      <c r="M65" s="39" t="s">
        <v>86</v>
      </c>
      <c r="N65" s="56" t="s">
        <v>86</v>
      </c>
      <c r="O65" s="39" t="s">
        <v>86</v>
      </c>
      <c r="P65" s="39">
        <v>40</v>
      </c>
      <c r="Q65" s="39" t="s">
        <v>86</v>
      </c>
      <c r="R65" s="39">
        <v>18.5</v>
      </c>
      <c r="S65" s="71"/>
      <c r="T65" s="70"/>
      <c r="U65" s="39" t="s">
        <v>89</v>
      </c>
    </row>
    <row r="66" spans="1:21" s="39" customFormat="1" ht="12" x14ac:dyDescent="0.25">
      <c r="A66" s="39" t="s">
        <v>168</v>
      </c>
      <c r="B66" s="39" t="s">
        <v>131</v>
      </c>
      <c r="C66" s="39" t="s">
        <v>132</v>
      </c>
      <c r="D66" s="39" t="s">
        <v>133</v>
      </c>
      <c r="E66" s="39" t="s">
        <v>183</v>
      </c>
      <c r="F66" s="39">
        <v>2017</v>
      </c>
      <c r="G66" s="39">
        <v>45</v>
      </c>
      <c r="H66" s="39" t="s">
        <v>84</v>
      </c>
      <c r="I66" s="39" t="s">
        <v>85</v>
      </c>
      <c r="J66" s="39" t="s">
        <v>29</v>
      </c>
      <c r="K66" s="39" t="s">
        <v>85</v>
      </c>
      <c r="L66" s="39" t="s">
        <v>86</v>
      </c>
      <c r="M66" s="39">
        <v>81</v>
      </c>
      <c r="N66" s="39" t="s">
        <v>86</v>
      </c>
      <c r="O66" s="39" t="s">
        <v>86</v>
      </c>
      <c r="P66" s="39">
        <v>40</v>
      </c>
      <c r="Q66" s="39" t="s">
        <v>86</v>
      </c>
      <c r="R66" s="39">
        <v>144.4</v>
      </c>
      <c r="S66" s="71"/>
      <c r="T66" s="70"/>
      <c r="U66" s="39" t="s">
        <v>89</v>
      </c>
    </row>
    <row r="67" spans="1:21" x14ac:dyDescent="0.3">
      <c r="A67" s="39" t="s">
        <v>184</v>
      </c>
      <c r="B67" s="39" t="s">
        <v>169</v>
      </c>
      <c r="C67" s="39" t="s">
        <v>170</v>
      </c>
      <c r="D67" s="39" t="s">
        <v>185</v>
      </c>
      <c r="E67" s="39" t="s">
        <v>186</v>
      </c>
      <c r="F67" s="39">
        <v>2017</v>
      </c>
      <c r="G67" s="39">
        <v>88</v>
      </c>
      <c r="H67" s="39" t="s">
        <v>84</v>
      </c>
      <c r="I67" s="39" t="s">
        <v>85</v>
      </c>
      <c r="J67" s="39" t="s">
        <v>29</v>
      </c>
      <c r="K67" s="39" t="s">
        <v>85</v>
      </c>
      <c r="L67" s="39">
        <f>(47.7)*(R67/SUM(R67:R70))</f>
        <v>17.237190482834468</v>
      </c>
      <c r="M67" s="39">
        <v>88.54</v>
      </c>
      <c r="N67" s="39">
        <f>L67/(SUM(L67:L70))*3258</f>
        <v>1177.3326329785052</v>
      </c>
      <c r="O67" s="39">
        <f>2451/52.3</f>
        <v>46.864244741873804</v>
      </c>
      <c r="P67" s="39">
        <v>35</v>
      </c>
      <c r="Q67" s="39" t="s">
        <v>86</v>
      </c>
      <c r="R67" s="39">
        <v>4403</v>
      </c>
      <c r="S67" s="71" t="s">
        <v>187</v>
      </c>
      <c r="T67" s="71" t="s">
        <v>188</v>
      </c>
      <c r="U67" s="39" t="s">
        <v>89</v>
      </c>
    </row>
    <row r="68" spans="1:21" x14ac:dyDescent="0.3">
      <c r="A68" s="39" t="s">
        <v>184</v>
      </c>
      <c r="B68" s="39" t="s">
        <v>169</v>
      </c>
      <c r="C68" s="39" t="s">
        <v>170</v>
      </c>
      <c r="D68" s="39" t="s">
        <v>189</v>
      </c>
      <c r="E68" s="39" t="s">
        <v>186</v>
      </c>
      <c r="F68" s="39">
        <v>2017</v>
      </c>
      <c r="G68" s="39">
        <v>90</v>
      </c>
      <c r="H68" s="39" t="s">
        <v>84</v>
      </c>
      <c r="I68" s="39" t="s">
        <v>85</v>
      </c>
      <c r="J68" s="39" t="s">
        <v>29</v>
      </c>
      <c r="K68" s="39" t="s">
        <v>85</v>
      </c>
      <c r="L68" s="39">
        <f>(47.7)*(R68/SUM(R67:R70))</f>
        <v>27.678159598828003</v>
      </c>
      <c r="M68" s="39">
        <v>88.54</v>
      </c>
      <c r="N68" s="39">
        <f>L68/(SUM(L67:L70))*3258</f>
        <v>1890.470523542592</v>
      </c>
      <c r="O68" s="39">
        <f t="shared" ref="O68:O70" si="0">2451/52.3</f>
        <v>46.864244741873804</v>
      </c>
      <c r="P68" s="39">
        <v>35</v>
      </c>
      <c r="Q68" s="39" t="s">
        <v>86</v>
      </c>
      <c r="R68" s="39">
        <v>7070</v>
      </c>
      <c r="S68" s="71"/>
      <c r="T68" s="71"/>
      <c r="U68" s="39" t="s">
        <v>89</v>
      </c>
    </row>
    <row r="69" spans="1:21" x14ac:dyDescent="0.3">
      <c r="A69" s="39" t="s">
        <v>184</v>
      </c>
      <c r="B69" s="39" t="s">
        <v>169</v>
      </c>
      <c r="C69" s="39" t="s">
        <v>170</v>
      </c>
      <c r="D69" s="39" t="s">
        <v>190</v>
      </c>
      <c r="E69" s="39" t="s">
        <v>186</v>
      </c>
      <c r="F69" s="39">
        <v>2017</v>
      </c>
      <c r="G69" s="39">
        <v>100</v>
      </c>
      <c r="H69" s="39" t="s">
        <v>84</v>
      </c>
      <c r="I69" s="39" t="s">
        <v>85</v>
      </c>
      <c r="J69" s="39" t="s">
        <v>29</v>
      </c>
      <c r="K69" s="39" t="s">
        <v>85</v>
      </c>
      <c r="L69" s="39">
        <f>(47.7)*(R69/SUM(R67:R70))</f>
        <v>1.6599066011178323</v>
      </c>
      <c r="M69" s="39">
        <v>88.54</v>
      </c>
      <c r="N69" s="39">
        <f>L69/(SUM(L67:L70))*3258</f>
        <v>113.37475275559534</v>
      </c>
      <c r="O69" s="39">
        <f t="shared" si="0"/>
        <v>46.864244741873804</v>
      </c>
      <c r="P69" s="39">
        <v>35</v>
      </c>
      <c r="Q69" s="39" t="s">
        <v>86</v>
      </c>
      <c r="R69" s="39">
        <v>424</v>
      </c>
      <c r="S69" s="71"/>
      <c r="T69" s="71"/>
      <c r="U69" s="39" t="s">
        <v>89</v>
      </c>
    </row>
    <row r="70" spans="1:21" x14ac:dyDescent="0.3">
      <c r="A70" s="39" t="s">
        <v>184</v>
      </c>
      <c r="B70" s="39" t="s">
        <v>169</v>
      </c>
      <c r="C70" s="39" t="s">
        <v>170</v>
      </c>
      <c r="D70" s="39" t="s">
        <v>191</v>
      </c>
      <c r="E70" s="39" t="s">
        <v>186</v>
      </c>
      <c r="F70" s="39">
        <v>2017</v>
      </c>
      <c r="G70" s="39">
        <v>75</v>
      </c>
      <c r="H70" s="39" t="s">
        <v>84</v>
      </c>
      <c r="I70" s="39" t="s">
        <v>85</v>
      </c>
      <c r="J70" s="39" t="s">
        <v>29</v>
      </c>
      <c r="K70" s="39" t="s">
        <v>85</v>
      </c>
      <c r="L70" s="39">
        <f>(47.7)*(R70/SUM(R67:R70))</f>
        <v>1.124743317219701</v>
      </c>
      <c r="M70" s="39">
        <v>88.54</v>
      </c>
      <c r="N70" s="39">
        <f>L70/(SUM(L67:L70))*3258</f>
        <v>76.82209072330788</v>
      </c>
      <c r="O70" s="39">
        <f t="shared" si="0"/>
        <v>46.864244741873804</v>
      </c>
      <c r="P70" s="39">
        <v>35</v>
      </c>
      <c r="Q70" s="39" t="s">
        <v>86</v>
      </c>
      <c r="R70" s="39">
        <v>287.3</v>
      </c>
      <c r="S70" s="71"/>
      <c r="T70" s="71"/>
      <c r="U70" s="39" t="s">
        <v>89</v>
      </c>
    </row>
    <row r="71" spans="1:21" ht="14.4" customHeight="1" x14ac:dyDescent="0.3">
      <c r="A71" s="39" t="s">
        <v>192</v>
      </c>
      <c r="B71" s="39" t="s">
        <v>193</v>
      </c>
      <c r="C71" s="39" t="s">
        <v>194</v>
      </c>
      <c r="D71" s="49" t="s">
        <v>195</v>
      </c>
      <c r="E71" s="59" t="s">
        <v>196</v>
      </c>
      <c r="F71" s="39">
        <v>2016</v>
      </c>
      <c r="G71" s="39" t="s">
        <v>86</v>
      </c>
      <c r="H71" s="39" t="s">
        <v>197</v>
      </c>
      <c r="I71" s="39" t="s">
        <v>85</v>
      </c>
      <c r="J71" s="39" t="s">
        <v>198</v>
      </c>
      <c r="K71" s="39" t="s">
        <v>85</v>
      </c>
      <c r="L71" s="39">
        <v>2.0463499999999999</v>
      </c>
      <c r="M71" s="39">
        <v>206.71</v>
      </c>
      <c r="N71" s="39">
        <v>497.8</v>
      </c>
      <c r="O71" s="61">
        <v>312.54000000000002</v>
      </c>
      <c r="P71" s="39" t="s">
        <v>86</v>
      </c>
      <c r="Q71" s="39">
        <v>5</v>
      </c>
      <c r="R71" s="39">
        <v>14.8</v>
      </c>
      <c r="S71" s="71" t="s">
        <v>199</v>
      </c>
      <c r="T71" s="71" t="s">
        <v>200</v>
      </c>
      <c r="U71" s="39" t="s">
        <v>89</v>
      </c>
    </row>
    <row r="72" spans="1:21" ht="14.4" customHeight="1" x14ac:dyDescent="0.3">
      <c r="A72" s="39" t="s">
        <v>192</v>
      </c>
      <c r="B72" s="39" t="s">
        <v>193</v>
      </c>
      <c r="C72" s="39" t="s">
        <v>194</v>
      </c>
      <c r="D72" s="49" t="s">
        <v>201</v>
      </c>
      <c r="E72" s="59" t="s">
        <v>196</v>
      </c>
      <c r="F72" s="39">
        <v>2016</v>
      </c>
      <c r="G72" s="39" t="s">
        <v>86</v>
      </c>
      <c r="H72" s="39" t="s">
        <v>197</v>
      </c>
      <c r="I72" s="39" t="s">
        <v>85</v>
      </c>
      <c r="J72" s="39" t="s">
        <v>198</v>
      </c>
      <c r="K72" s="39" t="s">
        <v>85</v>
      </c>
      <c r="L72" s="39">
        <v>2.0463499999999999</v>
      </c>
      <c r="M72" s="39">
        <v>206.71</v>
      </c>
      <c r="N72" s="39">
        <v>497.8</v>
      </c>
      <c r="O72" s="57">
        <v>312.54000000000002</v>
      </c>
      <c r="P72" s="39" t="s">
        <v>86</v>
      </c>
      <c r="Q72" s="39">
        <v>4</v>
      </c>
      <c r="R72" s="39">
        <v>40.5</v>
      </c>
      <c r="S72" s="71"/>
      <c r="T72" s="71"/>
      <c r="U72" s="39" t="s">
        <v>89</v>
      </c>
    </row>
    <row r="73" spans="1:21" s="39" customFormat="1" ht="12" x14ac:dyDescent="0.25">
      <c r="A73" s="39" t="s">
        <v>202</v>
      </c>
      <c r="B73" s="39" t="s">
        <v>203</v>
      </c>
      <c r="C73" s="39" t="s">
        <v>204</v>
      </c>
      <c r="D73" s="39" t="s">
        <v>205</v>
      </c>
      <c r="E73" s="39" t="s">
        <v>206</v>
      </c>
      <c r="F73" s="39">
        <v>2017</v>
      </c>
      <c r="G73" s="39">
        <v>100</v>
      </c>
      <c r="H73" s="39" t="s">
        <v>207</v>
      </c>
      <c r="I73" s="39" t="s">
        <v>85</v>
      </c>
      <c r="J73" s="39" t="s">
        <v>207</v>
      </c>
      <c r="K73" s="39" t="s">
        <v>86</v>
      </c>
      <c r="L73" s="39">
        <v>4.54</v>
      </c>
      <c r="M73" s="58">
        <v>2171.8000000000002</v>
      </c>
      <c r="N73" s="39">
        <v>1410.2350485961124</v>
      </c>
      <c r="O73" s="58">
        <v>2136.65</v>
      </c>
      <c r="P73" s="39">
        <v>-1.04</v>
      </c>
      <c r="Q73" s="39" t="s">
        <v>86</v>
      </c>
      <c r="R73" s="39" t="s">
        <v>86</v>
      </c>
      <c r="S73" s="49" t="s">
        <v>208</v>
      </c>
      <c r="T73" s="49" t="s">
        <v>209</v>
      </c>
      <c r="U73" s="39" t="s">
        <v>89</v>
      </c>
    </row>
    <row r="74" spans="1:21" s="39" customFormat="1" ht="12" x14ac:dyDescent="0.25">
      <c r="A74" s="39" t="s">
        <v>202</v>
      </c>
      <c r="B74" s="39" t="s">
        <v>203</v>
      </c>
      <c r="C74" s="39" t="s">
        <v>204</v>
      </c>
      <c r="D74" s="39" t="s">
        <v>210</v>
      </c>
      <c r="E74" s="39" t="s">
        <v>211</v>
      </c>
      <c r="F74" s="39">
        <v>2017</v>
      </c>
      <c r="G74" s="39">
        <v>100</v>
      </c>
      <c r="H74" s="39" t="s">
        <v>207</v>
      </c>
      <c r="I74" s="39" t="s">
        <v>85</v>
      </c>
      <c r="J74" s="39" t="s">
        <v>207</v>
      </c>
      <c r="K74" s="39" t="s">
        <v>85</v>
      </c>
      <c r="L74" s="39">
        <v>8.9420000000000002</v>
      </c>
      <c r="M74" s="58">
        <v>1414.25</v>
      </c>
      <c r="N74" s="39">
        <v>13216.268903878585</v>
      </c>
      <c r="O74" s="58">
        <v>1048.8499999999999</v>
      </c>
      <c r="P74" s="39">
        <v>23.69</v>
      </c>
      <c r="Q74" s="39" t="s">
        <v>86</v>
      </c>
      <c r="R74" s="39">
        <v>21168</v>
      </c>
      <c r="S74" s="49" t="s">
        <v>212</v>
      </c>
      <c r="T74" s="49" t="s">
        <v>213</v>
      </c>
      <c r="U74" s="39" t="s">
        <v>89</v>
      </c>
    </row>
    <row r="75" spans="1:21" s="39" customFormat="1" ht="12" x14ac:dyDescent="0.25">
      <c r="A75" s="39" t="s">
        <v>202</v>
      </c>
      <c r="B75" s="39" t="s">
        <v>203</v>
      </c>
      <c r="C75" s="39" t="s">
        <v>204</v>
      </c>
      <c r="D75" s="39" t="s">
        <v>214</v>
      </c>
      <c r="E75" s="39" t="s">
        <v>215</v>
      </c>
      <c r="F75" s="39">
        <v>2017</v>
      </c>
      <c r="G75" s="39">
        <v>100</v>
      </c>
      <c r="H75" s="39" t="s">
        <v>207</v>
      </c>
      <c r="I75" s="39" t="s">
        <v>85</v>
      </c>
      <c r="J75" s="39" t="s">
        <v>207</v>
      </c>
      <c r="K75" s="39" t="s">
        <v>85</v>
      </c>
      <c r="L75" s="39">
        <v>40.485999999999997</v>
      </c>
      <c r="M75" s="39" t="s">
        <v>86</v>
      </c>
      <c r="N75" s="39">
        <v>147175.29999999999</v>
      </c>
      <c r="O75" s="39" t="s">
        <v>86</v>
      </c>
      <c r="P75" s="39" t="s">
        <v>86</v>
      </c>
      <c r="Q75" s="39" t="s">
        <v>86</v>
      </c>
      <c r="R75" s="39">
        <v>50240</v>
      </c>
      <c r="S75" s="49" t="s">
        <v>216</v>
      </c>
      <c r="T75" s="49"/>
      <c r="U75" s="39" t="s">
        <v>89</v>
      </c>
    </row>
    <row r="76" spans="1:21" s="39" customFormat="1" ht="12" x14ac:dyDescent="0.25">
      <c r="A76" s="39" t="s">
        <v>202</v>
      </c>
      <c r="B76" s="39" t="s">
        <v>203</v>
      </c>
      <c r="C76" s="39" t="s">
        <v>204</v>
      </c>
      <c r="D76" s="39" t="s">
        <v>217</v>
      </c>
      <c r="E76" s="39" t="s">
        <v>218</v>
      </c>
      <c r="F76" s="39">
        <v>2017</v>
      </c>
      <c r="G76" s="39">
        <v>100</v>
      </c>
      <c r="H76" s="39" t="s">
        <v>207</v>
      </c>
      <c r="I76" s="39" t="s">
        <v>85</v>
      </c>
      <c r="J76" s="39" t="s">
        <v>207</v>
      </c>
      <c r="K76" s="39" t="s">
        <v>85</v>
      </c>
      <c r="L76" s="39">
        <v>139.208</v>
      </c>
      <c r="M76" s="39" t="s">
        <v>86</v>
      </c>
      <c r="N76" s="39">
        <v>242521.2</v>
      </c>
      <c r="O76" s="39" t="s">
        <v>86</v>
      </c>
      <c r="P76" s="39" t="s">
        <v>86</v>
      </c>
      <c r="Q76" s="39" t="s">
        <v>86</v>
      </c>
      <c r="R76" s="39">
        <v>34294.5</v>
      </c>
      <c r="S76" s="39" t="s">
        <v>219</v>
      </c>
      <c r="U76" s="39" t="s">
        <v>89</v>
      </c>
    </row>
    <row r="77" spans="1:21" s="39" customFormat="1" ht="12" x14ac:dyDescent="0.25">
      <c r="A77" s="39" t="s">
        <v>202</v>
      </c>
      <c r="B77" s="39" t="s">
        <v>203</v>
      </c>
      <c r="C77" s="39" t="s">
        <v>204</v>
      </c>
      <c r="D77" s="39" t="s">
        <v>220</v>
      </c>
      <c r="E77" s="39" t="s">
        <v>221</v>
      </c>
      <c r="F77" s="39">
        <v>2017</v>
      </c>
      <c r="G77" s="39">
        <v>100</v>
      </c>
      <c r="H77" s="39" t="s">
        <v>207</v>
      </c>
      <c r="I77" s="39" t="s">
        <v>85</v>
      </c>
      <c r="J77" s="39" t="s">
        <v>207</v>
      </c>
      <c r="K77" s="39" t="s">
        <v>86</v>
      </c>
      <c r="L77" s="39">
        <v>84.096000000000004</v>
      </c>
      <c r="M77" s="58">
        <v>1180.83</v>
      </c>
      <c r="N77" s="39">
        <v>176770</v>
      </c>
      <c r="O77" s="58">
        <v>893.53</v>
      </c>
      <c r="P77" s="39">
        <v>35.54</v>
      </c>
      <c r="Q77" s="39" t="s">
        <v>86</v>
      </c>
      <c r="R77" s="39" t="s">
        <v>86</v>
      </c>
      <c r="S77" s="39" t="s">
        <v>222</v>
      </c>
      <c r="U77" s="39" t="s">
        <v>89</v>
      </c>
    </row>
    <row r="78" spans="1:21" s="39" customFormat="1" ht="12" x14ac:dyDescent="0.25">
      <c r="A78" s="39" t="s">
        <v>202</v>
      </c>
      <c r="B78" s="39" t="s">
        <v>203</v>
      </c>
      <c r="C78" s="39" t="s">
        <v>204</v>
      </c>
      <c r="D78" s="39" t="s">
        <v>223</v>
      </c>
      <c r="E78" s="39" t="s">
        <v>224</v>
      </c>
      <c r="F78" s="39">
        <v>2017</v>
      </c>
      <c r="G78" s="39">
        <v>100</v>
      </c>
      <c r="H78" s="39" t="s">
        <v>207</v>
      </c>
      <c r="I78" s="39" t="s">
        <v>85</v>
      </c>
      <c r="J78" s="39" t="s">
        <v>207</v>
      </c>
      <c r="K78" s="39" t="s">
        <v>85</v>
      </c>
      <c r="L78" s="39">
        <v>140.00299999999999</v>
      </c>
      <c r="M78" s="39" t="s">
        <v>86</v>
      </c>
      <c r="N78" s="39">
        <v>292155.3</v>
      </c>
      <c r="O78" s="39" t="s">
        <v>86</v>
      </c>
      <c r="P78" s="39">
        <v>17.68</v>
      </c>
      <c r="Q78" s="39" t="s">
        <v>86</v>
      </c>
      <c r="R78" s="39">
        <v>244243.56</v>
      </c>
      <c r="S78" s="39" t="s">
        <v>225</v>
      </c>
      <c r="U78" s="39" t="s">
        <v>89</v>
      </c>
    </row>
    <row r="79" spans="1:21" s="39" customFormat="1" ht="12" x14ac:dyDescent="0.25">
      <c r="A79" s="39" t="s">
        <v>202</v>
      </c>
      <c r="B79" s="39" t="s">
        <v>203</v>
      </c>
      <c r="C79" s="39" t="s">
        <v>204</v>
      </c>
      <c r="D79" s="39" t="s">
        <v>226</v>
      </c>
      <c r="E79" s="39" t="s">
        <v>227</v>
      </c>
      <c r="F79" s="39">
        <v>2017</v>
      </c>
      <c r="G79" s="39">
        <v>100</v>
      </c>
      <c r="H79" s="39" t="s">
        <v>207</v>
      </c>
      <c r="I79" s="39" t="s">
        <v>85</v>
      </c>
      <c r="J79" s="39" t="s">
        <v>207</v>
      </c>
      <c r="K79" s="39" t="s">
        <v>86</v>
      </c>
      <c r="L79" s="39">
        <v>45.63</v>
      </c>
      <c r="M79" s="39" t="s">
        <v>86</v>
      </c>
      <c r="N79" s="39">
        <v>104130</v>
      </c>
      <c r="O79" s="39" t="s">
        <v>86</v>
      </c>
      <c r="P79" s="39">
        <v>-8.69</v>
      </c>
      <c r="Q79" s="39" t="s">
        <v>86</v>
      </c>
      <c r="R79" s="39" t="s">
        <v>86</v>
      </c>
      <c r="S79" s="39" t="s">
        <v>228</v>
      </c>
      <c r="U79" s="39" t="s">
        <v>89</v>
      </c>
    </row>
    <row r="80" spans="1:21" x14ac:dyDescent="0.3">
      <c r="A80" s="39" t="s">
        <v>229</v>
      </c>
      <c r="B80" s="39" t="s">
        <v>131</v>
      </c>
      <c r="C80" s="39" t="s">
        <v>132</v>
      </c>
      <c r="D80" s="39" t="s">
        <v>133</v>
      </c>
      <c r="E80" s="65" t="s">
        <v>230</v>
      </c>
      <c r="F80" s="39">
        <v>2016</v>
      </c>
      <c r="G80" s="39" t="s">
        <v>86</v>
      </c>
      <c r="H80" s="39" t="s">
        <v>127</v>
      </c>
      <c r="I80" s="39" t="s">
        <v>85</v>
      </c>
      <c r="J80" s="39" t="s">
        <v>128</v>
      </c>
      <c r="K80" s="39" t="s">
        <v>85</v>
      </c>
      <c r="L80" s="39">
        <f>70.95*(R80/SUM(R80:R84))</f>
        <v>20.326023412812411</v>
      </c>
      <c r="M80" s="39">
        <v>330</v>
      </c>
      <c r="N80" s="39">
        <f>44676*(L80/SUM(L80:L84))</f>
        <v>12798.948865268601</v>
      </c>
      <c r="O80" s="39">
        <v>217.19</v>
      </c>
      <c r="P80" s="39">
        <v>14.4</v>
      </c>
      <c r="Q80" s="39" t="s">
        <v>86</v>
      </c>
      <c r="R80" s="39">
        <v>3989</v>
      </c>
      <c r="S80" s="39" t="s">
        <v>231</v>
      </c>
      <c r="T80" s="71" t="s">
        <v>232</v>
      </c>
      <c r="U80" s="39" t="s">
        <v>89</v>
      </c>
    </row>
    <row r="81" spans="1:21" x14ac:dyDescent="0.3">
      <c r="A81" s="39" t="s">
        <v>229</v>
      </c>
      <c r="B81" s="39" t="s">
        <v>131</v>
      </c>
      <c r="C81" s="39" t="s">
        <v>132</v>
      </c>
      <c r="D81" s="39" t="s">
        <v>233</v>
      </c>
      <c r="E81" s="65" t="s">
        <v>230</v>
      </c>
      <c r="F81" s="39">
        <v>2016</v>
      </c>
      <c r="G81" s="39" t="s">
        <v>86</v>
      </c>
      <c r="H81" s="39" t="s">
        <v>127</v>
      </c>
      <c r="I81" s="39" t="s">
        <v>85</v>
      </c>
      <c r="J81" s="39" t="s">
        <v>128</v>
      </c>
      <c r="K81" s="39" t="s">
        <v>85</v>
      </c>
      <c r="L81" s="39">
        <f>70.95*(R81/SUM(R80:R84))</f>
        <v>46.618899023269179</v>
      </c>
      <c r="M81" s="39">
        <v>330</v>
      </c>
      <c r="N81" s="39">
        <f>44676*(L81/SUM(L80:L84))</f>
        <v>29355.122378626831</v>
      </c>
      <c r="O81" s="39">
        <v>217.19</v>
      </c>
      <c r="P81" s="39">
        <v>14.4</v>
      </c>
      <c r="Q81" s="39" t="s">
        <v>86</v>
      </c>
      <c r="R81" s="39">
        <v>9149</v>
      </c>
      <c r="S81" s="71"/>
      <c r="T81" s="71"/>
      <c r="U81" s="39" t="s">
        <v>89</v>
      </c>
    </row>
    <row r="82" spans="1:21" x14ac:dyDescent="0.3">
      <c r="A82" s="39" t="s">
        <v>229</v>
      </c>
      <c r="B82" s="39" t="s">
        <v>131</v>
      </c>
      <c r="C82" s="39" t="s">
        <v>132</v>
      </c>
      <c r="D82" s="39" t="s">
        <v>234</v>
      </c>
      <c r="E82" s="65" t="s">
        <v>230</v>
      </c>
      <c r="F82" s="39">
        <v>2016</v>
      </c>
      <c r="G82" s="39" t="s">
        <v>86</v>
      </c>
      <c r="H82" s="39" t="s">
        <v>127</v>
      </c>
      <c r="I82" s="39" t="s">
        <v>85</v>
      </c>
      <c r="J82" s="39" t="s">
        <v>128</v>
      </c>
      <c r="K82" s="39" t="s">
        <v>85</v>
      </c>
      <c r="L82" s="39">
        <f>70.95*(R82/SUM(R80:R84))</f>
        <v>1.4420317437517955</v>
      </c>
      <c r="M82" s="39">
        <v>330</v>
      </c>
      <c r="N82" s="39">
        <f>44676*(L82/SUM(L80:L84))</f>
        <v>908.02269462798051</v>
      </c>
      <c r="O82" s="39">
        <v>217.19</v>
      </c>
      <c r="P82" s="39">
        <v>14.4</v>
      </c>
      <c r="Q82" s="39" t="s">
        <v>86</v>
      </c>
      <c r="R82" s="39">
        <v>283</v>
      </c>
      <c r="S82" s="71"/>
      <c r="T82" s="71"/>
      <c r="U82" s="39" t="s">
        <v>89</v>
      </c>
    </row>
    <row r="83" spans="1:21" x14ac:dyDescent="0.3">
      <c r="A83" s="39" t="s">
        <v>229</v>
      </c>
      <c r="B83" s="39" t="s">
        <v>131</v>
      </c>
      <c r="C83" s="39" t="s">
        <v>132</v>
      </c>
      <c r="D83" s="39" t="s">
        <v>235</v>
      </c>
      <c r="E83" s="65" t="s">
        <v>230</v>
      </c>
      <c r="F83" s="39">
        <v>2016</v>
      </c>
      <c r="G83" s="39" t="s">
        <v>86</v>
      </c>
      <c r="H83" s="39" t="s">
        <v>127</v>
      </c>
      <c r="I83" s="39" t="s">
        <v>85</v>
      </c>
      <c r="J83" s="39" t="s">
        <v>128</v>
      </c>
      <c r="K83" s="39" t="s">
        <v>85</v>
      </c>
      <c r="L83" s="39">
        <f>70.95*(R83/SUM(R80:R84))</f>
        <v>1.8700553002010918</v>
      </c>
      <c r="M83" s="39">
        <v>330</v>
      </c>
      <c r="N83" s="39">
        <f>44676*(L83/SUM(L80:L84))</f>
        <v>1177.5417983338123</v>
      </c>
      <c r="O83" s="39">
        <v>217.19</v>
      </c>
      <c r="P83" s="39">
        <v>14.4</v>
      </c>
      <c r="Q83" s="39" t="s">
        <v>86</v>
      </c>
      <c r="R83" s="39">
        <v>367</v>
      </c>
      <c r="S83" s="71"/>
      <c r="T83" s="71"/>
      <c r="U83" s="39" t="s">
        <v>89</v>
      </c>
    </row>
    <row r="84" spans="1:21" x14ac:dyDescent="0.3">
      <c r="A84" s="39" t="s">
        <v>229</v>
      </c>
      <c r="B84" s="39" t="s">
        <v>131</v>
      </c>
      <c r="C84" s="39" t="s">
        <v>132</v>
      </c>
      <c r="D84" s="39" t="s">
        <v>236</v>
      </c>
      <c r="E84" s="65" t="s">
        <v>230</v>
      </c>
      <c r="F84" s="39">
        <v>2016</v>
      </c>
      <c r="G84" s="39" t="s">
        <v>86</v>
      </c>
      <c r="H84" s="39" t="s">
        <v>127</v>
      </c>
      <c r="I84" s="39" t="s">
        <v>85</v>
      </c>
      <c r="J84" s="39" t="s">
        <v>128</v>
      </c>
      <c r="K84" s="39" t="s">
        <v>85</v>
      </c>
      <c r="L84" s="39">
        <f>70.95*(R84/SUM(R80:R84))</f>
        <v>0.69299051996552719</v>
      </c>
      <c r="M84" s="39">
        <v>330</v>
      </c>
      <c r="N84" s="39">
        <f>44676*(L84/SUM(L80:L84))</f>
        <v>436.36426314277503</v>
      </c>
      <c r="O84" s="39">
        <v>217.19</v>
      </c>
      <c r="P84" s="39">
        <v>14.4</v>
      </c>
      <c r="Q84" s="39" t="s">
        <v>86</v>
      </c>
      <c r="R84" s="39">
        <v>136</v>
      </c>
      <c r="S84" s="71"/>
      <c r="T84" s="71"/>
      <c r="U84" s="39" t="s">
        <v>89</v>
      </c>
    </row>
    <row r="85" spans="1:21" x14ac:dyDescent="0.3">
      <c r="A85" s="39" t="s">
        <v>237</v>
      </c>
      <c r="B85" s="39" t="s">
        <v>131</v>
      </c>
      <c r="C85" s="39" t="s">
        <v>132</v>
      </c>
      <c r="D85" s="39" t="s">
        <v>43</v>
      </c>
      <c r="E85" s="39" t="s">
        <v>238</v>
      </c>
      <c r="F85" s="39">
        <v>2017</v>
      </c>
      <c r="G85" s="39" t="s">
        <v>86</v>
      </c>
      <c r="H85" s="39" t="s">
        <v>239</v>
      </c>
      <c r="I85" s="39" t="s">
        <v>85</v>
      </c>
      <c r="J85" s="39" t="s">
        <v>86</v>
      </c>
      <c r="K85" s="39" t="s">
        <v>86</v>
      </c>
      <c r="L85" s="39">
        <v>15.02</v>
      </c>
      <c r="M85" s="39" t="s">
        <v>86</v>
      </c>
      <c r="N85" s="39">
        <v>5534.13</v>
      </c>
      <c r="O85" s="39" t="s">
        <v>86</v>
      </c>
      <c r="P85" s="39" t="s">
        <v>86</v>
      </c>
      <c r="Q85" s="39" t="s">
        <v>86</v>
      </c>
      <c r="R85" s="39" t="s">
        <v>86</v>
      </c>
      <c r="U85" s="39" t="s">
        <v>89</v>
      </c>
    </row>
    <row r="86" spans="1:21" ht="14.4" customHeight="1" x14ac:dyDescent="0.3">
      <c r="A86" s="39" t="s">
        <v>240</v>
      </c>
      <c r="B86" s="39" t="s">
        <v>169</v>
      </c>
      <c r="C86" s="39" t="s">
        <v>170</v>
      </c>
      <c r="D86" s="39" t="s">
        <v>241</v>
      </c>
      <c r="E86" s="39" t="s">
        <v>242</v>
      </c>
      <c r="F86" s="39">
        <v>2017</v>
      </c>
      <c r="G86" s="39">
        <v>95.49</v>
      </c>
      <c r="H86" s="39" t="s">
        <v>84</v>
      </c>
      <c r="I86" s="39" t="s">
        <v>85</v>
      </c>
      <c r="J86" s="39" t="s">
        <v>243</v>
      </c>
      <c r="K86" s="39" t="s">
        <v>86</v>
      </c>
      <c r="L86" s="39">
        <v>8.3000000000000007</v>
      </c>
      <c r="M86" s="39">
        <v>69.569999999999993</v>
      </c>
      <c r="N86" s="39">
        <v>578.29999999999995</v>
      </c>
      <c r="O86" s="39">
        <v>53.860240963855425</v>
      </c>
      <c r="P86" s="39">
        <v>32</v>
      </c>
      <c r="Q86" s="39" t="s">
        <v>86</v>
      </c>
      <c r="R86" s="39" t="s">
        <v>86</v>
      </c>
      <c r="S86" s="39" t="s">
        <v>244</v>
      </c>
      <c r="T86" s="63" t="s">
        <v>245</v>
      </c>
      <c r="U86" s="39" t="s">
        <v>89</v>
      </c>
    </row>
    <row r="87" spans="1:21" x14ac:dyDescent="0.3">
      <c r="A87" s="39" t="s">
        <v>240</v>
      </c>
      <c r="B87" s="39" t="s">
        <v>246</v>
      </c>
      <c r="C87" s="39" t="s">
        <v>247</v>
      </c>
      <c r="D87" s="39" t="s">
        <v>248</v>
      </c>
      <c r="E87" s="65" t="s">
        <v>249</v>
      </c>
      <c r="F87" s="39">
        <v>2017</v>
      </c>
      <c r="G87" s="39">
        <v>80</v>
      </c>
      <c r="H87" s="39" t="s">
        <v>86</v>
      </c>
      <c r="I87" s="39" t="s">
        <v>86</v>
      </c>
      <c r="J87" s="39" t="s">
        <v>86</v>
      </c>
      <c r="K87" s="39" t="s">
        <v>86</v>
      </c>
      <c r="L87" s="39" t="s">
        <v>86</v>
      </c>
      <c r="M87" s="39" t="s">
        <v>86</v>
      </c>
      <c r="N87" s="39" t="s">
        <v>86</v>
      </c>
      <c r="O87" s="39" t="s">
        <v>86</v>
      </c>
      <c r="P87" s="39" t="s">
        <v>86</v>
      </c>
      <c r="Q87" s="39" t="s">
        <v>86</v>
      </c>
      <c r="R87" s="39" t="s">
        <v>86</v>
      </c>
      <c r="U87" s="39" t="s">
        <v>89</v>
      </c>
    </row>
    <row r="88" spans="1:21" x14ac:dyDescent="0.3">
      <c r="A88" s="39" t="s">
        <v>250</v>
      </c>
      <c r="B88" s="39" t="s">
        <v>94</v>
      </c>
      <c r="C88" s="39" t="s">
        <v>95</v>
      </c>
      <c r="D88" s="39" t="s">
        <v>251</v>
      </c>
      <c r="E88" s="39" t="s">
        <v>252</v>
      </c>
      <c r="F88" s="39">
        <v>2017</v>
      </c>
      <c r="G88" s="39">
        <v>92</v>
      </c>
      <c r="H88" s="39" t="s">
        <v>84</v>
      </c>
      <c r="I88" s="39" t="s">
        <v>85</v>
      </c>
      <c r="J88" s="39" t="s">
        <v>243</v>
      </c>
      <c r="K88" s="39" t="s">
        <v>85</v>
      </c>
      <c r="L88" s="39">
        <v>28.931000000000001</v>
      </c>
      <c r="M88" s="39">
        <v>76.900000000000006</v>
      </c>
      <c r="N88" s="39">
        <v>1103</v>
      </c>
      <c r="O88" s="39">
        <v>29</v>
      </c>
      <c r="P88" s="39" t="s">
        <v>86</v>
      </c>
      <c r="Q88" s="39" t="s">
        <v>86</v>
      </c>
      <c r="R88" s="39">
        <v>346</v>
      </c>
      <c r="S88" s="39" t="s">
        <v>253</v>
      </c>
      <c r="U88" s="39" t="s">
        <v>89</v>
      </c>
    </row>
    <row r="89" spans="1:21" x14ac:dyDescent="0.3">
      <c r="A89" s="39" t="s">
        <v>254</v>
      </c>
      <c r="B89" s="39" t="s">
        <v>255</v>
      </c>
      <c r="C89" s="39" t="s">
        <v>256</v>
      </c>
      <c r="D89" s="39" t="s">
        <v>257</v>
      </c>
      <c r="E89" s="39" t="s">
        <v>258</v>
      </c>
      <c r="F89" s="39">
        <v>2017</v>
      </c>
      <c r="G89" s="39">
        <v>80.75</v>
      </c>
      <c r="H89" s="39" t="s">
        <v>84</v>
      </c>
      <c r="I89" s="39" t="s">
        <v>85</v>
      </c>
      <c r="J89" s="39" t="s">
        <v>243</v>
      </c>
      <c r="K89" s="39" t="s">
        <v>85</v>
      </c>
      <c r="L89" s="39">
        <v>4.3070000000000004</v>
      </c>
      <c r="M89" s="39">
        <v>71.05</v>
      </c>
      <c r="N89" s="39">
        <v>1567</v>
      </c>
      <c r="O89" s="39" t="s">
        <v>86</v>
      </c>
      <c r="P89" s="39" t="s">
        <v>86</v>
      </c>
      <c r="Q89" s="39">
        <v>21</v>
      </c>
      <c r="R89" s="39">
        <v>1022.5</v>
      </c>
      <c r="S89" s="39" t="s">
        <v>259</v>
      </c>
      <c r="T89" s="39" t="s">
        <v>260</v>
      </c>
      <c r="U89" s="39" t="s">
        <v>89</v>
      </c>
    </row>
    <row r="90" spans="1:21" x14ac:dyDescent="0.3">
      <c r="A90" s="39" t="s">
        <v>261</v>
      </c>
      <c r="B90" s="39" t="s">
        <v>131</v>
      </c>
      <c r="C90" s="39" t="s">
        <v>132</v>
      </c>
      <c r="D90" s="39" t="s">
        <v>43</v>
      </c>
      <c r="E90" s="39" t="s">
        <v>262</v>
      </c>
      <c r="F90" s="39">
        <v>2016</v>
      </c>
      <c r="G90" s="39" t="s">
        <v>86</v>
      </c>
      <c r="H90" s="39" t="s">
        <v>127</v>
      </c>
      <c r="I90" s="39" t="s">
        <v>85</v>
      </c>
      <c r="J90" s="39" t="s">
        <v>128</v>
      </c>
      <c r="K90" s="39" t="s">
        <v>85</v>
      </c>
      <c r="L90" s="39">
        <v>36.880000000000003</v>
      </c>
      <c r="M90" s="39">
        <v>558.12218099999996</v>
      </c>
      <c r="N90" s="39">
        <v>20585</v>
      </c>
      <c r="O90" s="39">
        <v>395.74211100000002</v>
      </c>
      <c r="P90" s="39" t="s">
        <v>86</v>
      </c>
      <c r="Q90" s="39" t="s">
        <v>86</v>
      </c>
      <c r="R90" s="39">
        <v>2773.17776</v>
      </c>
      <c r="S90" s="39" t="s">
        <v>263</v>
      </c>
      <c r="T90" s="39" t="s">
        <v>264</v>
      </c>
      <c r="U90" s="39" t="s">
        <v>89</v>
      </c>
    </row>
    <row r="91" spans="1:21" x14ac:dyDescent="0.3">
      <c r="A91" s="57" t="s">
        <v>265</v>
      </c>
      <c r="B91" s="57" t="s">
        <v>131</v>
      </c>
      <c r="C91" s="57" t="s">
        <v>132</v>
      </c>
      <c r="D91" s="57" t="s">
        <v>266</v>
      </c>
      <c r="E91" s="57" t="s">
        <v>267</v>
      </c>
      <c r="F91" s="57" t="s">
        <v>86</v>
      </c>
      <c r="G91" s="57" t="s">
        <v>86</v>
      </c>
      <c r="H91" s="57" t="s">
        <v>86</v>
      </c>
      <c r="I91" s="57" t="s">
        <v>86</v>
      </c>
      <c r="J91" s="57" t="s">
        <v>86</v>
      </c>
      <c r="K91" s="57" t="s">
        <v>86</v>
      </c>
      <c r="L91" s="57" t="s">
        <v>86</v>
      </c>
      <c r="M91" s="57" t="s">
        <v>86</v>
      </c>
      <c r="N91" s="57" t="s">
        <v>86</v>
      </c>
      <c r="O91" s="57" t="s">
        <v>86</v>
      </c>
      <c r="P91" s="57" t="s">
        <v>86</v>
      </c>
      <c r="Q91" s="57" t="s">
        <v>86</v>
      </c>
      <c r="R91" s="57" t="s">
        <v>86</v>
      </c>
      <c r="S91" s="57"/>
      <c r="T91" s="39" t="s">
        <v>86</v>
      </c>
      <c r="U91" s="39" t="s">
        <v>89</v>
      </c>
    </row>
    <row r="92" spans="1:21" x14ac:dyDescent="0.3">
      <c r="A92" s="57" t="s">
        <v>268</v>
      </c>
      <c r="B92" s="57" t="s">
        <v>131</v>
      </c>
      <c r="C92" s="57" t="s">
        <v>132</v>
      </c>
      <c r="D92" s="57"/>
      <c r="E92" s="57" t="s">
        <v>269</v>
      </c>
      <c r="F92" s="57" t="s">
        <v>86</v>
      </c>
      <c r="G92" s="57" t="s">
        <v>86</v>
      </c>
      <c r="H92" s="57" t="s">
        <v>86</v>
      </c>
      <c r="I92" s="57" t="s">
        <v>86</v>
      </c>
      <c r="J92" s="57" t="s">
        <v>86</v>
      </c>
      <c r="K92" s="57" t="s">
        <v>86</v>
      </c>
      <c r="L92" s="57" t="s">
        <v>86</v>
      </c>
      <c r="M92" s="57" t="s">
        <v>86</v>
      </c>
      <c r="N92" s="57" t="s">
        <v>86</v>
      </c>
      <c r="O92" s="57" t="s">
        <v>86</v>
      </c>
      <c r="P92" s="57" t="s">
        <v>86</v>
      </c>
      <c r="Q92" s="57" t="s">
        <v>86</v>
      </c>
      <c r="R92" s="57" t="s">
        <v>86</v>
      </c>
      <c r="S92" s="57" t="s">
        <v>270</v>
      </c>
      <c r="U92" s="39"/>
    </row>
    <row r="93" spans="1:21" x14ac:dyDescent="0.3">
      <c r="A93" s="57" t="s">
        <v>271</v>
      </c>
      <c r="B93" s="57" t="s">
        <v>131</v>
      </c>
      <c r="C93" s="57" t="s">
        <v>132</v>
      </c>
      <c r="D93" s="57"/>
      <c r="E93" s="57" t="s">
        <v>272</v>
      </c>
      <c r="F93" s="57" t="s">
        <v>86</v>
      </c>
      <c r="G93" s="57" t="s">
        <v>86</v>
      </c>
      <c r="H93" s="57" t="s">
        <v>86</v>
      </c>
      <c r="I93" s="57" t="s">
        <v>86</v>
      </c>
      <c r="J93" s="57" t="s">
        <v>86</v>
      </c>
      <c r="K93" s="57" t="s">
        <v>86</v>
      </c>
      <c r="L93" s="57" t="s">
        <v>86</v>
      </c>
      <c r="M93" s="57" t="s">
        <v>86</v>
      </c>
      <c r="N93" s="57" t="s">
        <v>86</v>
      </c>
      <c r="O93" s="57" t="s">
        <v>86</v>
      </c>
      <c r="P93" s="57" t="s">
        <v>86</v>
      </c>
      <c r="Q93" s="57" t="s">
        <v>86</v>
      </c>
      <c r="R93" s="57" t="s">
        <v>86</v>
      </c>
      <c r="S93" s="57" t="s">
        <v>273</v>
      </c>
      <c r="U93" s="39"/>
    </row>
    <row r="94" spans="1:21" ht="14.4" customHeight="1" x14ac:dyDescent="0.3">
      <c r="A94" s="57" t="s">
        <v>274</v>
      </c>
      <c r="B94" s="57" t="s">
        <v>131</v>
      </c>
      <c r="C94" s="57" t="s">
        <v>132</v>
      </c>
      <c r="D94" s="57" t="s">
        <v>275</v>
      </c>
      <c r="E94" s="57" t="s">
        <v>276</v>
      </c>
      <c r="F94" s="57" t="s">
        <v>86</v>
      </c>
      <c r="G94" s="57" t="s">
        <v>86</v>
      </c>
      <c r="H94" s="57" t="s">
        <v>127</v>
      </c>
      <c r="I94" s="57" t="s">
        <v>86</v>
      </c>
      <c r="J94" s="57" t="s">
        <v>86</v>
      </c>
      <c r="K94" s="57" t="s">
        <v>86</v>
      </c>
      <c r="L94" s="57" t="s">
        <v>86</v>
      </c>
      <c r="M94" s="57" t="s">
        <v>86</v>
      </c>
      <c r="N94" s="57">
        <v>50927</v>
      </c>
      <c r="O94" s="57" t="s">
        <v>86</v>
      </c>
      <c r="P94" s="57">
        <v>55.4</v>
      </c>
      <c r="Q94" s="57" t="s">
        <v>86</v>
      </c>
      <c r="R94" s="57" t="s">
        <v>86</v>
      </c>
      <c r="S94" s="64" t="s">
        <v>277</v>
      </c>
      <c r="U94" s="39"/>
    </row>
    <row r="95" spans="1:21" x14ac:dyDescent="0.3">
      <c r="A95" s="57" t="s">
        <v>278</v>
      </c>
      <c r="B95" s="57" t="s">
        <v>131</v>
      </c>
      <c r="C95" s="57" t="s">
        <v>132</v>
      </c>
      <c r="D95" s="57" t="s">
        <v>235</v>
      </c>
      <c r="E95" s="57" t="s">
        <v>279</v>
      </c>
      <c r="F95" s="57">
        <v>2018</v>
      </c>
      <c r="G95" s="57" t="s">
        <v>86</v>
      </c>
      <c r="H95" s="57" t="s">
        <v>86</v>
      </c>
      <c r="I95" s="57" t="s">
        <v>85</v>
      </c>
      <c r="J95" s="57" t="s">
        <v>86</v>
      </c>
      <c r="K95" s="57" t="s">
        <v>85</v>
      </c>
      <c r="L95" s="57">
        <v>30</v>
      </c>
      <c r="M95" s="57" t="s">
        <v>86</v>
      </c>
      <c r="N95" s="57" t="s">
        <v>86</v>
      </c>
      <c r="O95" s="57" t="s">
        <v>86</v>
      </c>
      <c r="P95" s="57" t="s">
        <v>86</v>
      </c>
      <c r="Q95" s="57" t="s">
        <v>86</v>
      </c>
      <c r="R95" s="57">
        <v>12600</v>
      </c>
      <c r="S95" s="57" t="s">
        <v>280</v>
      </c>
      <c r="U95" s="39"/>
    </row>
    <row r="96" spans="1:21" x14ac:dyDescent="0.3">
      <c r="A96" s="57" t="s">
        <v>281</v>
      </c>
      <c r="B96" s="57" t="s">
        <v>131</v>
      </c>
      <c r="C96" s="57" t="s">
        <v>132</v>
      </c>
      <c r="D96" s="57"/>
      <c r="E96" s="57" t="s">
        <v>282</v>
      </c>
      <c r="F96" s="57" t="s">
        <v>86</v>
      </c>
      <c r="G96" s="57" t="s">
        <v>86</v>
      </c>
      <c r="H96" s="57" t="s">
        <v>86</v>
      </c>
      <c r="I96" s="57" t="s">
        <v>85</v>
      </c>
      <c r="J96" s="57" t="s">
        <v>86</v>
      </c>
      <c r="K96" s="57" t="s">
        <v>85</v>
      </c>
      <c r="L96" s="57"/>
      <c r="M96" s="57" t="s">
        <v>86</v>
      </c>
      <c r="N96" s="57" t="s">
        <v>86</v>
      </c>
      <c r="O96" s="57" t="s">
        <v>86</v>
      </c>
      <c r="P96" s="57" t="s">
        <v>86</v>
      </c>
      <c r="Q96" s="57" t="s">
        <v>86</v>
      </c>
      <c r="R96" s="57" t="s">
        <v>86</v>
      </c>
      <c r="S96" s="57" t="s">
        <v>283</v>
      </c>
      <c r="U96" s="39"/>
    </row>
    <row r="97" spans="1:8" x14ac:dyDescent="0.3">
      <c r="A97" s="39" t="s">
        <v>354</v>
      </c>
      <c r="B97" s="39" t="s">
        <v>169</v>
      </c>
      <c r="C97" s="39" t="s">
        <v>204</v>
      </c>
      <c r="E97" s="39" t="s">
        <v>86</v>
      </c>
    </row>
    <row r="98" spans="1:8" x14ac:dyDescent="0.3">
      <c r="A98" s="39" t="s">
        <v>356</v>
      </c>
      <c r="B98" s="39" t="s">
        <v>385</v>
      </c>
      <c r="C98" s="39" t="s">
        <v>386</v>
      </c>
      <c r="D98" s="49"/>
      <c r="H98" s="54"/>
    </row>
    <row r="99" spans="1:8" x14ac:dyDescent="0.3">
      <c r="A99" s="39" t="s">
        <v>366</v>
      </c>
      <c r="B99" s="39" t="s">
        <v>91</v>
      </c>
      <c r="C99" s="39" t="s">
        <v>92</v>
      </c>
      <c r="D99" s="49"/>
    </row>
    <row r="100" spans="1:8" x14ac:dyDescent="0.3">
      <c r="A100" s="39" t="s">
        <v>363</v>
      </c>
      <c r="B100" s="39" t="s">
        <v>80</v>
      </c>
      <c r="C100" s="39" t="s">
        <v>81</v>
      </c>
    </row>
    <row r="102" spans="1:8" x14ac:dyDescent="0.3">
      <c r="D102" s="49"/>
    </row>
    <row r="103" spans="1:8" x14ac:dyDescent="0.3">
      <c r="D103" s="49"/>
    </row>
    <row r="110" spans="1:8" x14ac:dyDescent="0.3">
      <c r="H110" s="60"/>
    </row>
    <row r="125" spans="1:20" x14ac:dyDescent="0.3">
      <c r="A125" s="28"/>
      <c r="B125" s="28"/>
      <c r="C125" s="28"/>
      <c r="D125" s="28"/>
      <c r="E125" s="28"/>
      <c r="F125" s="28"/>
      <c r="G125" s="28"/>
      <c r="H125" s="28"/>
      <c r="I125" s="28"/>
      <c r="J125" s="28"/>
      <c r="K125" s="28"/>
      <c r="L125" s="28"/>
      <c r="M125" s="28"/>
      <c r="N125" s="28"/>
      <c r="O125" s="28"/>
      <c r="P125" s="28"/>
      <c r="Q125" s="28"/>
      <c r="R125" s="28"/>
      <c r="S125" s="28"/>
      <c r="T125" s="28"/>
    </row>
    <row r="126" spans="1:20" x14ac:dyDescent="0.3">
      <c r="A126" s="28"/>
      <c r="B126" s="28"/>
      <c r="C126" s="28"/>
      <c r="D126" s="28"/>
      <c r="E126" s="28"/>
      <c r="F126" s="28"/>
      <c r="G126" s="28"/>
      <c r="H126" s="28"/>
      <c r="I126" s="28"/>
      <c r="J126" s="28"/>
      <c r="K126" s="28"/>
      <c r="L126" s="28"/>
      <c r="M126" s="28"/>
      <c r="N126" s="28"/>
      <c r="O126" s="28"/>
      <c r="P126" s="28"/>
      <c r="Q126" s="28"/>
      <c r="R126" s="28"/>
      <c r="S126" s="28"/>
      <c r="T126" s="28"/>
    </row>
    <row r="127" spans="1:20" x14ac:dyDescent="0.3">
      <c r="A127" s="28"/>
      <c r="B127" s="28"/>
      <c r="C127" s="28"/>
      <c r="D127" s="28"/>
      <c r="E127" s="28"/>
      <c r="F127" s="28"/>
      <c r="G127" s="28"/>
      <c r="H127" s="28"/>
      <c r="I127" s="28"/>
      <c r="J127" s="28"/>
      <c r="K127" s="28"/>
      <c r="L127" s="28"/>
      <c r="M127" s="28"/>
      <c r="N127" s="28"/>
      <c r="O127" s="28"/>
      <c r="P127" s="28"/>
      <c r="Q127" s="28"/>
      <c r="R127" s="28"/>
      <c r="S127" s="28"/>
      <c r="T127" s="28"/>
    </row>
    <row r="128" spans="1:20" x14ac:dyDescent="0.3">
      <c r="A128" s="28"/>
      <c r="B128" s="28"/>
      <c r="C128" s="28"/>
      <c r="D128" s="28"/>
      <c r="E128" s="28"/>
      <c r="F128" s="28"/>
      <c r="G128" s="28"/>
      <c r="H128" s="28"/>
      <c r="I128" s="28"/>
      <c r="J128" s="28"/>
      <c r="K128" s="28"/>
      <c r="L128" s="28"/>
      <c r="M128" s="28"/>
      <c r="N128" s="28"/>
      <c r="O128" s="28"/>
      <c r="P128" s="28"/>
      <c r="Q128" s="28"/>
      <c r="R128" s="28"/>
      <c r="S128" s="28"/>
      <c r="T128" s="28"/>
    </row>
    <row r="129" spans="1:20" x14ac:dyDescent="0.3">
      <c r="A129" s="28"/>
      <c r="B129" s="28"/>
      <c r="C129" s="28"/>
      <c r="D129" s="28"/>
      <c r="E129" s="28"/>
      <c r="F129" s="28"/>
      <c r="G129" s="28"/>
      <c r="H129" s="28"/>
      <c r="I129" s="28"/>
      <c r="J129" s="28"/>
      <c r="K129" s="28"/>
      <c r="L129" s="28"/>
      <c r="M129" s="28"/>
      <c r="N129" s="28"/>
      <c r="O129" s="28"/>
      <c r="P129" s="28"/>
      <c r="Q129" s="28"/>
      <c r="R129" s="28"/>
      <c r="S129" s="28"/>
      <c r="T129" s="28"/>
    </row>
    <row r="130" spans="1:20" x14ac:dyDescent="0.3">
      <c r="A130" s="28"/>
      <c r="B130" s="28"/>
      <c r="C130" s="28"/>
      <c r="D130" s="28"/>
      <c r="E130" s="28"/>
      <c r="F130" s="28"/>
      <c r="G130" s="28"/>
      <c r="H130" s="28"/>
      <c r="I130" s="28"/>
      <c r="J130" s="28"/>
      <c r="K130" s="28"/>
      <c r="L130" s="28"/>
      <c r="M130" s="28"/>
      <c r="N130" s="28"/>
      <c r="O130" s="28"/>
      <c r="P130" s="28"/>
      <c r="Q130" s="28"/>
      <c r="R130" s="28"/>
      <c r="S130" s="28"/>
      <c r="T130" s="28"/>
    </row>
    <row r="132" spans="1:20" x14ac:dyDescent="0.3">
      <c r="T132" s="70"/>
    </row>
    <row r="133" spans="1:20" x14ac:dyDescent="0.3">
      <c r="T133" s="70"/>
    </row>
    <row r="134" spans="1:20" x14ac:dyDescent="0.3">
      <c r="A134" s="49"/>
      <c r="T134" s="70"/>
    </row>
    <row r="135" spans="1:20" x14ac:dyDescent="0.3">
      <c r="T135" s="70"/>
    </row>
    <row r="136" spans="1:20" x14ac:dyDescent="0.3">
      <c r="T136" s="70"/>
    </row>
    <row r="137" spans="1:20" x14ac:dyDescent="0.3">
      <c r="T137" s="70"/>
    </row>
    <row r="138" spans="1:20" x14ac:dyDescent="0.3">
      <c r="O138" s="71"/>
      <c r="P138" s="71"/>
    </row>
    <row r="139" spans="1:20" x14ac:dyDescent="0.3">
      <c r="O139" s="71"/>
      <c r="P139" s="71"/>
    </row>
    <row r="140" spans="1:20" x14ac:dyDescent="0.3">
      <c r="O140" s="71"/>
      <c r="P140" s="71"/>
    </row>
    <row r="141" spans="1:20" x14ac:dyDescent="0.3">
      <c r="O141" s="71"/>
      <c r="P141" s="71"/>
    </row>
    <row r="142" spans="1:20" x14ac:dyDescent="0.3">
      <c r="O142" s="71"/>
      <c r="P142" s="71"/>
    </row>
    <row r="143" spans="1:20" x14ac:dyDescent="0.3">
      <c r="O143" s="71"/>
      <c r="P143" s="71"/>
    </row>
  </sheetData>
  <autoFilter ref="A9:T96" xr:uid="{F1354498-A149-405D-9995-7C572C29F8C4}"/>
  <mergeCells count="23">
    <mergeCell ref="O138:O143"/>
    <mergeCell ref="T10:T23"/>
    <mergeCell ref="S26:S31"/>
    <mergeCell ref="S67:S70"/>
    <mergeCell ref="T67:T70"/>
    <mergeCell ref="S53:S55"/>
    <mergeCell ref="S57:S66"/>
    <mergeCell ref="S10:S23"/>
    <mergeCell ref="S24:S25"/>
    <mergeCell ref="T26:T31"/>
    <mergeCell ref="T24:T25"/>
    <mergeCell ref="S45:S52"/>
    <mergeCell ref="T45:T55"/>
    <mergeCell ref="T33:T38"/>
    <mergeCell ref="T39:T42"/>
    <mergeCell ref="S33:S38"/>
    <mergeCell ref="T57:T66"/>
    <mergeCell ref="P138:P143"/>
    <mergeCell ref="T132:T137"/>
    <mergeCell ref="S71:S72"/>
    <mergeCell ref="T71:T72"/>
    <mergeCell ref="T80:T84"/>
    <mergeCell ref="S81:S84"/>
  </mergeCells>
  <conditionalFormatting sqref="A2:A5 A26:E26 G11 V11:XFD13 M15 Q10:XFD10 J12:R12 O15:P15 K13:M13 G12:H13 K24:T24 A24:D24 E25 B27:D28 C29:D29 B30:D31 E27:E31 A27:A31 K28:O30 K25:R25 H15 O17:P23 M17:M23 I10:O10 I11:R11 G31:R31 K26:M27 O26:T26 O27 D46:E49 E50:E51 Q53:S53 B64:D65 P63:P65 G26:I30 G24:G25 I24:I25 H17:H25 G63:G65 D63 L63:L65 A45:A55 P58:P61 R58:R61 R57:T57 L57:P57 K57:K64 D66 G66:P66 D68 C68:C70 G68 P68 P67:T67 H68:H70 R68 Q68:Q70 I67:N70 P72:R72 D72 R71 M79:P79 K74:P74 Q74:T79 H79:K79 H75:P78 P27:R30 Q46:R52 Q54:R55 L96 A1:XFD1 B2:XFD8 A9:XFD9 C10:G10 B32:T32 A56:T56 D45:T45 A57:F57 C67:H67 E68:F70 A73:F79 A104:XFD109 E11:F23 E58:F66 T33 R33 A131:XFD1048576 B39:D44 A33:A38 U119:XFD130 A111:XFD118 A110:G110 I110:XFD110 H57:J57 K73:T73 A80:T80 B85:T85 A80:A86 E87 F86:T87 F88:P88 R88:T88 S103:XFD103 B84:K84 A81:K83 H97:XFD101 B103:D103 F103:Q103 E90 F89:T90 V72:XFD90 V63:XFD68 V24:XFD57 U11:U90 A88:A91 E99:G99 A99 D96 B98:D99 B86:D94 F96:G98 S94 B100:G101 F91:XFD93 B102:XFD102 A93:A96 O81:S81 O82:R84 L68:L72 N68:N72 L81:N84 O13:R13 E33:K38 F39:S39 N40:P44 M33:O38 F46:P55 R96:XFD96 R63:R66">
    <cfRule type="expression" dxfId="57" priority="77">
      <formula>_xlfn.ISFORMULA(A1)</formula>
    </cfRule>
  </conditionalFormatting>
  <conditionalFormatting sqref="B12:C12 B13:D23 G14:G23 C11:D11 V14:XFD23 S10 Q14:R23 K15 H14:P14 H16:P16 K17:K23 N17:N23 N15">
    <cfRule type="expression" dxfId="56" priority="76">
      <formula>_xlfn.ISFORMULA(B10)</formula>
    </cfRule>
  </conditionalFormatting>
  <conditionalFormatting sqref="A10">
    <cfRule type="expression" dxfId="55" priority="75">
      <formula>_xlfn.ISFORMULA(A10)</formula>
    </cfRule>
  </conditionalFormatting>
  <conditionalFormatting sqref="A11:A23">
    <cfRule type="expression" dxfId="54" priority="74">
      <formula>_xlfn.ISFORMULA(A11)</formula>
    </cfRule>
  </conditionalFormatting>
  <conditionalFormatting sqref="B10">
    <cfRule type="expression" dxfId="53" priority="73">
      <formula>_xlfn.ISFORMULA(B10)</formula>
    </cfRule>
  </conditionalFormatting>
  <conditionalFormatting sqref="B11">
    <cfRule type="expression" dxfId="52" priority="72">
      <formula>_xlfn.ISFORMULA(B11)</formula>
    </cfRule>
  </conditionalFormatting>
  <conditionalFormatting sqref="J15">
    <cfRule type="expression" dxfId="51" priority="70">
      <formula>_xlfn.ISFORMULA(J15)</formula>
    </cfRule>
  </conditionalFormatting>
  <conditionalFormatting sqref="J17:J23">
    <cfRule type="expression" dxfId="50" priority="69">
      <formula>_xlfn.ISFORMULA(J17)</formula>
    </cfRule>
  </conditionalFormatting>
  <conditionalFormatting sqref="J13">
    <cfRule type="expression" dxfId="49" priority="68">
      <formula>_xlfn.ISFORMULA(J13)</formula>
    </cfRule>
  </conditionalFormatting>
  <conditionalFormatting sqref="B25:C25 E24">
    <cfRule type="expression" dxfId="48" priority="67">
      <formula>_xlfn.ISFORMULA(B24)</formula>
    </cfRule>
  </conditionalFormatting>
  <conditionalFormatting sqref="A25">
    <cfRule type="expression" dxfId="47" priority="62">
      <formula>_xlfn.ISFORMULA(A25)</formula>
    </cfRule>
  </conditionalFormatting>
  <conditionalFormatting sqref="F24">
    <cfRule type="expression" dxfId="46" priority="60">
      <formula>_xlfn.ISFORMULA(F24)</formula>
    </cfRule>
  </conditionalFormatting>
  <conditionalFormatting sqref="F25">
    <cfRule type="expression" dxfId="45" priority="58">
      <formula>_xlfn.ISFORMULA(F25)</formula>
    </cfRule>
  </conditionalFormatting>
  <conditionalFormatting sqref="J24">
    <cfRule type="expression" dxfId="44" priority="51">
      <formula>_xlfn.ISFORMULA(J24)</formula>
    </cfRule>
  </conditionalFormatting>
  <conditionalFormatting sqref="J25">
    <cfRule type="expression" dxfId="43" priority="50">
      <formula>_xlfn.ISFORMULA(J25)</formula>
    </cfRule>
  </conditionalFormatting>
  <conditionalFormatting sqref="B29">
    <cfRule type="expression" dxfId="42" priority="49">
      <formula>_xlfn.ISFORMULA(B29)</formula>
    </cfRule>
  </conditionalFormatting>
  <conditionalFormatting sqref="F26:F31">
    <cfRule type="expression" dxfId="41" priority="48">
      <formula>_xlfn.ISFORMULA(F26)</formula>
    </cfRule>
  </conditionalFormatting>
  <conditionalFormatting sqref="J26:J30">
    <cfRule type="expression" dxfId="40" priority="39">
      <formula>_xlfn.ISFORMULA(J26)</formula>
    </cfRule>
  </conditionalFormatting>
  <conditionalFormatting sqref="H10:H11">
    <cfRule type="expression" dxfId="39" priority="38">
      <formula>_xlfn.ISFORMULA(H10)</formula>
    </cfRule>
  </conditionalFormatting>
  <conditionalFormatting sqref="I56">
    <cfRule type="expression" dxfId="38" priority="35">
      <formula>_xlfn.ISFORMULA(I56)</formula>
    </cfRule>
  </conditionalFormatting>
  <conditionalFormatting sqref="N26:N27">
    <cfRule type="expression" dxfId="37" priority="36">
      <formula>_xlfn.ISFORMULA(N26)</formula>
    </cfRule>
  </conditionalFormatting>
  <conditionalFormatting sqref="R72">
    <cfRule type="expression" dxfId="36" priority="34">
      <formula>_xlfn.ISFORMULA(R72)</formula>
    </cfRule>
  </conditionalFormatting>
  <conditionalFormatting sqref="L60:L61 V60:XFD61 D60:D61 N61">
    <cfRule type="expression" dxfId="35" priority="33">
      <formula>_xlfn.ISFORMULA(D60)</formula>
    </cfRule>
  </conditionalFormatting>
  <conditionalFormatting sqref="L58:L59 V58:XFD59 D58:D59 N59">
    <cfRule type="expression" dxfId="34" priority="32">
      <formula>_xlfn.ISFORMULA(D58)</formula>
    </cfRule>
  </conditionalFormatting>
  <conditionalFormatting sqref="B58:C63 A58:A65 M58:M61 H58:J64 O58:O61 M63:M65 O63:O65 H65">
    <cfRule type="expression" dxfId="33" priority="31">
      <formula>_xlfn.ISFORMULA(A58)</formula>
    </cfRule>
  </conditionalFormatting>
  <conditionalFormatting sqref="E52:E54">
    <cfRule type="expression" dxfId="32" priority="28">
      <formula>_xlfn.ISFORMULA(E52)</formula>
    </cfRule>
  </conditionalFormatting>
  <conditionalFormatting sqref="B66:C66">
    <cfRule type="expression" dxfId="31" priority="27">
      <formula>_xlfn.ISFORMULA(B66)</formula>
    </cfRule>
  </conditionalFormatting>
  <conditionalFormatting sqref="A66">
    <cfRule type="expression" dxfId="30" priority="26">
      <formula>_xlfn.ISFORMULA(A66)</formula>
    </cfRule>
  </conditionalFormatting>
  <conditionalFormatting sqref="E55">
    <cfRule type="expression" dxfId="29" priority="25">
      <formula>_xlfn.ISFORMULA(E55)</formula>
    </cfRule>
  </conditionalFormatting>
  <conditionalFormatting sqref="O67:O70">
    <cfRule type="expression" dxfId="28" priority="24">
      <formula>_xlfn.ISFORMULA(O67)</formula>
    </cfRule>
  </conditionalFormatting>
  <conditionalFormatting sqref="R34:R38 Q33:Q38 B36:D38 D34:D35 A33:D33 F40:M44 A34:A38 Q40:R44 S40:S42">
    <cfRule type="expression" dxfId="27" priority="20">
      <formula>_xlfn.ISFORMULA(A33)</formula>
    </cfRule>
  </conditionalFormatting>
  <conditionalFormatting sqref="B34">
    <cfRule type="expression" dxfId="26" priority="19">
      <formula>_xlfn.ISFORMULA(B34)</formula>
    </cfRule>
  </conditionalFormatting>
  <conditionalFormatting sqref="C34">
    <cfRule type="expression" dxfId="25" priority="18">
      <formula>_xlfn.ISFORMULA(C34)</formula>
    </cfRule>
  </conditionalFormatting>
  <conditionalFormatting sqref="B35">
    <cfRule type="expression" dxfId="24" priority="17">
      <formula>_xlfn.ISFORMULA(B35)</formula>
    </cfRule>
  </conditionalFormatting>
  <conditionalFormatting sqref="C35">
    <cfRule type="expression" dxfId="23" priority="16">
      <formula>_xlfn.ISFORMULA(C35)</formula>
    </cfRule>
  </conditionalFormatting>
  <conditionalFormatting sqref="P33:P38">
    <cfRule type="expression" dxfId="22" priority="12">
      <formula>_xlfn.ISFORMULA(P33)</formula>
    </cfRule>
  </conditionalFormatting>
  <conditionalFormatting sqref="A39:A44">
    <cfRule type="expression" dxfId="21" priority="11">
      <formula>_xlfn.ISFORMULA(A39)</formula>
    </cfRule>
  </conditionalFormatting>
  <conditionalFormatting sqref="E39:E44">
    <cfRule type="expression" dxfId="20" priority="10">
      <formula>_xlfn.ISFORMULA(E39)</formula>
    </cfRule>
  </conditionalFormatting>
  <conditionalFormatting sqref="K65">
    <cfRule type="expression" dxfId="19" priority="9">
      <formula>_xlfn.ISFORMULA(K65)</formula>
    </cfRule>
  </conditionalFormatting>
  <conditionalFormatting sqref="I65:J65">
    <cfRule type="expression" dxfId="18" priority="8">
      <formula>_xlfn.ISFORMULA(I65)</formula>
    </cfRule>
  </conditionalFormatting>
  <conditionalFormatting sqref="A92">
    <cfRule type="expression" dxfId="17" priority="7">
      <formula>_xlfn.ISFORMULA(A92)</formula>
    </cfRule>
  </conditionalFormatting>
  <conditionalFormatting sqref="G94:R94">
    <cfRule type="expression" dxfId="16" priority="6">
      <formula>_xlfn.ISFORMULA(G94)</formula>
    </cfRule>
  </conditionalFormatting>
  <conditionalFormatting sqref="F94">
    <cfRule type="expression" dxfId="15" priority="5">
      <formula>_xlfn.ISFORMULA(F94)</formula>
    </cfRule>
  </conditionalFormatting>
  <conditionalFormatting sqref="L15">
    <cfRule type="expression" dxfId="14" priority="4">
      <formula>_xlfn.ISFORMULA(L15)</formula>
    </cfRule>
  </conditionalFormatting>
  <conditionalFormatting sqref="L17:L23">
    <cfRule type="expression" dxfId="13" priority="3">
      <formula>_xlfn.ISFORMULA(L17)</formula>
    </cfRule>
  </conditionalFormatting>
  <conditionalFormatting sqref="N13">
    <cfRule type="expression" dxfId="12" priority="1">
      <formula>_xlfn.ISFORMULA(N13)</formula>
    </cfRule>
  </conditionalFormatting>
  <hyperlinks>
    <hyperlink ref="E10" r:id="rId1" xr:uid="{53D595EA-FD59-41E7-BC5F-DA1C374E9B99}"/>
    <hyperlink ref="E11:E23" r:id="rId2" display="http://www.angloamerican.com/~/media/Files/A/Anglo-American-PLC-V2/documents/annual-updates-2018/aa-ore-reserves-and-mineral-resources-2017.pdf " xr:uid="{FA883F6A-FE02-405B-8337-845C5729D66C}"/>
    <hyperlink ref="E71:E72" r:id="rId3" display="https://www.jsw.pl/en/investors-relations/financial-data/basic-operating-data/data-for-2018-years/" xr:uid="{D894EE91-E2F0-4F2A-8151-CEBB9C86DB38}"/>
    <hyperlink ref="E26" r:id="rId4" xr:uid="{F051DE5E-E96E-46FC-89FA-04126332B68D}"/>
    <hyperlink ref="E80" r:id="rId5" xr:uid="{69F6B722-A9AB-4B97-B7D5-5F6A5225EC3A}"/>
    <hyperlink ref="E81:E84" r:id="rId6" display="http://www.chinacoalenergy.com/n43830/n43840/n43841/n43842/c1381333/attr/1381334.pdf" xr:uid="{387F1A03-68C0-4064-AE5E-7D8D050209F8}"/>
    <hyperlink ref="E87" r:id="rId7" xr:uid="{57DBF536-3FF0-464F-972A-4053AE66CA5B}"/>
  </hyperlinks>
  <pageMargins left="0.7" right="0.7" top="0.75" bottom="0.75" header="0.3" footer="0.3"/>
  <pageSetup paperSize="9" orientation="portrait" horizontalDpi="4294967294" verticalDpi="4294967294"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0613-AD0D-4F5C-A860-460D5CB8BEDE}">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320</v>
      </c>
    </row>
    <row r="2" spans="1:19" s="26" customFormat="1" x14ac:dyDescent="0.3">
      <c r="A2" s="26" t="s">
        <v>50</v>
      </c>
      <c r="B2" s="26" t="s">
        <v>27</v>
      </c>
    </row>
    <row r="3" spans="1:19" s="26" customFormat="1" x14ac:dyDescent="0.3">
      <c r="A3" s="26" t="s">
        <v>52</v>
      </c>
      <c r="B3" s="46" t="s">
        <v>380</v>
      </c>
    </row>
    <row r="4" spans="1:19" s="26" customFormat="1" x14ac:dyDescent="0.3">
      <c r="A4" s="26" t="s">
        <v>54</v>
      </c>
      <c r="B4" s="44">
        <v>43271</v>
      </c>
    </row>
    <row r="5" spans="1:19" s="26" customFormat="1" x14ac:dyDescent="0.3">
      <c r="A5" s="26" t="s">
        <v>55</v>
      </c>
    </row>
    <row r="6" spans="1:19" s="26" customFormat="1" x14ac:dyDescent="0.3">
      <c r="A6" s="26" t="s">
        <v>57</v>
      </c>
      <c r="B6" s="26" t="s">
        <v>284</v>
      </c>
    </row>
    <row r="7" spans="1:19" x14ac:dyDescent="0.3">
      <c r="A7" s="39"/>
      <c r="B7" s="39"/>
      <c r="C7" s="39"/>
      <c r="D7" s="39"/>
      <c r="E7" s="39"/>
      <c r="F7" s="39"/>
      <c r="G7" s="39"/>
      <c r="H7" s="39"/>
      <c r="I7" s="39"/>
      <c r="J7" s="39"/>
      <c r="K7" s="39"/>
      <c r="L7" s="39"/>
      <c r="M7" s="39"/>
      <c r="N7" s="39"/>
      <c r="O7" s="39"/>
      <c r="P7" s="39"/>
      <c r="Q7" s="39"/>
      <c r="R7" s="39"/>
      <c r="S7" s="39"/>
    </row>
    <row r="8" spans="1:19" x14ac:dyDescent="0.3">
      <c r="A8" s="55" t="s">
        <v>285</v>
      </c>
      <c r="B8" s="55" t="s">
        <v>286</v>
      </c>
      <c r="C8" s="55" t="s">
        <v>287</v>
      </c>
      <c r="D8" s="39"/>
      <c r="E8" s="39"/>
      <c r="F8" s="39"/>
      <c r="G8" s="39"/>
      <c r="H8" s="39"/>
      <c r="I8" s="39"/>
      <c r="J8" s="39"/>
      <c r="K8" s="39"/>
      <c r="L8" s="39"/>
      <c r="M8" s="39"/>
      <c r="N8" s="39"/>
      <c r="O8" s="39"/>
      <c r="P8" s="39"/>
      <c r="Q8" s="39"/>
      <c r="R8" s="39"/>
      <c r="S8" s="39"/>
    </row>
    <row r="9" spans="1:19" x14ac:dyDescent="0.3">
      <c r="A9" s="66">
        <v>36.6877678145798</v>
      </c>
      <c r="B9" s="66">
        <v>31.490280777537698</v>
      </c>
      <c r="C9" s="28" t="s">
        <v>91</v>
      </c>
      <c r="D9" s="39"/>
      <c r="E9" s="39"/>
      <c r="F9" s="39"/>
      <c r="G9" s="39"/>
      <c r="H9" s="39"/>
      <c r="I9" s="39"/>
      <c r="J9" s="39"/>
      <c r="K9" s="39"/>
      <c r="L9" s="39"/>
      <c r="M9" s="39"/>
      <c r="N9" s="39"/>
      <c r="O9" s="39"/>
      <c r="P9" s="39"/>
      <c r="Q9" s="39"/>
      <c r="R9" s="39"/>
      <c r="S9" s="39"/>
    </row>
    <row r="10" spans="1:19" x14ac:dyDescent="0.3">
      <c r="A10" s="66">
        <v>30.223599374688703</v>
      </c>
      <c r="B10" s="66">
        <v>34.989200863930797</v>
      </c>
      <c r="C10" s="28" t="s">
        <v>94</v>
      </c>
      <c r="D10" s="39"/>
      <c r="E10" s="39"/>
      <c r="F10" s="39"/>
      <c r="G10" s="39"/>
      <c r="H10" s="39"/>
      <c r="I10" s="39"/>
      <c r="J10" s="39"/>
      <c r="K10" s="39"/>
      <c r="L10" s="39"/>
      <c r="M10" s="39"/>
      <c r="N10" s="39"/>
      <c r="O10" s="39"/>
      <c r="P10" s="39"/>
      <c r="Q10" s="39"/>
      <c r="R10" s="39"/>
      <c r="S10" s="39"/>
    </row>
    <row r="11" spans="1:19" x14ac:dyDescent="0.3">
      <c r="A11" s="66">
        <v>44.2261906347115</v>
      </c>
      <c r="B11" s="66">
        <v>37.710583153347699</v>
      </c>
      <c r="C11" s="28" t="s">
        <v>91</v>
      </c>
      <c r="D11" s="39"/>
      <c r="E11" s="39"/>
      <c r="F11" s="39"/>
      <c r="G11" s="39"/>
      <c r="H11" s="39"/>
      <c r="I11" s="39"/>
      <c r="J11" s="39"/>
      <c r="K11" s="39"/>
      <c r="L11" s="39"/>
      <c r="M11" s="39"/>
      <c r="N11" s="39"/>
      <c r="O11" s="39"/>
      <c r="P11" s="39"/>
      <c r="Q11" s="39"/>
      <c r="R11" s="39"/>
      <c r="S11" s="39"/>
    </row>
    <row r="12" spans="1:19" x14ac:dyDescent="0.3">
      <c r="A12" s="66">
        <v>32.372108135171985</v>
      </c>
      <c r="B12" s="66">
        <v>38.488120950323903</v>
      </c>
      <c r="C12" s="28" t="s">
        <v>94</v>
      </c>
      <c r="D12" s="39"/>
      <c r="E12" s="39"/>
      <c r="F12" s="39"/>
      <c r="G12" s="39"/>
      <c r="H12" s="39"/>
      <c r="I12" s="39"/>
      <c r="J12" s="39"/>
      <c r="K12" s="39"/>
      <c r="L12" s="39"/>
      <c r="M12" s="39"/>
      <c r="N12" s="39"/>
      <c r="O12" s="39"/>
      <c r="P12" s="39"/>
      <c r="Q12" s="39"/>
      <c r="R12" s="39"/>
      <c r="S12" s="39"/>
    </row>
    <row r="13" spans="1:19" x14ac:dyDescent="0.3">
      <c r="A13" s="66">
        <v>88.47102342786701</v>
      </c>
      <c r="B13" s="66">
        <v>40.431965442764501</v>
      </c>
      <c r="C13" s="28" t="s">
        <v>288</v>
      </c>
      <c r="D13" s="39"/>
      <c r="E13" s="39"/>
      <c r="F13" s="39"/>
      <c r="G13" s="39"/>
      <c r="H13" s="39"/>
      <c r="I13" s="39"/>
      <c r="J13" s="39"/>
      <c r="K13" s="39"/>
      <c r="L13" s="39"/>
      <c r="M13" s="39"/>
      <c r="N13" s="39"/>
      <c r="O13" s="39"/>
      <c r="P13" s="39"/>
      <c r="Q13" s="39"/>
      <c r="R13" s="39"/>
      <c r="S13" s="39"/>
    </row>
    <row r="14" spans="1:19" x14ac:dyDescent="0.3">
      <c r="A14" s="66">
        <v>19.420468557335994</v>
      </c>
      <c r="B14" s="66">
        <v>40.820734341252603</v>
      </c>
      <c r="C14" s="28" t="s">
        <v>94</v>
      </c>
      <c r="D14" s="39"/>
      <c r="E14" s="39"/>
      <c r="F14" s="39"/>
      <c r="G14" s="39"/>
      <c r="H14" s="39"/>
      <c r="I14" s="39"/>
      <c r="J14" s="39"/>
      <c r="K14" s="39"/>
      <c r="L14" s="39"/>
      <c r="M14" s="39"/>
      <c r="N14" s="39"/>
      <c r="O14" s="39"/>
      <c r="P14" s="39"/>
      <c r="Q14" s="39"/>
      <c r="R14" s="39"/>
      <c r="S14" s="39"/>
    </row>
    <row r="15" spans="1:19" x14ac:dyDescent="0.3">
      <c r="A15" s="66">
        <v>12.942318498614014</v>
      </c>
      <c r="B15" s="66">
        <v>41.5982721382289</v>
      </c>
      <c r="C15" s="28" t="s">
        <v>80</v>
      </c>
      <c r="D15" s="39"/>
      <c r="E15" s="39"/>
      <c r="F15" s="39"/>
      <c r="G15" s="39"/>
      <c r="H15" s="39"/>
      <c r="I15" s="39"/>
      <c r="J15" s="39"/>
      <c r="K15" s="39"/>
      <c r="L15" s="39"/>
      <c r="M15" s="39"/>
      <c r="N15" s="39"/>
      <c r="O15" s="39"/>
      <c r="P15" s="39"/>
      <c r="Q15" s="39"/>
      <c r="R15" s="39"/>
      <c r="S15" s="39"/>
    </row>
    <row r="16" spans="1:19" x14ac:dyDescent="0.3">
      <c r="A16" s="66">
        <v>86.322514667383984</v>
      </c>
      <c r="B16" s="66">
        <v>42.7645788336932</v>
      </c>
      <c r="C16" s="28" t="s">
        <v>80</v>
      </c>
      <c r="D16" s="39"/>
      <c r="E16" s="39"/>
      <c r="F16" s="39"/>
      <c r="G16" s="39"/>
      <c r="H16" s="40"/>
      <c r="I16" s="40"/>
      <c r="J16" s="40"/>
      <c r="K16" s="39"/>
      <c r="L16" s="39"/>
      <c r="M16" s="39"/>
      <c r="N16" s="39"/>
      <c r="O16" s="39"/>
      <c r="P16" s="39"/>
      <c r="Q16" s="39"/>
      <c r="R16" s="39"/>
      <c r="S16" s="39"/>
    </row>
    <row r="17" spans="1:19" x14ac:dyDescent="0.3">
      <c r="A17" s="66">
        <v>21.568977317819986</v>
      </c>
      <c r="B17" s="66">
        <v>43.542116630669497</v>
      </c>
      <c r="C17" s="28" t="s">
        <v>80</v>
      </c>
      <c r="D17" s="39"/>
      <c r="E17" s="39"/>
      <c r="F17" s="39"/>
      <c r="G17" s="39"/>
      <c r="H17" s="39"/>
      <c r="I17" s="39"/>
      <c r="J17" s="39"/>
      <c r="K17" s="39"/>
      <c r="L17" s="39"/>
      <c r="M17" s="39"/>
      <c r="N17" s="39"/>
      <c r="O17" s="39"/>
      <c r="P17" s="39"/>
      <c r="Q17" s="39"/>
      <c r="R17" s="39"/>
      <c r="S17" s="39"/>
    </row>
    <row r="18" spans="1:19" x14ac:dyDescent="0.3">
      <c r="A18" s="66">
        <v>59.344981131472025</v>
      </c>
      <c r="B18" s="66">
        <v>44.125269978401697</v>
      </c>
      <c r="C18" s="28" t="s">
        <v>288</v>
      </c>
      <c r="D18" s="39"/>
      <c r="E18" s="39"/>
      <c r="F18" s="39"/>
      <c r="G18" s="39"/>
      <c r="H18" s="39"/>
      <c r="I18" s="39"/>
      <c r="J18" s="39"/>
      <c r="K18" s="39"/>
      <c r="L18" s="39"/>
      <c r="M18" s="39"/>
      <c r="N18" s="39"/>
      <c r="O18" s="39"/>
      <c r="P18" s="39"/>
      <c r="Q18" s="39"/>
      <c r="R18" s="39"/>
      <c r="S18" s="39"/>
    </row>
    <row r="19" spans="1:19" x14ac:dyDescent="0.3">
      <c r="A19" s="66">
        <v>16.183723797780999</v>
      </c>
      <c r="B19" s="66">
        <v>46.069114470842301</v>
      </c>
      <c r="C19" s="28" t="s">
        <v>80</v>
      </c>
      <c r="D19" s="39"/>
      <c r="E19" s="39"/>
      <c r="F19" s="39"/>
      <c r="G19" s="39"/>
      <c r="H19" s="39"/>
      <c r="I19" s="39"/>
      <c r="J19" s="39"/>
      <c r="K19" s="39"/>
      <c r="L19" s="39"/>
      <c r="M19" s="39"/>
      <c r="N19" s="39"/>
      <c r="O19" s="39"/>
      <c r="P19" s="39"/>
      <c r="Q19" s="39"/>
      <c r="R19" s="39"/>
      <c r="S19" s="39"/>
    </row>
    <row r="20" spans="1:19" x14ac:dyDescent="0.3">
      <c r="A20" s="66">
        <v>34.520616895653973</v>
      </c>
      <c r="B20" s="66">
        <v>46.069114470842301</v>
      </c>
      <c r="C20" s="28" t="s">
        <v>289</v>
      </c>
      <c r="D20" s="39"/>
      <c r="E20" s="39"/>
      <c r="F20" s="39"/>
      <c r="G20" s="39"/>
      <c r="H20" s="39"/>
      <c r="I20" s="39"/>
      <c r="J20" s="39"/>
      <c r="K20" s="39"/>
      <c r="L20" s="39"/>
      <c r="M20" s="39"/>
      <c r="N20" s="39"/>
      <c r="O20" s="39"/>
      <c r="P20" s="39"/>
      <c r="Q20" s="39"/>
      <c r="R20" s="39"/>
      <c r="S20" s="39"/>
    </row>
    <row r="21" spans="1:19" x14ac:dyDescent="0.3">
      <c r="A21" s="66">
        <v>19.434450176169037</v>
      </c>
      <c r="B21" s="66">
        <v>46.846652267818499</v>
      </c>
      <c r="C21" s="28" t="s">
        <v>80</v>
      </c>
      <c r="D21" s="39"/>
      <c r="E21" s="39"/>
      <c r="F21" s="39"/>
      <c r="G21" s="39"/>
      <c r="H21" s="39"/>
      <c r="I21" s="39"/>
      <c r="J21" s="39"/>
      <c r="K21" s="39"/>
      <c r="L21" s="39"/>
      <c r="M21" s="39"/>
      <c r="N21" s="39"/>
      <c r="O21" s="39"/>
      <c r="P21" s="39"/>
      <c r="Q21" s="39"/>
      <c r="R21" s="39"/>
      <c r="S21" s="39"/>
    </row>
    <row r="22" spans="1:19" x14ac:dyDescent="0.3">
      <c r="A22" s="66">
        <v>100.33442700662795</v>
      </c>
      <c r="B22" s="66">
        <v>46.846652267818499</v>
      </c>
      <c r="C22" s="28" t="s">
        <v>290</v>
      </c>
      <c r="D22" s="39"/>
      <c r="E22" s="39"/>
      <c r="F22" s="39"/>
      <c r="G22" s="39"/>
      <c r="H22" s="39"/>
      <c r="I22" s="39"/>
      <c r="J22" s="39"/>
      <c r="K22" s="39"/>
      <c r="L22" s="39"/>
      <c r="M22" s="39"/>
      <c r="N22" s="39"/>
      <c r="O22" s="39"/>
      <c r="P22" s="39"/>
      <c r="Q22" s="39"/>
      <c r="R22" s="39"/>
      <c r="S22" s="39"/>
    </row>
    <row r="23" spans="1:19" x14ac:dyDescent="0.3">
      <c r="A23" s="66">
        <v>4.3109991397980139</v>
      </c>
      <c r="B23" s="66">
        <v>47.624190064794803</v>
      </c>
      <c r="C23" s="28" t="s">
        <v>290</v>
      </c>
      <c r="D23" s="39"/>
      <c r="E23" s="39"/>
      <c r="F23" s="39"/>
      <c r="G23" s="39"/>
      <c r="H23" s="39"/>
      <c r="I23" s="39"/>
      <c r="J23" s="39"/>
      <c r="K23" s="39"/>
      <c r="L23" s="39"/>
      <c r="M23" s="39"/>
      <c r="N23" s="39"/>
      <c r="O23" s="39"/>
      <c r="P23" s="39"/>
      <c r="Q23" s="39"/>
      <c r="R23" s="39"/>
      <c r="S23" s="39"/>
    </row>
    <row r="24" spans="1:19" x14ac:dyDescent="0.3">
      <c r="A24" s="66">
        <v>31.27921159648804</v>
      </c>
      <c r="B24" s="66">
        <v>48.401727861771001</v>
      </c>
      <c r="C24" s="28" t="s">
        <v>291</v>
      </c>
      <c r="D24" s="39"/>
      <c r="E24" s="39"/>
      <c r="F24" s="39"/>
      <c r="G24" s="39"/>
      <c r="H24" s="39"/>
      <c r="I24" s="39"/>
      <c r="J24" s="39"/>
      <c r="K24" s="39"/>
      <c r="L24" s="39"/>
      <c r="M24" s="39"/>
      <c r="N24" s="39"/>
      <c r="O24" s="39"/>
      <c r="P24" s="39"/>
      <c r="Q24" s="39"/>
      <c r="R24" s="39"/>
      <c r="S24" s="39"/>
    </row>
    <row r="25" spans="1:19" x14ac:dyDescent="0.3">
      <c r="A25" s="66">
        <v>23.73612823674398</v>
      </c>
      <c r="B25" s="66">
        <v>49.5680345572354</v>
      </c>
      <c r="C25" s="28" t="s">
        <v>289</v>
      </c>
      <c r="D25" s="39"/>
      <c r="E25" s="39"/>
      <c r="F25" s="39"/>
      <c r="G25" s="39"/>
      <c r="H25" s="39"/>
      <c r="I25" s="39"/>
      <c r="J25" s="39"/>
      <c r="K25" s="39"/>
      <c r="L25" s="39"/>
      <c r="M25" s="39"/>
      <c r="N25" s="39"/>
      <c r="O25" s="39"/>
      <c r="P25" s="39"/>
      <c r="Q25" s="39"/>
      <c r="R25" s="39"/>
      <c r="S25" s="39"/>
    </row>
    <row r="26" spans="1:19" x14ac:dyDescent="0.3">
      <c r="A26" s="66">
        <v>20.50404401679998</v>
      </c>
      <c r="B26" s="66">
        <v>49.956803455723502</v>
      </c>
      <c r="C26" s="28" t="s">
        <v>290</v>
      </c>
      <c r="D26" s="39"/>
      <c r="E26" s="39"/>
      <c r="F26" s="39"/>
      <c r="G26" s="39"/>
      <c r="H26" s="39"/>
      <c r="I26" s="39"/>
      <c r="J26" s="39"/>
      <c r="K26" s="39"/>
      <c r="L26" s="39"/>
      <c r="M26" s="39"/>
      <c r="N26" s="39"/>
      <c r="O26" s="39"/>
      <c r="P26" s="39"/>
      <c r="Q26" s="39"/>
      <c r="R26" s="39"/>
      <c r="S26" s="39"/>
    </row>
    <row r="27" spans="1:19" x14ac:dyDescent="0.3">
      <c r="A27" s="66">
        <v>39.915191494913984</v>
      </c>
      <c r="B27" s="66">
        <v>50.539956803455702</v>
      </c>
      <c r="C27" s="28" t="s">
        <v>292</v>
      </c>
    </row>
    <row r="28" spans="1:19" x14ac:dyDescent="0.3">
      <c r="A28" s="66">
        <v>6.473489519113059</v>
      </c>
      <c r="B28" s="66">
        <v>51.123110151187902</v>
      </c>
      <c r="C28" s="28" t="s">
        <v>289</v>
      </c>
    </row>
    <row r="29" spans="1:19" x14ac:dyDescent="0.3">
      <c r="A29" s="66">
        <v>33.455683594634024</v>
      </c>
      <c r="B29" s="66">
        <v>53.844492440604697</v>
      </c>
      <c r="C29" s="28" t="s">
        <v>288</v>
      </c>
    </row>
    <row r="30" spans="1:19" x14ac:dyDescent="0.3">
      <c r="A30" s="66">
        <v>43.151936254470911</v>
      </c>
      <c r="B30" s="66">
        <v>54.038876889848801</v>
      </c>
      <c r="C30" s="28" t="s">
        <v>80</v>
      </c>
    </row>
    <row r="31" spans="1:19" x14ac:dyDescent="0.3">
      <c r="A31" s="66">
        <v>6.4828105983330033</v>
      </c>
      <c r="B31" s="66">
        <v>55.010799136069103</v>
      </c>
      <c r="C31" s="28" t="s">
        <v>293</v>
      </c>
    </row>
    <row r="32" spans="1:19" x14ac:dyDescent="0.3">
      <c r="A32" s="66">
        <v>7.5430833597430365</v>
      </c>
      <c r="B32" s="66">
        <v>55.010799136069103</v>
      </c>
      <c r="C32" s="28" t="s">
        <v>80</v>
      </c>
    </row>
    <row r="33" spans="1:3" x14ac:dyDescent="0.3">
      <c r="A33" s="66">
        <v>43.15659679408202</v>
      </c>
      <c r="B33" s="66">
        <v>55.010799136069103</v>
      </c>
      <c r="C33" s="28" t="s">
        <v>292</v>
      </c>
    </row>
    <row r="34" spans="1:3" x14ac:dyDescent="0.3">
      <c r="A34" s="66">
        <v>12.946979038223958</v>
      </c>
      <c r="B34" s="66">
        <v>70.367170626349804</v>
      </c>
      <c r="C34" s="28" t="s">
        <v>293</v>
      </c>
    </row>
  </sheetData>
  <autoFilter ref="C8:C34" xr:uid="{CE2647D2-9FDB-47D1-A3B0-F4648643DDA1}"/>
  <conditionalFormatting sqref="A2:A5 A1:XFD1 A7:XFD1048576 B2:XFD6">
    <cfRule type="expression" dxfId="11" priority="1">
      <formula>_xlfn.ISFORMULA(A1)</formula>
    </cfRule>
  </conditionalFormatting>
  <hyperlinks>
    <hyperlink ref="B3" r:id="rId1" location="imgrc=Xp1HJg5hCl4chM" display="https://www.google.co.uk/search?q=coal+cost+curve&amp;rlz=1C1CHBD_en- GBGB800GB800&amp;tbm=isch&amp;source=iu&amp;ictx=1&amp;fir=Xp1HJg5hCl4chM%253A%252Cv_jydOy9mmo6WM%252C_&amp;usg=__MafcOh4E00mtIpPXARpEwDWqg4k%3D&amp;sa=X&amp;ved=2ahUKEwiikOPWvN_bAhXjJMAKHe8QA3oQ9QEwAHoECAEQLw#imgrc=Xp1HJg5hCl4chM" xr:uid="{5FAFB7E6-7496-436E-AC8D-D6EBB025C283}"/>
  </hyperlinks>
  <pageMargins left="0.7" right="0.7" top="0.75" bottom="0.75" header="0.3" footer="0.3"/>
  <pageSetup paperSize="9" orientation="portrait" horizontalDpi="4294967294" verticalDpi="4294967294"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6DEE-7E82-43D7-86DC-E809E8850B36}">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319</v>
      </c>
    </row>
    <row r="2" spans="1:19" s="26" customFormat="1" x14ac:dyDescent="0.3">
      <c r="A2" s="26" t="s">
        <v>50</v>
      </c>
      <c r="B2" s="26" t="s">
        <v>31</v>
      </c>
    </row>
    <row r="3" spans="1:19" s="26" customFormat="1" x14ac:dyDescent="0.3">
      <c r="A3" s="26" t="s">
        <v>52</v>
      </c>
      <c r="B3" s="26" t="s">
        <v>32</v>
      </c>
    </row>
    <row r="4" spans="1:19" s="26" customFormat="1" x14ac:dyDescent="0.3">
      <c r="A4" s="26" t="s">
        <v>54</v>
      </c>
      <c r="B4" s="44">
        <v>43271</v>
      </c>
    </row>
    <row r="5" spans="1:19" s="26" customFormat="1" x14ac:dyDescent="0.3">
      <c r="A5" s="26" t="s">
        <v>55</v>
      </c>
    </row>
    <row r="6" spans="1:19" s="26" customFormat="1" x14ac:dyDescent="0.3">
      <c r="A6" s="26" t="s">
        <v>57</v>
      </c>
      <c r="B6" s="26" t="s">
        <v>294</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295</v>
      </c>
      <c r="B8" s="45" t="s">
        <v>296</v>
      </c>
      <c r="C8" s="45" t="s">
        <v>287</v>
      </c>
      <c r="D8" s="39"/>
      <c r="E8" s="39"/>
      <c r="F8" s="39"/>
      <c r="G8" s="39"/>
      <c r="H8" s="39"/>
      <c r="I8" s="39"/>
      <c r="J8" s="39"/>
      <c r="K8" s="39"/>
      <c r="L8" s="39"/>
      <c r="M8" s="39"/>
      <c r="N8" s="39"/>
      <c r="O8" s="39"/>
      <c r="P8" s="39"/>
      <c r="Q8" s="39"/>
      <c r="R8" s="39"/>
      <c r="S8" s="39"/>
    </row>
    <row r="9" spans="1:19" x14ac:dyDescent="0.3">
      <c r="A9" s="43">
        <v>8.8522093528706396</v>
      </c>
      <c r="B9" s="43">
        <v>38.903107861060299</v>
      </c>
      <c r="C9" t="s">
        <v>144</v>
      </c>
      <c r="D9" s="39"/>
      <c r="E9" s="39"/>
      <c r="F9" s="39"/>
      <c r="G9" s="39"/>
      <c r="H9" s="39"/>
      <c r="I9" s="39"/>
      <c r="J9" s="39"/>
      <c r="K9" s="39"/>
      <c r="L9" s="39"/>
      <c r="M9" s="39"/>
      <c r="N9" s="39"/>
      <c r="O9" s="39"/>
      <c r="P9" s="39"/>
      <c r="Q9" s="39"/>
      <c r="R9" s="39"/>
      <c r="S9" s="39"/>
    </row>
    <row r="10" spans="1:19" x14ac:dyDescent="0.3">
      <c r="A10" s="43">
        <v>4.1315345699830601</v>
      </c>
      <c r="B10" s="43">
        <v>39.195612431444196</v>
      </c>
      <c r="C10" t="s">
        <v>80</v>
      </c>
      <c r="D10" s="39"/>
      <c r="E10" s="39"/>
      <c r="F10" s="39"/>
      <c r="G10" s="39"/>
      <c r="H10" s="39"/>
      <c r="I10" s="39"/>
      <c r="J10" s="39"/>
      <c r="K10" s="39"/>
      <c r="L10" s="39"/>
      <c r="M10" s="39"/>
      <c r="N10" s="39"/>
      <c r="O10" s="39"/>
      <c r="P10" s="39"/>
      <c r="Q10" s="39"/>
      <c r="R10" s="39"/>
      <c r="S10" s="39"/>
    </row>
    <row r="11" spans="1:19" x14ac:dyDescent="0.3">
      <c r="A11" s="43">
        <v>10.623946037099499</v>
      </c>
      <c r="B11" s="43">
        <v>42.1206581352833</v>
      </c>
      <c r="C11" t="s">
        <v>144</v>
      </c>
      <c r="D11" s="39"/>
      <c r="E11" s="39"/>
      <c r="F11" s="39"/>
      <c r="G11" s="39"/>
      <c r="H11" s="39"/>
      <c r="I11" s="39"/>
      <c r="J11" s="39"/>
      <c r="K11" s="39"/>
      <c r="L11" s="39"/>
      <c r="M11" s="39"/>
      <c r="N11" s="39"/>
      <c r="O11" s="39"/>
      <c r="P11" s="39"/>
      <c r="Q11" s="39"/>
      <c r="R11" s="39"/>
      <c r="S11" s="39"/>
    </row>
    <row r="12" spans="1:19" x14ac:dyDescent="0.3">
      <c r="A12" s="43">
        <v>40.724047464169196</v>
      </c>
      <c r="B12" s="43">
        <v>44.460694698354601</v>
      </c>
      <c r="C12" t="s">
        <v>80</v>
      </c>
      <c r="D12" s="39"/>
      <c r="E12" s="39"/>
      <c r="F12" s="39"/>
      <c r="G12" s="39"/>
      <c r="H12" s="39"/>
      <c r="I12" s="39"/>
      <c r="J12" s="39"/>
      <c r="K12" s="39"/>
      <c r="L12" s="39"/>
      <c r="M12" s="39"/>
      <c r="N12" s="39"/>
      <c r="O12" s="39"/>
      <c r="P12" s="39"/>
      <c r="Q12" s="39"/>
      <c r="R12" s="39"/>
      <c r="S12" s="39"/>
    </row>
    <row r="13" spans="1:19" x14ac:dyDescent="0.3">
      <c r="A13" s="43">
        <v>53.118651174117602</v>
      </c>
      <c r="B13" s="43">
        <v>47.970749542961599</v>
      </c>
      <c r="C13" t="s">
        <v>144</v>
      </c>
      <c r="D13" s="39"/>
      <c r="E13" s="39"/>
      <c r="F13" s="39"/>
      <c r="G13" s="39"/>
      <c r="H13" s="39"/>
      <c r="I13" s="39"/>
      <c r="J13" s="39"/>
      <c r="K13" s="39"/>
      <c r="L13" s="39"/>
      <c r="M13" s="39"/>
      <c r="N13" s="39"/>
      <c r="O13" s="39"/>
      <c r="P13" s="39"/>
      <c r="Q13" s="39"/>
      <c r="R13" s="39"/>
      <c r="S13" s="39"/>
    </row>
    <row r="14" spans="1:19" x14ac:dyDescent="0.3">
      <c r="A14" s="43">
        <v>8.2641481513460064</v>
      </c>
      <c r="B14" s="43">
        <v>48.555758683729401</v>
      </c>
      <c r="C14" t="s">
        <v>80</v>
      </c>
      <c r="D14" s="39"/>
      <c r="E14" s="39"/>
      <c r="F14" s="39"/>
      <c r="G14" s="39"/>
      <c r="H14" s="39"/>
      <c r="I14" s="39"/>
      <c r="J14" s="39"/>
      <c r="K14" s="39"/>
      <c r="L14" s="39"/>
      <c r="M14" s="39"/>
      <c r="N14" s="39"/>
      <c r="O14" s="39"/>
      <c r="P14" s="39"/>
      <c r="Q14" s="39"/>
      <c r="R14" s="39"/>
      <c r="S14" s="39"/>
    </row>
    <row r="15" spans="1:19" x14ac:dyDescent="0.3">
      <c r="A15" s="43">
        <v>35.413153456997989</v>
      </c>
      <c r="B15" s="43">
        <v>49.725776965264998</v>
      </c>
      <c r="C15" t="s">
        <v>144</v>
      </c>
      <c r="D15" s="39"/>
      <c r="E15" s="39"/>
      <c r="F15" s="39"/>
      <c r="G15" s="39"/>
      <c r="H15" s="39"/>
      <c r="I15" s="39"/>
      <c r="J15" s="39"/>
      <c r="K15" s="39"/>
      <c r="L15" s="39"/>
      <c r="M15" s="39"/>
      <c r="N15" s="39"/>
      <c r="O15" s="39"/>
      <c r="P15" s="39"/>
      <c r="Q15" s="39"/>
      <c r="R15" s="39"/>
      <c r="S15" s="39"/>
    </row>
    <row r="16" spans="1:19" x14ac:dyDescent="0.3">
      <c r="A16" s="43">
        <v>4.7217537942660215</v>
      </c>
      <c r="B16" s="43">
        <v>50.895795246800702</v>
      </c>
      <c r="C16" t="s">
        <v>80</v>
      </c>
      <c r="D16" s="39"/>
      <c r="E16" s="39"/>
      <c r="F16" s="39"/>
      <c r="G16" s="39"/>
      <c r="H16" s="40"/>
      <c r="I16" s="40"/>
      <c r="J16" s="40"/>
      <c r="K16" s="39"/>
      <c r="L16" s="39"/>
      <c r="M16" s="39"/>
      <c r="N16" s="39"/>
      <c r="O16" s="39"/>
      <c r="P16" s="39"/>
      <c r="Q16" s="39"/>
      <c r="R16" s="39"/>
      <c r="S16" s="39"/>
    </row>
    <row r="17" spans="1:19" x14ac:dyDescent="0.3">
      <c r="A17" s="43">
        <v>67.874131781201982</v>
      </c>
      <c r="B17" s="43">
        <v>52.943327239488099</v>
      </c>
      <c r="C17" t="s">
        <v>144</v>
      </c>
      <c r="D17" s="39"/>
      <c r="E17" s="39"/>
      <c r="F17" s="39"/>
      <c r="G17" s="39"/>
      <c r="H17" s="39"/>
      <c r="I17" s="39"/>
      <c r="J17" s="39"/>
      <c r="K17" s="39"/>
      <c r="L17" s="39"/>
      <c r="M17" s="39"/>
      <c r="N17" s="39"/>
      <c r="O17" s="39"/>
      <c r="P17" s="39"/>
      <c r="Q17" s="39"/>
      <c r="R17" s="39"/>
      <c r="S17" s="39"/>
    </row>
    <row r="18" spans="1:19" x14ac:dyDescent="0.3">
      <c r="A18" s="43">
        <v>10.033726812816013</v>
      </c>
      <c r="B18" s="43">
        <v>53.528336380255901</v>
      </c>
      <c r="C18" t="s">
        <v>80</v>
      </c>
      <c r="D18" s="39"/>
      <c r="E18" s="39"/>
      <c r="F18" s="39"/>
      <c r="G18" s="39"/>
      <c r="H18" s="39"/>
      <c r="I18" s="39"/>
      <c r="J18" s="39"/>
      <c r="K18" s="39"/>
      <c r="L18" s="39"/>
      <c r="M18" s="39"/>
      <c r="N18" s="39"/>
      <c r="O18" s="39"/>
      <c r="P18" s="39"/>
      <c r="Q18" s="39"/>
      <c r="R18" s="39"/>
      <c r="S18" s="39"/>
    </row>
    <row r="19" spans="1:19" x14ac:dyDescent="0.3">
      <c r="A19" s="43">
        <v>41.907722946872013</v>
      </c>
      <c r="B19" s="43">
        <v>54.113345521023703</v>
      </c>
      <c r="C19" t="s">
        <v>144</v>
      </c>
      <c r="D19" s="39"/>
      <c r="E19" s="39"/>
      <c r="F19" s="39"/>
      <c r="G19" s="39"/>
      <c r="H19" s="39"/>
      <c r="I19" s="39"/>
      <c r="J19" s="39"/>
      <c r="K19" s="39"/>
      <c r="L19" s="39"/>
      <c r="M19" s="39"/>
      <c r="N19" s="39"/>
      <c r="O19" s="39"/>
      <c r="P19" s="39"/>
      <c r="Q19" s="39"/>
      <c r="R19" s="39"/>
      <c r="S19" s="39"/>
    </row>
    <row r="20" spans="1:19" x14ac:dyDescent="0.3">
      <c r="A20" s="43">
        <v>12.39028766443397</v>
      </c>
      <c r="B20" s="43">
        <v>55.868372943327202</v>
      </c>
      <c r="C20" t="s">
        <v>80</v>
      </c>
      <c r="D20" s="39"/>
      <c r="E20" s="39"/>
      <c r="F20" s="39"/>
      <c r="G20" s="39"/>
      <c r="H20" s="39"/>
      <c r="I20" s="39"/>
      <c r="J20" s="39"/>
      <c r="K20" s="39"/>
      <c r="L20" s="39"/>
      <c r="M20" s="39"/>
      <c r="N20" s="39"/>
      <c r="O20" s="39"/>
      <c r="P20" s="39"/>
      <c r="Q20" s="39"/>
      <c r="R20" s="39"/>
      <c r="S20" s="39"/>
    </row>
    <row r="21" spans="1:19" x14ac:dyDescent="0.3">
      <c r="A21" s="43">
        <v>154.048296549322</v>
      </c>
      <c r="B21" s="43">
        <v>59.085923217550203</v>
      </c>
      <c r="C21" t="s">
        <v>144</v>
      </c>
      <c r="D21" s="39"/>
      <c r="E21" s="39"/>
      <c r="F21" s="39"/>
      <c r="G21" s="39"/>
      <c r="H21" s="39"/>
      <c r="I21" s="39"/>
      <c r="J21" s="39"/>
      <c r="K21" s="39"/>
      <c r="L21" s="39"/>
      <c r="M21" s="39"/>
      <c r="N21" s="39"/>
      <c r="O21" s="39"/>
      <c r="P21" s="39"/>
      <c r="Q21" s="39"/>
      <c r="R21" s="39"/>
      <c r="S21" s="39"/>
    </row>
    <row r="22" spans="1:19" x14ac:dyDescent="0.3">
      <c r="A22" s="43">
        <v>63.153456998313004</v>
      </c>
      <c r="B22" s="43">
        <v>63.765996343692798</v>
      </c>
      <c r="C22" t="s">
        <v>80</v>
      </c>
      <c r="D22" s="39"/>
      <c r="E22" s="39"/>
      <c r="F22" s="39"/>
      <c r="G22" s="39"/>
      <c r="H22" s="39"/>
      <c r="I22" s="39"/>
      <c r="J22" s="39"/>
      <c r="K22" s="39"/>
      <c r="L22" s="39"/>
      <c r="M22" s="39"/>
      <c r="N22" s="39"/>
      <c r="O22" s="39"/>
      <c r="P22" s="39"/>
      <c r="Q22" s="39"/>
      <c r="R22" s="39"/>
      <c r="S22" s="39"/>
    </row>
    <row r="23" spans="1:19" x14ac:dyDescent="0.3">
      <c r="A23" s="43">
        <v>28.331601776978005</v>
      </c>
      <c r="B23" s="43">
        <v>67.568555758683701</v>
      </c>
      <c r="C23" t="s">
        <v>144</v>
      </c>
      <c r="D23" s="39"/>
      <c r="E23" s="39"/>
      <c r="F23" s="39"/>
      <c r="G23" s="39"/>
      <c r="H23" s="39"/>
      <c r="I23" s="39"/>
      <c r="J23" s="39"/>
      <c r="K23" s="39"/>
      <c r="L23" s="39"/>
      <c r="M23" s="39"/>
      <c r="N23" s="39"/>
      <c r="O23" s="39"/>
      <c r="P23" s="39"/>
      <c r="Q23" s="39"/>
      <c r="R23" s="39"/>
      <c r="S23" s="39"/>
    </row>
    <row r="24" spans="1:19" x14ac:dyDescent="0.3">
      <c r="A24" s="43">
        <v>31.282697898393963</v>
      </c>
      <c r="B24" s="43">
        <v>70.201096892138906</v>
      </c>
      <c r="C24" t="s">
        <v>80</v>
      </c>
      <c r="D24" s="39"/>
      <c r="E24" s="39"/>
      <c r="F24" s="39"/>
      <c r="G24" s="39"/>
      <c r="H24" s="39"/>
      <c r="I24" s="39"/>
      <c r="J24" s="39"/>
      <c r="K24" s="39"/>
      <c r="L24" s="39"/>
      <c r="M24" s="39"/>
      <c r="N24" s="39"/>
      <c r="O24" s="39"/>
      <c r="P24" s="39"/>
      <c r="Q24" s="39"/>
      <c r="R24" s="39"/>
      <c r="S24" s="39"/>
    </row>
    <row r="25" spans="1:19" x14ac:dyDescent="0.3">
      <c r="A25" s="43">
        <v>16.52505926855406</v>
      </c>
      <c r="B25" s="43">
        <v>71.078610603290599</v>
      </c>
      <c r="C25" t="s">
        <v>144</v>
      </c>
      <c r="D25" s="39"/>
      <c r="E25" s="39"/>
      <c r="F25" s="39"/>
      <c r="G25" s="39"/>
      <c r="H25" s="39"/>
      <c r="I25" s="39"/>
      <c r="J25" s="39"/>
      <c r="K25" s="39"/>
      <c r="L25" s="39"/>
      <c r="M25" s="39"/>
      <c r="N25" s="39"/>
      <c r="O25" s="39"/>
      <c r="P25" s="39"/>
      <c r="Q25" s="39"/>
      <c r="R25" s="39"/>
      <c r="S25" s="39"/>
    </row>
    <row r="26" spans="1:19" x14ac:dyDescent="0.3">
      <c r="A26" s="43">
        <v>48.988195615513973</v>
      </c>
      <c r="B26" s="43">
        <v>73.711151736745904</v>
      </c>
      <c r="C26" t="s">
        <v>144</v>
      </c>
      <c r="D26" s="39"/>
      <c r="E26" s="39"/>
      <c r="F26" s="39"/>
      <c r="G26" s="39"/>
      <c r="H26" s="39"/>
      <c r="I26" s="39"/>
      <c r="J26" s="39"/>
      <c r="K26" s="39"/>
      <c r="L26" s="39"/>
      <c r="M26" s="39"/>
      <c r="N26" s="39"/>
      <c r="O26" s="39"/>
      <c r="P26" s="39"/>
      <c r="Q26" s="39"/>
      <c r="R26" s="39"/>
      <c r="S26" s="39"/>
    </row>
    <row r="27" spans="1:19" x14ac:dyDescent="0.3">
      <c r="A27" s="43">
        <v>21.248971085577978</v>
      </c>
      <c r="B27" s="43">
        <v>78.683729433272305</v>
      </c>
      <c r="C27" t="s">
        <v>80</v>
      </c>
    </row>
    <row r="28" spans="1:19" x14ac:dyDescent="0.3">
      <c r="A28" s="43">
        <v>29.510961214165036</v>
      </c>
      <c r="B28" s="43">
        <v>79.561243144424097</v>
      </c>
      <c r="C28" t="s">
        <v>144</v>
      </c>
    </row>
    <row r="29" spans="1:19" x14ac:dyDescent="0.3">
      <c r="A29" s="43">
        <v>15.935919055649038</v>
      </c>
      <c r="B29" s="43">
        <v>80.731261425959701</v>
      </c>
      <c r="C29" t="s">
        <v>80</v>
      </c>
    </row>
    <row r="30" spans="1:19" x14ac:dyDescent="0.3">
      <c r="A30" s="43">
        <v>20.067453625632993</v>
      </c>
      <c r="B30" s="43">
        <v>82.193784277879303</v>
      </c>
      <c r="C30" t="s">
        <v>144</v>
      </c>
    </row>
    <row r="31" spans="1:19" x14ac:dyDescent="0.3">
      <c r="A31" s="43">
        <v>15.344620819986972</v>
      </c>
      <c r="B31" s="43">
        <v>85.411334552102304</v>
      </c>
      <c r="C31" t="s">
        <v>80</v>
      </c>
    </row>
    <row r="32" spans="1:19" x14ac:dyDescent="0.3">
      <c r="A32" s="43">
        <v>21.248971085577978</v>
      </c>
      <c r="B32" s="43">
        <v>91.553930530164493</v>
      </c>
      <c r="C32" t="s">
        <v>144</v>
      </c>
    </row>
    <row r="33" spans="1:3" x14ac:dyDescent="0.3">
      <c r="A33" s="43">
        <v>8.2630691399659781</v>
      </c>
      <c r="B33" s="43">
        <v>101.79159049360101</v>
      </c>
      <c r="C33" t="s">
        <v>80</v>
      </c>
    </row>
    <row r="34" spans="1:3" x14ac:dyDescent="0.3">
      <c r="A34" s="43">
        <v>4.1315345699830459</v>
      </c>
      <c r="B34" s="43">
        <v>110.566727605118</v>
      </c>
      <c r="C34" t="s">
        <v>144</v>
      </c>
    </row>
  </sheetData>
  <autoFilter ref="C8:C34" xr:uid="{8C96FE7B-7E8E-4F04-B08D-49F3BA6FFC17}"/>
  <conditionalFormatting sqref="A2:A5 A1:XFD1 A7:XFD1048576 B2:XFD6">
    <cfRule type="expression" dxfId="10" priority="1">
      <formula>_xlfn.ISFORMULA(A1)</formula>
    </cfRule>
  </conditionalFormatting>
  <pageMargins left="0.7" right="0.7" top="0.75" bottom="0.75" header="0.3" footer="0.3"/>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74A8-B077-472B-8F38-9867E3DB5A43}">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321</v>
      </c>
    </row>
    <row r="2" spans="1:19" s="26" customFormat="1" x14ac:dyDescent="0.3">
      <c r="A2" s="26" t="s">
        <v>50</v>
      </c>
      <c r="B2" s="26" t="s">
        <v>34</v>
      </c>
    </row>
    <row r="3" spans="1:19" s="26" customFormat="1" x14ac:dyDescent="0.3">
      <c r="A3" s="26" t="s">
        <v>52</v>
      </c>
      <c r="B3" s="46" t="s">
        <v>35</v>
      </c>
    </row>
    <row r="4" spans="1:19" s="26" customFormat="1" x14ac:dyDescent="0.3">
      <c r="A4" s="26" t="s">
        <v>54</v>
      </c>
      <c r="B4" s="44">
        <v>43271</v>
      </c>
    </row>
    <row r="5" spans="1:19" s="26" customFormat="1" x14ac:dyDescent="0.3">
      <c r="A5" s="26" t="s">
        <v>55</v>
      </c>
    </row>
    <row r="6" spans="1:19" s="26" customFormat="1" x14ac:dyDescent="0.3">
      <c r="A6" s="26" t="s">
        <v>57</v>
      </c>
      <c r="B6" s="26" t="s">
        <v>297</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14.449666314259201</v>
      </c>
      <c r="B9" s="43">
        <v>37.274976873265501</v>
      </c>
      <c r="C9" t="s">
        <v>169</v>
      </c>
      <c r="D9" s="39"/>
      <c r="E9" s="39"/>
      <c r="F9" s="39"/>
      <c r="G9" s="39"/>
      <c r="H9" s="39"/>
      <c r="I9" s="39"/>
      <c r="J9" s="39"/>
      <c r="K9" s="39"/>
      <c r="L9" s="39"/>
      <c r="M9" s="39"/>
      <c r="N9" s="39"/>
      <c r="O9" s="39"/>
      <c r="P9" s="39"/>
      <c r="Q9" s="39"/>
      <c r="R9" s="39"/>
      <c r="S9" s="39"/>
    </row>
    <row r="10" spans="1:19" x14ac:dyDescent="0.3">
      <c r="A10" s="43">
        <v>32.660730804810399</v>
      </c>
      <c r="B10" s="43">
        <v>38.094819611470797</v>
      </c>
      <c r="C10" t="s">
        <v>91</v>
      </c>
      <c r="D10" s="39"/>
      <c r="E10" s="39"/>
      <c r="F10" s="39"/>
      <c r="G10" s="39"/>
      <c r="H10" s="39"/>
      <c r="I10" s="39"/>
      <c r="J10" s="39"/>
      <c r="K10" s="39"/>
      <c r="L10" s="39"/>
      <c r="M10" s="39"/>
      <c r="N10" s="39"/>
      <c r="O10" s="39"/>
      <c r="P10" s="39"/>
      <c r="Q10" s="39"/>
      <c r="R10" s="39"/>
      <c r="S10" s="39"/>
    </row>
    <row r="11" spans="1:19" x14ac:dyDescent="0.3">
      <c r="A11" s="43">
        <v>7.5376635390510955</v>
      </c>
      <c r="B11" s="43">
        <v>38.916049953746501</v>
      </c>
      <c r="C11" t="s">
        <v>169</v>
      </c>
      <c r="D11" s="39"/>
      <c r="E11" s="39"/>
      <c r="F11" s="39"/>
      <c r="G11" s="39"/>
      <c r="H11" s="39"/>
      <c r="I11" s="39"/>
      <c r="J11" s="39"/>
      <c r="K11" s="39"/>
      <c r="L11" s="39"/>
      <c r="M11" s="39"/>
      <c r="N11" s="39"/>
      <c r="O11" s="39"/>
      <c r="P11" s="39"/>
      <c r="Q11" s="39"/>
      <c r="R11" s="39"/>
      <c r="S11" s="39"/>
    </row>
    <row r="12" spans="1:19" x14ac:dyDescent="0.3">
      <c r="A12" s="43">
        <v>13.821527686005098</v>
      </c>
      <c r="B12" s="43">
        <v>39.739824236817697</v>
      </c>
      <c r="C12" t="s">
        <v>91</v>
      </c>
      <c r="D12" s="39"/>
      <c r="E12" s="39"/>
      <c r="F12" s="39"/>
      <c r="G12" s="39"/>
      <c r="H12" s="39"/>
      <c r="I12" s="39"/>
      <c r="J12" s="39"/>
      <c r="K12" s="39"/>
      <c r="L12" s="39"/>
      <c r="M12" s="39"/>
      <c r="N12" s="39"/>
      <c r="O12" s="39"/>
      <c r="P12" s="39"/>
      <c r="Q12" s="39"/>
      <c r="R12" s="39"/>
      <c r="S12" s="39"/>
    </row>
    <row r="13" spans="1:19" x14ac:dyDescent="0.3">
      <c r="A13" s="43">
        <v>8.1658021673054009</v>
      </c>
      <c r="B13" s="43">
        <v>39.735661424606803</v>
      </c>
      <c r="C13" t="s">
        <v>169</v>
      </c>
      <c r="D13" s="39"/>
      <c r="E13" s="39"/>
      <c r="F13" s="39"/>
      <c r="G13" s="39"/>
      <c r="H13" s="39"/>
      <c r="I13" s="39"/>
      <c r="J13" s="39"/>
      <c r="K13" s="39"/>
      <c r="L13" s="39"/>
      <c r="M13" s="39"/>
      <c r="N13" s="39"/>
      <c r="O13" s="39"/>
      <c r="P13" s="39"/>
      <c r="Q13" s="39"/>
      <c r="R13" s="39"/>
      <c r="S13" s="39"/>
    </row>
    <row r="14" spans="1:19" x14ac:dyDescent="0.3">
      <c r="A14" s="43">
        <v>8.1682800317166055</v>
      </c>
      <c r="B14" s="43">
        <v>41.664662349676199</v>
      </c>
      <c r="C14" t="s">
        <v>80</v>
      </c>
      <c r="D14" s="39"/>
      <c r="E14" s="39"/>
      <c r="F14" s="39"/>
      <c r="G14" s="39"/>
      <c r="H14" s="39"/>
      <c r="I14" s="39"/>
      <c r="J14" s="39"/>
      <c r="K14" s="39"/>
      <c r="L14" s="39"/>
      <c r="M14" s="39"/>
      <c r="N14" s="39"/>
      <c r="O14" s="39"/>
      <c r="P14" s="39"/>
      <c r="Q14" s="39"/>
      <c r="R14" s="39"/>
      <c r="S14" s="39"/>
    </row>
    <row r="15" spans="1:19" x14ac:dyDescent="0.3">
      <c r="A15" s="43">
        <v>11.932156072419801</v>
      </c>
      <c r="B15" s="43">
        <v>41.937789084181297</v>
      </c>
      <c r="C15" t="s">
        <v>91</v>
      </c>
      <c r="D15" s="39"/>
      <c r="E15" s="39"/>
      <c r="F15" s="39"/>
      <c r="G15" s="39"/>
      <c r="H15" s="39"/>
      <c r="I15" s="39"/>
      <c r="J15" s="39"/>
      <c r="K15" s="39"/>
      <c r="L15" s="39"/>
      <c r="M15" s="39"/>
      <c r="N15" s="39"/>
      <c r="O15" s="39"/>
      <c r="P15" s="39"/>
      <c r="Q15" s="39"/>
      <c r="R15" s="39"/>
      <c r="S15" s="39"/>
    </row>
    <row r="16" spans="1:19" x14ac:dyDescent="0.3">
      <c r="A16" s="43">
        <v>7.5351856746393935</v>
      </c>
      <c r="B16" s="43">
        <v>42.210915818686402</v>
      </c>
      <c r="C16" t="s">
        <v>169</v>
      </c>
      <c r="D16" s="39"/>
      <c r="E16" s="39"/>
      <c r="F16" s="39"/>
      <c r="G16" s="39"/>
      <c r="H16" s="40"/>
      <c r="I16" s="40"/>
      <c r="J16" s="40"/>
      <c r="K16" s="39"/>
      <c r="L16" s="39"/>
      <c r="M16" s="39"/>
      <c r="N16" s="39"/>
      <c r="O16" s="39"/>
      <c r="P16" s="39"/>
      <c r="Q16" s="39"/>
      <c r="R16" s="39"/>
      <c r="S16" s="39"/>
    </row>
    <row r="17" spans="1:19" x14ac:dyDescent="0.3">
      <c r="A17" s="43">
        <v>23.24360710981901</v>
      </c>
      <c r="B17" s="43">
        <v>42.7578630897317</v>
      </c>
      <c r="C17" t="s">
        <v>169</v>
      </c>
      <c r="D17" s="39"/>
      <c r="E17" s="39"/>
      <c r="F17" s="39"/>
      <c r="G17" s="39"/>
      <c r="H17" s="39"/>
      <c r="I17" s="39"/>
      <c r="J17" s="39"/>
      <c r="K17" s="39"/>
      <c r="L17" s="39"/>
      <c r="M17" s="39"/>
      <c r="N17" s="39"/>
      <c r="O17" s="39"/>
      <c r="P17" s="39"/>
      <c r="Q17" s="39"/>
      <c r="R17" s="39"/>
      <c r="S17" s="39"/>
    </row>
    <row r="18" spans="1:19" x14ac:dyDescent="0.3">
      <c r="A18" s="43">
        <v>23.243607109818996</v>
      </c>
      <c r="B18" s="43">
        <v>44.1288159111933</v>
      </c>
      <c r="C18" t="s">
        <v>94</v>
      </c>
      <c r="D18" s="39"/>
      <c r="E18" s="39"/>
      <c r="F18" s="39"/>
      <c r="G18" s="39"/>
      <c r="H18" s="39"/>
      <c r="I18" s="39"/>
      <c r="J18" s="39"/>
      <c r="K18" s="39"/>
      <c r="L18" s="39"/>
      <c r="M18" s="39"/>
      <c r="N18" s="39"/>
      <c r="O18" s="39"/>
      <c r="P18" s="39"/>
      <c r="Q18" s="39"/>
      <c r="R18" s="39"/>
      <c r="S18" s="39"/>
    </row>
    <row r="19" spans="1:19" x14ac:dyDescent="0.3">
      <c r="A19" s="43">
        <v>16.329126470198986</v>
      </c>
      <c r="B19" s="43">
        <v>45.226410730804801</v>
      </c>
      <c r="C19" t="s">
        <v>293</v>
      </c>
      <c r="D19" s="39"/>
      <c r="E19" s="39"/>
      <c r="F19" s="39"/>
      <c r="G19" s="39"/>
      <c r="H19" s="39"/>
      <c r="I19" s="39"/>
      <c r="J19" s="39"/>
      <c r="K19" s="39"/>
      <c r="L19" s="39"/>
      <c r="M19" s="39"/>
      <c r="N19" s="39"/>
      <c r="O19" s="39"/>
      <c r="P19" s="39"/>
      <c r="Q19" s="39"/>
      <c r="R19" s="39"/>
      <c r="S19" s="39"/>
    </row>
    <row r="20" spans="1:19" x14ac:dyDescent="0.3">
      <c r="A20" s="43">
        <v>13.190911193340014</v>
      </c>
      <c r="B20" s="43">
        <v>45.498149861239597</v>
      </c>
      <c r="C20" t="s">
        <v>91</v>
      </c>
      <c r="D20" s="39"/>
      <c r="E20" s="39"/>
      <c r="F20" s="39"/>
      <c r="G20" s="39"/>
      <c r="H20" s="39"/>
      <c r="I20" s="39"/>
      <c r="J20" s="39"/>
      <c r="K20" s="39"/>
      <c r="L20" s="39"/>
      <c r="M20" s="39"/>
      <c r="N20" s="39"/>
      <c r="O20" s="39"/>
      <c r="P20" s="39"/>
      <c r="Q20" s="39"/>
      <c r="R20" s="39"/>
      <c r="S20" s="39"/>
    </row>
    <row r="21" spans="1:19" x14ac:dyDescent="0.3">
      <c r="A21" s="43">
        <v>10.052695916478996</v>
      </c>
      <c r="B21" s="43">
        <v>46.598288621646603</v>
      </c>
      <c r="C21" t="s">
        <v>169</v>
      </c>
      <c r="D21" s="39"/>
      <c r="E21" s="39"/>
      <c r="F21" s="39"/>
      <c r="G21" s="39"/>
      <c r="H21" s="39"/>
      <c r="I21" s="39"/>
      <c r="J21" s="39"/>
      <c r="K21" s="39"/>
      <c r="L21" s="39"/>
      <c r="M21" s="39"/>
      <c r="N21" s="39"/>
      <c r="O21" s="39"/>
      <c r="P21" s="39"/>
      <c r="Q21" s="39"/>
      <c r="R21" s="39"/>
      <c r="S21" s="39"/>
    </row>
    <row r="22" spans="1:19" x14ac:dyDescent="0.3">
      <c r="A22" s="43">
        <v>80.396788687722989</v>
      </c>
      <c r="B22" s="43">
        <v>48.2379740980573</v>
      </c>
      <c r="C22" t="s">
        <v>91</v>
      </c>
      <c r="D22" s="39"/>
      <c r="E22" s="39"/>
      <c r="F22" s="39"/>
      <c r="G22" s="39"/>
      <c r="H22" s="39"/>
      <c r="I22" s="39"/>
      <c r="J22" s="39"/>
      <c r="K22" s="39"/>
      <c r="L22" s="39"/>
      <c r="M22" s="39"/>
      <c r="N22" s="39"/>
      <c r="O22" s="39"/>
      <c r="P22" s="39"/>
      <c r="Q22" s="39"/>
      <c r="R22" s="39"/>
      <c r="S22" s="39"/>
    </row>
    <row r="23" spans="1:19" x14ac:dyDescent="0.3">
      <c r="A23" s="43">
        <v>8.1658021673060261</v>
      </c>
      <c r="B23" s="43">
        <v>49.602220166512502</v>
      </c>
      <c r="C23" t="s">
        <v>169</v>
      </c>
      <c r="D23" s="39"/>
      <c r="E23" s="39"/>
      <c r="F23" s="39"/>
      <c r="G23" s="39"/>
      <c r="H23" s="39"/>
      <c r="I23" s="39"/>
      <c r="J23" s="39"/>
      <c r="K23" s="39"/>
      <c r="L23" s="39"/>
      <c r="M23" s="39"/>
      <c r="N23" s="39"/>
      <c r="O23" s="39"/>
      <c r="P23" s="39"/>
      <c r="Q23" s="39"/>
      <c r="R23" s="39"/>
      <c r="S23" s="39"/>
    </row>
    <row r="24" spans="1:19" x14ac:dyDescent="0.3">
      <c r="A24" s="43">
        <v>25.753683758424984</v>
      </c>
      <c r="B24" s="43">
        <v>49.595513413505998</v>
      </c>
      <c r="C24" t="s">
        <v>80</v>
      </c>
      <c r="D24" s="39"/>
      <c r="E24" s="39"/>
      <c r="F24" s="39"/>
      <c r="G24" s="39"/>
      <c r="H24" s="39"/>
      <c r="I24" s="39"/>
      <c r="J24" s="39"/>
      <c r="K24" s="39"/>
      <c r="L24" s="39"/>
      <c r="M24" s="39"/>
      <c r="N24" s="39"/>
      <c r="O24" s="39"/>
      <c r="P24" s="39"/>
      <c r="Q24" s="39"/>
      <c r="R24" s="39"/>
      <c r="S24" s="39"/>
    </row>
    <row r="25" spans="1:19" x14ac:dyDescent="0.3">
      <c r="A25" s="43">
        <v>10.683312409145003</v>
      </c>
      <c r="B25" s="43">
        <v>50.142460684551303</v>
      </c>
      <c r="C25" t="s">
        <v>91</v>
      </c>
      <c r="D25" s="39"/>
      <c r="E25" s="39"/>
      <c r="F25" s="39"/>
      <c r="G25" s="39"/>
      <c r="H25" s="39"/>
      <c r="I25" s="39"/>
      <c r="J25" s="39"/>
      <c r="K25" s="39"/>
      <c r="L25" s="39"/>
      <c r="M25" s="39"/>
      <c r="N25" s="39"/>
      <c r="O25" s="39"/>
      <c r="P25" s="39"/>
      <c r="Q25" s="39"/>
      <c r="R25" s="39"/>
      <c r="S25" s="39"/>
    </row>
    <row r="26" spans="1:19" x14ac:dyDescent="0.3">
      <c r="A26" s="43">
        <v>12.560294700673978</v>
      </c>
      <c r="B26" s="43">
        <v>50.965772432932397</v>
      </c>
      <c r="C26" t="s">
        <v>94</v>
      </c>
      <c r="D26" s="39"/>
      <c r="E26" s="39"/>
      <c r="F26" s="39"/>
      <c r="G26" s="39"/>
      <c r="H26" s="39"/>
      <c r="I26" s="39"/>
      <c r="J26" s="39"/>
      <c r="K26" s="39"/>
      <c r="L26" s="39"/>
      <c r="M26" s="39"/>
      <c r="N26" s="39"/>
      <c r="O26" s="39"/>
      <c r="P26" s="39"/>
      <c r="Q26" s="39"/>
      <c r="R26" s="39"/>
      <c r="S26" s="39"/>
    </row>
    <row r="27" spans="1:19" x14ac:dyDescent="0.3">
      <c r="A27" s="43">
        <v>12.562772565085027</v>
      </c>
      <c r="B27" s="43">
        <v>51.2377428307123</v>
      </c>
      <c r="C27" t="s">
        <v>80</v>
      </c>
    </row>
    <row r="28" spans="1:19" x14ac:dyDescent="0.3">
      <c r="A28" s="43">
        <v>13.814094092770972</v>
      </c>
      <c r="B28" s="43">
        <v>52.889916743755698</v>
      </c>
      <c r="C28" t="s">
        <v>94</v>
      </c>
    </row>
    <row r="29" spans="1:19" x14ac:dyDescent="0.3">
      <c r="A29" s="43">
        <v>50.884184617418043</v>
      </c>
      <c r="B29" s="43">
        <v>55.637835337650301</v>
      </c>
      <c r="C29" t="s">
        <v>169</v>
      </c>
    </row>
    <row r="30" spans="1:19" x14ac:dyDescent="0.3">
      <c r="A30" s="43">
        <v>14.444710585437008</v>
      </c>
      <c r="B30" s="43">
        <v>56.178307123034202</v>
      </c>
      <c r="C30" t="s">
        <v>80</v>
      </c>
    </row>
    <row r="31" spans="1:19" x14ac:dyDescent="0.3">
      <c r="A31" s="43">
        <v>14.449666314258991</v>
      </c>
      <c r="B31" s="43">
        <v>56.450277520813998</v>
      </c>
      <c r="C31" t="s">
        <v>94</v>
      </c>
    </row>
    <row r="32" spans="1:19" x14ac:dyDescent="0.3">
      <c r="A32" s="43">
        <v>35.178241046649987</v>
      </c>
      <c r="B32" s="43">
        <v>57.269426456984199</v>
      </c>
      <c r="C32" t="s">
        <v>80</v>
      </c>
    </row>
    <row r="33" spans="1:3" x14ac:dyDescent="0.3">
      <c r="A33" s="43">
        <v>18.831769525571019</v>
      </c>
      <c r="B33" s="43">
        <v>58.916281221091502</v>
      </c>
      <c r="C33" t="s">
        <v>94</v>
      </c>
    </row>
    <row r="34" spans="1:3" x14ac:dyDescent="0.3">
      <c r="A34" s="43">
        <v>17.595315184352955</v>
      </c>
      <c r="B34" s="43">
        <v>61.396160962072102</v>
      </c>
      <c r="C34" t="s">
        <v>80</v>
      </c>
    </row>
    <row r="35" spans="1:3" x14ac:dyDescent="0.3">
      <c r="A35" s="43">
        <v>27.009961014933992</v>
      </c>
      <c r="B35" s="43">
        <v>63.043709528214599</v>
      </c>
      <c r="C35" t="s">
        <v>169</v>
      </c>
    </row>
    <row r="36" spans="1:3" x14ac:dyDescent="0.3">
      <c r="A36" s="43">
        <v>29.529949121184018</v>
      </c>
      <c r="B36" s="43">
        <v>64.138066604995302</v>
      </c>
      <c r="C36" t="s">
        <v>80</v>
      </c>
    </row>
    <row r="37" spans="1:3" x14ac:dyDescent="0.3">
      <c r="A37" s="43">
        <v>21.349279767410962</v>
      </c>
      <c r="B37" s="43">
        <v>66.337881591119299</v>
      </c>
      <c r="C37" t="s">
        <v>293</v>
      </c>
    </row>
    <row r="38" spans="1:3" x14ac:dyDescent="0.3">
      <c r="A38" s="43">
        <v>23.23617351658504</v>
      </c>
      <c r="B38" s="43">
        <v>67.710684551341302</v>
      </c>
      <c r="C38" t="s">
        <v>94</v>
      </c>
    </row>
    <row r="39" spans="1:3" x14ac:dyDescent="0.3">
      <c r="A39" s="43">
        <v>7.5376635390509819</v>
      </c>
      <c r="B39" s="43">
        <v>69.086031452358895</v>
      </c>
      <c r="C39" t="s">
        <v>80</v>
      </c>
    </row>
    <row r="40" spans="1:3" x14ac:dyDescent="0.3">
      <c r="A40" s="43">
        <v>10.047740187657041</v>
      </c>
      <c r="B40" s="43">
        <v>69.910730804810299</v>
      </c>
      <c r="C40" t="s">
        <v>169</v>
      </c>
    </row>
    <row r="41" spans="1:3" x14ac:dyDescent="0.3">
      <c r="A41" s="43">
        <v>45.85659772697295</v>
      </c>
      <c r="B41" s="43">
        <v>74.042784458834404</v>
      </c>
      <c r="C41" t="s">
        <v>94</v>
      </c>
    </row>
    <row r="42" spans="1:3" x14ac:dyDescent="0.3">
      <c r="A42" s="43">
        <v>15.077804942513012</v>
      </c>
      <c r="B42" s="43">
        <v>85.351757631822395</v>
      </c>
      <c r="C42" t="s">
        <v>289</v>
      </c>
    </row>
    <row r="43" spans="1:3" x14ac:dyDescent="0.3">
      <c r="A43" s="43">
        <v>11.308973172987976</v>
      </c>
      <c r="B43" s="43">
        <v>87.003469010175706</v>
      </c>
      <c r="C43" t="s">
        <v>293</v>
      </c>
    </row>
    <row r="44" spans="1:3" x14ac:dyDescent="0.3">
      <c r="A44" s="43">
        <v>47.112874983480992</v>
      </c>
      <c r="B44" s="43">
        <v>88.096438482886199</v>
      </c>
      <c r="C44" t="s">
        <v>289</v>
      </c>
    </row>
    <row r="45" spans="1:3" x14ac:dyDescent="0.3">
      <c r="A45" s="43">
        <v>15.698509977534059</v>
      </c>
      <c r="B45" s="43">
        <v>98.577937095282095</v>
      </c>
      <c r="C45" t="s">
        <v>293</v>
      </c>
    </row>
  </sheetData>
  <autoFilter ref="C8:C45" xr:uid="{D8D037A8-2D90-4D9E-9440-942523F54FA0}"/>
  <conditionalFormatting sqref="A2:A5 A1:XFD1 A7:XFD1048576 B2:XFD6">
    <cfRule type="expression" dxfId="9" priority="1">
      <formula>_xlfn.ISFORMULA(A1)</formula>
    </cfRule>
  </conditionalFormatting>
  <hyperlinks>
    <hyperlink ref="B3" r:id="rId1" location="imgrc=tyvfI-ClKrmjFM: " xr:uid="{223661D2-6D0E-4834-85A8-47F533233923}"/>
  </hyperlinks>
  <pageMargins left="0.7" right="0.7" top="0.75" bottom="0.75" header="0.3" footer="0.3"/>
  <pageSetup paperSize="9" orientation="portrait" horizontalDpi="4294967294" verticalDpi="4294967294"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7F13-4A5A-4AE2-82EB-4E5DAFF23C02}">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322</v>
      </c>
    </row>
    <row r="2" spans="1:19" s="26" customFormat="1" x14ac:dyDescent="0.3">
      <c r="A2" s="26" t="s">
        <v>50</v>
      </c>
      <c r="B2" s="26" t="s">
        <v>37</v>
      </c>
    </row>
    <row r="3" spans="1:19" s="26" customFormat="1" x14ac:dyDescent="0.3">
      <c r="A3" s="26" t="s">
        <v>52</v>
      </c>
      <c r="B3" s="46" t="s">
        <v>38</v>
      </c>
    </row>
    <row r="4" spans="1:19" s="26" customFormat="1" x14ac:dyDescent="0.3">
      <c r="A4" s="26" t="s">
        <v>54</v>
      </c>
      <c r="B4" s="44">
        <v>43271</v>
      </c>
    </row>
    <row r="5" spans="1:19" s="26" customFormat="1" x14ac:dyDescent="0.3">
      <c r="A5" s="26" t="s">
        <v>55</v>
      </c>
    </row>
    <row r="6" spans="1:19" s="26" customFormat="1" x14ac:dyDescent="0.3">
      <c r="A6" s="26" t="s">
        <v>57</v>
      </c>
      <c r="B6" s="26" t="s">
        <v>298</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94.562647754137103</v>
      </c>
      <c r="B9" s="43">
        <v>35.201149425287298</v>
      </c>
      <c r="C9" t="s">
        <v>144</v>
      </c>
      <c r="D9" s="39"/>
      <c r="E9" s="39"/>
      <c r="F9" s="39"/>
      <c r="G9" s="39"/>
      <c r="H9" s="39"/>
      <c r="I9" s="39"/>
      <c r="J9" s="39"/>
      <c r="K9" s="39"/>
      <c r="L9" s="39"/>
      <c r="M9" s="39"/>
      <c r="N9" s="39"/>
      <c r="O9" s="39"/>
      <c r="P9" s="39"/>
      <c r="Q9" s="39"/>
      <c r="R9" s="39"/>
      <c r="S9" s="39"/>
    </row>
    <row r="10" spans="1:19" x14ac:dyDescent="0.3">
      <c r="A10" s="43">
        <v>33.104172893851896</v>
      </c>
      <c r="B10" s="43">
        <v>39.032567049808399</v>
      </c>
      <c r="C10" t="s">
        <v>80</v>
      </c>
      <c r="D10" s="39"/>
      <c r="E10" s="39"/>
      <c r="F10" s="39"/>
      <c r="G10" s="39"/>
      <c r="H10" s="39"/>
      <c r="I10" s="39"/>
      <c r="J10" s="39"/>
      <c r="K10" s="39"/>
      <c r="L10" s="39"/>
      <c r="M10" s="39"/>
      <c r="N10" s="39"/>
      <c r="O10" s="39"/>
      <c r="P10" s="39"/>
      <c r="Q10" s="39"/>
      <c r="R10" s="39"/>
      <c r="S10" s="39"/>
    </row>
    <row r="11" spans="1:19" x14ac:dyDescent="0.3">
      <c r="A11" s="43">
        <v>23.626169578725012</v>
      </c>
      <c r="B11" s="43">
        <v>40.708812260536398</v>
      </c>
      <c r="C11" t="s">
        <v>144</v>
      </c>
      <c r="D11" s="39"/>
      <c r="E11" s="39"/>
      <c r="F11" s="39"/>
      <c r="G11" s="39"/>
      <c r="H11" s="39"/>
      <c r="I11" s="39"/>
      <c r="J11" s="39"/>
      <c r="K11" s="39"/>
      <c r="L11" s="39"/>
      <c r="M11" s="39"/>
      <c r="N11" s="39"/>
      <c r="O11" s="39"/>
      <c r="P11" s="39"/>
      <c r="Q11" s="39"/>
      <c r="R11" s="39"/>
      <c r="S11" s="39"/>
    </row>
    <row r="12" spans="1:19" x14ac:dyDescent="0.3">
      <c r="A12" s="43">
        <v>22.705904730849994</v>
      </c>
      <c r="B12" s="43">
        <v>43.821839080459696</v>
      </c>
      <c r="C12" t="s">
        <v>80</v>
      </c>
      <c r="D12" s="39"/>
      <c r="E12" s="39"/>
      <c r="F12" s="39"/>
      <c r="G12" s="39"/>
      <c r="H12" s="39"/>
      <c r="I12" s="39"/>
      <c r="J12" s="39"/>
      <c r="K12" s="39"/>
      <c r="L12" s="39"/>
      <c r="M12" s="39"/>
      <c r="N12" s="39"/>
      <c r="O12" s="39"/>
      <c r="P12" s="39"/>
      <c r="Q12" s="39"/>
      <c r="R12" s="39"/>
      <c r="S12" s="39"/>
    </row>
    <row r="13" spans="1:19" x14ac:dyDescent="0.3">
      <c r="A13" s="43">
        <v>52.944213472460007</v>
      </c>
      <c r="B13" s="43">
        <v>44.779693486589998</v>
      </c>
      <c r="C13" t="s">
        <v>169</v>
      </c>
      <c r="D13" s="39"/>
      <c r="E13" s="39"/>
      <c r="F13" s="39"/>
      <c r="G13" s="39"/>
      <c r="H13" s="39"/>
      <c r="I13" s="39"/>
      <c r="J13" s="39"/>
      <c r="K13" s="39"/>
      <c r="L13" s="39"/>
      <c r="M13" s="39"/>
      <c r="N13" s="39"/>
      <c r="O13" s="39"/>
      <c r="P13" s="39"/>
      <c r="Q13" s="39"/>
      <c r="R13" s="39"/>
      <c r="S13" s="39"/>
    </row>
    <row r="14" spans="1:19" x14ac:dyDescent="0.3">
      <c r="A14" s="43">
        <v>38.777931759100994</v>
      </c>
      <c r="B14" s="43">
        <v>46.934865900383102</v>
      </c>
      <c r="C14" t="s">
        <v>144</v>
      </c>
      <c r="D14" s="39"/>
      <c r="E14" s="39"/>
      <c r="F14" s="39"/>
      <c r="G14" s="39"/>
      <c r="H14" s="39"/>
      <c r="I14" s="39"/>
      <c r="J14" s="39"/>
      <c r="K14" s="39"/>
      <c r="L14" s="39"/>
      <c r="M14" s="39"/>
      <c r="N14" s="39"/>
      <c r="O14" s="39"/>
      <c r="P14" s="39"/>
      <c r="Q14" s="39"/>
      <c r="R14" s="39"/>
      <c r="S14" s="39"/>
    </row>
    <row r="15" spans="1:19" x14ac:dyDescent="0.3">
      <c r="A15" s="43">
        <v>68.088729472930993</v>
      </c>
      <c r="B15" s="43">
        <v>47.1743295019157</v>
      </c>
      <c r="C15" t="s">
        <v>80</v>
      </c>
      <c r="D15" s="39"/>
      <c r="E15" s="39"/>
      <c r="F15" s="39"/>
      <c r="G15" s="39"/>
      <c r="H15" s="39"/>
      <c r="I15" s="39"/>
      <c r="J15" s="39"/>
      <c r="K15" s="39"/>
      <c r="L15" s="39"/>
      <c r="M15" s="39"/>
      <c r="N15" s="39"/>
      <c r="O15" s="39"/>
      <c r="P15" s="39"/>
      <c r="Q15" s="39"/>
      <c r="R15" s="39"/>
      <c r="S15" s="39"/>
    </row>
    <row r="16" spans="1:19" x14ac:dyDescent="0.3">
      <c r="A16" s="43">
        <v>39.712688966784981</v>
      </c>
      <c r="B16" s="43">
        <v>48.850574712643599</v>
      </c>
      <c r="C16" t="s">
        <v>144</v>
      </c>
      <c r="D16" s="39"/>
      <c r="E16" s="39"/>
      <c r="F16" s="39"/>
      <c r="G16" s="39"/>
      <c r="H16" s="40"/>
      <c r="I16" s="40"/>
      <c r="J16" s="40"/>
      <c r="K16" s="39"/>
      <c r="L16" s="39"/>
      <c r="M16" s="39"/>
      <c r="N16" s="39"/>
      <c r="O16" s="39"/>
      <c r="P16" s="39"/>
      <c r="Q16" s="39"/>
      <c r="R16" s="39"/>
      <c r="S16" s="39"/>
    </row>
    <row r="17" spans="1:19" x14ac:dyDescent="0.3">
      <c r="A17" s="43">
        <v>12.296767297990016</v>
      </c>
      <c r="B17" s="43">
        <v>51.005747126436702</v>
      </c>
      <c r="C17" t="s">
        <v>169</v>
      </c>
      <c r="D17" s="39"/>
      <c r="E17" s="39"/>
      <c r="F17" s="39"/>
      <c r="G17" s="39"/>
      <c r="H17" s="39"/>
      <c r="I17" s="39"/>
      <c r="J17" s="39"/>
      <c r="K17" s="39"/>
      <c r="L17" s="39"/>
      <c r="M17" s="39"/>
      <c r="N17" s="39"/>
      <c r="O17" s="39"/>
      <c r="P17" s="39"/>
      <c r="Q17" s="39"/>
      <c r="R17" s="39"/>
      <c r="S17" s="39"/>
    </row>
    <row r="18" spans="1:19" x14ac:dyDescent="0.3">
      <c r="A18" s="43">
        <v>20.800159415957978</v>
      </c>
      <c r="B18" s="43">
        <v>51.724137931034399</v>
      </c>
      <c r="C18" t="s">
        <v>144</v>
      </c>
      <c r="D18" s="39"/>
      <c r="E18" s="39"/>
      <c r="F18" s="39"/>
      <c r="G18" s="39"/>
      <c r="H18" s="39"/>
      <c r="I18" s="39"/>
      <c r="J18" s="39"/>
      <c r="K18" s="39"/>
      <c r="L18" s="39"/>
      <c r="M18" s="39"/>
      <c r="N18" s="39"/>
      <c r="O18" s="39"/>
      <c r="P18" s="39"/>
      <c r="Q18" s="39"/>
      <c r="R18" s="39"/>
      <c r="S18" s="39"/>
    </row>
    <row r="19" spans="1:19" x14ac:dyDescent="0.3">
      <c r="A19" s="43">
        <v>21.745785893499033</v>
      </c>
      <c r="B19" s="43">
        <v>52.442528735632102</v>
      </c>
      <c r="C19" t="s">
        <v>169</v>
      </c>
      <c r="D19" s="39"/>
      <c r="E19" s="39"/>
      <c r="F19" s="39"/>
      <c r="G19" s="39"/>
      <c r="H19" s="39"/>
      <c r="I19" s="39"/>
      <c r="J19" s="39"/>
      <c r="K19" s="39"/>
      <c r="L19" s="39"/>
      <c r="M19" s="39"/>
      <c r="N19" s="39"/>
      <c r="O19" s="39"/>
      <c r="P19" s="39"/>
      <c r="Q19" s="39"/>
      <c r="R19" s="39"/>
      <c r="S19" s="39"/>
    </row>
    <row r="20" spans="1:19" x14ac:dyDescent="0.3">
      <c r="A20" s="43">
        <v>61.476590310045992</v>
      </c>
      <c r="B20" s="43">
        <v>54.358237547892699</v>
      </c>
      <c r="C20" t="s">
        <v>80</v>
      </c>
      <c r="D20" s="39"/>
      <c r="E20" s="39"/>
      <c r="F20" s="39"/>
      <c r="G20" s="39"/>
      <c r="H20" s="39"/>
      <c r="I20" s="39"/>
      <c r="J20" s="39"/>
      <c r="K20" s="39"/>
      <c r="L20" s="39"/>
      <c r="M20" s="39"/>
      <c r="N20" s="39"/>
      <c r="O20" s="39"/>
      <c r="P20" s="39"/>
      <c r="Q20" s="39"/>
      <c r="R20" s="39"/>
      <c r="S20" s="39"/>
    </row>
    <row r="21" spans="1:19" x14ac:dyDescent="0.3">
      <c r="A21" s="43">
        <v>10.398268163003024</v>
      </c>
      <c r="B21" s="43">
        <v>56.273946360153197</v>
      </c>
      <c r="C21" t="s">
        <v>144</v>
      </c>
      <c r="D21" s="39"/>
      <c r="E21" s="39"/>
      <c r="F21" s="39"/>
      <c r="G21" s="39"/>
      <c r="H21" s="39"/>
      <c r="I21" s="39"/>
      <c r="J21" s="39"/>
      <c r="K21" s="39"/>
      <c r="L21" s="39"/>
      <c r="M21" s="39"/>
      <c r="N21" s="39"/>
      <c r="O21" s="39"/>
      <c r="P21" s="39"/>
      <c r="Q21" s="39"/>
      <c r="R21" s="39"/>
      <c r="S21" s="39"/>
    </row>
    <row r="22" spans="1:19" x14ac:dyDescent="0.3">
      <c r="A22" s="43">
        <v>5.6737588652479758</v>
      </c>
      <c r="B22" s="43">
        <v>56.752873563218301</v>
      </c>
      <c r="C22" t="s">
        <v>169</v>
      </c>
      <c r="D22" s="39"/>
      <c r="E22" s="39"/>
      <c r="F22" s="39"/>
      <c r="G22" s="39"/>
      <c r="H22" s="39"/>
      <c r="I22" s="39"/>
      <c r="J22" s="39"/>
      <c r="K22" s="39"/>
      <c r="L22" s="39"/>
      <c r="M22" s="39"/>
      <c r="N22" s="39"/>
      <c r="O22" s="39"/>
      <c r="P22" s="39"/>
      <c r="Q22" s="39"/>
      <c r="R22" s="39"/>
      <c r="S22" s="39"/>
    </row>
    <row r="23" spans="1:19" x14ac:dyDescent="0.3">
      <c r="A23" s="43">
        <v>17.017653505793021</v>
      </c>
      <c r="B23" s="43">
        <v>57.710727969348603</v>
      </c>
      <c r="C23" t="s">
        <v>80</v>
      </c>
      <c r="D23" s="39"/>
      <c r="E23" s="39"/>
      <c r="F23" s="39"/>
      <c r="G23" s="39"/>
      <c r="H23" s="39"/>
      <c r="I23" s="39"/>
      <c r="J23" s="39"/>
      <c r="K23" s="39"/>
      <c r="L23" s="39"/>
      <c r="M23" s="39"/>
      <c r="N23" s="39"/>
      <c r="O23" s="39"/>
      <c r="P23" s="39"/>
      <c r="Q23" s="39"/>
      <c r="R23" s="39"/>
      <c r="S23" s="39"/>
    </row>
    <row r="24" spans="1:19" x14ac:dyDescent="0.3">
      <c r="A24" s="43">
        <v>16.079273208154973</v>
      </c>
      <c r="B24" s="43">
        <v>59.147509578544003</v>
      </c>
      <c r="C24" t="s">
        <v>169</v>
      </c>
      <c r="D24" s="39"/>
      <c r="E24" s="39"/>
      <c r="F24" s="39"/>
      <c r="G24" s="39"/>
      <c r="H24" s="39"/>
      <c r="I24" s="39"/>
      <c r="J24" s="39"/>
      <c r="K24" s="39"/>
      <c r="L24" s="39"/>
      <c r="M24" s="39"/>
      <c r="N24" s="39"/>
      <c r="O24" s="39"/>
      <c r="P24" s="39"/>
      <c r="Q24" s="39"/>
      <c r="R24" s="39"/>
      <c r="S24" s="39"/>
    </row>
    <row r="25" spans="1:19" x14ac:dyDescent="0.3">
      <c r="A25" s="43">
        <v>20.800159415957978</v>
      </c>
      <c r="B25" s="43">
        <v>60.823754789272002</v>
      </c>
      <c r="C25" t="s">
        <v>144</v>
      </c>
      <c r="D25" s="39"/>
      <c r="E25" s="39"/>
      <c r="F25" s="39"/>
      <c r="G25" s="39"/>
      <c r="H25" s="39"/>
      <c r="I25" s="39"/>
      <c r="J25" s="39"/>
      <c r="K25" s="39"/>
      <c r="L25" s="39"/>
      <c r="M25" s="39"/>
      <c r="N25" s="39"/>
      <c r="O25" s="39"/>
      <c r="P25" s="39"/>
      <c r="Q25" s="39"/>
      <c r="R25" s="39"/>
      <c r="S25" s="39"/>
    </row>
    <row r="26" spans="1:19" x14ac:dyDescent="0.3">
      <c r="A26" s="43">
        <v>17.017653505793078</v>
      </c>
      <c r="B26" s="43">
        <v>62.260536398467401</v>
      </c>
      <c r="C26" t="s">
        <v>169</v>
      </c>
      <c r="D26" s="39"/>
      <c r="E26" s="39"/>
      <c r="F26" s="39"/>
      <c r="G26" s="39"/>
      <c r="H26" s="39"/>
      <c r="I26" s="39"/>
      <c r="J26" s="39"/>
      <c r="K26" s="39"/>
      <c r="L26" s="39"/>
      <c r="M26" s="39"/>
      <c r="N26" s="39"/>
      <c r="O26" s="39"/>
      <c r="P26" s="39"/>
      <c r="Q26" s="39"/>
      <c r="R26" s="39"/>
      <c r="S26" s="39"/>
    </row>
    <row r="27" spans="1:19" x14ac:dyDescent="0.3">
      <c r="A27" s="43">
        <v>17.021276595743984</v>
      </c>
      <c r="B27" s="43">
        <v>63.9367816091954</v>
      </c>
      <c r="C27" t="s">
        <v>80</v>
      </c>
    </row>
    <row r="28" spans="1:19" x14ac:dyDescent="0.3">
      <c r="A28" s="43">
        <v>55.79558526489393</v>
      </c>
      <c r="B28" s="43">
        <v>64.415708812260505</v>
      </c>
      <c r="C28" t="s">
        <v>169</v>
      </c>
    </row>
    <row r="29" spans="1:19" x14ac:dyDescent="0.3">
      <c r="A29" s="43">
        <v>28.368794326241073</v>
      </c>
      <c r="B29" s="43">
        <v>66.331417624520995</v>
      </c>
      <c r="C29" t="s">
        <v>80</v>
      </c>
    </row>
    <row r="30" spans="1:19" x14ac:dyDescent="0.3">
      <c r="A30" s="43">
        <v>20.807405595861951</v>
      </c>
      <c r="B30" s="43">
        <v>69.4444444444444</v>
      </c>
      <c r="C30" t="s">
        <v>169</v>
      </c>
    </row>
    <row r="31" spans="1:19" x14ac:dyDescent="0.3">
      <c r="A31" s="43">
        <v>15.130023640661989</v>
      </c>
      <c r="B31" s="43">
        <v>70.162835249042104</v>
      </c>
      <c r="C31" t="s">
        <v>80</v>
      </c>
    </row>
    <row r="32" spans="1:19" x14ac:dyDescent="0.3">
      <c r="A32" s="43">
        <v>23.637038848582051</v>
      </c>
      <c r="B32" s="43">
        <v>73.754789272030607</v>
      </c>
      <c r="C32" t="s">
        <v>144</v>
      </c>
    </row>
    <row r="33" spans="1:3" x14ac:dyDescent="0.3">
      <c r="A33" s="43">
        <v>39.72355823664202</v>
      </c>
      <c r="B33" s="43">
        <v>80.938697318007598</v>
      </c>
      <c r="C33" t="s">
        <v>80</v>
      </c>
    </row>
    <row r="34" spans="1:3" x14ac:dyDescent="0.3">
      <c r="A34" s="43">
        <v>18.90890646087496</v>
      </c>
      <c r="B34" s="43">
        <v>108.95593869731699</v>
      </c>
      <c r="C34" t="s">
        <v>144</v>
      </c>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sheetData>
  <autoFilter ref="C8:C34" xr:uid="{EDCE4ACF-06B9-4E39-861B-D27C65DA0403}"/>
  <conditionalFormatting sqref="A2:A5 A1:XFD1 A7:XFD1048576 B2:XFD6">
    <cfRule type="expression" dxfId="8" priority="1">
      <formula>_xlfn.ISFORMULA(A1)</formula>
    </cfRule>
  </conditionalFormatting>
  <hyperlinks>
    <hyperlink ref="B3" r:id="rId1" xr:uid="{8C79349E-CC60-4075-BBE6-4B2383B8BD45}"/>
  </hyperlinks>
  <pageMargins left="0.7" right="0.7" top="0.75" bottom="0.75" header="0.3" footer="0.3"/>
  <pageSetup paperSize="9" orientation="portrait" horizontalDpi="4294967294" verticalDpi="4294967294"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B65C-63C7-4C0F-BCAD-B2E753BB6FE1}">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323</v>
      </c>
    </row>
    <row r="2" spans="1:19" s="26" customFormat="1" x14ac:dyDescent="0.3">
      <c r="A2" s="26" t="s">
        <v>50</v>
      </c>
      <c r="B2" s="26" t="s">
        <v>40</v>
      </c>
    </row>
    <row r="3" spans="1:19" s="26" customFormat="1" x14ac:dyDescent="0.3">
      <c r="A3" s="26" t="s">
        <v>52</v>
      </c>
      <c r="B3" s="46" t="s">
        <v>379</v>
      </c>
    </row>
    <row r="4" spans="1:19" s="26" customFormat="1" x14ac:dyDescent="0.3">
      <c r="A4" s="26" t="s">
        <v>54</v>
      </c>
      <c r="B4" s="44">
        <v>43271</v>
      </c>
    </row>
    <row r="5" spans="1:19" s="26" customFormat="1" x14ac:dyDescent="0.3">
      <c r="A5" s="26" t="s">
        <v>55</v>
      </c>
    </row>
    <row r="6" spans="1:19" s="26" customFormat="1" x14ac:dyDescent="0.3">
      <c r="A6" s="26" t="s">
        <v>57</v>
      </c>
      <c r="B6" s="26" t="s">
        <v>299</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285</v>
      </c>
      <c r="B8" s="45" t="s">
        <v>286</v>
      </c>
      <c r="C8" s="45" t="s">
        <v>287</v>
      </c>
      <c r="D8" s="39"/>
      <c r="E8" s="39"/>
      <c r="F8" s="39"/>
      <c r="G8" s="39"/>
      <c r="H8" s="39"/>
      <c r="I8" s="39"/>
      <c r="J8" s="39"/>
      <c r="K8" s="39"/>
      <c r="L8" s="39"/>
      <c r="M8" s="39"/>
      <c r="N8" s="39"/>
      <c r="O8" s="39"/>
      <c r="P8" s="39"/>
      <c r="Q8" s="39"/>
      <c r="R8" s="39"/>
      <c r="S8" s="39"/>
    </row>
    <row r="9" spans="1:19" x14ac:dyDescent="0.3">
      <c r="A9" s="43">
        <v>11.618257261410697</v>
      </c>
      <c r="B9" s="43">
        <v>34.273318872017299</v>
      </c>
      <c r="C9" t="s">
        <v>169</v>
      </c>
      <c r="D9" s="39"/>
      <c r="E9" s="39"/>
      <c r="F9" s="39"/>
      <c r="G9" s="39"/>
      <c r="H9" s="39"/>
      <c r="I9" s="39"/>
      <c r="J9" s="39"/>
      <c r="K9" s="39"/>
      <c r="L9" s="39"/>
      <c r="M9" s="39"/>
      <c r="N9" s="39"/>
      <c r="O9" s="39"/>
      <c r="P9" s="39"/>
      <c r="Q9" s="39"/>
      <c r="R9" s="39"/>
      <c r="S9" s="39"/>
    </row>
    <row r="10" spans="1:19" x14ac:dyDescent="0.3">
      <c r="A10" s="43">
        <v>9.1286307053942011</v>
      </c>
      <c r="B10" s="43">
        <v>37.744034707158299</v>
      </c>
      <c r="C10" t="s">
        <v>80</v>
      </c>
      <c r="D10" s="39"/>
      <c r="E10" s="39"/>
      <c r="F10" s="39"/>
      <c r="G10" s="39"/>
      <c r="H10" s="39"/>
      <c r="I10" s="39"/>
      <c r="J10" s="39"/>
      <c r="K10" s="39"/>
      <c r="L10" s="39"/>
      <c r="M10" s="39"/>
      <c r="N10" s="39"/>
      <c r="O10" s="39"/>
      <c r="P10" s="39"/>
      <c r="Q10" s="39"/>
      <c r="R10" s="39"/>
      <c r="S10" s="39"/>
    </row>
    <row r="11" spans="1:19" x14ac:dyDescent="0.3">
      <c r="A11" s="43">
        <v>151.86721991701191</v>
      </c>
      <c r="B11" s="43">
        <v>47.722342733188697</v>
      </c>
      <c r="C11" t="s">
        <v>169</v>
      </c>
      <c r="D11" s="39"/>
      <c r="E11" s="39"/>
      <c r="F11" s="39"/>
      <c r="G11" s="39"/>
      <c r="H11" s="39"/>
      <c r="I11" s="39"/>
      <c r="J11" s="39"/>
      <c r="K11" s="39"/>
      <c r="L11" s="39"/>
      <c r="M11" s="39"/>
      <c r="N11" s="39"/>
      <c r="O11" s="39"/>
      <c r="P11" s="39"/>
      <c r="Q11" s="39"/>
      <c r="R11" s="39"/>
      <c r="S11" s="39"/>
    </row>
    <row r="12" spans="1:19" x14ac:dyDescent="0.3">
      <c r="A12" s="43">
        <v>20.746887966804991</v>
      </c>
      <c r="B12" s="43">
        <v>57.266811279826399</v>
      </c>
      <c r="C12" t="s">
        <v>80</v>
      </c>
      <c r="D12" s="39"/>
      <c r="E12" s="39"/>
      <c r="F12" s="39"/>
      <c r="G12" s="39"/>
      <c r="H12" s="39"/>
      <c r="I12" s="39"/>
      <c r="J12" s="39"/>
      <c r="K12" s="39"/>
      <c r="L12" s="39"/>
      <c r="M12" s="39"/>
      <c r="N12" s="39"/>
      <c r="O12" s="39"/>
      <c r="P12" s="39"/>
      <c r="Q12" s="39"/>
      <c r="R12" s="39"/>
      <c r="S12" s="39"/>
    </row>
    <row r="13" spans="1:19" x14ac:dyDescent="0.3">
      <c r="A13" s="43">
        <v>9.9585062240670084</v>
      </c>
      <c r="B13" s="43">
        <v>58.134490238611697</v>
      </c>
      <c r="C13" t="s">
        <v>94</v>
      </c>
      <c r="D13" s="39"/>
      <c r="E13" s="39"/>
      <c r="F13" s="39"/>
      <c r="G13" s="39"/>
      <c r="H13" s="39"/>
      <c r="I13" s="39"/>
      <c r="J13" s="39"/>
      <c r="K13" s="39"/>
      <c r="L13" s="39"/>
      <c r="M13" s="39"/>
      <c r="N13" s="39"/>
      <c r="O13" s="39"/>
      <c r="P13" s="39"/>
      <c r="Q13" s="39"/>
      <c r="R13" s="39"/>
      <c r="S13" s="39"/>
    </row>
    <row r="14" spans="1:19" x14ac:dyDescent="0.3">
      <c r="A14" s="43">
        <v>46.473029045642988</v>
      </c>
      <c r="B14" s="43">
        <v>60.737527114967399</v>
      </c>
      <c r="C14" t="s">
        <v>91</v>
      </c>
      <c r="D14" s="39"/>
      <c r="E14" s="39"/>
      <c r="F14" s="39"/>
      <c r="G14" s="39"/>
      <c r="H14" s="39"/>
      <c r="I14" s="39"/>
      <c r="J14" s="39"/>
      <c r="K14" s="39"/>
      <c r="L14" s="39"/>
      <c r="M14" s="39"/>
      <c r="N14" s="39"/>
      <c r="O14" s="39"/>
      <c r="P14" s="39"/>
      <c r="Q14" s="39"/>
      <c r="R14" s="39"/>
      <c r="S14" s="39"/>
    </row>
    <row r="15" spans="1:19" x14ac:dyDescent="0.3">
      <c r="A15" s="43">
        <v>13.278008298755026</v>
      </c>
      <c r="B15" s="43">
        <v>61.605206073752697</v>
      </c>
      <c r="C15" t="s">
        <v>289</v>
      </c>
      <c r="D15" s="39"/>
      <c r="E15" s="39"/>
      <c r="F15" s="39"/>
      <c r="G15" s="39"/>
      <c r="H15" s="39"/>
      <c r="I15" s="39"/>
      <c r="J15" s="39"/>
      <c r="K15" s="39"/>
      <c r="L15" s="39"/>
      <c r="M15" s="39"/>
      <c r="N15" s="39"/>
      <c r="O15" s="39"/>
      <c r="P15" s="39"/>
      <c r="Q15" s="39"/>
      <c r="R15" s="39"/>
      <c r="S15" s="39"/>
    </row>
    <row r="16" spans="1:19" x14ac:dyDescent="0.3">
      <c r="A16" s="43">
        <v>19.917012448132994</v>
      </c>
      <c r="B16" s="43">
        <v>62.0390455531453</v>
      </c>
      <c r="C16" t="s">
        <v>169</v>
      </c>
      <c r="D16" s="39"/>
      <c r="E16" s="39"/>
      <c r="F16" s="39"/>
      <c r="G16" s="39"/>
      <c r="H16" s="40"/>
      <c r="I16" s="40"/>
      <c r="J16" s="40"/>
      <c r="K16" s="39"/>
      <c r="L16" s="39"/>
      <c r="M16" s="39"/>
      <c r="N16" s="39"/>
      <c r="O16" s="39"/>
      <c r="P16" s="39"/>
      <c r="Q16" s="39"/>
      <c r="R16" s="39"/>
      <c r="S16" s="39"/>
    </row>
    <row r="17" spans="1:19" x14ac:dyDescent="0.3">
      <c r="A17" s="43">
        <v>24.896265560166</v>
      </c>
      <c r="B17" s="43">
        <v>64.642082429501002</v>
      </c>
      <c r="C17" t="s">
        <v>80</v>
      </c>
      <c r="D17" s="39"/>
      <c r="E17" s="39"/>
      <c r="F17" s="39"/>
      <c r="G17" s="39"/>
      <c r="H17" s="39"/>
      <c r="I17" s="39"/>
      <c r="J17" s="39"/>
      <c r="K17" s="39"/>
      <c r="L17" s="39"/>
      <c r="M17" s="39"/>
      <c r="N17" s="39"/>
      <c r="O17" s="39"/>
      <c r="P17" s="39"/>
      <c r="Q17" s="39"/>
      <c r="R17" s="39"/>
      <c r="S17" s="39"/>
    </row>
    <row r="18" spans="1:19" x14ac:dyDescent="0.3">
      <c r="A18" s="43">
        <v>30.705394190871004</v>
      </c>
      <c r="B18" s="43">
        <v>65.509761388286293</v>
      </c>
      <c r="C18" t="s">
        <v>169</v>
      </c>
      <c r="D18" s="39"/>
      <c r="E18" s="39"/>
      <c r="F18" s="39"/>
      <c r="G18" s="39"/>
      <c r="H18" s="39"/>
      <c r="I18" s="39"/>
      <c r="J18" s="39"/>
      <c r="K18" s="39"/>
      <c r="L18" s="39"/>
      <c r="M18" s="39"/>
      <c r="N18" s="39"/>
      <c r="O18" s="39"/>
      <c r="P18" s="39"/>
      <c r="Q18" s="39"/>
      <c r="R18" s="39"/>
      <c r="S18" s="39"/>
    </row>
    <row r="19" spans="1:19" x14ac:dyDescent="0.3">
      <c r="A19" s="43">
        <v>13.278008298754969</v>
      </c>
      <c r="B19" s="43">
        <v>66.377440347071499</v>
      </c>
      <c r="C19" t="s">
        <v>91</v>
      </c>
      <c r="D19" s="39"/>
      <c r="E19" s="39"/>
      <c r="F19" s="39"/>
      <c r="G19" s="39"/>
      <c r="H19" s="39"/>
      <c r="I19" s="39"/>
      <c r="J19" s="39"/>
      <c r="K19" s="39"/>
      <c r="L19" s="39"/>
      <c r="M19" s="39"/>
      <c r="N19" s="39"/>
      <c r="O19" s="39"/>
      <c r="P19" s="39"/>
      <c r="Q19" s="39"/>
      <c r="R19" s="39"/>
      <c r="S19" s="39"/>
    </row>
    <row r="20" spans="1:19" x14ac:dyDescent="0.3">
      <c r="A20" s="43">
        <v>14.107883817427989</v>
      </c>
      <c r="B20" s="43">
        <v>66.811279826464101</v>
      </c>
      <c r="C20" t="s">
        <v>169</v>
      </c>
      <c r="D20" s="39"/>
      <c r="E20" s="39"/>
      <c r="F20" s="39"/>
      <c r="G20" s="39"/>
      <c r="H20" s="39"/>
      <c r="I20" s="39"/>
      <c r="J20" s="39"/>
      <c r="K20" s="39"/>
      <c r="L20" s="39"/>
      <c r="M20" s="39"/>
      <c r="N20" s="39"/>
      <c r="O20" s="39"/>
      <c r="P20" s="39"/>
      <c r="Q20" s="39"/>
      <c r="R20" s="39"/>
      <c r="S20" s="39"/>
    </row>
    <row r="21" spans="1:19" x14ac:dyDescent="0.3">
      <c r="A21" s="43">
        <v>18.257261410788033</v>
      </c>
      <c r="B21" s="43">
        <v>67.678958785249407</v>
      </c>
      <c r="C21" t="s">
        <v>80</v>
      </c>
      <c r="D21" s="39"/>
      <c r="E21" s="39"/>
      <c r="F21" s="39"/>
      <c r="G21" s="39"/>
      <c r="H21" s="39"/>
      <c r="I21" s="39"/>
      <c r="J21" s="39"/>
      <c r="K21" s="39"/>
      <c r="L21" s="39"/>
      <c r="M21" s="39"/>
      <c r="N21" s="39"/>
      <c r="O21" s="39"/>
      <c r="P21" s="39"/>
      <c r="Q21" s="39"/>
      <c r="R21" s="39"/>
      <c r="S21" s="39"/>
    </row>
    <row r="22" spans="1:19" x14ac:dyDescent="0.3">
      <c r="A22" s="43">
        <v>7.4688796680499649</v>
      </c>
      <c r="B22" s="43">
        <v>68.112798264641995</v>
      </c>
      <c r="C22" t="s">
        <v>289</v>
      </c>
      <c r="D22" s="39"/>
      <c r="E22" s="39"/>
      <c r="F22" s="39"/>
      <c r="G22" s="39"/>
      <c r="H22" s="39"/>
      <c r="I22" s="39"/>
      <c r="J22" s="39"/>
      <c r="K22" s="39"/>
      <c r="L22" s="39"/>
      <c r="M22" s="39"/>
      <c r="N22" s="39"/>
      <c r="O22" s="39"/>
      <c r="P22" s="39"/>
      <c r="Q22" s="39"/>
      <c r="R22" s="39"/>
      <c r="S22" s="39"/>
    </row>
    <row r="23" spans="1:19" x14ac:dyDescent="0.3">
      <c r="A23" s="43">
        <v>51.452282157675995</v>
      </c>
      <c r="B23" s="43">
        <v>69.414316702819903</v>
      </c>
      <c r="C23" t="s">
        <v>169</v>
      </c>
      <c r="D23" s="39"/>
      <c r="E23" s="39"/>
      <c r="F23" s="39"/>
      <c r="G23" s="39"/>
      <c r="H23" s="39"/>
      <c r="I23" s="39"/>
      <c r="J23" s="39"/>
      <c r="K23" s="39"/>
      <c r="L23" s="39"/>
      <c r="M23" s="39"/>
      <c r="N23" s="39"/>
      <c r="O23" s="39"/>
      <c r="P23" s="39"/>
      <c r="Q23" s="39"/>
      <c r="R23" s="39"/>
      <c r="S23" s="39"/>
    </row>
    <row r="24" spans="1:19" x14ac:dyDescent="0.3">
      <c r="A24" s="43">
        <v>18.257261410788999</v>
      </c>
      <c r="B24" s="43">
        <v>69.848156182212506</v>
      </c>
      <c r="C24" t="s">
        <v>80</v>
      </c>
      <c r="D24" s="39"/>
      <c r="E24" s="39"/>
      <c r="F24" s="39"/>
      <c r="G24" s="39"/>
      <c r="H24" s="39"/>
      <c r="I24" s="39"/>
      <c r="J24" s="39"/>
      <c r="K24" s="39"/>
      <c r="L24" s="39"/>
      <c r="M24" s="39"/>
      <c r="N24" s="39"/>
      <c r="O24" s="39"/>
      <c r="P24" s="39"/>
      <c r="Q24" s="39"/>
      <c r="R24" s="39"/>
      <c r="S24" s="39"/>
    </row>
    <row r="25" spans="1:19" x14ac:dyDescent="0.3">
      <c r="A25" s="43">
        <v>15.767634854771018</v>
      </c>
      <c r="B25" s="43">
        <v>70.281995661605194</v>
      </c>
      <c r="C25" t="s">
        <v>169</v>
      </c>
      <c r="D25" s="39"/>
      <c r="E25" s="39"/>
      <c r="F25" s="39"/>
      <c r="G25" s="39"/>
      <c r="H25" s="39"/>
      <c r="I25" s="39"/>
      <c r="J25" s="39"/>
      <c r="K25" s="39"/>
      <c r="L25" s="39"/>
      <c r="M25" s="39"/>
      <c r="N25" s="39"/>
      <c r="O25" s="39"/>
      <c r="P25" s="39"/>
      <c r="Q25" s="39"/>
      <c r="R25" s="39"/>
      <c r="S25" s="39"/>
    </row>
    <row r="26" spans="1:19" x14ac:dyDescent="0.3">
      <c r="A26" s="43">
        <v>12.448132780083029</v>
      </c>
      <c r="B26" s="43">
        <v>71.583514099783002</v>
      </c>
      <c r="C26" t="s">
        <v>80</v>
      </c>
      <c r="D26" s="39"/>
      <c r="E26" s="39"/>
      <c r="F26" s="39"/>
      <c r="G26" s="39"/>
      <c r="H26" s="39"/>
      <c r="I26" s="39"/>
      <c r="J26" s="39"/>
      <c r="K26" s="39"/>
      <c r="L26" s="39"/>
      <c r="M26" s="39"/>
      <c r="N26" s="39"/>
      <c r="O26" s="39"/>
      <c r="P26" s="39"/>
      <c r="Q26" s="39"/>
      <c r="R26" s="39"/>
      <c r="S26" s="39"/>
    </row>
    <row r="27" spans="1:19" x14ac:dyDescent="0.3">
      <c r="A27" s="43">
        <v>13.278008298754969</v>
      </c>
      <c r="B27" s="43">
        <v>72.017353579175605</v>
      </c>
      <c r="C27" t="s">
        <v>169</v>
      </c>
    </row>
    <row r="28" spans="1:19" x14ac:dyDescent="0.3">
      <c r="A28" s="43">
        <v>14.937759336100044</v>
      </c>
      <c r="B28" s="43">
        <v>72.451193058568293</v>
      </c>
      <c r="C28" t="s">
        <v>94</v>
      </c>
    </row>
    <row r="29" spans="1:19" x14ac:dyDescent="0.3">
      <c r="A29" s="43">
        <v>13.278008298754912</v>
      </c>
      <c r="B29" s="43">
        <v>73.318872017353499</v>
      </c>
      <c r="C29" t="s">
        <v>169</v>
      </c>
    </row>
    <row r="30" spans="1:19" x14ac:dyDescent="0.3">
      <c r="A30" s="43">
        <v>20.746887966805048</v>
      </c>
      <c r="B30" s="43">
        <v>74.186550976138705</v>
      </c>
      <c r="C30" t="s">
        <v>91</v>
      </c>
    </row>
    <row r="31" spans="1:19" x14ac:dyDescent="0.3">
      <c r="A31" s="43">
        <v>19.91701244813305</v>
      </c>
      <c r="B31" s="43">
        <v>75.921908893709301</v>
      </c>
      <c r="C31" t="s">
        <v>169</v>
      </c>
    </row>
    <row r="32" spans="1:19" x14ac:dyDescent="0.3">
      <c r="A32" s="43">
        <v>13.278008298754912</v>
      </c>
      <c r="B32" s="43">
        <v>77.657266811279797</v>
      </c>
      <c r="C32" t="s">
        <v>289</v>
      </c>
    </row>
    <row r="33" spans="1:3" x14ac:dyDescent="0.3">
      <c r="A33" s="43">
        <v>19.91701244813305</v>
      </c>
      <c r="B33" s="43">
        <v>78.958785249457605</v>
      </c>
      <c r="C33" t="s">
        <v>80</v>
      </c>
    </row>
    <row r="34" spans="1:3" x14ac:dyDescent="0.3">
      <c r="A34" s="43">
        <v>8.2987551867220191</v>
      </c>
      <c r="B34" s="43">
        <v>78.958785249457605</v>
      </c>
      <c r="C34" t="s">
        <v>289</v>
      </c>
    </row>
    <row r="35" spans="1:3" x14ac:dyDescent="0.3">
      <c r="A35" s="43">
        <v>6.6390041493770013</v>
      </c>
      <c r="B35" s="43">
        <v>78.958785249457605</v>
      </c>
      <c r="C35" t="s">
        <v>94</v>
      </c>
    </row>
    <row r="36" spans="1:3" x14ac:dyDescent="0.3">
      <c r="A36" s="43">
        <v>12.448132780083938</v>
      </c>
      <c r="B36" s="43">
        <v>79.826464208242896</v>
      </c>
      <c r="C36" t="s">
        <v>80</v>
      </c>
    </row>
    <row r="37" spans="1:3" x14ac:dyDescent="0.3">
      <c r="A37" s="43">
        <v>36.514522821576065</v>
      </c>
      <c r="B37" s="43">
        <v>80.260303687635499</v>
      </c>
      <c r="C37" t="s">
        <v>289</v>
      </c>
    </row>
    <row r="38" spans="1:3" x14ac:dyDescent="0.3">
      <c r="A38" s="43">
        <v>32.365145228215965</v>
      </c>
      <c r="B38" s="43">
        <v>81.561822125813407</v>
      </c>
      <c r="C38" t="s">
        <v>80</v>
      </c>
    </row>
    <row r="39" spans="1:3" x14ac:dyDescent="0.3">
      <c r="A39" s="43">
        <v>13.278008298755026</v>
      </c>
      <c r="B39" s="43">
        <v>82.863340563991301</v>
      </c>
      <c r="C39" t="s">
        <v>94</v>
      </c>
    </row>
    <row r="40" spans="1:3" x14ac:dyDescent="0.3">
      <c r="A40" s="43">
        <v>15.767634854771927</v>
      </c>
      <c r="B40" s="43">
        <v>87.635574837310102</v>
      </c>
      <c r="C40" t="s">
        <v>289</v>
      </c>
    </row>
    <row r="41" spans="1:3" x14ac:dyDescent="0.3">
      <c r="A41" s="43">
        <v>62.240663900415029</v>
      </c>
      <c r="B41" s="43">
        <v>91.9739696312364</v>
      </c>
      <c r="C41" t="s">
        <v>169</v>
      </c>
    </row>
    <row r="42" spans="1:3" x14ac:dyDescent="0.3">
      <c r="A42" s="43">
        <v>14.937759336100044</v>
      </c>
      <c r="B42" s="43">
        <v>92.407809110629003</v>
      </c>
      <c r="C42" t="s">
        <v>80</v>
      </c>
    </row>
    <row r="43" spans="1:3" x14ac:dyDescent="0.3">
      <c r="A43" s="43">
        <v>13.278008298755026</v>
      </c>
      <c r="B43" s="43">
        <v>95.010845986984805</v>
      </c>
      <c r="C43" t="s">
        <v>94</v>
      </c>
    </row>
    <row r="44" spans="1:3" x14ac:dyDescent="0.3">
      <c r="A44" s="43">
        <v>11.618257261410918</v>
      </c>
      <c r="B44" s="43">
        <v>98.481561822125698</v>
      </c>
      <c r="C44" t="s">
        <v>80</v>
      </c>
    </row>
    <row r="45" spans="1:3" x14ac:dyDescent="0.3">
      <c r="A45" s="43">
        <v>31.535269709543059</v>
      </c>
      <c r="B45" s="43">
        <v>102.819956616052</v>
      </c>
      <c r="C45" t="s">
        <v>300</v>
      </c>
    </row>
    <row r="46" spans="1:3" x14ac:dyDescent="0.3">
      <c r="A46" s="43">
        <v>15.767634854771927</v>
      </c>
      <c r="B46" s="43">
        <v>114.533622559652</v>
      </c>
      <c r="C46" t="s">
        <v>169</v>
      </c>
    </row>
    <row r="47" spans="1:3" x14ac:dyDescent="0.3">
      <c r="A47" s="43">
        <v>14.107883817427023</v>
      </c>
      <c r="B47" s="43">
        <v>124.07809110629</v>
      </c>
      <c r="C47" t="s">
        <v>80</v>
      </c>
    </row>
  </sheetData>
  <autoFilter ref="C8:C47" xr:uid="{8AEB5E3A-EF3B-4442-8DA2-C96D6284590B}"/>
  <conditionalFormatting sqref="A2:A5 A1:XFD1 A7:XFD1048576 B2:XFD6">
    <cfRule type="expression" dxfId="7" priority="1">
      <formula>_xlfn.ISFORMULA(A1)</formula>
    </cfRule>
  </conditionalFormatting>
  <hyperlinks>
    <hyperlink ref="B3" r:id="rId1" location="imgrc=pLr_rntOpEGFGM" display="https://www.google.co.uk/search?q=coal+cost+curve&amp;rlz=1C1CHBD_en-GBGB800GB800&amp;tbm=isch&amp;source=iu&amp;ictx=1&amp;fir=Xp1HJg5hCl4chM%253A%252Cv_jydOy9mmo6WM%252C_&amp;usg=__MafcOh4E00mtIpPXARpEwDWqg4k%3D&amp;sa=X&amp;ved=2ahUKEwiikOPWvN_bAhXjJMAKHe8QA3oQ9QEwAHoECAEQLw#imgrc=pLr_rntOpEGFGM" xr:uid="{825F3F26-B74A-4363-8FC1-314C088A7F1F}"/>
  </hyperlinks>
  <pageMargins left="0.7" right="0.7" top="0.75" bottom="0.75" header="0.3" footer="0.3"/>
  <pageSetup paperSize="9" orientation="portrait" horizontalDpi="4294967294" verticalDpi="4294967294"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85BD-2D94-45AC-9C09-B68AA58A7BA2}">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324</v>
      </c>
    </row>
    <row r="2" spans="1:19" s="26" customFormat="1" x14ac:dyDescent="0.3">
      <c r="A2" s="26" t="s">
        <v>50</v>
      </c>
      <c r="B2" s="26" t="s">
        <v>43</v>
      </c>
    </row>
    <row r="3" spans="1:19" s="26" customFormat="1" x14ac:dyDescent="0.3">
      <c r="A3" s="26" t="s">
        <v>52</v>
      </c>
      <c r="B3" s="46"/>
    </row>
    <row r="4" spans="1:19" s="26" customFormat="1" x14ac:dyDescent="0.3">
      <c r="A4" s="26" t="s">
        <v>54</v>
      </c>
      <c r="B4" s="44">
        <v>43277</v>
      </c>
    </row>
    <row r="5" spans="1:19" s="26" customFormat="1" x14ac:dyDescent="0.3">
      <c r="A5" s="26" t="s">
        <v>55</v>
      </c>
    </row>
    <row r="6" spans="1:19" s="26" customFormat="1" x14ac:dyDescent="0.3">
      <c r="A6" s="26" t="s">
        <v>57</v>
      </c>
      <c r="B6" s="26" t="s">
        <v>301</v>
      </c>
    </row>
    <row r="7" spans="1:19" x14ac:dyDescent="0.3">
      <c r="A7" s="55" t="s">
        <v>302</v>
      </c>
      <c r="B7" s="55" t="s">
        <v>303</v>
      </c>
      <c r="C7" s="55" t="s">
        <v>18</v>
      </c>
      <c r="D7" s="39"/>
      <c r="E7" s="39"/>
      <c r="F7" s="39"/>
      <c r="G7" s="39"/>
      <c r="H7" s="39"/>
      <c r="I7" s="39"/>
      <c r="J7" s="39"/>
      <c r="K7" s="39"/>
      <c r="L7" s="39"/>
      <c r="M7" s="39"/>
      <c r="N7" s="39"/>
      <c r="O7" s="39"/>
      <c r="P7" s="39"/>
      <c r="Q7" s="39"/>
      <c r="R7" s="39"/>
      <c r="S7" s="39"/>
    </row>
    <row r="8" spans="1:19" x14ac:dyDescent="0.3">
      <c r="A8" t="s">
        <v>304</v>
      </c>
      <c r="B8" s="43" t="s">
        <v>305</v>
      </c>
      <c r="C8" t="s">
        <v>306</v>
      </c>
      <c r="D8" s="39"/>
      <c r="E8" s="39"/>
      <c r="F8" s="39"/>
      <c r="G8" s="39"/>
      <c r="H8" s="39"/>
      <c r="I8" s="39"/>
      <c r="J8" s="39"/>
      <c r="K8" s="39"/>
      <c r="L8" s="39"/>
      <c r="M8" s="39"/>
      <c r="N8" s="39"/>
      <c r="O8" s="39"/>
      <c r="P8" s="39"/>
      <c r="Q8" s="39"/>
      <c r="R8" s="39"/>
      <c r="S8" s="39"/>
    </row>
    <row r="9" spans="1:19" x14ac:dyDescent="0.3">
      <c r="A9" s="43" t="s">
        <v>307</v>
      </c>
      <c r="B9" t="s">
        <v>308</v>
      </c>
      <c r="C9" t="s">
        <v>306</v>
      </c>
      <c r="D9" s="39"/>
      <c r="E9" s="39"/>
      <c r="F9" s="39"/>
      <c r="G9" s="39"/>
      <c r="H9" s="39"/>
      <c r="I9" s="39"/>
      <c r="J9" s="39"/>
      <c r="K9" s="39"/>
      <c r="L9" s="39"/>
      <c r="M9" s="39"/>
      <c r="N9" s="39"/>
      <c r="O9" s="39"/>
      <c r="P9" s="39"/>
      <c r="Q9" s="39"/>
      <c r="R9" s="39"/>
      <c r="S9" s="39"/>
    </row>
    <row r="10" spans="1:19" x14ac:dyDescent="0.3">
      <c r="A10" s="43" t="s">
        <v>309</v>
      </c>
      <c r="C10" t="s">
        <v>310</v>
      </c>
      <c r="D10" s="39"/>
      <c r="E10" s="39"/>
      <c r="F10" s="39"/>
      <c r="G10" s="39"/>
      <c r="H10" s="39"/>
      <c r="I10" s="39"/>
      <c r="J10" s="39"/>
      <c r="K10" s="39"/>
      <c r="L10" s="39"/>
      <c r="M10" s="39"/>
      <c r="N10" s="39"/>
      <c r="O10" s="39"/>
      <c r="P10" s="39"/>
      <c r="Q10" s="39"/>
      <c r="R10" s="39"/>
      <c r="S10" s="39"/>
    </row>
    <row r="11" spans="1:19" x14ac:dyDescent="0.3">
      <c r="A11" s="43" t="s">
        <v>311</v>
      </c>
      <c r="B11" s="43" t="s">
        <v>312</v>
      </c>
      <c r="C11" t="s">
        <v>313</v>
      </c>
      <c r="D11" s="39"/>
      <c r="E11" s="39"/>
      <c r="F11" s="39"/>
      <c r="G11" s="39"/>
      <c r="H11" s="39"/>
      <c r="I11" s="39"/>
      <c r="J11" s="39"/>
      <c r="K11" s="39"/>
      <c r="L11" s="39"/>
      <c r="M11" s="39"/>
      <c r="N11" s="39"/>
      <c r="O11" s="39"/>
      <c r="P11" s="39"/>
      <c r="Q11" s="39"/>
      <c r="R11" s="39"/>
      <c r="S11" s="39"/>
    </row>
    <row r="12" spans="1:19" x14ac:dyDescent="0.3">
      <c r="A12" s="43" t="s">
        <v>314</v>
      </c>
      <c r="B12" s="43"/>
      <c r="C12" t="s">
        <v>315</v>
      </c>
      <c r="D12" s="39"/>
      <c r="E12" s="39"/>
      <c r="F12" s="39"/>
      <c r="G12" s="39"/>
      <c r="H12" s="39"/>
      <c r="I12" s="39"/>
      <c r="J12" s="39"/>
      <c r="K12" s="39"/>
      <c r="L12" s="39"/>
      <c r="M12" s="39"/>
      <c r="N12" s="39"/>
      <c r="O12" s="39"/>
      <c r="P12" s="39"/>
      <c r="Q12" s="39"/>
      <c r="R12" s="39"/>
      <c r="S12" s="39"/>
    </row>
    <row r="13" spans="1:19" x14ac:dyDescent="0.3">
      <c r="A13" s="43" t="s">
        <v>316</v>
      </c>
      <c r="B13" s="43"/>
      <c r="C13" t="s">
        <v>317</v>
      </c>
      <c r="D13" s="39"/>
      <c r="E13" s="39"/>
      <c r="F13" s="39"/>
      <c r="G13" s="39"/>
      <c r="H13" s="39"/>
      <c r="I13" s="39"/>
      <c r="J13" s="39"/>
      <c r="K13" s="39"/>
      <c r="L13" s="39"/>
      <c r="M13" s="39"/>
      <c r="N13" s="39"/>
      <c r="O13" s="39"/>
      <c r="P13" s="39"/>
      <c r="Q13" s="39"/>
      <c r="R13" s="39"/>
      <c r="S13" s="39"/>
    </row>
    <row r="14" spans="1:19" x14ac:dyDescent="0.3">
      <c r="A14" s="43"/>
      <c r="B14" s="43"/>
      <c r="C14"/>
      <c r="D14" s="39"/>
      <c r="E14" s="39"/>
      <c r="F14" s="39"/>
      <c r="G14" s="39"/>
      <c r="H14" s="39"/>
      <c r="I14" s="39"/>
      <c r="J14" s="39"/>
      <c r="K14" s="39"/>
      <c r="L14" s="39"/>
      <c r="M14" s="39"/>
      <c r="N14" s="39"/>
      <c r="O14" s="39"/>
      <c r="P14" s="39"/>
      <c r="Q14" s="39"/>
      <c r="R14" s="39"/>
      <c r="S14" s="39"/>
    </row>
    <row r="15" spans="1:19" x14ac:dyDescent="0.3">
      <c r="A15" s="43"/>
      <c r="B15" s="43"/>
      <c r="C15"/>
      <c r="D15" s="39"/>
      <c r="E15" s="39"/>
      <c r="F15" s="39"/>
      <c r="G15" s="39"/>
      <c r="H15" s="39"/>
      <c r="I15" s="39"/>
      <c r="J15" s="39"/>
      <c r="K15" s="39"/>
      <c r="L15" s="39"/>
      <c r="M15" s="39"/>
      <c r="N15" s="39"/>
      <c r="O15" s="39"/>
      <c r="P15" s="39"/>
      <c r="Q15" s="39"/>
      <c r="R15" s="39"/>
      <c r="S15" s="39"/>
    </row>
    <row r="16" spans="1:19" x14ac:dyDescent="0.3">
      <c r="A16" s="43"/>
      <c r="B16" s="43"/>
      <c r="C16"/>
      <c r="D16" s="39"/>
      <c r="E16" s="39"/>
      <c r="F16" s="39"/>
      <c r="G16" s="39"/>
      <c r="H16" s="40"/>
      <c r="I16" s="40"/>
      <c r="J16" s="40"/>
      <c r="K16" s="39"/>
      <c r="L16" s="39"/>
      <c r="M16" s="39"/>
      <c r="N16" s="39"/>
      <c r="O16" s="39"/>
      <c r="P16" s="39"/>
      <c r="Q16" s="39"/>
      <c r="R16" s="39"/>
      <c r="S16" s="39"/>
    </row>
    <row r="17" spans="1:19" x14ac:dyDescent="0.3">
      <c r="A17" s="43"/>
      <c r="B17" s="43"/>
      <c r="C17"/>
      <c r="D17" s="39"/>
      <c r="E17"/>
      <c r="F17" s="39"/>
      <c r="G17" s="39"/>
      <c r="H17" s="39"/>
      <c r="I17" s="39"/>
      <c r="J17" s="39"/>
      <c r="K17" s="39"/>
      <c r="L17" s="39"/>
      <c r="M17" s="39"/>
      <c r="N17" s="39"/>
      <c r="O17" s="39"/>
      <c r="P17" s="39"/>
      <c r="Q17" s="39"/>
      <c r="R17" s="39"/>
      <c r="S17" s="39"/>
    </row>
    <row r="18" spans="1:19" x14ac:dyDescent="0.3">
      <c r="A18" s="43"/>
      <c r="B18" s="43"/>
      <c r="C18"/>
      <c r="D18" s="39"/>
      <c r="E18" s="39"/>
      <c r="F18" s="39"/>
      <c r="G18" s="39"/>
      <c r="H18" s="39"/>
      <c r="I18" s="39"/>
      <c r="J18" s="39"/>
      <c r="K18" s="39"/>
      <c r="L18" s="39"/>
      <c r="M18" s="39"/>
      <c r="N18" s="39"/>
      <c r="O18" s="39"/>
      <c r="P18" s="39"/>
      <c r="Q18" s="39"/>
      <c r="R18" s="39"/>
      <c r="S18" s="39"/>
    </row>
    <row r="19" spans="1:19" x14ac:dyDescent="0.3">
      <c r="A19" s="43"/>
      <c r="B19" s="43"/>
      <c r="C19"/>
      <c r="D19" s="39"/>
      <c r="E19" s="39"/>
      <c r="F19" s="39"/>
      <c r="G19" s="39"/>
      <c r="H19" s="39"/>
      <c r="I19" s="39"/>
      <c r="J19" s="39"/>
      <c r="K19" s="39"/>
      <c r="L19" s="39"/>
      <c r="M19" s="39"/>
      <c r="N19" s="39"/>
      <c r="O19" s="39"/>
      <c r="P19" s="39"/>
      <c r="Q19" s="39"/>
      <c r="R19" s="39"/>
      <c r="S19" s="39"/>
    </row>
    <row r="20" spans="1:19" x14ac:dyDescent="0.3">
      <c r="A20" s="43"/>
      <c r="B20" s="43"/>
      <c r="C20"/>
      <c r="D20" s="39"/>
      <c r="E20" s="39"/>
      <c r="F20" s="39"/>
      <c r="G20" s="39"/>
      <c r="H20" s="39"/>
      <c r="I20" s="39"/>
      <c r="J20" s="39"/>
      <c r="K20" s="39"/>
      <c r="L20" s="39"/>
      <c r="M20" s="39"/>
      <c r="N20" s="39"/>
      <c r="O20" s="39"/>
      <c r="P20" s="39"/>
      <c r="Q20" s="39"/>
      <c r="R20" s="39"/>
      <c r="S20" s="39"/>
    </row>
    <row r="21" spans="1:19" x14ac:dyDescent="0.3">
      <c r="A21" s="43"/>
      <c r="B21" s="43"/>
      <c r="C21"/>
      <c r="D21" s="39"/>
      <c r="E21" s="39"/>
      <c r="F21" s="39"/>
      <c r="G21" s="39"/>
      <c r="H21" s="39"/>
      <c r="I21" s="39"/>
      <c r="J21" s="39"/>
      <c r="K21" s="39"/>
      <c r="L21" s="39"/>
      <c r="M21" s="39"/>
      <c r="N21" s="39"/>
      <c r="O21" s="39"/>
      <c r="P21" s="39"/>
      <c r="Q21" s="39"/>
      <c r="R21" s="39"/>
      <c r="S21" s="39"/>
    </row>
    <row r="22" spans="1:19" x14ac:dyDescent="0.3">
      <c r="A22" s="43"/>
      <c r="B22" s="43"/>
      <c r="C22"/>
      <c r="D22" s="39"/>
      <c r="E22" s="39"/>
      <c r="F22" s="39"/>
      <c r="G22" s="39"/>
      <c r="H22" s="39"/>
      <c r="I22" s="39"/>
      <c r="J22" s="39"/>
      <c r="K22" s="39"/>
      <c r="L22" s="39"/>
      <c r="M22" s="39"/>
      <c r="N22" s="39"/>
      <c r="O22" s="39"/>
      <c r="P22" s="39"/>
      <c r="Q22" s="39"/>
      <c r="R22" s="39"/>
      <c r="S22" s="39"/>
    </row>
    <row r="23" spans="1:19" x14ac:dyDescent="0.3">
      <c r="A23" s="43"/>
      <c r="B23" s="43"/>
      <c r="C23"/>
      <c r="D23" s="39"/>
      <c r="E23" s="39"/>
      <c r="F23" s="39"/>
      <c r="G23" s="39"/>
      <c r="H23" s="39"/>
      <c r="I23" s="39"/>
      <c r="J23" s="39"/>
      <c r="K23" s="39"/>
      <c r="L23" s="39"/>
      <c r="M23" s="39"/>
      <c r="N23" s="39"/>
      <c r="O23" s="39"/>
      <c r="P23" s="39"/>
      <c r="Q23" s="39"/>
      <c r="R23" s="39"/>
      <c r="S23" s="39"/>
    </row>
    <row r="24" spans="1:19" x14ac:dyDescent="0.3">
      <c r="A24" s="43"/>
      <c r="B24" s="43"/>
      <c r="C24"/>
      <c r="D24" s="39"/>
      <c r="E24" s="39"/>
      <c r="F24" s="39"/>
      <c r="G24" s="39"/>
      <c r="H24" s="39"/>
      <c r="I24" s="39"/>
      <c r="J24" s="39"/>
      <c r="K24" s="39"/>
      <c r="L24" s="39"/>
      <c r="M24" s="39"/>
      <c r="N24" s="39"/>
      <c r="O24" s="39"/>
      <c r="P24" s="39"/>
      <c r="Q24" s="39"/>
      <c r="R24" s="39"/>
      <c r="S24" s="39"/>
    </row>
    <row r="25" spans="1:19" x14ac:dyDescent="0.3">
      <c r="A25" s="43"/>
      <c r="B25" s="43"/>
      <c r="C25"/>
      <c r="D25" s="39"/>
      <c r="E25" s="39"/>
      <c r="F25" s="39"/>
      <c r="G25" s="39"/>
      <c r="H25" s="39"/>
      <c r="I25" s="39"/>
      <c r="J25" s="39"/>
      <c r="K25" s="39"/>
      <c r="L25" s="39"/>
      <c r="M25" s="39"/>
      <c r="N25" s="39"/>
      <c r="O25" s="39"/>
      <c r="P25" s="39"/>
      <c r="Q25" s="39"/>
      <c r="R25" s="39"/>
      <c r="S25" s="39"/>
    </row>
    <row r="26" spans="1:19" x14ac:dyDescent="0.3">
      <c r="A26" s="43"/>
      <c r="B26" s="43"/>
      <c r="C26"/>
      <c r="D26" s="39"/>
      <c r="E26" s="39"/>
      <c r="F26" s="39"/>
      <c r="G26" s="39"/>
      <c r="H26" s="39"/>
      <c r="I26" s="39"/>
      <c r="J26" s="39"/>
      <c r="K26" s="39"/>
      <c r="L26" s="39"/>
      <c r="M26" s="39"/>
      <c r="N26" s="39"/>
      <c r="O26" s="39"/>
      <c r="P26" s="39"/>
      <c r="Q26" s="39"/>
      <c r="R26" s="39"/>
      <c r="S26" s="39"/>
    </row>
    <row r="27" spans="1:19" x14ac:dyDescent="0.3">
      <c r="A27" s="43"/>
      <c r="B27" s="43"/>
      <c r="C27"/>
    </row>
    <row r="28" spans="1:19" x14ac:dyDescent="0.3">
      <c r="A28" s="43"/>
      <c r="B28" s="43"/>
      <c r="C28"/>
    </row>
    <row r="29" spans="1:19" x14ac:dyDescent="0.3">
      <c r="A29" s="43"/>
      <c r="B29" s="43"/>
      <c r="C29"/>
    </row>
    <row r="30" spans="1:19" x14ac:dyDescent="0.3">
      <c r="A30" s="43"/>
      <c r="B30" s="43"/>
      <c r="C30"/>
    </row>
    <row r="31" spans="1:19" x14ac:dyDescent="0.3">
      <c r="A31" s="43"/>
      <c r="B31" s="43"/>
      <c r="C31"/>
    </row>
    <row r="32" spans="1:19" x14ac:dyDescent="0.3">
      <c r="A32" s="43"/>
      <c r="B32" s="43"/>
      <c r="C32"/>
    </row>
    <row r="33" spans="1:3" x14ac:dyDescent="0.3">
      <c r="A33" s="43"/>
      <c r="B33" s="43"/>
      <c r="C33"/>
    </row>
    <row r="34" spans="1:3" x14ac:dyDescent="0.3">
      <c r="A34" s="43"/>
      <c r="B34" s="43"/>
      <c r="C34"/>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row r="46" spans="1:3" x14ac:dyDescent="0.3">
      <c r="A46" s="43"/>
      <c r="B46" s="43"/>
      <c r="C46"/>
    </row>
    <row r="47" spans="1:3" x14ac:dyDescent="0.3">
      <c r="A47" s="43"/>
      <c r="B47" s="43"/>
      <c r="C47"/>
    </row>
  </sheetData>
  <conditionalFormatting sqref="A2:A5 A1:XFD1 B2:XFD6 A7:XFD7 A8:A10 C10:XFD10 B8:XFD9 A18:XFD1048576 A17:D17 F17:XFD17 A11:XFD16">
    <cfRule type="expression" dxfId="6" priority="1">
      <formula>_xlfn.ISFORMULA(A1)</formula>
    </cfRule>
  </conditionalFormatting>
  <pageMargins left="0.7" right="0.7" top="0.75" bottom="0.75" header="0.3" footer="0.3"/>
  <pageSetup paperSize="9" orientation="portrait" horizontalDpi="4294967294" verticalDpi="429496729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2dd0d90af8f862a9b6eed6d00c8d83d6">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9eadf6f6e3e5a01bd3709fd17109d16b"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1667C-D128-41F2-BB5D-7EE5FCCD0ADE}">
  <ds:schemaRefs>
    <ds:schemaRef ds:uri="http://schemas.microsoft.com/office/2006/metadata/properties"/>
    <ds:schemaRef ds:uri="b5fc07e1-684f-42dd-a9b9-4a385070eb2f"/>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40da89ef-49c0-40fe-8775-bed27f6d4e3e"/>
    <ds:schemaRef ds:uri="http://www.w3.org/XML/1998/namespace"/>
  </ds:schemaRefs>
</ds:datastoreItem>
</file>

<file path=customXml/itemProps2.xml><?xml version="1.0" encoding="utf-8"?>
<ds:datastoreItem xmlns:ds="http://schemas.openxmlformats.org/officeDocument/2006/customXml" ds:itemID="{F2B475AB-4655-438C-8F94-638A9D2FB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c07e1-684f-42dd-a9b9-4a385070eb2f"/>
    <ds:schemaRef ds:uri="40da89ef-49c0-40fe-8775-bed27f6d4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9115F3-7959-4110-BC63-72845B5D1A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R0. ISIN code matching</vt:lpstr>
      <vt:lpstr>R1. Company coal data</vt:lpstr>
      <vt:lpstr>R2. Seaborne CC 16</vt:lpstr>
      <vt:lpstr>R3. Aus Seaborne CC 13</vt:lpstr>
      <vt:lpstr>R4. Seaborne CC 13</vt:lpstr>
      <vt:lpstr>R5. Aus Seaborne CC 15</vt:lpstr>
      <vt:lpstr>R6. Seaborne CC 15</vt:lpstr>
      <vt:lpstr>R7. CC dump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dc:creator>
  <cp:keywords/>
  <dc:description/>
  <cp:lastModifiedBy>Shyamal</cp:lastModifiedBy>
  <cp:revision/>
  <dcterms:created xsi:type="dcterms:W3CDTF">2016-04-28T13:13:34Z</dcterms:created>
  <dcterms:modified xsi:type="dcterms:W3CDTF">2018-08-20T22:21:28Z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