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12b0c2a192e23d3/Desktop/TOP MENTOR/batch 59-sheets/"/>
    </mc:Choice>
  </mc:AlternateContent>
  <xr:revisionPtr revIDLastSave="33" documentId="8_{A9D09C69-A120-4137-BD2C-F7666241007A}" xr6:coauthVersionLast="47" xr6:coauthVersionMax="47" xr10:uidLastSave="{8C499C39-A831-4760-8EC8-D86676453FEF}"/>
  <bookViews>
    <workbookView xWindow="-110" yWindow="-110" windowWidth="19420" windowHeight="10420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H52" i="1"/>
  <c r="H45" i="1"/>
  <c r="H44" i="1"/>
  <c r="I39" i="1"/>
  <c r="H48" i="1"/>
  <c r="H47" i="1"/>
  <c r="H43" i="1"/>
  <c r="H42" i="1"/>
  <c r="H39" i="1"/>
  <c r="H38" i="1"/>
  <c r="H37" i="1"/>
  <c r="H36" i="1"/>
  <c r="H33" i="1"/>
  <c r="H32" i="1"/>
  <c r="H31" i="1"/>
  <c r="H30" i="1"/>
  <c r="H29" i="1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D5" i="3"/>
  <c r="E4" i="3"/>
  <c r="D4" i="3"/>
  <c r="E3" i="3"/>
  <c r="D3" i="3"/>
  <c r="E2" i="3"/>
  <c r="D2" i="3"/>
  <c r="C5" i="3"/>
  <c r="C4" i="3"/>
  <c r="C3" i="3"/>
  <c r="C2" i="3"/>
  <c r="B5" i="3"/>
  <c r="B4" i="3"/>
  <c r="B3" i="3"/>
  <c r="B2" i="3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<sst xmlns="http://schemas.openxmlformats.org/spreadsheetml/2006/main" count="826" uniqueCount="74">
  <si>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</si>
  <si>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</si>
  <si>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</si>
  <si>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</si>
  <si>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</si>
  <si>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</si>
  <si>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</si>
  <si>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</si>
  <si>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</si>
  <si>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</si>
  <si>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</si>
  <si>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</si>
  <si>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</si>
  <si>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</si>
  <si>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</si>
  <si>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</si>
  <si>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</si>
  <si>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</si>
  <si>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</si>
  <si>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</si>
  <si>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</si>
  <si>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</si>
  <si>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</si>
  <si>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</si>
  <si>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</si>
  <si>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</si>
  <si>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</si>
  <si>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</si>
  <si>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</si>
  <si>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</si>
  <si>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</si>
  <si>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</si>
  <si>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</si>
  <si>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</si>
  <si>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</si>
  <si>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</si>
  <si>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</si>
  <si>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</si>
  <si>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</si>
  <si>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</si>
  <si>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</si>
  <si>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</si>
  <si>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</si>
  <si>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</si>
  <si>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</si>
  <si>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</si>
  <si>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</si>
  <si>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</si>
  <si>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</si>
  <si>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</si>
  <si>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</si>
  <si>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</si>
  <si>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</si>
  <si>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</si>
  <si>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</si>
  <si>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</si>
  <si>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</si>
  <si>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</si>
  <si>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</si>
  <si>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</si>
  <si>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</si>
  <si>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</si>
  <si>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</si>
  <si>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</si>
  <si>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</si>
  <si>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</si>
  <si>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</si>
  <si>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</si>
  <si>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</si>
  <si>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</si>
  <si>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</si>
  <si>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</si>
  <si>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</si>
  <si>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&lt;-done by another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</si>
</sst>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H53" sqref="H53"/>
    </sheetView>
  </sheetViews>
  <sheetFormatPr defaultRowHeight="14.5" x14ac:dyDescent="0.35"/>
  <cols>
    <col min="2" max="2" width="11.81640625" customWidth="1"/>
    <col min="3" max="3" width="17.453125" customWidth="1"/>
    <col min="4" max="4" width="17.54296875" customWidth="1"/>
    <col min="5" max="5" width="43.453125" customWidth="1"/>
    <col min="7" max="7" width="13.36328125" customWidth="1"/>
  </cols>
  <sheetData>
    <row r="1" spans="1:7" ht="29" x14ac:dyDescent="0.3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35">
      <c r="E27" s="18" t="s">
        <v>71</v>
      </c>
      <c r="H27" t="s">
        <v>72</v>
      </c>
    </row>
    <row r="28" spans="1:8" x14ac:dyDescent="0.35">
      <c r="F28" s="3"/>
    </row>
    <row r="29" spans="1:8" ht="15.5" x14ac:dyDescent="0.35">
      <c r="E29" s="17" t="s">
        <v>31</v>
      </c>
      <c r="H29">
        <f>COUNTIF(G1:G25,"Boston")</f>
        <v>4</v>
      </c>
    </row>
    <row r="30" spans="1:8" ht="15.5" x14ac:dyDescent="0.35">
      <c r="E30" s="17" t="s">
        <v>32</v>
      </c>
      <c r="H30">
        <f>COUNTIF(D1:D25,"microwave")</f>
        <v>5</v>
      </c>
    </row>
    <row r="31" spans="1:8" ht="15.5" x14ac:dyDescent="0.35">
      <c r="E31" s="17" t="s">
        <v>33</v>
      </c>
      <c r="H31">
        <f>COUNTIF(F1:F25,"TRUCK 3")</f>
        <v>8</v>
      </c>
    </row>
    <row r="32" spans="1:8" ht="15.5" x14ac:dyDescent="0.35">
      <c r="E32" s="17" t="s">
        <v>34</v>
      </c>
      <c r="H32">
        <f>COUNTIF(C1:C25,"Peter White")</f>
        <v>6</v>
      </c>
    </row>
    <row r="33" spans="5:10" ht="15.5" x14ac:dyDescent="0.35">
      <c r="E33" s="17" t="s">
        <v>26</v>
      </c>
      <c r="H33">
        <f>COUNTIF(E1:E25,"&lt;20")</f>
        <v>9</v>
      </c>
    </row>
    <row r="34" spans="5:10" ht="15.5" x14ac:dyDescent="0.35">
      <c r="E34" s="17"/>
    </row>
    <row r="35" spans="5:10" ht="15.5" x14ac:dyDescent="0.35">
      <c r="E35" s="17"/>
      <c r="F35" s="3"/>
    </row>
    <row r="36" spans="5:10" ht="15.5" x14ac:dyDescent="0.35">
      <c r="E36" s="17" t="s">
        <v>23</v>
      </c>
      <c r="H36">
        <f>SUMIFS(E2:E25,D2:D25,"REFRIGERATOR")</f>
        <v>105</v>
      </c>
    </row>
    <row r="37" spans="5:10" ht="15.5" x14ac:dyDescent="0.35">
      <c r="E37" s="17" t="s">
        <v>24</v>
      </c>
      <c r="H37">
        <f>SUMIFS(E2:E25,D2:D25,"washing machine")</f>
        <v>164</v>
      </c>
    </row>
    <row r="38" spans="5:10" ht="15.5" x14ac:dyDescent="0.35">
      <c r="E38" s="17" t="s">
        <v>30</v>
      </c>
      <c r="H38">
        <f>SUMIFS(E1:E25,F1:F25,"truck 4")</f>
        <v>156</v>
      </c>
    </row>
    <row r="39" spans="5:10" ht="15.5" x14ac:dyDescent="0.35">
      <c r="E39" s="17" t="s">
        <v>40</v>
      </c>
      <c r="H39">
        <f>SUM(E1:E25)-SUMIFS(E1:E25,F1:F25,F14)</f>
        <v>511</v>
      </c>
      <c r="I39">
        <f>SUMIFS(E1:E25,F1:F25,"truck*")</f>
        <v>511</v>
      </c>
      <c r="J39" t="s">
        <v>73</v>
      </c>
    </row>
    <row r="40" spans="5:10" ht="15.5" x14ac:dyDescent="0.35">
      <c r="E40" s="17"/>
    </row>
    <row r="41" spans="5:10" ht="15.5" x14ac:dyDescent="0.35">
      <c r="E41" s="17"/>
      <c r="F41" s="3"/>
    </row>
    <row r="42" spans="5:10" ht="15.5" x14ac:dyDescent="0.35">
      <c r="E42" s="17" t="s">
        <v>35</v>
      </c>
      <c r="H42">
        <f>COUNTIFS(D1:D25,D16,G1:G25,G2)</f>
        <v>2</v>
      </c>
    </row>
    <row r="43" spans="5:10" ht="15.5" x14ac:dyDescent="0.35">
      <c r="E43" s="17" t="s">
        <v>36</v>
      </c>
      <c r="H43">
        <f>COUNTIFS(C1:C25,C3,F1:F25,F7)</f>
        <v>2</v>
      </c>
    </row>
    <row r="44" spans="5:10" ht="15.5" x14ac:dyDescent="0.35">
      <c r="E44" s="17" t="s">
        <v>37</v>
      </c>
      <c r="H44">
        <f>COUNTIFS(B1:B25,"&gt; 2-3-2013",G1:G25,G2)</f>
        <v>0</v>
      </c>
    </row>
    <row r="45" spans="5:10" ht="15.5" x14ac:dyDescent="0.35">
      <c r="E45" s="17" t="s">
        <v>38</v>
      </c>
      <c r="H45">
        <f>COUNTIFS(B1:B25,"&gt;02-03-2013",B1:B25,"&lt;02-06-2013")</f>
        <v>0</v>
      </c>
    </row>
    <row r="46" spans="5:10" ht="15.5" x14ac:dyDescent="0.35">
      <c r="E46" s="17"/>
      <c r="F46" s="3"/>
    </row>
    <row r="47" spans="5:10" ht="15.5" x14ac:dyDescent="0.35">
      <c r="E47" s="17" t="s">
        <v>27</v>
      </c>
      <c r="H47">
        <f>SUMIFS(E1:E25,D1:D25,D12,G1:G25,G3)</f>
        <v>25</v>
      </c>
    </row>
    <row r="48" spans="5:10" ht="15.5" x14ac:dyDescent="0.35">
      <c r="E48" s="17" t="s">
        <v>29</v>
      </c>
      <c r="H48">
        <f>SUMIFS(E1:E25,G1:G25,G10,F1:F25,F7)</f>
        <v>75</v>
      </c>
    </row>
    <row r="49" spans="5:8" ht="15.5" x14ac:dyDescent="0.35">
      <c r="E49" s="17" t="s">
        <v>39</v>
      </c>
    </row>
    <row r="50" spans="5:8" ht="15.5" x14ac:dyDescent="0.35">
      <c r="E50" s="17"/>
    </row>
    <row r="51" spans="5:8" ht="15.5" x14ac:dyDescent="0.35">
      <c r="E51" s="17"/>
    </row>
    <row r="52" spans="5:8" ht="15.5" x14ac:dyDescent="0.35">
      <c r="E52" s="17" t="s">
        <v>28</v>
      </c>
      <c r="H52">
        <f>SUMIFS(E1:E25,G1:G25,G4)+SUMIFS(E1:E25,G1:G25,G5)+SUMIFS(E1:E25,G1:G25,G7)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0" sqref="F10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x14ac:dyDescent="0.35">
      <c r="A2" s="2" t="s">
        <v>45</v>
      </c>
      <c r="B2" s="2">
        <f>COUNTIF(B16:B241,"Shaving")</f>
        <v>71</v>
      </c>
      <c r="C2" s="2">
        <f>SUMIFS(E16:E241,B16:B241,"Shaving")</f>
        <v>717</v>
      </c>
      <c r="D2" s="2">
        <f>COUNTIFS(D16:D241,"cash",B16:B241,"Shaving")</f>
        <v>42</v>
      </c>
      <c r="E2" s="2">
        <f>COUNTIFS(D16:D241,"credit card",B16:B241,"Shaving")</f>
        <v>29</v>
      </c>
      <c r="F2" s="2">
        <f>SUMIFS(E16:E241,B16:B241,"Shaving",D16:D241,"cash")</f>
        <v>414</v>
      </c>
    </row>
    <row r="3" spans="1:6" x14ac:dyDescent="0.35">
      <c r="A3" s="8" t="s">
        <v>43</v>
      </c>
      <c r="B3" s="2">
        <f>COUNTIF(B16:B241,"Washing and combing")</f>
        <v>46</v>
      </c>
      <c r="C3" s="2">
        <f>SUMIFS(E16:E241,B16:B241,"Washing and combing")</f>
        <v>1934</v>
      </c>
      <c r="D3" s="2">
        <f>COUNTIFS(D16:D241,"cash",B16:B241,"Washing and combing")</f>
        <v>31</v>
      </c>
      <c r="E3" s="2">
        <f>COUNTIFS(D16:D241,"credit card",B16:B241,"Washing and combing")</f>
        <v>15</v>
      </c>
      <c r="F3" s="2">
        <f>SUMIFS(E16:E241,B16:B241,"Washing and combing",D16:D241,"cash")</f>
        <v>1350</v>
      </c>
    </row>
    <row r="4" spans="1:6" x14ac:dyDescent="0.35">
      <c r="A4" s="9" t="s">
        <v>44</v>
      </c>
      <c r="B4" s="2">
        <f>COUNTIF(B16:B241,"Dyeing")</f>
        <v>50</v>
      </c>
      <c r="C4" s="2">
        <f>SUMIFS(E16:E241,B16:B241,"Dyeing")</f>
        <v>1650</v>
      </c>
      <c r="D4" s="2">
        <f>COUNTIFS(D16:D241,"cash",B16:B241,"Dyeing")</f>
        <v>35</v>
      </c>
      <c r="E4" s="2">
        <f>COUNTIFS(D16:D241,"credit card",B16:B241,"Dyeing")</f>
        <v>15</v>
      </c>
      <c r="F4" s="2">
        <f>SUMIFS(E16:E241,B16:B241,"Dyeing",D16:D241,"cash")</f>
        <v>1155</v>
      </c>
    </row>
    <row r="5" spans="1:6" x14ac:dyDescent="0.35">
      <c r="A5" s="2" t="s">
        <v>48</v>
      </c>
      <c r="B5" s="2">
        <f>COUNTIF(B16:B241,"Meeting hairstyles")</f>
        <v>32</v>
      </c>
      <c r="C5" s="2">
        <f>SUMIFS(E16:E241,B16:B241,"Meeting hairstyles")</f>
        <v>1119</v>
      </c>
      <c r="D5" s="2">
        <f>COUNTIFS(D16:D241,"cash",B16:B241,"Meeting hairstyles")</f>
        <v>21</v>
      </c>
      <c r="E5" s="2">
        <f>COUNTIFS(D16:D241,"credit card",B16:B241,"Meeting hairstyles")</f>
        <v>11</v>
      </c>
      <c r="F5" s="2">
        <f>SUMIFS(E16:E241,B16:B241,"Meeting hairstyles",D16:D241,"cash")</f>
        <v>735</v>
      </c>
    </row>
    <row r="6" spans="1:6" x14ac:dyDescent="0.35">
      <c r="A6" s="16"/>
      <c r="B6" s="16"/>
      <c r="C6" s="16"/>
      <c r="D6" s="16"/>
      <c r="E6" s="16"/>
      <c r="F6" s="16"/>
    </row>
    <row r="8" spans="1:6" ht="47.25" customHeight="1" x14ac:dyDescent="0.35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35">
      <c r="A9" s="8" t="s">
        <v>49</v>
      </c>
      <c r="B9" s="2">
        <f>COUNTIF(C16:C241,"Jane")</f>
        <v>25</v>
      </c>
      <c r="C9" s="2">
        <f>SUMIFS(E16:E241,C16:C241,"Jane")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SUMIFS(E15:E241,B15:B241,B16,A15:A241,"&gt;10-05-2013",A15:A241,"&lt;20-05-2013",C15:C241,C16)</f>
        <v>31</v>
      </c>
    </row>
    <row r="10" spans="1:6" x14ac:dyDescent="0.35">
      <c r="A10" s="8" t="s">
        <v>50</v>
      </c>
      <c r="B10" s="2">
        <f>COUNTIF(C16:C241,"Martha")</f>
        <v>31</v>
      </c>
      <c r="C10" s="2">
        <f>SUMIFS(E16:E241,C16:C241,"Martha")</f>
        <v>965</v>
      </c>
      <c r="D10" s="2">
        <f>COUNTIFS(B16:B241,"Shaving",C16:C241,"Martha")</f>
        <v>8</v>
      </c>
      <c r="E10" s="2">
        <f>COUNTIFS(B16:B241,"Kids",C16:C241,"Martha")</f>
        <v>1</v>
      </c>
      <c r="F10" s="2">
        <f>SUMIFS(E15:E241,B15:B241,B16,A15:A241,"&gt;10-05-2013",A15:A241,"&lt;20-05-2013",C15:C241,C17)</f>
        <v>24</v>
      </c>
    </row>
    <row r="11" spans="1:6" x14ac:dyDescent="0.35">
      <c r="A11" s="8" t="s">
        <v>52</v>
      </c>
      <c r="B11" s="2">
        <f>COUNTIF(C16:C241,"Alex")</f>
        <v>23</v>
      </c>
      <c r="C11" s="2">
        <f>SUMIFS(E16:E241,C16:C241,"Alex")</f>
        <v>701</v>
      </c>
      <c r="D11" s="2">
        <f>COUNTIFS(B16:B241,"Shaving",C16:C241,"Alex")</f>
        <v>5</v>
      </c>
      <c r="E11" s="2">
        <f>COUNTIFS(B16:B241,"Kids",C16:C241,"Alex")</f>
        <v>1</v>
      </c>
      <c r="F11" s="2">
        <f>SUMIFS(E15:E241,B15:B241,B16,A15:A241,"&gt;10-05-2013",A15:A241,"&lt;20-05-2013",C15:C241,C19)</f>
        <v>31</v>
      </c>
    </row>
    <row r="12" spans="1:6" x14ac:dyDescent="0.35">
      <c r="B12" s="15"/>
    </row>
    <row r="13" spans="1:6" x14ac:dyDescent="0.35">
      <c r="B13" s="15"/>
    </row>
    <row r="14" spans="1:6" x14ac:dyDescent="0.35">
      <c r="A14" s="19" t="s">
        <v>61</v>
      </c>
      <c r="B14" s="19"/>
      <c r="C14" s="19"/>
      <c r="D14" s="19"/>
      <c r="E14" s="19"/>
    </row>
    <row r="15" spans="1:6" x14ac:dyDescent="0.3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3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3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3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3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3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3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3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3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3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3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3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3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3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3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3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3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3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3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3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3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3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3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3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3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3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3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3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3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3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3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3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3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3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3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3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3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3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3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3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3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3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3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3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3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3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3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3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3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3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3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3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3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3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3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3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3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3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3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3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3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3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3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3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3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3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3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3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3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3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3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3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3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3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3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3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3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3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3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3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3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3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3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3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3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3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3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3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3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3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3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3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3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3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3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3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3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3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3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3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3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3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3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3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3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3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3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3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3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3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3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3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3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3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3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3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3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3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3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3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3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3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3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3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3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3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3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3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3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3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3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3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3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3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3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3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3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3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3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3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3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3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3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3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3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3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3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3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3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3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3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3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3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3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3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3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3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3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3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3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3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3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3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3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3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3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3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3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3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3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3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3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3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3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3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3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3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3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3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3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3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3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3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3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3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3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3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3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3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3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3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3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3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3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3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3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3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3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3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3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3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3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3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3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3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3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3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3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3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3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3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3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3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3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3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3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3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3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3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3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3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3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3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3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3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3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3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Shreya Ghosh</cp:lastModifiedBy>
  <dcterms:created xsi:type="dcterms:W3CDTF">2013-06-05T17:23:06Z</dcterms:created>
  <dcterms:modified xsi:type="dcterms:W3CDTF">2022-01-24T13:45:06Z</dcterms:modified>
</cp:coreProperties>
</file>