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5600" windowHeight="9225" firstSheet="9" activeTab="9"/>
  </bookViews>
  <sheets>
    <sheet name="1.Total audience exposure" sheetId="1" state="hidden" r:id="rId1"/>
    <sheet name="Answer Report 1" sheetId="5" state="hidden" r:id="rId2"/>
    <sheet name="Limits Report 1" sheetId="6" state="hidden" r:id="rId3"/>
    <sheet name="Sensitivity Report 1" sheetId="4" state="hidden" r:id="rId4"/>
    <sheet name="2.Bicycle material" sheetId="2" state="hidden" r:id="rId5"/>
    <sheet name="Sensitivity Report 2" sheetId="7" state="hidden" r:id="rId6"/>
    <sheet name="3.Fund allocation" sheetId="3" state="hidden" r:id="rId7"/>
    <sheet name="4.Staffing" sheetId="8" state="hidden" r:id="rId8"/>
    <sheet name="5.Vendor allocation" sheetId="9" state="hidden" r:id="rId9"/>
    <sheet name="1.Decision making" sheetId="10" r:id="rId10"/>
    <sheet name="2.Problem 1" sheetId="11" r:id="rId11"/>
    <sheet name="3. Problem 2" sheetId="13" r:id="rId12"/>
  </sheets>
  <definedNames>
    <definedName name="solver_adj" localSheetId="0" hidden="1">'1.Total audience exposure'!$C$2:$C$3</definedName>
    <definedName name="solver_adj" localSheetId="4" hidden="1">'2.Bicycle material'!$C$2:$C$3</definedName>
    <definedName name="solver_adj" localSheetId="6" hidden="1">'3.Fund allocation'!$C$2:$C$3</definedName>
    <definedName name="solver_adj" localSheetId="7" hidden="1">'4.Staffing'!$B$6:$H$6</definedName>
    <definedName name="solver_adj" localSheetId="8" hidden="1">'5.Vendor allocation'!$B$8:$D$9</definedName>
    <definedName name="solver_cvg" localSheetId="0" hidden="1">0.0001</definedName>
    <definedName name="solver_cvg" localSheetId="4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0" hidden="1">1</definedName>
    <definedName name="solver_drv" localSheetId="4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st" localSheetId="0" hidden="1">1</definedName>
    <definedName name="solver_est" localSheetId="4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0" hidden="1">100</definedName>
    <definedName name="solver_itr" localSheetId="4" hidden="1">100</definedName>
    <definedName name="solver_itr" localSheetId="6" hidden="1">100</definedName>
    <definedName name="solver_itr" localSheetId="7" hidden="1">100</definedName>
    <definedName name="solver_itr" localSheetId="8" hidden="1">100</definedName>
    <definedName name="solver_lhs1" localSheetId="0" hidden="1">'1.Total audience exposure'!$B$9</definedName>
    <definedName name="solver_lhs1" localSheetId="4" hidden="1">'2.Bicycle material'!$B$10</definedName>
    <definedName name="solver_lhs1" localSheetId="6" hidden="1">'3.Fund allocation'!$A$9:$A$10</definedName>
    <definedName name="solver_lhs1" localSheetId="7" hidden="1">'4.Staffing'!$K$9:$K$15</definedName>
    <definedName name="solver_lhs1" localSheetId="8" hidden="1">'5.Vendor allocation'!$B$14:$D$14</definedName>
    <definedName name="solver_lhs2" localSheetId="0" hidden="1">'1.Total audience exposure'!$B$10:$B$12</definedName>
    <definedName name="solver_lhs2" localSheetId="4" hidden="1">'2.Bicycle material'!$B$11</definedName>
    <definedName name="solver_lhs2" localSheetId="6" hidden="1">'3.Fund allocation'!$A$11</definedName>
    <definedName name="solver_lhs2" localSheetId="8" hidden="1">'5.Vendor allocation'!$B$10:$D$10</definedName>
    <definedName name="solver_lhs3" localSheetId="4" hidden="1">'2.Bicycle material'!$B$12</definedName>
    <definedName name="solver_lin" localSheetId="0" hidden="1">1</definedName>
    <definedName name="solver_lin" localSheetId="4" hidden="1">1</definedName>
    <definedName name="solver_lin" localSheetId="6" hidden="1">1</definedName>
    <definedName name="solver_lin" localSheetId="7" hidden="1">2</definedName>
    <definedName name="solver_lin" localSheetId="8" hidden="1">1</definedName>
    <definedName name="solver_neg" localSheetId="0" hidden="1">1</definedName>
    <definedName name="solver_neg" localSheetId="4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um" localSheetId="0" hidden="1">2</definedName>
    <definedName name="solver_num" localSheetId="4" hidden="1">3</definedName>
    <definedName name="solver_num" localSheetId="6" hidden="1">2</definedName>
    <definedName name="solver_num" localSheetId="7" hidden="1">1</definedName>
    <definedName name="solver_num" localSheetId="8" hidden="1">2</definedName>
    <definedName name="solver_nwt" localSheetId="0" hidden="1">1</definedName>
    <definedName name="solver_nwt" localSheetId="4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0" hidden="1">'1.Total audience exposure'!$B$6</definedName>
    <definedName name="solver_opt" localSheetId="4" hidden="1">'2.Bicycle material'!$B$7</definedName>
    <definedName name="solver_opt" localSheetId="6" hidden="1">'3.Fund allocation'!$A$6</definedName>
    <definedName name="solver_opt" localSheetId="7" hidden="1">'4.Staffing'!$I$7</definedName>
    <definedName name="solver_opt" localSheetId="8" hidden="1">'5.Vendor allocation'!$B$19</definedName>
    <definedName name="solver_pre" localSheetId="0" hidden="1">0.000001</definedName>
    <definedName name="solver_pre" localSheetId="4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el1" localSheetId="0" hidden="1">1</definedName>
    <definedName name="solver_rel1" localSheetId="4" hidden="1">2</definedName>
    <definedName name="solver_rel1" localSheetId="6" hidden="1">3</definedName>
    <definedName name="solver_rel1" localSheetId="7" hidden="1">2</definedName>
    <definedName name="solver_rel1" localSheetId="8" hidden="1">2</definedName>
    <definedName name="solver_rel2" localSheetId="0" hidden="1">3</definedName>
    <definedName name="solver_rel2" localSheetId="4" hidden="1">3</definedName>
    <definedName name="solver_rel2" localSheetId="6" hidden="1">1</definedName>
    <definedName name="solver_rel2" localSheetId="8" hidden="1">1</definedName>
    <definedName name="solver_rel3" localSheetId="4" hidden="1">1</definedName>
    <definedName name="solver_rhs1" localSheetId="0" hidden="1">'1.Total audience exposure'!$D$9</definedName>
    <definedName name="solver_rhs1" localSheetId="4" hidden="1">'2.Bicycle material'!$D$10</definedName>
    <definedName name="solver_rhs1" localSheetId="6" hidden="1">'3.Fund allocation'!$C$9:$C$10</definedName>
    <definedName name="solver_rhs1" localSheetId="7" hidden="1">'4.Staffing'!$L$9:$L$15</definedName>
    <definedName name="solver_rhs1" localSheetId="8" hidden="1">'5.Vendor allocation'!$B$15:$D$15</definedName>
    <definedName name="solver_rhs2" localSheetId="0" hidden="1">'1.Total audience exposure'!$D$10:$D$12</definedName>
    <definedName name="solver_rhs2" localSheetId="4" hidden="1">'2.Bicycle material'!$D$11</definedName>
    <definedName name="solver_rhs2" localSheetId="6" hidden="1">'3.Fund allocation'!$C$11</definedName>
    <definedName name="solver_rhs2" localSheetId="8" hidden="1">'5.Vendor allocation'!$B$4:$D$4</definedName>
    <definedName name="solver_rhs3" localSheetId="4" hidden="1">'2.Bicycle material'!$D$12</definedName>
    <definedName name="solver_scl" localSheetId="0" hidden="1">2</definedName>
    <definedName name="solver_scl" localSheetId="4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ho" localSheetId="0" hidden="1">2</definedName>
    <definedName name="solver_sho" localSheetId="4" hidden="1">2</definedName>
    <definedName name="solver_sho" localSheetId="6" hidden="1">2</definedName>
    <definedName name="solver_sho" localSheetId="7" hidden="1">1</definedName>
    <definedName name="solver_sho" localSheetId="8" hidden="1">2</definedName>
    <definedName name="solver_tim" localSheetId="0" hidden="1">100</definedName>
    <definedName name="solver_tim" localSheetId="4" hidden="1">100</definedName>
    <definedName name="solver_tim" localSheetId="6" hidden="1">100</definedName>
    <definedName name="solver_tim" localSheetId="7" hidden="1">100</definedName>
    <definedName name="solver_tim" localSheetId="8" hidden="1">100</definedName>
    <definedName name="solver_tol" localSheetId="0" hidden="1">0.05</definedName>
    <definedName name="solver_tol" localSheetId="4" hidden="1">0.05</definedName>
    <definedName name="solver_tol" localSheetId="6" hidden="1">0.05</definedName>
    <definedName name="solver_tol" localSheetId="7" hidden="1">0.05</definedName>
    <definedName name="solver_tol" localSheetId="8" hidden="1">0.05</definedName>
    <definedName name="solver_typ" localSheetId="0" hidden="1">1</definedName>
    <definedName name="solver_typ" localSheetId="4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val" localSheetId="0" hidden="1">0</definedName>
    <definedName name="solver_val" localSheetId="4" hidden="1">0</definedName>
    <definedName name="solver_val" localSheetId="6" hidden="1">0</definedName>
    <definedName name="solver_val" localSheetId="7" hidden="1">0</definedName>
    <definedName name="solver_val" localSheetId="8" hidden="1">0</definedName>
  </definedNames>
  <calcPr calcId="124519"/>
</workbook>
</file>

<file path=xl/calcChain.xml><?xml version="1.0" encoding="utf-8"?>
<calcChain xmlns="http://schemas.openxmlformats.org/spreadsheetml/2006/main">
  <c r="J16" i="13"/>
  <c r="K16"/>
  <c r="I16"/>
  <c r="J15"/>
  <c r="K15"/>
  <c r="I15"/>
  <c r="K14"/>
  <c r="J14"/>
  <c r="I14"/>
  <c r="M11"/>
  <c r="N11"/>
  <c r="O11"/>
  <c r="M12"/>
  <c r="N12"/>
  <c r="O12"/>
  <c r="N10"/>
  <c r="O10"/>
  <c r="M10"/>
  <c r="K11"/>
  <c r="K12"/>
  <c r="K10"/>
  <c r="J11"/>
  <c r="J12"/>
  <c r="J10"/>
  <c r="I11"/>
  <c r="I12"/>
  <c r="I10"/>
  <c r="J8"/>
  <c r="K8"/>
  <c r="I8"/>
  <c r="F15"/>
  <c r="F16"/>
  <c r="F14"/>
  <c r="E15"/>
  <c r="E16"/>
  <c r="E14"/>
  <c r="D14"/>
  <c r="G10"/>
  <c r="G11"/>
  <c r="D15" s="1"/>
  <c r="G12"/>
  <c r="D16" s="1"/>
  <c r="E75" i="11"/>
  <c r="E76"/>
  <c r="E77"/>
  <c r="E74"/>
  <c r="E78" s="1"/>
  <c r="H64"/>
  <c r="H65"/>
  <c r="H66"/>
  <c r="H63"/>
  <c r="I64"/>
  <c r="I65"/>
  <c r="I66"/>
  <c r="I63"/>
  <c r="G64"/>
  <c r="G65"/>
  <c r="G66"/>
  <c r="G63"/>
  <c r="C67"/>
  <c r="D67"/>
  <c r="B67"/>
  <c r="E54"/>
  <c r="E55"/>
  <c r="E56"/>
  <c r="E53"/>
  <c r="G47"/>
  <c r="G45"/>
  <c r="G46"/>
  <c r="F46"/>
  <c r="F45"/>
  <c r="F44"/>
  <c r="G44" s="1"/>
  <c r="F43"/>
  <c r="G43" s="1"/>
  <c r="E37"/>
  <c r="E34"/>
  <c r="E35"/>
  <c r="E36"/>
  <c r="E33"/>
  <c r="E27"/>
  <c r="E24"/>
  <c r="E25"/>
  <c r="E26"/>
  <c r="E23"/>
  <c r="E17"/>
  <c r="C17"/>
  <c r="D17"/>
  <c r="B17"/>
  <c r="E58" i="10"/>
  <c r="E59"/>
  <c r="E57"/>
  <c r="I46"/>
  <c r="I47"/>
  <c r="I45"/>
  <c r="H46"/>
  <c r="H47"/>
  <c r="H45"/>
  <c r="G46"/>
  <c r="G47"/>
  <c r="G45"/>
  <c r="C49"/>
  <c r="D49"/>
  <c r="B49"/>
  <c r="E36"/>
  <c r="E37"/>
  <c r="E35"/>
  <c r="F27"/>
  <c r="F28"/>
  <c r="G28" s="1"/>
  <c r="F26"/>
  <c r="G26" s="1"/>
  <c r="G27"/>
  <c r="E19"/>
  <c r="E17"/>
  <c r="E18"/>
  <c r="E16"/>
  <c r="E9"/>
  <c r="E7"/>
  <c r="E8"/>
  <c r="E6"/>
  <c r="B17" i="9"/>
  <c r="C10"/>
  <c r="C17" s="1"/>
  <c r="D10"/>
  <c r="D17" s="1"/>
  <c r="B10"/>
  <c r="D13"/>
  <c r="C13"/>
  <c r="B13"/>
  <c r="D12"/>
  <c r="C12"/>
  <c r="B12"/>
  <c r="M10" i="8"/>
  <c r="M11"/>
  <c r="M12"/>
  <c r="M13"/>
  <c r="M14"/>
  <c r="M15"/>
  <c r="M9"/>
  <c r="K9"/>
  <c r="K10"/>
  <c r="K11"/>
  <c r="K12"/>
  <c r="K13"/>
  <c r="K14"/>
  <c r="K15"/>
  <c r="I7"/>
  <c r="D3" i="3"/>
  <c r="D2"/>
  <c r="G3"/>
  <c r="G2"/>
  <c r="A10"/>
  <c r="A11"/>
  <c r="A9"/>
  <c r="A6"/>
  <c r="J10" i="7"/>
  <c r="J9"/>
  <c r="I10"/>
  <c r="I9"/>
  <c r="P7" i="2"/>
  <c r="P12"/>
  <c r="N12"/>
  <c r="P11"/>
  <c r="N11"/>
  <c r="N10"/>
  <c r="N7"/>
  <c r="J12"/>
  <c r="H12"/>
  <c r="J11"/>
  <c r="H11"/>
  <c r="H10"/>
  <c r="H7"/>
  <c r="J7" s="1"/>
  <c r="B11"/>
  <c r="D12"/>
  <c r="B12"/>
  <c r="D11"/>
  <c r="B7"/>
  <c r="B10"/>
  <c r="B6" i="1"/>
  <c r="D12"/>
  <c r="B12"/>
  <c r="B11"/>
  <c r="B10"/>
  <c r="B9"/>
  <c r="C14" i="9" l="1"/>
  <c r="D14"/>
  <c r="B19" l="1"/>
  <c r="B14"/>
</calcChain>
</file>

<file path=xl/sharedStrings.xml><?xml version="1.0" encoding="utf-8"?>
<sst xmlns="http://schemas.openxmlformats.org/spreadsheetml/2006/main" count="451" uniqueCount="178">
  <si>
    <t>Variables</t>
  </si>
  <si>
    <t>Objective function</t>
  </si>
  <si>
    <t>Constraint</t>
  </si>
  <si>
    <t>news</t>
  </si>
  <si>
    <t>radio</t>
  </si>
  <si>
    <t>x</t>
  </si>
  <si>
    <t>y</t>
  </si>
  <si>
    <t>x+y</t>
  </si>
  <si>
    <t>&lt;=</t>
  </si>
  <si>
    <t>&gt;=</t>
  </si>
  <si>
    <t>x&gt;=2y</t>
  </si>
  <si>
    <t>Total audience exposure</t>
  </si>
  <si>
    <t>Variables:</t>
  </si>
  <si>
    <t>Objective function:</t>
  </si>
  <si>
    <t>Constraint:</t>
  </si>
  <si>
    <t>Max</t>
  </si>
  <si>
    <t>Microsoft Excel 12.0 Sensitivity Report</t>
  </si>
  <si>
    <t>Worksheet: [Book1]Sheet1</t>
  </si>
  <si>
    <t>Report Created: 23-08-2022 10:33:40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</si>
  <si>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</si>
  <si>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</si>
  <si>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</si>
  <si>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</si>
  <si>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</si>
  <si>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</si>
  <si>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</si>
  <si>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</si>
  <si>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</si>
  <si>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</si>
  <si>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</si>
  <si>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</si>
  <si>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</si>
  <si>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</si>
  <si>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</si>
  <si>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R.H. Side</t>
  </si>
  <si>
    <t>$C$2</t>
  </si>
  <si>
    <t>$C$3</t>
  </si>
  <si>
    <t>$B$9</t>
  </si>
  <si>
    <t>x+y Max</t>
  </si>
  <si>
    <t>$B$10</t>
  </si>
  <si>
    <t>x Max</t>
  </si>
  <si>
    <t>$B$11</t>
  </si>
  <si>
    <t>y Max</t>
  </si>
  <si>
    <t>$B$12</t>
  </si>
  <si>
    <t>x&gt;=2y Max</t>
  </si>
  <si>
    <t>50x+80y</t>
  </si>
  <si>
    <t>Microsoft Excel 12.0 Answer Report</t>
  </si>
  <si>
    <t>Worksheet: [Book1]Total audience exposure</t>
  </si>
  <si>
    <t>Report Created: 23-08-2022 10:51:26</t>
  </si>
  <si>
    <t>Target Cell (Max)</t>
  </si>
  <si>
    <t>Original Value</t>
  </si>
  <si>
    <t>Final Value</t>
  </si>
  <si>
    <t>Cell Value</t>
  </si>
  <si>
    <t>Formula</t>
  </si>
  <si>
    <t>Status</t>
  </si>
  <si>
    <t>Slack</t>
  </si>
  <si>
    <t>$B$6</t>
  </si>
  <si>
    <t>50x+80y y</t>
  </si>
  <si>
    <t>x+y y</t>
  </si>
  <si>
    <t>$B$9&lt;=$D$9</t>
  </si>
  <si>
    <t>Binding</t>
  </si>
  <si>
    <t>x y</t>
  </si>
  <si>
    <t>$B$10&gt;=$D$10</t>
  </si>
  <si>
    <t>Not Binding</t>
  </si>
  <si>
    <t>y y</t>
  </si>
  <si>
    <t>$B$11&gt;=$D$11</t>
  </si>
  <si>
    <t>x&gt;=2y y</t>
  </si>
  <si>
    <t>$B$12&gt;=$D$12</t>
  </si>
  <si>
    <t>Microsoft Excel 12.0 Limits Report</t>
  </si>
  <si>
    <t>Worksheet: [Book1]Limits Report 1</t>
  </si>
  <si>
    <t>Report Created: 23-08-2022 10:51:27</t>
  </si>
  <si>
    <t>Target</t>
  </si>
  <si>
    <t>Adjustable</t>
  </si>
  <si>
    <t>Lower</t>
  </si>
  <si>
    <t>Limit</t>
  </si>
  <si>
    <t>Result</t>
  </si>
  <si>
    <t>Upper</t>
  </si>
  <si>
    <t>Constratint</t>
  </si>
  <si>
    <t>Standard grade</t>
  </si>
  <si>
    <t>Professional grade</t>
  </si>
  <si>
    <t>7.5*x+9*y</t>
  </si>
  <si>
    <t>=</t>
  </si>
  <si>
    <t>Min</t>
  </si>
  <si>
    <t>.1x+.3y</t>
  </si>
  <si>
    <t>.06x+.12y</t>
  </si>
  <si>
    <t>Worksheet: [Book1]Bicycle material</t>
  </si>
  <si>
    <t>Report Created: 23-08-2022 12:04:54</t>
  </si>
  <si>
    <t>.1x+.3y y</t>
  </si>
  <si>
    <t>.06x+.12y y</t>
  </si>
  <si>
    <t>Money market funds</t>
  </si>
  <si>
    <t>M</t>
  </si>
  <si>
    <t xml:space="preserve">Stock market funds </t>
  </si>
  <si>
    <t>S</t>
  </si>
  <si>
    <t>Variable</t>
  </si>
  <si>
    <t>cost</t>
  </si>
  <si>
    <t>return</t>
  </si>
  <si>
    <t>units</t>
  </si>
  <si>
    <t>Day</t>
  </si>
  <si>
    <t>Number</t>
  </si>
  <si>
    <t>Mon</t>
  </si>
  <si>
    <t>Wed</t>
  </si>
  <si>
    <t>Fri</t>
  </si>
  <si>
    <t>Sat</t>
  </si>
  <si>
    <t>Sun</t>
  </si>
  <si>
    <t>Thu</t>
  </si>
  <si>
    <t>Tue</t>
  </si>
  <si>
    <t>x1</t>
  </si>
  <si>
    <t>x2</t>
  </si>
  <si>
    <t>x3</t>
  </si>
  <si>
    <t>x4</t>
  </si>
  <si>
    <t>x5</t>
  </si>
  <si>
    <t>x6</t>
  </si>
  <si>
    <t>x7</t>
  </si>
  <si>
    <t>constraint</t>
  </si>
  <si>
    <t>c1</t>
  </si>
  <si>
    <t>c2</t>
  </si>
  <si>
    <t>c3</t>
  </si>
  <si>
    <t>c4</t>
  </si>
  <si>
    <t>c5</t>
  </si>
  <si>
    <t>c6</t>
  </si>
  <si>
    <t>c7</t>
  </si>
  <si>
    <t>Cabinet maker 1</t>
  </si>
  <si>
    <t>Cabinet maker 2</t>
  </si>
  <si>
    <t>Cabinet maker 3</t>
  </si>
  <si>
    <t>Hours for cherry cabinets</t>
  </si>
  <si>
    <t>Hours available</t>
  </si>
  <si>
    <t>Cost per hour</t>
  </si>
  <si>
    <t>Hours for oak cabinet</t>
  </si>
  <si>
    <t>min</t>
  </si>
  <si>
    <t xml:space="preserve">Objective </t>
  </si>
  <si>
    <t>Demand</t>
  </si>
  <si>
    <t>High</t>
  </si>
  <si>
    <t>Medium</t>
  </si>
  <si>
    <t>Low</t>
  </si>
  <si>
    <t>Large</t>
  </si>
  <si>
    <t>Small</t>
  </si>
  <si>
    <t>Alternatives</t>
  </si>
  <si>
    <t>Most optimistic</t>
  </si>
  <si>
    <t>Min of large</t>
  </si>
  <si>
    <t>Min of medium</t>
  </si>
  <si>
    <t>Min of small</t>
  </si>
  <si>
    <t>Max of all mins</t>
  </si>
  <si>
    <t>max of large</t>
  </si>
  <si>
    <t>max of medium</t>
  </si>
  <si>
    <t>max of small</t>
  </si>
  <si>
    <t>Max of all maxs</t>
  </si>
  <si>
    <t>Least optimistic</t>
  </si>
  <si>
    <t>Certainity of realism:-</t>
  </si>
  <si>
    <t>A</t>
  </si>
  <si>
    <t>1-A</t>
  </si>
  <si>
    <t>A*High(Demand)+(1-A)*Low(Demand)</t>
  </si>
  <si>
    <t>Equally likely:-</t>
  </si>
  <si>
    <t>Minimax regret criterion</t>
  </si>
  <si>
    <t>Max in demand(High,Medium, Low)</t>
  </si>
  <si>
    <t>Under risk:-</t>
  </si>
  <si>
    <t>Maximax:-</t>
  </si>
  <si>
    <t>Maximin:-</t>
  </si>
  <si>
    <t>Improving</t>
  </si>
  <si>
    <t>Stable</t>
  </si>
  <si>
    <t>Declining</t>
  </si>
  <si>
    <t>Market segment</t>
  </si>
  <si>
    <t>Computer</t>
  </si>
  <si>
    <t>Financial</t>
  </si>
  <si>
    <t>Manufacturing</t>
  </si>
  <si>
    <t>Pharmaceuticals</t>
  </si>
  <si>
    <t>Econimic condition</t>
  </si>
  <si>
    <t>Certainity</t>
  </si>
  <si>
    <t>Criterion of realism:-</t>
  </si>
  <si>
    <t>Minimax regret criterion:-</t>
  </si>
  <si>
    <t>Certainity:-</t>
  </si>
  <si>
    <t>Probabilities</t>
  </si>
  <si>
    <t>Dealer</t>
  </si>
  <si>
    <t>Monthly cost</t>
  </si>
  <si>
    <t>Mileage allowance</t>
  </si>
  <si>
    <t>Cost per additional mile</t>
  </si>
  <si>
    <t>Hepburn Honda</t>
  </si>
  <si>
    <t>Midtown Motors</t>
  </si>
  <si>
    <t>Hopkins Automotive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</si>
</sst>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0" fillId="2" borderId="0" xfId="0" applyFill="1"/>
    <xf numFmtId="0" fontId="0" fillId="0" borderId="0" xfId="0" applyNumberFormat="1"/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6" xfId="0" applyFill="1" applyBorder="1"/>
    <xf numFmtId="0" fontId="0" fillId="5" borderId="6" xfId="0" applyFill="1" applyBorder="1"/>
    <xf numFmtId="0" fontId="0" fillId="0" borderId="6" xfId="0" applyFill="1" applyBorder="1"/>
    <xf numFmtId="0" fontId="0" fillId="6" borderId="6" xfId="0" applyFill="1" applyBorder="1"/>
    <xf numFmtId="0" fontId="0" fillId="0" borderId="0" xfId="0" applyBorder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4" borderId="6" xfId="0" applyFill="1" applyBorder="1"/>
    <xf numFmtId="0" fontId="0" fillId="6" borderId="9" xfId="0" applyFill="1" applyBorder="1"/>
    <xf numFmtId="0" fontId="0" fillId="3" borderId="6" xfId="0" applyFill="1" applyBorder="1"/>
    <xf numFmtId="0" fontId="0" fillId="0" borderId="9" xfId="0" applyBorder="1"/>
    <xf numFmtId="0" fontId="2" fillId="4" borderId="6" xfId="0" applyFont="1" applyFill="1" applyBorder="1"/>
    <xf numFmtId="0" fontId="0" fillId="2" borderId="9" xfId="0" applyFill="1" applyBorder="1"/>
    <xf numFmtId="0" fontId="0" fillId="4" borderId="7" xfId="0" applyFill="1" applyBorder="1"/>
    <xf numFmtId="0" fontId="2" fillId="4" borderId="7" xfId="0" applyFont="1" applyFill="1" applyBorder="1"/>
    <xf numFmtId="0" fontId="0" fillId="0" borderId="0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wrapText="1"/>
    </xf>
    <xf numFmtId="0" fontId="2" fillId="4" borderId="8" xfId="0" applyFont="1" applyFill="1" applyBorder="1" applyAlignment="1">
      <alignment horizontal="center" wrapText="1"/>
    </xf>
    <xf numFmtId="0" fontId="2" fillId="4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2"/>
  <sheetViews>
    <sheetView workbookViewId="0"/>
  </sheetViews>
  <sheetFormatPr defaultRowHeight="15"/>
  <cols>
    <col min="1" max="1" width="11" customWidth="1"/>
  </cols>
  <sheetData>
    <row r="1" spans="1:4">
      <c r="A1" s="2" t="s">
        <v>12</v>
      </c>
    </row>
    <row r="2" spans="1:4">
      <c r="A2" t="s">
        <v>3</v>
      </c>
      <c r="B2" t="s">
        <v>5</v>
      </c>
      <c r="C2">
        <v>666.66666666666663</v>
      </c>
    </row>
    <row r="3" spans="1:4">
      <c r="A3" t="s">
        <v>4</v>
      </c>
      <c r="B3" t="s">
        <v>6</v>
      </c>
      <c r="C3">
        <v>333.33333333333331</v>
      </c>
    </row>
    <row r="5" spans="1:4">
      <c r="A5" s="2" t="s">
        <v>13</v>
      </c>
    </row>
    <row r="6" spans="1:4">
      <c r="A6" t="s">
        <v>45</v>
      </c>
      <c r="B6">
        <f>50*C2+80*C3</f>
        <v>59999.999999999993</v>
      </c>
      <c r="C6" t="s">
        <v>15</v>
      </c>
      <c r="D6" t="s">
        <v>11</v>
      </c>
    </row>
    <row r="8" spans="1:4">
      <c r="A8" s="2" t="s">
        <v>14</v>
      </c>
    </row>
    <row r="9" spans="1:4">
      <c r="A9" t="s">
        <v>7</v>
      </c>
      <c r="B9">
        <f>C2+C3</f>
        <v>1000</v>
      </c>
      <c r="C9" t="s">
        <v>8</v>
      </c>
      <c r="D9">
        <v>1000</v>
      </c>
    </row>
    <row r="10" spans="1:4">
      <c r="A10" t="s">
        <v>5</v>
      </c>
      <c r="B10">
        <f>C2</f>
        <v>666.66666666666663</v>
      </c>
      <c r="C10" t="s">
        <v>9</v>
      </c>
      <c r="D10">
        <v>250</v>
      </c>
    </row>
    <row r="11" spans="1:4">
      <c r="A11" t="s">
        <v>6</v>
      </c>
      <c r="B11">
        <f>C3</f>
        <v>333.33333333333331</v>
      </c>
      <c r="C11" t="s">
        <v>9</v>
      </c>
      <c r="D11">
        <v>250</v>
      </c>
    </row>
    <row r="12" spans="1:4">
      <c r="A12" t="s">
        <v>10</v>
      </c>
      <c r="B12">
        <f>C2</f>
        <v>666.66666666666663</v>
      </c>
      <c r="C12" t="s">
        <v>9</v>
      </c>
      <c r="D12">
        <f>C3*2</f>
        <v>666.66666666666663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I61"/>
  <sheetViews>
    <sheetView tabSelected="1" workbookViewId="0"/>
  </sheetViews>
  <sheetFormatPr defaultRowHeight="15"/>
  <sheetData>
    <row r="2" spans="1:8" ht="15.75">
      <c r="A2" s="20" t="s">
        <v>155</v>
      </c>
      <c r="C2" s="35" t="s">
        <v>137</v>
      </c>
      <c r="D2" s="35"/>
    </row>
    <row r="4" spans="1:8">
      <c r="A4" s="32" t="s">
        <v>136</v>
      </c>
      <c r="B4" s="34" t="s">
        <v>130</v>
      </c>
      <c r="C4" s="34"/>
      <c r="D4" s="34"/>
    </row>
    <row r="5" spans="1:8">
      <c r="A5" s="33"/>
      <c r="B5" s="14" t="s">
        <v>131</v>
      </c>
      <c r="C5" s="14" t="s">
        <v>132</v>
      </c>
      <c r="D5" s="14" t="s">
        <v>133</v>
      </c>
    </row>
    <row r="6" spans="1:8">
      <c r="A6" s="13" t="s">
        <v>134</v>
      </c>
      <c r="B6" s="15">
        <v>200000</v>
      </c>
      <c r="C6" s="12">
        <v>100000</v>
      </c>
      <c r="D6" s="12">
        <v>-120000</v>
      </c>
      <c r="E6">
        <f>MAX(B6:D6)</f>
        <v>200000</v>
      </c>
      <c r="G6" s="35" t="s">
        <v>142</v>
      </c>
      <c r="H6" s="35"/>
    </row>
    <row r="7" spans="1:8">
      <c r="A7" s="13" t="s">
        <v>132</v>
      </c>
      <c r="B7" s="16">
        <v>90000</v>
      </c>
      <c r="C7" s="12">
        <v>50000</v>
      </c>
      <c r="D7" s="12">
        <v>-20000</v>
      </c>
      <c r="E7">
        <f t="shared" ref="E7:E8" si="0">MAX(B7:D7)</f>
        <v>90000</v>
      </c>
      <c r="G7" s="35" t="s">
        <v>143</v>
      </c>
      <c r="H7" s="35"/>
    </row>
    <row r="8" spans="1:8">
      <c r="A8" s="13" t="s">
        <v>135</v>
      </c>
      <c r="B8" s="16">
        <v>0</v>
      </c>
      <c r="C8" s="12">
        <v>0</v>
      </c>
      <c r="D8" s="12">
        <v>0</v>
      </c>
      <c r="E8">
        <f t="shared" si="0"/>
        <v>0</v>
      </c>
      <c r="G8" s="35" t="s">
        <v>144</v>
      </c>
      <c r="H8" s="35"/>
    </row>
    <row r="9" spans="1:8">
      <c r="E9">
        <f>MAX(E6:E8)</f>
        <v>200000</v>
      </c>
      <c r="G9" s="35" t="s">
        <v>145</v>
      </c>
      <c r="H9" s="35"/>
    </row>
    <row r="12" spans="1:8" ht="15.75">
      <c r="A12" s="20" t="s">
        <v>156</v>
      </c>
      <c r="C12" t="s">
        <v>146</v>
      </c>
    </row>
    <row r="14" spans="1:8">
      <c r="A14" s="32" t="s">
        <v>136</v>
      </c>
      <c r="B14" s="34" t="s">
        <v>130</v>
      </c>
      <c r="C14" s="34"/>
      <c r="D14" s="34"/>
    </row>
    <row r="15" spans="1:8">
      <c r="A15" s="33"/>
      <c r="B15" s="14" t="s">
        <v>131</v>
      </c>
      <c r="C15" s="14" t="s">
        <v>132</v>
      </c>
      <c r="D15" s="14" t="s">
        <v>133</v>
      </c>
    </row>
    <row r="16" spans="1:8">
      <c r="A16" s="13" t="s">
        <v>134</v>
      </c>
      <c r="B16" s="18">
        <v>200000</v>
      </c>
      <c r="C16" s="12">
        <v>100000</v>
      </c>
      <c r="D16" s="16">
        <v>-120000</v>
      </c>
      <c r="E16">
        <f>MIN(B16:D16)</f>
        <v>-120000</v>
      </c>
      <c r="G16" s="35" t="s">
        <v>138</v>
      </c>
      <c r="H16" s="35"/>
    </row>
    <row r="17" spans="1:9">
      <c r="A17" s="13" t="s">
        <v>132</v>
      </c>
      <c r="B17" s="18">
        <v>90000</v>
      </c>
      <c r="C17" s="12">
        <v>50000</v>
      </c>
      <c r="D17" s="16">
        <v>-20000</v>
      </c>
      <c r="E17">
        <f t="shared" ref="E17:E18" si="1">MIN(B17:D17)</f>
        <v>-20000</v>
      </c>
      <c r="G17" s="35" t="s">
        <v>139</v>
      </c>
      <c r="H17" s="35"/>
    </row>
    <row r="18" spans="1:9">
      <c r="A18" s="13" t="s">
        <v>135</v>
      </c>
      <c r="B18" s="18">
        <v>0</v>
      </c>
      <c r="C18" s="12">
        <v>0</v>
      </c>
      <c r="D18" s="15">
        <v>0</v>
      </c>
      <c r="E18">
        <f t="shared" si="1"/>
        <v>0</v>
      </c>
      <c r="G18" s="35" t="s">
        <v>140</v>
      </c>
      <c r="H18" s="35"/>
    </row>
    <row r="19" spans="1:9">
      <c r="E19">
        <f>MAX(E16:E18)</f>
        <v>0</v>
      </c>
      <c r="G19" s="35" t="s">
        <v>141</v>
      </c>
      <c r="H19" s="35"/>
    </row>
    <row r="22" spans="1:9" ht="15.75">
      <c r="A22" s="20" t="s">
        <v>147</v>
      </c>
    </row>
    <row r="24" spans="1:9">
      <c r="A24" s="32" t="s">
        <v>136</v>
      </c>
      <c r="B24" s="34" t="s">
        <v>130</v>
      </c>
      <c r="C24" s="34"/>
      <c r="D24" s="34"/>
    </row>
    <row r="25" spans="1:9">
      <c r="A25" s="33"/>
      <c r="B25" s="14" t="s">
        <v>131</v>
      </c>
      <c r="C25" s="14" t="s">
        <v>132</v>
      </c>
      <c r="D25" s="14" t="s">
        <v>133</v>
      </c>
      <c r="E25" s="14" t="s">
        <v>148</v>
      </c>
      <c r="F25" s="14" t="s">
        <v>149</v>
      </c>
    </row>
    <row r="26" spans="1:9">
      <c r="A26" s="13" t="s">
        <v>134</v>
      </c>
      <c r="B26" s="15">
        <v>200000</v>
      </c>
      <c r="C26" s="12">
        <v>100000</v>
      </c>
      <c r="D26" s="15">
        <v>-120000</v>
      </c>
      <c r="E26" s="18">
        <v>0.6</v>
      </c>
      <c r="F26" s="18">
        <f>1-E26</f>
        <v>0.4</v>
      </c>
      <c r="G26">
        <f>E26*B26+F26*D26</f>
        <v>72000</v>
      </c>
      <c r="I26" t="s">
        <v>150</v>
      </c>
    </row>
    <row r="27" spans="1:9">
      <c r="A27" s="13" t="s">
        <v>132</v>
      </c>
      <c r="B27" s="18">
        <v>90000</v>
      </c>
      <c r="C27" s="12">
        <v>50000</v>
      </c>
      <c r="D27" s="18">
        <v>-20000</v>
      </c>
      <c r="E27" s="18">
        <v>0.6</v>
      </c>
      <c r="F27" s="18">
        <f t="shared" ref="F27:F28" si="2">1-E27</f>
        <v>0.4</v>
      </c>
      <c r="G27">
        <f t="shared" ref="G27:G28" si="3">E27*B27+F27*D27</f>
        <v>46000</v>
      </c>
    </row>
    <row r="28" spans="1:9">
      <c r="A28" s="13" t="s">
        <v>135</v>
      </c>
      <c r="B28" s="18">
        <v>0</v>
      </c>
      <c r="C28" s="12">
        <v>0</v>
      </c>
      <c r="D28" s="18">
        <v>0</v>
      </c>
      <c r="E28" s="18">
        <v>0.6</v>
      </c>
      <c r="F28" s="18">
        <f t="shared" si="2"/>
        <v>0.4</v>
      </c>
      <c r="G28">
        <f t="shared" si="3"/>
        <v>0</v>
      </c>
    </row>
    <row r="31" spans="1:9" ht="15.75">
      <c r="A31" s="21" t="s">
        <v>151</v>
      </c>
    </row>
    <row r="33" spans="1:9">
      <c r="A33" s="32" t="s">
        <v>136</v>
      </c>
      <c r="B33" s="34" t="s">
        <v>130</v>
      </c>
      <c r="C33" s="34"/>
      <c r="D33" s="34"/>
    </row>
    <row r="34" spans="1:9">
      <c r="A34" s="33"/>
      <c r="B34" s="14" t="s">
        <v>131</v>
      </c>
      <c r="C34" s="14" t="s">
        <v>132</v>
      </c>
      <c r="D34" s="14" t="s">
        <v>133</v>
      </c>
    </row>
    <row r="35" spans="1:9">
      <c r="A35" s="13" t="s">
        <v>134</v>
      </c>
      <c r="B35" s="15">
        <v>200000</v>
      </c>
      <c r="C35" s="15">
        <v>100000</v>
      </c>
      <c r="D35" s="15">
        <v>-120000</v>
      </c>
      <c r="E35">
        <f>SUMPRODUCT(B35:D35,$B$38:$D$38)</f>
        <v>59400</v>
      </c>
    </row>
    <row r="36" spans="1:9">
      <c r="A36" s="13" t="s">
        <v>132</v>
      </c>
      <c r="B36" s="18">
        <v>90000</v>
      </c>
      <c r="C36" s="12">
        <v>50000</v>
      </c>
      <c r="D36" s="18">
        <v>-20000</v>
      </c>
      <c r="E36">
        <f t="shared" ref="E36:E37" si="4">SUMPRODUCT(B36:D36,$B$38:$D$38)</f>
        <v>39600</v>
      </c>
    </row>
    <row r="37" spans="1:9">
      <c r="A37" s="13" t="s">
        <v>135</v>
      </c>
      <c r="B37" s="18">
        <v>0</v>
      </c>
      <c r="C37" s="12">
        <v>0</v>
      </c>
      <c r="D37" s="18">
        <v>0</v>
      </c>
      <c r="E37">
        <f t="shared" si="4"/>
        <v>0</v>
      </c>
    </row>
    <row r="38" spans="1:9">
      <c r="B38" s="18">
        <v>0.33</v>
      </c>
      <c r="C38" s="18">
        <v>0.33</v>
      </c>
      <c r="D38" s="18">
        <v>0.33</v>
      </c>
    </row>
    <row r="39" spans="1:9">
      <c r="C39" s="22"/>
    </row>
    <row r="41" spans="1:9" ht="15.75">
      <c r="A41" s="21" t="s">
        <v>152</v>
      </c>
    </row>
    <row r="43" spans="1:9">
      <c r="A43" s="32" t="s">
        <v>136</v>
      </c>
      <c r="B43" s="34" t="s">
        <v>130</v>
      </c>
      <c r="C43" s="34"/>
      <c r="D43" s="34"/>
      <c r="F43" s="32" t="s">
        <v>136</v>
      </c>
      <c r="G43" s="34" t="s">
        <v>130</v>
      </c>
      <c r="H43" s="34"/>
      <c r="I43" s="34"/>
    </row>
    <row r="44" spans="1:9">
      <c r="A44" s="33"/>
      <c r="B44" s="14" t="s">
        <v>131</v>
      </c>
      <c r="C44" s="14" t="s">
        <v>132</v>
      </c>
      <c r="D44" s="14" t="s">
        <v>133</v>
      </c>
      <c r="F44" s="33"/>
      <c r="G44" s="14" t="s">
        <v>131</v>
      </c>
      <c r="H44" s="14" t="s">
        <v>132</v>
      </c>
      <c r="I44" s="14" t="s">
        <v>133</v>
      </c>
    </row>
    <row r="45" spans="1:9">
      <c r="A45" s="13" t="s">
        <v>134</v>
      </c>
      <c r="B45" s="18">
        <v>200000</v>
      </c>
      <c r="C45" s="18">
        <v>100000</v>
      </c>
      <c r="D45" s="18">
        <v>-120000</v>
      </c>
      <c r="F45" s="13" t="s">
        <v>134</v>
      </c>
      <c r="G45" s="15">
        <f>B45-$B$49</f>
        <v>0</v>
      </c>
      <c r="H45" s="15">
        <f>C45-$C$49</f>
        <v>0</v>
      </c>
      <c r="I45" s="18">
        <f>D45-D49</f>
        <v>-120000</v>
      </c>
    </row>
    <row r="46" spans="1:9">
      <c r="A46" s="13" t="s">
        <v>132</v>
      </c>
      <c r="B46" s="18">
        <v>90000</v>
      </c>
      <c r="C46" s="12">
        <v>50000</v>
      </c>
      <c r="D46" s="18">
        <v>-20000</v>
      </c>
      <c r="F46" s="13" t="s">
        <v>132</v>
      </c>
      <c r="G46" s="18">
        <f t="shared" ref="G46:G47" si="5">B46-$B$49</f>
        <v>-110000</v>
      </c>
      <c r="H46" s="18">
        <f t="shared" ref="H46:H47" si="6">C46-$C$49</f>
        <v>-50000</v>
      </c>
      <c r="I46" s="18">
        <f>D46-D50</f>
        <v>-20000</v>
      </c>
    </row>
    <row r="47" spans="1:9">
      <c r="A47" s="13" t="s">
        <v>135</v>
      </c>
      <c r="B47" s="18">
        <v>0</v>
      </c>
      <c r="C47" s="12">
        <v>0</v>
      </c>
      <c r="D47" s="18">
        <v>0</v>
      </c>
      <c r="F47" s="13" t="s">
        <v>135</v>
      </c>
      <c r="G47" s="18">
        <f t="shared" si="5"/>
        <v>-200000</v>
      </c>
      <c r="H47" s="18">
        <f t="shared" si="6"/>
        <v>-100000</v>
      </c>
      <c r="I47" s="15">
        <f>D47-D51</f>
        <v>0</v>
      </c>
    </row>
    <row r="49" spans="1:5">
      <c r="B49">
        <f>MAX(B45:B47)</f>
        <v>200000</v>
      </c>
      <c r="C49">
        <f t="shared" ref="C49:D49" si="7">MAX(C45:C47)</f>
        <v>100000</v>
      </c>
      <c r="D49">
        <f t="shared" si="7"/>
        <v>0</v>
      </c>
    </row>
    <row r="50" spans="1:5">
      <c r="A50" s="31" t="s">
        <v>153</v>
      </c>
      <c r="B50" s="31"/>
      <c r="C50" s="31"/>
      <c r="D50" s="31"/>
    </row>
    <row r="53" spans="1:5" ht="15.75">
      <c r="A53" s="20" t="s">
        <v>154</v>
      </c>
    </row>
    <row r="55" spans="1:5">
      <c r="A55" s="32" t="s">
        <v>136</v>
      </c>
      <c r="B55" s="34" t="s">
        <v>130</v>
      </c>
      <c r="C55" s="34"/>
      <c r="D55" s="34"/>
    </row>
    <row r="56" spans="1:5">
      <c r="A56" s="33"/>
      <c r="B56" s="14" t="s">
        <v>131</v>
      </c>
      <c r="C56" s="14" t="s">
        <v>132</v>
      </c>
      <c r="D56" s="14" t="s">
        <v>133</v>
      </c>
    </row>
    <row r="57" spans="1:5">
      <c r="A57" s="13" t="s">
        <v>134</v>
      </c>
      <c r="B57" s="15">
        <v>200000</v>
      </c>
      <c r="C57" s="15">
        <v>100000</v>
      </c>
      <c r="D57" s="15">
        <v>-120000</v>
      </c>
      <c r="E57">
        <f>SUMPRODUCT(B57:D57,$B$61:$D$61)</f>
        <v>86000</v>
      </c>
    </row>
    <row r="58" spans="1:5">
      <c r="A58" s="13" t="s">
        <v>132</v>
      </c>
      <c r="B58" s="18">
        <v>90000</v>
      </c>
      <c r="C58" s="12">
        <v>50000</v>
      </c>
      <c r="D58" s="18">
        <v>-20000</v>
      </c>
      <c r="E58">
        <f>SUMPRODUCT(B58:D58,$B$61:$D$61)</f>
        <v>48000</v>
      </c>
    </row>
    <row r="59" spans="1:5">
      <c r="A59" s="13" t="s">
        <v>135</v>
      </c>
      <c r="B59" s="18">
        <v>0</v>
      </c>
      <c r="C59" s="12">
        <v>0</v>
      </c>
      <c r="D59" s="18">
        <v>0</v>
      </c>
      <c r="E59">
        <f>SUMPRODUCT(B59:D59,$B$61:$D$61)</f>
        <v>0</v>
      </c>
    </row>
    <row r="61" spans="1:5">
      <c r="B61">
        <v>0.3</v>
      </c>
      <c r="C61">
        <v>0.5</v>
      </c>
      <c r="D61">
        <v>0.2</v>
      </c>
    </row>
  </sheetData>
  <mergeCells count="24">
    <mergeCell ref="C2:D2"/>
    <mergeCell ref="G6:H6"/>
    <mergeCell ref="G7:H7"/>
    <mergeCell ref="G8:H8"/>
    <mergeCell ref="G9:H9"/>
    <mergeCell ref="A24:A25"/>
    <mergeCell ref="B24:D24"/>
    <mergeCell ref="B4:D4"/>
    <mergeCell ref="A4:A5"/>
    <mergeCell ref="A14:A15"/>
    <mergeCell ref="B14:D14"/>
    <mergeCell ref="F43:F44"/>
    <mergeCell ref="G43:I43"/>
    <mergeCell ref="G16:H16"/>
    <mergeCell ref="G17:H17"/>
    <mergeCell ref="G18:H18"/>
    <mergeCell ref="G19:H19"/>
    <mergeCell ref="A50:D50"/>
    <mergeCell ref="A55:A56"/>
    <mergeCell ref="B55:D55"/>
    <mergeCell ref="A33:A34"/>
    <mergeCell ref="B33:D33"/>
    <mergeCell ref="A43:A44"/>
    <mergeCell ref="B43:D4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I78"/>
  <sheetViews>
    <sheetView workbookViewId="0"/>
  </sheetViews>
  <sheetFormatPr defaultRowHeight="15"/>
  <cols>
    <col min="1" max="1" width="15.5703125" bestFit="1" customWidth="1"/>
    <col min="2" max="2" width="10" bestFit="1" customWidth="1"/>
  </cols>
  <sheetData>
    <row r="2" spans="1:4">
      <c r="B2" s="36" t="s">
        <v>165</v>
      </c>
      <c r="C2" s="36"/>
      <c r="D2" s="36"/>
    </row>
    <row r="3" spans="1:4">
      <c r="A3" s="23" t="s">
        <v>160</v>
      </c>
      <c r="B3" s="23" t="s">
        <v>157</v>
      </c>
      <c r="C3" s="23" t="s">
        <v>158</v>
      </c>
      <c r="D3" s="23" t="s">
        <v>159</v>
      </c>
    </row>
    <row r="4" spans="1:4">
      <c r="A4" s="23" t="s">
        <v>161</v>
      </c>
      <c r="B4" s="12">
        <v>10</v>
      </c>
      <c r="C4" s="12">
        <v>2</v>
      </c>
      <c r="D4" s="12">
        <v>-4</v>
      </c>
    </row>
    <row r="5" spans="1:4">
      <c r="A5" s="23" t="s">
        <v>162</v>
      </c>
      <c r="B5" s="12">
        <v>8</v>
      </c>
      <c r="C5" s="12">
        <v>5</v>
      </c>
      <c r="D5" s="12">
        <v>-3</v>
      </c>
    </row>
    <row r="6" spans="1:4">
      <c r="A6" s="23" t="s">
        <v>163</v>
      </c>
      <c r="B6" s="12">
        <v>6</v>
      </c>
      <c r="C6" s="12">
        <v>4</v>
      </c>
      <c r="D6" s="12">
        <v>-2</v>
      </c>
    </row>
    <row r="7" spans="1:4">
      <c r="A7" s="23" t="s">
        <v>164</v>
      </c>
      <c r="B7" s="12">
        <v>6</v>
      </c>
      <c r="C7" s="12">
        <v>5</v>
      </c>
      <c r="D7" s="12">
        <v>-1</v>
      </c>
    </row>
    <row r="9" spans="1:4">
      <c r="A9" s="27" t="s">
        <v>169</v>
      </c>
    </row>
    <row r="11" spans="1:4">
      <c r="B11" s="36" t="s">
        <v>165</v>
      </c>
      <c r="C11" s="36"/>
      <c r="D11" s="36"/>
    </row>
    <row r="12" spans="1:4">
      <c r="A12" s="23" t="s">
        <v>160</v>
      </c>
      <c r="B12" s="23" t="s">
        <v>157</v>
      </c>
      <c r="C12" s="23" t="s">
        <v>158</v>
      </c>
      <c r="D12" s="23" t="s">
        <v>159</v>
      </c>
    </row>
    <row r="13" spans="1:4">
      <c r="A13" s="23" t="s">
        <v>161</v>
      </c>
      <c r="B13" s="15">
        <v>10</v>
      </c>
      <c r="C13" s="12">
        <v>2</v>
      </c>
      <c r="D13" s="12">
        <v>-4</v>
      </c>
    </row>
    <row r="14" spans="1:4">
      <c r="A14" s="23" t="s">
        <v>162</v>
      </c>
      <c r="B14" s="12">
        <v>8</v>
      </c>
      <c r="C14" s="12">
        <v>5</v>
      </c>
      <c r="D14" s="12">
        <v>-3</v>
      </c>
    </row>
    <row r="15" spans="1:4">
      <c r="A15" s="23" t="s">
        <v>163</v>
      </c>
      <c r="B15" s="12">
        <v>6</v>
      </c>
      <c r="C15" s="12">
        <v>4</v>
      </c>
      <c r="D15" s="12">
        <v>-2</v>
      </c>
    </row>
    <row r="16" spans="1:4">
      <c r="A16" s="23" t="s">
        <v>164</v>
      </c>
      <c r="B16" s="37">
        <v>6</v>
      </c>
      <c r="C16" s="37">
        <v>5</v>
      </c>
      <c r="D16" s="37">
        <v>-1</v>
      </c>
    </row>
    <row r="17" spans="1:5">
      <c r="B17" s="12">
        <f>MAX(B13:B16)</f>
        <v>10</v>
      </c>
      <c r="C17" s="12">
        <f t="shared" ref="C17:D17" si="0">MAX(C13:C16)</f>
        <v>5</v>
      </c>
      <c r="D17" s="12">
        <f t="shared" si="0"/>
        <v>-1</v>
      </c>
      <c r="E17" s="12">
        <f>MAX(B17:D17)</f>
        <v>10</v>
      </c>
    </row>
    <row r="19" spans="1:5">
      <c r="A19" s="27" t="s">
        <v>155</v>
      </c>
    </row>
    <row r="21" spans="1:5">
      <c r="B21" s="36" t="s">
        <v>165</v>
      </c>
      <c r="C21" s="36"/>
      <c r="D21" s="36"/>
    </row>
    <row r="22" spans="1:5">
      <c r="A22" s="23" t="s">
        <v>160</v>
      </c>
      <c r="B22" s="23" t="s">
        <v>157</v>
      </c>
      <c r="C22" s="23" t="s">
        <v>158</v>
      </c>
      <c r="D22" s="23" t="s">
        <v>159</v>
      </c>
    </row>
    <row r="23" spans="1:5">
      <c r="A23" s="23" t="s">
        <v>161</v>
      </c>
      <c r="B23" s="15">
        <v>10</v>
      </c>
      <c r="C23" s="12">
        <v>2</v>
      </c>
      <c r="D23" s="26">
        <v>-4</v>
      </c>
      <c r="E23" s="25">
        <f>MAX(B23:D23)</f>
        <v>10</v>
      </c>
    </row>
    <row r="24" spans="1:5">
      <c r="A24" s="23" t="s">
        <v>162</v>
      </c>
      <c r="B24" s="12">
        <v>8</v>
      </c>
      <c r="C24" s="12">
        <v>5</v>
      </c>
      <c r="D24" s="26">
        <v>-3</v>
      </c>
      <c r="E24" s="25">
        <f t="shared" ref="E24:E26" si="1">MAX(B24:D24)</f>
        <v>8</v>
      </c>
    </row>
    <row r="25" spans="1:5">
      <c r="A25" s="23" t="s">
        <v>163</v>
      </c>
      <c r="B25" s="12">
        <v>6</v>
      </c>
      <c r="C25" s="12">
        <v>4</v>
      </c>
      <c r="D25" s="26">
        <v>-2</v>
      </c>
      <c r="E25" s="25">
        <f t="shared" si="1"/>
        <v>6</v>
      </c>
    </row>
    <row r="26" spans="1:5">
      <c r="A26" s="23" t="s">
        <v>164</v>
      </c>
      <c r="B26" s="12">
        <v>6</v>
      </c>
      <c r="C26" s="12">
        <v>5</v>
      </c>
      <c r="D26" s="26">
        <v>-1</v>
      </c>
      <c r="E26" s="25">
        <f t="shared" si="1"/>
        <v>6</v>
      </c>
    </row>
    <row r="27" spans="1:5">
      <c r="E27" s="15">
        <f>MAX(E23:E26)</f>
        <v>10</v>
      </c>
    </row>
    <row r="29" spans="1:5">
      <c r="A29" s="27" t="s">
        <v>156</v>
      </c>
    </row>
    <row r="31" spans="1:5">
      <c r="B31" s="36" t="s">
        <v>165</v>
      </c>
      <c r="C31" s="36"/>
      <c r="D31" s="36"/>
    </row>
    <row r="32" spans="1:5">
      <c r="A32" s="23" t="s">
        <v>160</v>
      </c>
      <c r="B32" s="23" t="s">
        <v>157</v>
      </c>
      <c r="C32" s="23" t="s">
        <v>158</v>
      </c>
      <c r="D32" s="23" t="s">
        <v>159</v>
      </c>
    </row>
    <row r="33" spans="1:7">
      <c r="A33" s="23" t="s">
        <v>161</v>
      </c>
      <c r="B33" s="12">
        <v>10</v>
      </c>
      <c r="C33" s="12">
        <v>2</v>
      </c>
      <c r="D33" s="24">
        <v>-4</v>
      </c>
      <c r="E33" s="25">
        <f>MIN(B33:D33)</f>
        <v>-4</v>
      </c>
    </row>
    <row r="34" spans="1:7">
      <c r="A34" s="23" t="s">
        <v>162</v>
      </c>
      <c r="B34" s="12">
        <v>8</v>
      </c>
      <c r="C34" s="12">
        <v>5</v>
      </c>
      <c r="D34" s="24">
        <v>-3</v>
      </c>
      <c r="E34" s="25">
        <f t="shared" ref="E34:E36" si="2">MIN(B34:D34)</f>
        <v>-3</v>
      </c>
    </row>
    <row r="35" spans="1:7">
      <c r="A35" s="23" t="s">
        <v>163</v>
      </c>
      <c r="B35" s="12">
        <v>6</v>
      </c>
      <c r="C35" s="12">
        <v>4</v>
      </c>
      <c r="D35" s="24">
        <v>-2</v>
      </c>
      <c r="E35" s="25">
        <f t="shared" si="2"/>
        <v>-2</v>
      </c>
    </row>
    <row r="36" spans="1:7">
      <c r="A36" s="23" t="s">
        <v>164</v>
      </c>
      <c r="B36" s="12">
        <v>6</v>
      </c>
      <c r="C36" s="12">
        <v>5</v>
      </c>
      <c r="D36" s="28">
        <v>-1</v>
      </c>
      <c r="E36" s="25">
        <f t="shared" si="2"/>
        <v>-1</v>
      </c>
    </row>
    <row r="37" spans="1:7">
      <c r="E37" s="15">
        <f>MAX(E33:E36)</f>
        <v>-1</v>
      </c>
    </row>
    <row r="39" spans="1:7">
      <c r="A39" s="27" t="s">
        <v>167</v>
      </c>
    </row>
    <row r="41" spans="1:7">
      <c r="B41" s="36" t="s">
        <v>165</v>
      </c>
      <c r="C41" s="36"/>
      <c r="D41" s="36"/>
    </row>
    <row r="42" spans="1:7">
      <c r="A42" s="23" t="s">
        <v>160</v>
      </c>
      <c r="B42" s="23" t="s">
        <v>157</v>
      </c>
      <c r="C42" s="23" t="s">
        <v>158</v>
      </c>
      <c r="D42" s="23" t="s">
        <v>159</v>
      </c>
      <c r="E42" s="23" t="s">
        <v>148</v>
      </c>
      <c r="F42" s="23" t="s">
        <v>149</v>
      </c>
      <c r="G42" s="23"/>
    </row>
    <row r="43" spans="1:7">
      <c r="A43" s="23" t="s">
        <v>161</v>
      </c>
      <c r="B43" s="12">
        <v>10</v>
      </c>
      <c r="C43" s="12">
        <v>2</v>
      </c>
      <c r="D43" s="24">
        <v>-4</v>
      </c>
      <c r="E43" s="24">
        <v>0.32</v>
      </c>
      <c r="F43" s="24">
        <f>1-E43</f>
        <v>0.67999999999999994</v>
      </c>
      <c r="G43" s="18">
        <f>E43*B43+F43*D43</f>
        <v>0.48000000000000043</v>
      </c>
    </row>
    <row r="44" spans="1:7">
      <c r="A44" s="23" t="s">
        <v>162</v>
      </c>
      <c r="B44" s="12">
        <v>8</v>
      </c>
      <c r="C44" s="12">
        <v>5</v>
      </c>
      <c r="D44" s="24">
        <v>-3</v>
      </c>
      <c r="E44" s="24">
        <v>0.32</v>
      </c>
      <c r="F44" s="24">
        <f t="shared" ref="F44:F46" si="3">1-E44</f>
        <v>0.67999999999999994</v>
      </c>
      <c r="G44" s="18">
        <f>E44*B44+F44*D44</f>
        <v>0.52</v>
      </c>
    </row>
    <row r="45" spans="1:7">
      <c r="A45" s="23" t="s">
        <v>163</v>
      </c>
      <c r="B45" s="12">
        <v>6</v>
      </c>
      <c r="C45" s="12">
        <v>4</v>
      </c>
      <c r="D45" s="24">
        <v>-2</v>
      </c>
      <c r="E45" s="24">
        <v>0.32</v>
      </c>
      <c r="F45" s="24">
        <f t="shared" si="3"/>
        <v>0.67999999999999994</v>
      </c>
      <c r="G45" s="18">
        <f>E45*B45+F45*D45</f>
        <v>0.56000000000000005</v>
      </c>
    </row>
    <row r="46" spans="1:7">
      <c r="A46" s="23" t="s">
        <v>164</v>
      </c>
      <c r="B46" s="15">
        <v>6</v>
      </c>
      <c r="C46" s="15">
        <v>5</v>
      </c>
      <c r="D46" s="28">
        <v>-1</v>
      </c>
      <c r="E46" s="24">
        <v>0.32</v>
      </c>
      <c r="F46" s="24">
        <f t="shared" si="3"/>
        <v>0.67999999999999994</v>
      </c>
      <c r="G46" s="15">
        <f>E46*B46+F46*D46</f>
        <v>1.24</v>
      </c>
    </row>
    <row r="47" spans="1:7">
      <c r="G47" s="15">
        <f>MAX(G43:G46)</f>
        <v>1.24</v>
      </c>
    </row>
    <row r="49" spans="1:9">
      <c r="A49" s="30" t="s">
        <v>151</v>
      </c>
    </row>
    <row r="50" spans="1:9">
      <c r="A50" s="19"/>
    </row>
    <row r="51" spans="1:9">
      <c r="B51" s="36" t="s">
        <v>165</v>
      </c>
      <c r="C51" s="36"/>
      <c r="D51" s="36"/>
    </row>
    <row r="52" spans="1:9">
      <c r="A52" s="23" t="s">
        <v>160</v>
      </c>
      <c r="B52" s="23" t="s">
        <v>157</v>
      </c>
      <c r="C52" s="23" t="s">
        <v>158</v>
      </c>
      <c r="D52" s="29" t="s">
        <v>159</v>
      </c>
    </row>
    <row r="53" spans="1:9">
      <c r="A53" s="23" t="s">
        <v>161</v>
      </c>
      <c r="B53" s="12">
        <v>10</v>
      </c>
      <c r="C53" s="12">
        <v>2</v>
      </c>
      <c r="D53" s="18">
        <v>-4</v>
      </c>
      <c r="E53" s="12">
        <f>SUMPRODUCT(B53:D53,$B$57:$D$57)</f>
        <v>2.6400000000000006</v>
      </c>
    </row>
    <row r="54" spans="1:9">
      <c r="A54" s="23" t="s">
        <v>162</v>
      </c>
      <c r="B54" s="15">
        <v>8</v>
      </c>
      <c r="C54" s="15">
        <v>5</v>
      </c>
      <c r="D54" s="15">
        <v>-3</v>
      </c>
      <c r="E54" s="15">
        <f t="shared" ref="E54:E56" si="4">SUMPRODUCT(B54:D54,$B$57:$D$57)</f>
        <v>3.3</v>
      </c>
    </row>
    <row r="55" spans="1:9">
      <c r="A55" s="23" t="s">
        <v>163</v>
      </c>
      <c r="B55" s="12">
        <v>6</v>
      </c>
      <c r="C55" s="12">
        <v>4</v>
      </c>
      <c r="D55" s="18">
        <v>-2</v>
      </c>
      <c r="E55" s="12">
        <f t="shared" si="4"/>
        <v>2.6399999999999997</v>
      </c>
    </row>
    <row r="56" spans="1:9">
      <c r="A56" s="23" t="s">
        <v>164</v>
      </c>
      <c r="B56" s="15">
        <v>6</v>
      </c>
      <c r="C56" s="15">
        <v>5</v>
      </c>
      <c r="D56" s="15">
        <v>-1</v>
      </c>
      <c r="E56" s="15">
        <f t="shared" si="4"/>
        <v>3.3</v>
      </c>
    </row>
    <row r="57" spans="1:9">
      <c r="B57" s="17">
        <v>0.33</v>
      </c>
      <c r="C57" s="17">
        <v>0.33</v>
      </c>
      <c r="D57" s="18">
        <v>0.33</v>
      </c>
    </row>
    <row r="59" spans="1:9">
      <c r="A59" s="27" t="s">
        <v>168</v>
      </c>
    </row>
    <row r="61" spans="1:9">
      <c r="A61" s="12"/>
      <c r="B61" s="36" t="s">
        <v>165</v>
      </c>
      <c r="C61" s="36"/>
      <c r="D61" s="36"/>
      <c r="F61" s="12"/>
      <c r="G61" s="36" t="s">
        <v>165</v>
      </c>
      <c r="H61" s="36"/>
      <c r="I61" s="36"/>
    </row>
    <row r="62" spans="1:9">
      <c r="A62" s="23" t="s">
        <v>160</v>
      </c>
      <c r="B62" s="23" t="s">
        <v>157</v>
      </c>
      <c r="C62" s="23" t="s">
        <v>158</v>
      </c>
      <c r="D62" s="29" t="s">
        <v>159</v>
      </c>
      <c r="F62" s="23" t="s">
        <v>160</v>
      </c>
      <c r="G62" s="23" t="s">
        <v>157</v>
      </c>
      <c r="H62" s="23" t="s">
        <v>158</v>
      </c>
      <c r="I62" s="29" t="s">
        <v>159</v>
      </c>
    </row>
    <row r="63" spans="1:9">
      <c r="A63" s="23" t="s">
        <v>161</v>
      </c>
      <c r="B63" s="12">
        <v>10</v>
      </c>
      <c r="C63" s="12">
        <v>2</v>
      </c>
      <c r="D63" s="18">
        <v>-4</v>
      </c>
      <c r="F63" s="23" t="s">
        <v>161</v>
      </c>
      <c r="G63" s="12">
        <f>B63-$B$67</f>
        <v>0</v>
      </c>
      <c r="H63" s="12">
        <f>-C63-$C$67</f>
        <v>-7</v>
      </c>
      <c r="I63" s="18">
        <f>D63-$D$67</f>
        <v>-3</v>
      </c>
    </row>
    <row r="64" spans="1:9">
      <c r="A64" s="23" t="s">
        <v>162</v>
      </c>
      <c r="B64" s="12">
        <v>8</v>
      </c>
      <c r="C64" s="12">
        <v>5</v>
      </c>
      <c r="D64" s="18">
        <v>-3</v>
      </c>
      <c r="F64" s="23" t="s">
        <v>162</v>
      </c>
      <c r="G64" s="12">
        <f t="shared" ref="G64:G66" si="5">B64-$B$67</f>
        <v>-2</v>
      </c>
      <c r="H64" s="12">
        <f t="shared" ref="H64:H66" si="6">-C64-$C$67</f>
        <v>-10</v>
      </c>
      <c r="I64" s="18">
        <f t="shared" ref="I64:I66" si="7">D64-$D$67</f>
        <v>-2</v>
      </c>
    </row>
    <row r="65" spans="1:9">
      <c r="A65" s="23" t="s">
        <v>163</v>
      </c>
      <c r="B65" s="12">
        <v>6</v>
      </c>
      <c r="C65" s="12">
        <v>4</v>
      </c>
      <c r="D65" s="18">
        <v>-2</v>
      </c>
      <c r="F65" s="23" t="s">
        <v>163</v>
      </c>
      <c r="G65" s="12">
        <f t="shared" si="5"/>
        <v>-4</v>
      </c>
      <c r="H65" s="12">
        <f t="shared" si="6"/>
        <v>-9</v>
      </c>
      <c r="I65" s="18">
        <f t="shared" si="7"/>
        <v>-1</v>
      </c>
    </row>
    <row r="66" spans="1:9">
      <c r="A66" s="23" t="s">
        <v>164</v>
      </c>
      <c r="B66" s="12">
        <v>6</v>
      </c>
      <c r="C66" s="12">
        <v>5</v>
      </c>
      <c r="D66" s="18">
        <v>-1</v>
      </c>
      <c r="F66" s="23" t="s">
        <v>164</v>
      </c>
      <c r="G66" s="12">
        <f t="shared" si="5"/>
        <v>-4</v>
      </c>
      <c r="H66" s="12">
        <f t="shared" si="6"/>
        <v>-10</v>
      </c>
      <c r="I66" s="18">
        <f t="shared" si="7"/>
        <v>0</v>
      </c>
    </row>
    <row r="67" spans="1:9">
      <c r="B67" s="12">
        <f>MAX(B63:B66)</f>
        <v>10</v>
      </c>
      <c r="C67" s="12">
        <f t="shared" ref="C67:D67" si="8">MAX(C63:C66)</f>
        <v>5</v>
      </c>
      <c r="D67" s="12">
        <f t="shared" si="8"/>
        <v>-1</v>
      </c>
    </row>
    <row r="70" spans="1:9">
      <c r="A70" s="27" t="s">
        <v>154</v>
      </c>
    </row>
    <row r="72" spans="1:9">
      <c r="A72" s="12"/>
      <c r="B72" s="36" t="s">
        <v>165</v>
      </c>
      <c r="C72" s="36"/>
      <c r="D72" s="36"/>
    </row>
    <row r="73" spans="1:9">
      <c r="A73" s="23" t="s">
        <v>160</v>
      </c>
      <c r="B73" s="23" t="s">
        <v>157</v>
      </c>
      <c r="C73" s="23" t="s">
        <v>158</v>
      </c>
      <c r="D73" s="29" t="s">
        <v>159</v>
      </c>
    </row>
    <row r="74" spans="1:9">
      <c r="A74" s="23" t="s">
        <v>161</v>
      </c>
      <c r="B74" s="12">
        <v>10</v>
      </c>
      <c r="C74" s="12">
        <v>2</v>
      </c>
      <c r="D74" s="24">
        <v>-4</v>
      </c>
      <c r="E74" s="12">
        <f>SUMPRODUCT(B74:D74,$B$78:$D$78)</f>
        <v>1.4</v>
      </c>
    </row>
    <row r="75" spans="1:9">
      <c r="A75" s="23" t="s">
        <v>162</v>
      </c>
      <c r="B75" s="12">
        <v>8</v>
      </c>
      <c r="C75" s="12">
        <v>5</v>
      </c>
      <c r="D75" s="24">
        <v>-3</v>
      </c>
      <c r="E75" s="12">
        <f>SUMPRODUCT(B75:D75,$B$78:$D$78)</f>
        <v>1.9</v>
      </c>
    </row>
    <row r="76" spans="1:9">
      <c r="A76" s="23" t="s">
        <v>163</v>
      </c>
      <c r="B76" s="12">
        <v>6</v>
      </c>
      <c r="C76" s="12">
        <v>4</v>
      </c>
      <c r="D76" s="24">
        <v>-2</v>
      </c>
      <c r="E76" s="12">
        <f>SUMPRODUCT(B76:D76,$B$78:$D$78)</f>
        <v>1.5999999999999996</v>
      </c>
    </row>
    <row r="77" spans="1:9">
      <c r="A77" s="23" t="s">
        <v>164</v>
      </c>
      <c r="B77" s="12">
        <v>6</v>
      </c>
      <c r="C77" s="12">
        <v>5</v>
      </c>
      <c r="D77" s="24">
        <v>-1</v>
      </c>
      <c r="E77" s="15">
        <f>SUMPRODUCT(B77:D77,$B$78:$D$78)</f>
        <v>2.2999999999999998</v>
      </c>
    </row>
    <row r="78" spans="1:9">
      <c r="A78" s="18" t="s">
        <v>170</v>
      </c>
      <c r="B78" s="15">
        <v>0.3</v>
      </c>
      <c r="C78" s="15">
        <v>0.2</v>
      </c>
      <c r="D78" s="15">
        <v>0.5</v>
      </c>
      <c r="E78" s="15">
        <f>MAX(E74:E77)</f>
        <v>2.2999999999999998</v>
      </c>
    </row>
  </sheetData>
  <mergeCells count="9">
    <mergeCell ref="B61:D61"/>
    <mergeCell ref="G61:I61"/>
    <mergeCell ref="B72:D72"/>
    <mergeCell ref="B2:D2"/>
    <mergeCell ref="B11:D11"/>
    <mergeCell ref="B21:D21"/>
    <mergeCell ref="B31:D31"/>
    <mergeCell ref="B41:D41"/>
    <mergeCell ref="B51:D5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B2:O16"/>
  <sheetViews>
    <sheetView workbookViewId="0">
      <selection activeCell="B8" sqref="B8"/>
    </sheetView>
  </sheetViews>
  <sheetFormatPr defaultRowHeight="15"/>
  <cols>
    <col min="2" max="2" width="19.42578125" bestFit="1" customWidth="1"/>
    <col min="3" max="3" width="12.42578125" bestFit="1" customWidth="1"/>
    <col min="4" max="4" width="17.85546875" bestFit="1" customWidth="1"/>
    <col min="5" max="5" width="22.5703125" bestFit="1" customWidth="1"/>
  </cols>
  <sheetData>
    <row r="2" spans="2:15">
      <c r="B2" s="12" t="s">
        <v>171</v>
      </c>
      <c r="C2" s="12" t="s">
        <v>172</v>
      </c>
      <c r="D2" s="12" t="s">
        <v>173</v>
      </c>
      <c r="E2" s="12" t="s">
        <v>174</v>
      </c>
    </row>
    <row r="3" spans="2:15">
      <c r="B3" s="12" t="s">
        <v>175</v>
      </c>
      <c r="C3" s="12">
        <v>299</v>
      </c>
      <c r="D3" s="12">
        <v>36000</v>
      </c>
      <c r="E3" s="12">
        <v>0.15</v>
      </c>
    </row>
    <row r="4" spans="2:15">
      <c r="B4" s="12" t="s">
        <v>176</v>
      </c>
      <c r="C4" s="12">
        <v>310</v>
      </c>
      <c r="D4" s="12">
        <v>45000</v>
      </c>
      <c r="E4" s="12">
        <v>0.2</v>
      </c>
    </row>
    <row r="5" spans="2:15">
      <c r="B5" s="12" t="s">
        <v>177</v>
      </c>
      <c r="C5" s="12">
        <v>325</v>
      </c>
      <c r="D5" s="12">
        <v>4000</v>
      </c>
      <c r="E5" s="12">
        <v>0.15</v>
      </c>
    </row>
    <row r="8" spans="2:15">
      <c r="B8" s="12" t="s">
        <v>166</v>
      </c>
      <c r="I8">
        <f>3*I9</f>
        <v>36000</v>
      </c>
      <c r="J8">
        <f t="shared" ref="J8:K8" si="0">3*J9</f>
        <v>45000</v>
      </c>
      <c r="K8">
        <f t="shared" si="0"/>
        <v>54000</v>
      </c>
    </row>
    <row r="9" spans="2:15">
      <c r="B9" s="12" t="s">
        <v>171</v>
      </c>
      <c r="C9" s="12" t="s">
        <v>172</v>
      </c>
      <c r="D9" s="12" t="s">
        <v>173</v>
      </c>
      <c r="E9" s="12" t="s">
        <v>174</v>
      </c>
      <c r="I9">
        <v>12000</v>
      </c>
      <c r="J9">
        <v>15000</v>
      </c>
      <c r="K9">
        <v>18000</v>
      </c>
    </row>
    <row r="10" spans="2:15">
      <c r="B10" s="12" t="s">
        <v>175</v>
      </c>
      <c r="C10" s="12">
        <v>299</v>
      </c>
      <c r="D10" s="12">
        <v>36000</v>
      </c>
      <c r="E10" s="12">
        <v>0.15</v>
      </c>
      <c r="F10">
        <v>12000</v>
      </c>
      <c r="G10">
        <f t="shared" ref="G10:G11" si="1">3*F10</f>
        <v>36000</v>
      </c>
      <c r="I10">
        <f>$I$8-D10</f>
        <v>0</v>
      </c>
      <c r="J10">
        <f>$J$8-D10</f>
        <v>9000</v>
      </c>
      <c r="K10">
        <f>$K$8-D10</f>
        <v>18000</v>
      </c>
      <c r="M10">
        <f>IF(I10&gt;=0,I10,"0")</f>
        <v>0</v>
      </c>
      <c r="N10">
        <f t="shared" ref="N10:O10" si="2">IF(J10&gt;=0,J10,"0")</f>
        <v>9000</v>
      </c>
      <c r="O10">
        <f t="shared" si="2"/>
        <v>18000</v>
      </c>
    </row>
    <row r="11" spans="2:15">
      <c r="B11" s="12" t="s">
        <v>176</v>
      </c>
      <c r="C11" s="12">
        <v>310</v>
      </c>
      <c r="D11" s="12">
        <v>45000</v>
      </c>
      <c r="E11" s="12">
        <v>0.2</v>
      </c>
      <c r="F11">
        <v>15000</v>
      </c>
      <c r="G11">
        <f t="shared" si="1"/>
        <v>45000</v>
      </c>
      <c r="I11">
        <f t="shared" ref="I11:I12" si="3">$I$8-D11</f>
        <v>-9000</v>
      </c>
      <c r="J11">
        <f t="shared" ref="J11:J12" si="4">$J$8-D11</f>
        <v>0</v>
      </c>
      <c r="K11">
        <f t="shared" ref="K11:K12" si="5">$K$8-D11</f>
        <v>9000</v>
      </c>
      <c r="M11" t="str">
        <f>IF(I11&gt;=0,I11,"0")</f>
        <v>0</v>
      </c>
      <c r="N11">
        <f t="shared" ref="N11:N12" si="6">IF(J11&gt;=0,J11,"0")</f>
        <v>0</v>
      </c>
      <c r="O11">
        <f t="shared" ref="O11:O12" si="7">IF(K11&gt;=0,K11,"0")</f>
        <v>9000</v>
      </c>
    </row>
    <row r="12" spans="2:15">
      <c r="B12" s="12" t="s">
        <v>177</v>
      </c>
      <c r="C12" s="12">
        <v>325</v>
      </c>
      <c r="D12" s="12">
        <v>54000</v>
      </c>
      <c r="E12" s="12">
        <v>0.15</v>
      </c>
      <c r="F12">
        <v>18000</v>
      </c>
      <c r="G12">
        <f>3*F12</f>
        <v>54000</v>
      </c>
      <c r="I12">
        <f t="shared" si="3"/>
        <v>-18000</v>
      </c>
      <c r="J12">
        <f t="shared" si="4"/>
        <v>-9000</v>
      </c>
      <c r="K12">
        <f t="shared" si="5"/>
        <v>0</v>
      </c>
      <c r="M12" t="str">
        <f t="shared" ref="M12" si="8">IF(I12&gt;=0,I12,"0")</f>
        <v>0</v>
      </c>
      <c r="N12" t="str">
        <f t="shared" si="6"/>
        <v>0</v>
      </c>
      <c r="O12">
        <f t="shared" si="7"/>
        <v>0</v>
      </c>
    </row>
    <row r="14" spans="2:15">
      <c r="D14">
        <f>G10-D10</f>
        <v>0</v>
      </c>
      <c r="E14">
        <f>12*C10</f>
        <v>3588</v>
      </c>
      <c r="F14">
        <f>E14*3</f>
        <v>10764</v>
      </c>
      <c r="G14">
        <v>10764</v>
      </c>
      <c r="I14" s="12">
        <f>$C$10*12*3+M10*$E$10</f>
        <v>10764</v>
      </c>
      <c r="J14" s="12">
        <f>$C$10*12*3+N10*$E$10</f>
        <v>12114</v>
      </c>
      <c r="K14" s="12">
        <f>$C$10*12*3+O10*$E$10</f>
        <v>13464</v>
      </c>
    </row>
    <row r="15" spans="2:15">
      <c r="D15">
        <f>G11-D11</f>
        <v>0</v>
      </c>
      <c r="E15">
        <f>12*C11</f>
        <v>3720</v>
      </c>
      <c r="F15">
        <f t="shared" ref="F15:F16" si="9">E15*3</f>
        <v>11160</v>
      </c>
      <c r="G15">
        <v>12114</v>
      </c>
      <c r="I15" s="12">
        <f>$C$11*12*3+M11*$E$10</f>
        <v>11160</v>
      </c>
      <c r="J15" s="12">
        <f t="shared" ref="J15:K15" si="10">$C$11*12*3+N11*$E$10</f>
        <v>11160</v>
      </c>
      <c r="K15" s="12">
        <f t="shared" si="10"/>
        <v>12510</v>
      </c>
    </row>
    <row r="16" spans="2:15">
      <c r="D16">
        <f>G12-D12</f>
        <v>0</v>
      </c>
      <c r="E16">
        <f>12*C12</f>
        <v>3900</v>
      </c>
      <c r="F16">
        <f t="shared" si="9"/>
        <v>11700</v>
      </c>
      <c r="G16">
        <v>13464</v>
      </c>
      <c r="I16" s="12">
        <f>$C$12*12*3+M12*$E$10</f>
        <v>11700</v>
      </c>
      <c r="J16" s="12">
        <f t="shared" ref="J16:K16" si="11">$C$12*12*3+N12*$E$10</f>
        <v>11700</v>
      </c>
      <c r="K16" s="12">
        <f t="shared" si="11"/>
        <v>11700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2"/>
  <sheetViews>
    <sheetView showGridLines="0" workbookViewId="0"/>
  </sheetViews>
  <sheetFormatPr defaultRowHeight="15"/>
  <cols>
    <col min="1" max="1" width="2.28515625" customWidth="1"/>
    <col min="2" max="2" width="6.140625" bestFit="1" customWidth="1"/>
    <col min="3" max="3" width="9.42578125" bestFit="1" customWidth="1"/>
    <col min="4" max="4" width="13.7109375" bestFit="1" customWidth="1"/>
    <col min="5" max="5" width="13.5703125" bestFit="1" customWidth="1"/>
    <col min="6" max="6" width="11.42578125" bestFit="1" customWidth="1"/>
    <col min="7" max="7" width="12" bestFit="1" customWidth="1"/>
  </cols>
  <sheetData>
    <row r="1" spans="1:5">
      <c r="A1" s="1" t="s">
        <v>46</v>
      </c>
    </row>
    <row r="2" spans="1:5">
      <c r="A2" s="1" t="s">
        <v>47</v>
      </c>
    </row>
    <row r="3" spans="1:5">
      <c r="A3" s="1" t="s">
        <v>48</v>
      </c>
    </row>
    <row r="6" spans="1:5" ht="15.75" thickBot="1">
      <c r="A6" t="s">
        <v>49</v>
      </c>
    </row>
    <row r="7" spans="1:5" ht="15.75" thickBot="1">
      <c r="B7" s="9" t="s">
        <v>20</v>
      </c>
      <c r="C7" s="9" t="s">
        <v>21</v>
      </c>
      <c r="D7" s="9" t="s">
        <v>50</v>
      </c>
      <c r="E7" s="9" t="s">
        <v>51</v>
      </c>
    </row>
    <row r="8" spans="1:5" ht="15.75" thickBot="1">
      <c r="B8" s="4" t="s">
        <v>56</v>
      </c>
      <c r="C8" s="4" t="s">
        <v>57</v>
      </c>
      <c r="D8" s="8">
        <v>59999.999999999993</v>
      </c>
      <c r="E8" s="8">
        <v>59999.999999999993</v>
      </c>
    </row>
    <row r="11" spans="1:5" ht="15.75" thickBot="1">
      <c r="A11" t="s">
        <v>19</v>
      </c>
    </row>
    <row r="12" spans="1:5" ht="15.75" thickBot="1">
      <c r="B12" s="9" t="s">
        <v>20</v>
      </c>
      <c r="C12" s="9" t="s">
        <v>21</v>
      </c>
      <c r="D12" s="9" t="s">
        <v>50</v>
      </c>
      <c r="E12" s="9" t="s">
        <v>51</v>
      </c>
    </row>
    <row r="13" spans="1:5">
      <c r="B13" s="3" t="s">
        <v>35</v>
      </c>
      <c r="C13" s="3" t="s">
        <v>5</v>
      </c>
      <c r="D13" s="7">
        <v>666.66666666666663</v>
      </c>
      <c r="E13" s="7">
        <v>666.66666666666663</v>
      </c>
    </row>
    <row r="14" spans="1:5" ht="15.75" thickBot="1">
      <c r="B14" s="4" t="s">
        <v>36</v>
      </c>
      <c r="C14" s="4" t="s">
        <v>6</v>
      </c>
      <c r="D14" s="8">
        <v>333.33333333333331</v>
      </c>
      <c r="E14" s="8">
        <v>333.33333333333331</v>
      </c>
    </row>
    <row r="17" spans="1:7" ht="15.75" thickBot="1">
      <c r="A17" t="s">
        <v>31</v>
      </c>
    </row>
    <row r="18" spans="1:7" ht="15.75" thickBot="1">
      <c r="B18" s="9" t="s">
        <v>20</v>
      </c>
      <c r="C18" s="9" t="s">
        <v>21</v>
      </c>
      <c r="D18" s="9" t="s">
        <v>52</v>
      </c>
      <c r="E18" s="9" t="s">
        <v>53</v>
      </c>
      <c r="F18" s="9" t="s">
        <v>54</v>
      </c>
      <c r="G18" s="9" t="s">
        <v>55</v>
      </c>
    </row>
    <row r="19" spans="1:7">
      <c r="B19" s="3" t="s">
        <v>37</v>
      </c>
      <c r="C19" s="3" t="s">
        <v>58</v>
      </c>
      <c r="D19" s="7">
        <v>1000</v>
      </c>
      <c r="E19" s="3" t="s">
        <v>59</v>
      </c>
      <c r="F19" s="3" t="s">
        <v>60</v>
      </c>
      <c r="G19" s="3">
        <v>0</v>
      </c>
    </row>
    <row r="20" spans="1:7">
      <c r="B20" s="3" t="s">
        <v>39</v>
      </c>
      <c r="C20" s="3" t="s">
        <v>61</v>
      </c>
      <c r="D20" s="7">
        <v>666.66666666666663</v>
      </c>
      <c r="E20" s="3" t="s">
        <v>62</v>
      </c>
      <c r="F20" s="3" t="s">
        <v>63</v>
      </c>
      <c r="G20" s="7">
        <v>416.66666666666663</v>
      </c>
    </row>
    <row r="21" spans="1:7">
      <c r="B21" s="3" t="s">
        <v>41</v>
      </c>
      <c r="C21" s="3" t="s">
        <v>64</v>
      </c>
      <c r="D21" s="7">
        <v>333.33333333333331</v>
      </c>
      <c r="E21" s="3" t="s">
        <v>65</v>
      </c>
      <c r="F21" s="3" t="s">
        <v>63</v>
      </c>
      <c r="G21" s="7">
        <v>83.333333333333314</v>
      </c>
    </row>
    <row r="22" spans="1:7" ht="15.75" thickBot="1">
      <c r="B22" s="4" t="s">
        <v>43</v>
      </c>
      <c r="C22" s="4" t="s">
        <v>66</v>
      </c>
      <c r="D22" s="8">
        <v>666.66666666666663</v>
      </c>
      <c r="E22" s="4" t="s">
        <v>67</v>
      </c>
      <c r="F22" s="4" t="s">
        <v>60</v>
      </c>
      <c r="G22" s="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5.140625" bestFit="1" customWidth="1"/>
    <col min="3" max="3" width="10.5703125" customWidth="1"/>
    <col min="4" max="4" width="12" bestFit="1" customWidth="1"/>
    <col min="5" max="5" width="2.28515625" customWidth="1"/>
    <col min="6" max="7" width="12" bestFit="1" customWidth="1"/>
    <col min="8" max="8" width="2.28515625" customWidth="1"/>
    <col min="9" max="9" width="12" bestFit="1" customWidth="1"/>
    <col min="10" max="10" width="6.5703125" customWidth="1"/>
  </cols>
  <sheetData>
    <row r="1" spans="1:10">
      <c r="A1" s="1" t="s">
        <v>68</v>
      </c>
    </row>
    <row r="2" spans="1:10">
      <c r="A2" s="1" t="s">
        <v>69</v>
      </c>
    </row>
    <row r="3" spans="1:10">
      <c r="A3" s="1" t="s">
        <v>70</v>
      </c>
    </row>
    <row r="5" spans="1:10" ht="15.75" thickBot="1"/>
    <row r="6" spans="1:10">
      <c r="B6" s="5"/>
      <c r="C6" s="5" t="s">
        <v>71</v>
      </c>
      <c r="D6" s="5"/>
    </row>
    <row r="7" spans="1:10" ht="15.75" thickBot="1">
      <c r="B7" s="6" t="s">
        <v>20</v>
      </c>
      <c r="C7" s="6" t="s">
        <v>21</v>
      </c>
      <c r="D7" s="6" t="s">
        <v>23</v>
      </c>
    </row>
    <row r="8" spans="1:10" ht="15.75" thickBot="1">
      <c r="B8" s="4" t="s">
        <v>56</v>
      </c>
      <c r="C8" s="4" t="s">
        <v>57</v>
      </c>
      <c r="D8" s="8">
        <v>59999.999999999993</v>
      </c>
    </row>
    <row r="10" spans="1:10" ht="15.75" thickBot="1"/>
    <row r="11" spans="1:10">
      <c r="B11" s="5"/>
      <c r="C11" s="5" t="s">
        <v>72</v>
      </c>
      <c r="D11" s="5"/>
      <c r="F11" s="5" t="s">
        <v>73</v>
      </c>
      <c r="G11" s="5" t="s">
        <v>71</v>
      </c>
      <c r="I11" s="5" t="s">
        <v>76</v>
      </c>
      <c r="J11" s="5" t="s">
        <v>71</v>
      </c>
    </row>
    <row r="12" spans="1:10" ht="15.75" thickBot="1">
      <c r="B12" s="6" t="s">
        <v>20</v>
      </c>
      <c r="C12" s="6" t="s">
        <v>21</v>
      </c>
      <c r="D12" s="6" t="s">
        <v>23</v>
      </c>
      <c r="F12" s="6" t="s">
        <v>74</v>
      </c>
      <c r="G12" s="6" t="s">
        <v>75</v>
      </c>
      <c r="I12" s="6" t="s">
        <v>74</v>
      </c>
      <c r="J12" s="6" t="s">
        <v>75</v>
      </c>
    </row>
    <row r="13" spans="1:10">
      <c r="B13" s="3" t="s">
        <v>35</v>
      </c>
      <c r="C13" s="3" t="s">
        <v>5</v>
      </c>
      <c r="D13" s="7">
        <v>666.66666666666663</v>
      </c>
      <c r="F13" s="7">
        <v>666.66666666666663</v>
      </c>
      <c r="G13" s="7">
        <v>59999.999999999993</v>
      </c>
      <c r="I13" s="7">
        <v>666.66666666666663</v>
      </c>
      <c r="J13" s="7">
        <v>59999.999999999993</v>
      </c>
    </row>
    <row r="14" spans="1:10" ht="15.75" thickBot="1">
      <c r="B14" s="4" t="s">
        <v>36</v>
      </c>
      <c r="C14" s="4" t="s">
        <v>6</v>
      </c>
      <c r="D14" s="8">
        <v>333.33333333333331</v>
      </c>
      <c r="F14" s="8">
        <v>250.00000000006631</v>
      </c>
      <c r="G14" s="8">
        <v>53333.333333338633</v>
      </c>
      <c r="I14" s="8">
        <v>333.33333333305234</v>
      </c>
      <c r="J14" s="8">
        <v>59999.999999977517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8"/>
  <sheetViews>
    <sheetView showGridLines="0" workbookViewId="0">
      <selection sqref="A1:A3"/>
    </sheetView>
  </sheetViews>
  <sheetFormatPr defaultRowHeight="15"/>
  <cols>
    <col min="1" max="1" width="2.28515625" customWidth="1"/>
    <col min="2" max="2" width="6.140625" bestFit="1" customWidth="1"/>
    <col min="3" max="3" width="10.140625" bestFit="1" customWidth="1"/>
    <col min="4" max="4" width="12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>
      <c r="A1" s="1" t="s">
        <v>16</v>
      </c>
    </row>
    <row r="2" spans="1:8">
      <c r="A2" s="1" t="s">
        <v>17</v>
      </c>
    </row>
    <row r="3" spans="1:8">
      <c r="A3" s="1" t="s">
        <v>18</v>
      </c>
    </row>
    <row r="6" spans="1:8" ht="15.75" thickBot="1">
      <c r="A6" t="s">
        <v>19</v>
      </c>
    </row>
    <row r="7" spans="1:8">
      <c r="B7" s="5"/>
      <c r="C7" s="5"/>
      <c r="D7" s="5" t="s">
        <v>22</v>
      </c>
      <c r="E7" s="5" t="s">
        <v>24</v>
      </c>
      <c r="F7" s="5" t="s">
        <v>26</v>
      </c>
      <c r="G7" s="5" t="s">
        <v>28</v>
      </c>
      <c r="H7" s="5" t="s">
        <v>28</v>
      </c>
    </row>
    <row r="8" spans="1:8" ht="15.75" thickBot="1">
      <c r="B8" s="6" t="s">
        <v>20</v>
      </c>
      <c r="C8" s="6" t="s">
        <v>21</v>
      </c>
      <c r="D8" s="6" t="s">
        <v>23</v>
      </c>
      <c r="E8" s="6" t="s">
        <v>25</v>
      </c>
      <c r="F8" s="6" t="s">
        <v>27</v>
      </c>
      <c r="G8" s="6" t="s">
        <v>29</v>
      </c>
      <c r="H8" s="6" t="s">
        <v>30</v>
      </c>
    </row>
    <row r="9" spans="1:8">
      <c r="B9" s="3" t="s">
        <v>35</v>
      </c>
      <c r="C9" s="3" t="s">
        <v>5</v>
      </c>
      <c r="D9" s="7">
        <v>666.66666666666663</v>
      </c>
      <c r="E9" s="7">
        <v>0</v>
      </c>
      <c r="F9" s="3">
        <v>50.000000000022219</v>
      </c>
      <c r="G9" s="3">
        <v>30.000000000013337</v>
      </c>
      <c r="H9" s="3">
        <v>90.000000000039989</v>
      </c>
    </row>
    <row r="10" spans="1:8" ht="15.75" thickBot="1">
      <c r="B10" s="4" t="s">
        <v>36</v>
      </c>
      <c r="C10" s="4" t="s">
        <v>6</v>
      </c>
      <c r="D10" s="8">
        <v>333.33333333333331</v>
      </c>
      <c r="E10" s="8">
        <v>0</v>
      </c>
      <c r="F10" s="4">
        <v>80.000000000035527</v>
      </c>
      <c r="G10" s="4">
        <v>1E+30</v>
      </c>
      <c r="H10" s="4">
        <v>30.000000000013337</v>
      </c>
    </row>
    <row r="12" spans="1:8" ht="15.75" thickBot="1">
      <c r="A12" t="s">
        <v>31</v>
      </c>
    </row>
    <row r="13" spans="1:8">
      <c r="B13" s="5"/>
      <c r="C13" s="5"/>
      <c r="D13" s="5" t="s">
        <v>22</v>
      </c>
      <c r="E13" s="5" t="s">
        <v>32</v>
      </c>
      <c r="F13" s="5" t="s">
        <v>2</v>
      </c>
      <c r="G13" s="5" t="s">
        <v>28</v>
      </c>
      <c r="H13" s="5" t="s">
        <v>28</v>
      </c>
    </row>
    <row r="14" spans="1:8" ht="15.75" thickBot="1">
      <c r="B14" s="6" t="s">
        <v>20</v>
      </c>
      <c r="C14" s="6" t="s">
        <v>21</v>
      </c>
      <c r="D14" s="6" t="s">
        <v>23</v>
      </c>
      <c r="E14" s="6" t="s">
        <v>33</v>
      </c>
      <c r="F14" s="6" t="s">
        <v>34</v>
      </c>
      <c r="G14" s="6" t="s">
        <v>29</v>
      </c>
      <c r="H14" s="6" t="s">
        <v>30</v>
      </c>
    </row>
    <row r="15" spans="1:8">
      <c r="B15" s="3" t="s">
        <v>37</v>
      </c>
      <c r="C15" s="3" t="s">
        <v>38</v>
      </c>
      <c r="D15" s="7">
        <v>1000</v>
      </c>
      <c r="E15" s="7">
        <v>60.000000000122782</v>
      </c>
      <c r="F15" s="3">
        <v>1000</v>
      </c>
      <c r="G15" s="3">
        <v>1E+30</v>
      </c>
      <c r="H15" s="3">
        <v>249.99999999957367</v>
      </c>
    </row>
    <row r="16" spans="1:8">
      <c r="B16" s="3" t="s">
        <v>39</v>
      </c>
      <c r="C16" s="3" t="s">
        <v>40</v>
      </c>
      <c r="D16" s="7">
        <v>666.66666666666663</v>
      </c>
      <c r="E16" s="7">
        <v>0</v>
      </c>
      <c r="F16" s="3">
        <v>250</v>
      </c>
      <c r="G16" s="3">
        <v>416.66666666666657</v>
      </c>
      <c r="H16" s="3">
        <v>1E+30</v>
      </c>
    </row>
    <row r="17" spans="2:8">
      <c r="B17" s="3" t="s">
        <v>41</v>
      </c>
      <c r="C17" s="3" t="s">
        <v>42</v>
      </c>
      <c r="D17" s="7">
        <v>333.33333333333331</v>
      </c>
      <c r="E17" s="7">
        <v>0</v>
      </c>
      <c r="F17" s="3">
        <v>250</v>
      </c>
      <c r="G17" s="3">
        <v>83.333333333333329</v>
      </c>
      <c r="H17" s="3">
        <v>1E+30</v>
      </c>
    </row>
    <row r="18" spans="2:8" ht="15.75" thickBot="1">
      <c r="B18" s="4" t="s">
        <v>43</v>
      </c>
      <c r="C18" s="4" t="s">
        <v>44</v>
      </c>
      <c r="D18" s="8">
        <v>666.66666666666663</v>
      </c>
      <c r="E18" s="8">
        <v>-10.000000000003414</v>
      </c>
      <c r="F18" s="4">
        <v>0</v>
      </c>
      <c r="G18" s="4">
        <v>250</v>
      </c>
      <c r="H18" s="4">
        <v>1249.9999999999995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12"/>
  <sheetViews>
    <sheetView workbookViewId="0"/>
  </sheetViews>
  <sheetFormatPr defaultRowHeight="15"/>
  <cols>
    <col min="1" max="1" width="17.7109375" bestFit="1" customWidth="1"/>
  </cols>
  <sheetData>
    <row r="1" spans="1:16">
      <c r="A1" s="2" t="s">
        <v>0</v>
      </c>
      <c r="G1" s="2" t="s">
        <v>0</v>
      </c>
      <c r="M1" s="2" t="s">
        <v>0</v>
      </c>
    </row>
    <row r="2" spans="1:16">
      <c r="A2" t="s">
        <v>78</v>
      </c>
      <c r="B2" t="s">
        <v>5</v>
      </c>
      <c r="C2">
        <v>15.000000000000004</v>
      </c>
      <c r="G2" t="s">
        <v>78</v>
      </c>
      <c r="H2" t="s">
        <v>5</v>
      </c>
      <c r="I2" s="10">
        <v>16</v>
      </c>
      <c r="M2" t="s">
        <v>78</v>
      </c>
      <c r="N2" t="s">
        <v>5</v>
      </c>
      <c r="O2">
        <v>15.000000000000004</v>
      </c>
    </row>
    <row r="3" spans="1:16">
      <c r="A3" t="s">
        <v>79</v>
      </c>
      <c r="B3" t="s">
        <v>6</v>
      </c>
      <c r="C3">
        <v>15</v>
      </c>
      <c r="G3" t="s">
        <v>79</v>
      </c>
      <c r="H3" t="s">
        <v>6</v>
      </c>
      <c r="I3">
        <v>15</v>
      </c>
      <c r="M3" t="s">
        <v>79</v>
      </c>
      <c r="N3" t="s">
        <v>6</v>
      </c>
      <c r="O3" s="10">
        <v>16</v>
      </c>
    </row>
    <row r="6" spans="1:16">
      <c r="A6" s="2" t="s">
        <v>1</v>
      </c>
      <c r="G6" s="2" t="s">
        <v>1</v>
      </c>
      <c r="M6" s="2" t="s">
        <v>1</v>
      </c>
    </row>
    <row r="7" spans="1:16">
      <c r="A7" t="s">
        <v>80</v>
      </c>
      <c r="B7">
        <f>7.5*C2+9*C3</f>
        <v>247.50000000000003</v>
      </c>
      <c r="C7" t="s">
        <v>82</v>
      </c>
      <c r="G7" t="s">
        <v>80</v>
      </c>
      <c r="H7">
        <f>7.5*I2+9*I3</f>
        <v>255</v>
      </c>
      <c r="I7" t="s">
        <v>82</v>
      </c>
      <c r="J7">
        <f>H7-B7</f>
        <v>7.4999999999999716</v>
      </c>
      <c r="M7" t="s">
        <v>80</v>
      </c>
      <c r="N7">
        <f>7.5*O2+9*O3</f>
        <v>256.5</v>
      </c>
      <c r="O7" t="s">
        <v>82</v>
      </c>
      <c r="P7">
        <f>N7-B7</f>
        <v>8.9999999999999716</v>
      </c>
    </row>
    <row r="9" spans="1:16">
      <c r="A9" s="2" t="s">
        <v>77</v>
      </c>
      <c r="G9" s="2" t="s">
        <v>77</v>
      </c>
      <c r="M9" s="2" t="s">
        <v>77</v>
      </c>
    </row>
    <row r="10" spans="1:16">
      <c r="A10" t="s">
        <v>7</v>
      </c>
      <c r="B10">
        <f>C2+C3</f>
        <v>30.000000000000004</v>
      </c>
      <c r="C10" t="s">
        <v>81</v>
      </c>
      <c r="D10">
        <v>30</v>
      </c>
      <c r="G10" t="s">
        <v>7</v>
      </c>
      <c r="H10">
        <f>I2+I3</f>
        <v>31</v>
      </c>
      <c r="I10" t="s">
        <v>81</v>
      </c>
      <c r="J10">
        <v>30</v>
      </c>
      <c r="M10" t="s">
        <v>7</v>
      </c>
      <c r="N10">
        <f>O2+O3</f>
        <v>31.000000000000004</v>
      </c>
      <c r="O10" t="s">
        <v>81</v>
      </c>
      <c r="P10">
        <v>30</v>
      </c>
    </row>
    <row r="11" spans="1:16">
      <c r="A11" t="s">
        <v>83</v>
      </c>
      <c r="B11">
        <f>0.1*C2+0.3*C3</f>
        <v>6</v>
      </c>
      <c r="C11" t="s">
        <v>9</v>
      </c>
      <c r="D11">
        <f>0.2*D10</f>
        <v>6</v>
      </c>
      <c r="G11" t="s">
        <v>83</v>
      </c>
      <c r="H11">
        <f>0.1*I2+0.3*I3</f>
        <v>6.1</v>
      </c>
      <c r="I11" t="s">
        <v>9</v>
      </c>
      <c r="J11">
        <f>0.2*J10</f>
        <v>6</v>
      </c>
      <c r="M11" t="s">
        <v>83</v>
      </c>
      <c r="N11">
        <f>0.1*O2+0.3*O3</f>
        <v>6.3000000000000007</v>
      </c>
      <c r="O11" t="s">
        <v>9</v>
      </c>
      <c r="P11">
        <f>0.2*P10</f>
        <v>6</v>
      </c>
    </row>
    <row r="12" spans="1:16">
      <c r="A12" t="s">
        <v>84</v>
      </c>
      <c r="B12">
        <f>0.06*C2+0.12*C3</f>
        <v>2.7</v>
      </c>
      <c r="C12" t="s">
        <v>8</v>
      </c>
      <c r="D12">
        <f>0.1*D10</f>
        <v>3</v>
      </c>
      <c r="G12" t="s">
        <v>84</v>
      </c>
      <c r="H12">
        <f>0.06*I2+0.12*I3</f>
        <v>2.76</v>
      </c>
      <c r="I12" t="s">
        <v>8</v>
      </c>
      <c r="J12">
        <f>0.1*J10</f>
        <v>3</v>
      </c>
      <c r="M12" t="s">
        <v>84</v>
      </c>
      <c r="N12">
        <f>0.06*O2+0.12*O3</f>
        <v>2.8200000000000003</v>
      </c>
      <c r="O12" t="s">
        <v>8</v>
      </c>
      <c r="P12">
        <f>0.1*P10</f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showGridLines="0" workbookViewId="0">
      <selection activeCell="I16" sqref="I16"/>
    </sheetView>
  </sheetViews>
  <sheetFormatPr defaultRowHeight="15"/>
  <cols>
    <col min="1" max="1" width="2.28515625" customWidth="1"/>
    <col min="2" max="2" width="6.140625" bestFit="1" customWidth="1"/>
    <col min="3" max="3" width="10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10">
      <c r="A1" s="1" t="s">
        <v>16</v>
      </c>
    </row>
    <row r="2" spans="1:10">
      <c r="A2" s="1" t="s">
        <v>85</v>
      </c>
    </row>
    <row r="3" spans="1:10">
      <c r="A3" s="1" t="s">
        <v>86</v>
      </c>
    </row>
    <row r="6" spans="1:10" ht="15.75" thickBot="1">
      <c r="A6" t="s">
        <v>19</v>
      </c>
    </row>
    <row r="7" spans="1:10">
      <c r="B7" s="5"/>
      <c r="C7" s="5"/>
      <c r="D7" s="5" t="s">
        <v>22</v>
      </c>
      <c r="E7" s="5" t="s">
        <v>24</v>
      </c>
      <c r="F7" s="5" t="s">
        <v>26</v>
      </c>
      <c r="G7" s="5" t="s">
        <v>28</v>
      </c>
      <c r="H7" s="5" t="s">
        <v>28</v>
      </c>
      <c r="I7" s="5"/>
      <c r="J7" s="5"/>
    </row>
    <row r="8" spans="1:10" ht="15.75" thickBot="1">
      <c r="B8" s="6" t="s">
        <v>20</v>
      </c>
      <c r="C8" s="6" t="s">
        <v>21</v>
      </c>
      <c r="D8" s="6" t="s">
        <v>23</v>
      </c>
      <c r="E8" s="6" t="s">
        <v>25</v>
      </c>
      <c r="F8" s="6" t="s">
        <v>27</v>
      </c>
      <c r="G8" s="6" t="s">
        <v>29</v>
      </c>
      <c r="H8" s="6" t="s">
        <v>30</v>
      </c>
      <c r="I8" s="6" t="s">
        <v>15</v>
      </c>
      <c r="J8" s="6" t="s">
        <v>82</v>
      </c>
    </row>
    <row r="9" spans="1:10">
      <c r="B9" s="3" t="s">
        <v>35</v>
      </c>
      <c r="C9" s="3" t="s">
        <v>5</v>
      </c>
      <c r="D9" s="7">
        <v>15.000000000000004</v>
      </c>
      <c r="E9" s="7">
        <v>0</v>
      </c>
      <c r="F9" s="3">
        <v>7.4999999999899298</v>
      </c>
      <c r="G9" s="3">
        <v>1.500000000006513</v>
      </c>
      <c r="H9" s="3">
        <v>1E+30</v>
      </c>
      <c r="I9" s="3">
        <f>F9+G9</f>
        <v>8.9999999999964437</v>
      </c>
      <c r="J9" s="3">
        <f>F9-H9</f>
        <v>-1E+30</v>
      </c>
    </row>
    <row r="10" spans="1:10" ht="15.75" thickBot="1">
      <c r="B10" s="4" t="s">
        <v>36</v>
      </c>
      <c r="C10" s="4" t="s">
        <v>6</v>
      </c>
      <c r="D10" s="8">
        <v>15</v>
      </c>
      <c r="E10" s="8">
        <v>0</v>
      </c>
      <c r="F10" s="4">
        <v>8.9999999999971312</v>
      </c>
      <c r="G10" s="4">
        <v>1E+30</v>
      </c>
      <c r="H10" s="4">
        <v>1.5000000000066278</v>
      </c>
      <c r="I10" s="4">
        <f>F10+G10</f>
        <v>1E+30</v>
      </c>
      <c r="J10" s="4">
        <f>F10-H10</f>
        <v>7.4999999999905036</v>
      </c>
    </row>
    <row r="12" spans="1:10" ht="15.75" thickBot="1">
      <c r="A12" t="s">
        <v>31</v>
      </c>
    </row>
    <row r="13" spans="1:10">
      <c r="B13" s="5"/>
      <c r="C13" s="5"/>
      <c r="D13" s="5" t="s">
        <v>22</v>
      </c>
      <c r="E13" s="5" t="s">
        <v>32</v>
      </c>
      <c r="F13" s="5" t="s">
        <v>2</v>
      </c>
      <c r="G13" s="5" t="s">
        <v>28</v>
      </c>
      <c r="H13" s="5" t="s">
        <v>28</v>
      </c>
    </row>
    <row r="14" spans="1:10" ht="15.75" thickBot="1">
      <c r="B14" s="6" t="s">
        <v>20</v>
      </c>
      <c r="C14" s="6" t="s">
        <v>21</v>
      </c>
      <c r="D14" s="6" t="s">
        <v>23</v>
      </c>
      <c r="E14" s="6" t="s">
        <v>33</v>
      </c>
      <c r="F14" s="6" t="s">
        <v>34</v>
      </c>
      <c r="G14" s="6" t="s">
        <v>29</v>
      </c>
      <c r="H14" s="6" t="s">
        <v>30</v>
      </c>
    </row>
    <row r="15" spans="1:10">
      <c r="B15" s="3" t="s">
        <v>39</v>
      </c>
      <c r="C15" s="3" t="s">
        <v>58</v>
      </c>
      <c r="D15" s="7">
        <v>30.000000000000004</v>
      </c>
      <c r="E15" s="7">
        <v>6.7499999999764624</v>
      </c>
      <c r="F15" s="3">
        <v>30</v>
      </c>
      <c r="G15" s="3">
        <v>10.000000000086846</v>
      </c>
      <c r="H15" s="3">
        <v>10.00000000000197</v>
      </c>
    </row>
    <row r="16" spans="1:10">
      <c r="B16" s="3" t="s">
        <v>41</v>
      </c>
      <c r="C16" s="3" t="s">
        <v>87</v>
      </c>
      <c r="D16" s="7">
        <v>6</v>
      </c>
      <c r="E16" s="7">
        <v>7.5000000000370104</v>
      </c>
      <c r="F16" s="3">
        <v>6</v>
      </c>
      <c r="G16" s="3">
        <v>0.9999999999980258</v>
      </c>
      <c r="H16" s="3">
        <v>2.9999999999984515</v>
      </c>
    </row>
    <row r="17" spans="2:8" ht="15.75" thickBot="1">
      <c r="B17" s="4" t="s">
        <v>43</v>
      </c>
      <c r="C17" s="4" t="s">
        <v>88</v>
      </c>
      <c r="D17" s="8">
        <v>2.7</v>
      </c>
      <c r="E17" s="8">
        <v>0</v>
      </c>
      <c r="F17" s="4">
        <v>3</v>
      </c>
      <c r="G17" s="4">
        <v>1E+30</v>
      </c>
      <c r="H17" s="4">
        <v>0.29999999999999993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19.5703125" bestFit="1" customWidth="1"/>
  </cols>
  <sheetData>
    <row r="1" spans="1:7">
      <c r="A1" s="2" t="s">
        <v>0</v>
      </c>
      <c r="C1" t="s">
        <v>96</v>
      </c>
      <c r="E1" t="s">
        <v>94</v>
      </c>
      <c r="F1" t="s">
        <v>95</v>
      </c>
    </row>
    <row r="2" spans="1:7">
      <c r="A2" t="s">
        <v>89</v>
      </c>
      <c r="B2" t="s">
        <v>90</v>
      </c>
      <c r="C2">
        <v>9999.9999999543252</v>
      </c>
      <c r="D2">
        <f>C2*E2</f>
        <v>999999.99999543256</v>
      </c>
      <c r="E2">
        <v>100</v>
      </c>
      <c r="F2">
        <v>0.04</v>
      </c>
      <c r="G2">
        <f>F2*E2</f>
        <v>4</v>
      </c>
    </row>
    <row r="3" spans="1:7">
      <c r="A3" t="s">
        <v>91</v>
      </c>
      <c r="B3" t="s">
        <v>92</v>
      </c>
      <c r="C3">
        <v>4000.0000000913515</v>
      </c>
      <c r="D3">
        <f>C3*E3</f>
        <v>200000.00000456758</v>
      </c>
      <c r="E3">
        <v>50</v>
      </c>
      <c r="F3">
        <v>0.1</v>
      </c>
      <c r="G3">
        <f>F3*E3</f>
        <v>5</v>
      </c>
    </row>
    <row r="5" spans="1:7">
      <c r="A5" s="2" t="s">
        <v>1</v>
      </c>
    </row>
    <row r="6" spans="1:7">
      <c r="A6">
        <f>0.3*C2+0.8*C3</f>
        <v>6200.0000000593791</v>
      </c>
      <c r="B6" t="s">
        <v>82</v>
      </c>
    </row>
    <row r="8" spans="1:7">
      <c r="A8" s="2" t="s">
        <v>2</v>
      </c>
    </row>
    <row r="9" spans="1:7">
      <c r="A9">
        <f>C2*E2</f>
        <v>999999.99999543256</v>
      </c>
      <c r="B9" t="s">
        <v>9</v>
      </c>
      <c r="C9">
        <v>300000</v>
      </c>
    </row>
    <row r="10" spans="1:7">
      <c r="A10">
        <f>4*C2+5*C3</f>
        <v>60000.000000274056</v>
      </c>
      <c r="B10" t="s">
        <v>9</v>
      </c>
      <c r="C10">
        <v>60000</v>
      </c>
    </row>
    <row r="11" spans="1:7">
      <c r="A11">
        <f>C2*E2+C3*E3</f>
        <v>1200000.0000000002</v>
      </c>
      <c r="B11" t="s">
        <v>8</v>
      </c>
      <c r="C11">
        <v>1200000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2:M15"/>
  <sheetViews>
    <sheetView workbookViewId="0">
      <selection activeCell="B1" sqref="B1"/>
    </sheetView>
  </sheetViews>
  <sheetFormatPr defaultRowHeight="15"/>
  <sheetData>
    <row r="2" spans="1:13">
      <c r="A2" s="1" t="s">
        <v>97</v>
      </c>
      <c r="B2" s="1" t="s">
        <v>99</v>
      </c>
      <c r="C2" s="1" t="s">
        <v>105</v>
      </c>
      <c r="D2" s="1" t="s">
        <v>100</v>
      </c>
      <c r="E2" s="1" t="s">
        <v>104</v>
      </c>
      <c r="F2" s="1" t="s">
        <v>101</v>
      </c>
      <c r="G2" s="1" t="s">
        <v>102</v>
      </c>
      <c r="H2" s="1" t="s">
        <v>103</v>
      </c>
    </row>
    <row r="3" spans="1:13">
      <c r="A3" s="1" t="s">
        <v>98</v>
      </c>
      <c r="B3">
        <v>14</v>
      </c>
      <c r="C3">
        <v>13</v>
      </c>
      <c r="D3">
        <v>15</v>
      </c>
      <c r="E3">
        <v>16</v>
      </c>
      <c r="F3">
        <v>17</v>
      </c>
      <c r="G3">
        <v>18</v>
      </c>
      <c r="H3">
        <v>11</v>
      </c>
    </row>
    <row r="5" spans="1:13">
      <c r="B5" t="s">
        <v>106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112</v>
      </c>
    </row>
    <row r="6" spans="1:13">
      <c r="A6" s="2" t="s">
        <v>93</v>
      </c>
      <c r="B6">
        <v>2.9999999999999987</v>
      </c>
      <c r="C6">
        <v>6.0000000000000018</v>
      </c>
      <c r="D6">
        <v>0</v>
      </c>
      <c r="E6">
        <v>7</v>
      </c>
      <c r="F6">
        <v>0</v>
      </c>
      <c r="G6">
        <v>3.9999999999955573</v>
      </c>
      <c r="H6">
        <v>0</v>
      </c>
    </row>
    <row r="7" spans="1:13">
      <c r="A7" s="2" t="s">
        <v>26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f>SUMPRODUCT(B7:H7,B6:H6)</f>
        <v>19.999999999995559</v>
      </c>
      <c r="J7" t="s">
        <v>82</v>
      </c>
    </row>
    <row r="9" spans="1:13">
      <c r="A9" s="2" t="s">
        <v>113</v>
      </c>
      <c r="B9" t="s">
        <v>114</v>
      </c>
      <c r="C9">
        <v>1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K9">
        <f t="shared" ref="K9:K14" si="0">SUMPRODUCT(C9:I9,$B$6:$H$6)</f>
        <v>13.999999999995556</v>
      </c>
      <c r="L9">
        <v>14</v>
      </c>
      <c r="M9">
        <f>SUMPRODUCT(E9:K9,B6:H6)</f>
        <v>13.000000000000002</v>
      </c>
    </row>
    <row r="10" spans="1:13">
      <c r="B10" t="s">
        <v>115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  <c r="K10">
        <f t="shared" si="0"/>
        <v>12.999999999995557</v>
      </c>
      <c r="L10">
        <v>13</v>
      </c>
      <c r="M10">
        <f t="shared" ref="M10:M15" si="1">SUMPRODUCT(E10:K10,B7:H7)</f>
        <v>15.999999999995557</v>
      </c>
    </row>
    <row r="11" spans="1:13">
      <c r="B11" t="s">
        <v>116</v>
      </c>
      <c r="C11">
        <v>1</v>
      </c>
      <c r="D11">
        <v>1</v>
      </c>
      <c r="E11">
        <v>1</v>
      </c>
      <c r="F11">
        <v>0</v>
      </c>
      <c r="G11">
        <v>0</v>
      </c>
      <c r="H11">
        <v>1</v>
      </c>
      <c r="I11">
        <v>1</v>
      </c>
      <c r="K11">
        <f t="shared" si="0"/>
        <v>12.999999999995557</v>
      </c>
      <c r="L11">
        <v>15</v>
      </c>
      <c r="M11">
        <f t="shared" si="1"/>
        <v>0</v>
      </c>
    </row>
    <row r="12" spans="1:13">
      <c r="B12" t="s">
        <v>117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1</v>
      </c>
      <c r="K12">
        <f t="shared" si="0"/>
        <v>16</v>
      </c>
      <c r="L12">
        <v>16</v>
      </c>
      <c r="M12">
        <f t="shared" si="1"/>
        <v>18</v>
      </c>
    </row>
    <row r="13" spans="1:13">
      <c r="B13" t="s">
        <v>118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0</v>
      </c>
      <c r="K13">
        <f t="shared" si="0"/>
        <v>16</v>
      </c>
      <c r="L13">
        <v>17</v>
      </c>
      <c r="M13">
        <f t="shared" si="1"/>
        <v>18</v>
      </c>
    </row>
    <row r="14" spans="1:13">
      <c r="B14" t="s">
        <v>119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K14">
        <f t="shared" si="0"/>
        <v>16.999999999995559</v>
      </c>
      <c r="L14">
        <v>18</v>
      </c>
      <c r="M14">
        <f t="shared" si="1"/>
        <v>19.999999999995559</v>
      </c>
    </row>
    <row r="15" spans="1:13">
      <c r="B15" t="s">
        <v>120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K15">
        <f>SUMPRODUCT(C15:I15,$B$6:$H$6)</f>
        <v>10.999999999995557</v>
      </c>
      <c r="L15">
        <v>11</v>
      </c>
      <c r="M15">
        <f t="shared" si="1"/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B1" sqref="B1"/>
    </sheetView>
  </sheetViews>
  <sheetFormatPr defaultRowHeight="15"/>
  <cols>
    <col min="1" max="1" width="23.42578125" bestFit="1" customWidth="1"/>
    <col min="2" max="4" width="15.42578125" bestFit="1" customWidth="1"/>
    <col min="7" max="7" width="12.5703125" bestFit="1" customWidth="1"/>
    <col min="8" max="9" width="12" bestFit="1" customWidth="1"/>
  </cols>
  <sheetData>
    <row r="1" spans="1:4">
      <c r="B1" t="s">
        <v>121</v>
      </c>
      <c r="C1" t="s">
        <v>122</v>
      </c>
      <c r="D1" t="s">
        <v>123</v>
      </c>
    </row>
    <row r="2" spans="1:4">
      <c r="A2" t="s">
        <v>127</v>
      </c>
      <c r="B2">
        <v>50</v>
      </c>
      <c r="C2">
        <v>42</v>
      </c>
      <c r="D2">
        <v>30</v>
      </c>
    </row>
    <row r="3" spans="1:4">
      <c r="A3" t="s">
        <v>124</v>
      </c>
      <c r="B3">
        <v>60</v>
      </c>
      <c r="C3">
        <v>48</v>
      </c>
      <c r="D3">
        <v>35</v>
      </c>
    </row>
    <row r="4" spans="1:4">
      <c r="A4" t="s">
        <v>125</v>
      </c>
      <c r="B4">
        <v>40</v>
      </c>
      <c r="C4">
        <v>30</v>
      </c>
      <c r="D4">
        <v>35</v>
      </c>
    </row>
    <row r="5" spans="1:4">
      <c r="A5" t="s">
        <v>126</v>
      </c>
      <c r="B5">
        <v>36</v>
      </c>
      <c r="C5">
        <v>42</v>
      </c>
      <c r="D5">
        <v>55</v>
      </c>
    </row>
    <row r="7" spans="1:4">
      <c r="A7" s="2" t="s">
        <v>93</v>
      </c>
      <c r="B7" t="s">
        <v>121</v>
      </c>
      <c r="C7" t="s">
        <v>122</v>
      </c>
      <c r="D7" t="s">
        <v>123</v>
      </c>
    </row>
    <row r="8" spans="1:4">
      <c r="A8" t="s">
        <v>127</v>
      </c>
      <c r="B8" s="11">
        <v>40</v>
      </c>
      <c r="C8" s="11">
        <v>30</v>
      </c>
      <c r="D8" s="11">
        <v>30</v>
      </c>
    </row>
    <row r="9" spans="1:4">
      <c r="A9" t="s">
        <v>124</v>
      </c>
      <c r="B9" s="11">
        <v>0</v>
      </c>
      <c r="C9" s="11">
        <v>0</v>
      </c>
      <c r="D9" s="11">
        <v>0</v>
      </c>
    </row>
    <row r="10" spans="1:4">
      <c r="B10">
        <f>SUM(B8:B9)</f>
        <v>40</v>
      </c>
      <c r="C10">
        <f t="shared" ref="C10:D10" si="0">SUM(C8:C9)</f>
        <v>30</v>
      </c>
      <c r="D10">
        <f t="shared" si="0"/>
        <v>30</v>
      </c>
    </row>
    <row r="12" spans="1:4">
      <c r="A12" s="2" t="s">
        <v>31</v>
      </c>
      <c r="B12">
        <f t="shared" ref="B12:D13" si="1">B8/B2</f>
        <v>0.8</v>
      </c>
      <c r="C12">
        <f t="shared" si="1"/>
        <v>0.7142857142857143</v>
      </c>
      <c r="D12">
        <f t="shared" si="1"/>
        <v>1</v>
      </c>
    </row>
    <row r="13" spans="1:4">
      <c r="B13" s="11">
        <f t="shared" si="1"/>
        <v>0</v>
      </c>
      <c r="C13">
        <f t="shared" si="1"/>
        <v>0</v>
      </c>
      <c r="D13">
        <f t="shared" si="1"/>
        <v>0</v>
      </c>
    </row>
    <row r="14" spans="1:4">
      <c r="B14">
        <f>SUM(B12:B13)</f>
        <v>0.8</v>
      </c>
      <c r="C14">
        <f t="shared" ref="C14:D14" si="2">SUM(C12:C13)</f>
        <v>0.7142857142857143</v>
      </c>
      <c r="D14">
        <f t="shared" si="2"/>
        <v>1</v>
      </c>
    </row>
    <row r="15" spans="1:4">
      <c r="B15">
        <v>1</v>
      </c>
      <c r="C15">
        <v>1</v>
      </c>
      <c r="D15">
        <v>1</v>
      </c>
    </row>
    <row r="17" spans="1:4">
      <c r="B17">
        <f>B5*B10</f>
        <v>1440</v>
      </c>
      <c r="C17">
        <f>C5*C10</f>
        <v>1260</v>
      </c>
      <c r="D17">
        <f>D5*D10</f>
        <v>1650</v>
      </c>
    </row>
    <row r="19" spans="1:4">
      <c r="A19" s="2" t="s">
        <v>129</v>
      </c>
      <c r="B19">
        <f>SUM(B17:D17)</f>
        <v>4350</v>
      </c>
      <c r="C19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1.Total audience exposure</vt:lpstr>
      <vt:lpstr>Answer Report 1</vt:lpstr>
      <vt:lpstr>Limits Report 1</vt:lpstr>
      <vt:lpstr>Sensitivity Report 1</vt:lpstr>
      <vt:lpstr>2.Bicycle material</vt:lpstr>
      <vt:lpstr>Sensitivity Report 2</vt:lpstr>
      <vt:lpstr>3.Fund allocation</vt:lpstr>
      <vt:lpstr>4.Staffing</vt:lpstr>
      <vt:lpstr>5.Vendor allocation</vt:lpstr>
      <vt:lpstr>1.Decision making</vt:lpstr>
      <vt:lpstr>2.Problem 1</vt:lpstr>
      <vt:lpstr>3. Problem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imsit1</cp:lastModifiedBy>
  <dcterms:created xsi:type="dcterms:W3CDTF">2022-08-23T04:20:41Z</dcterms:created>
  <dcterms:modified xsi:type="dcterms:W3CDTF">2022-09-30T12:53:42Z</dcterms:modified>
</cp:coreProperties>
</file>