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rvnbrims\Downloads\"/>
    </mc:Choice>
  </mc:AlternateContent>
  <xr:revisionPtr revIDLastSave="0" documentId="13_ncr:1_{62EAC04C-8532-4557-BFD2-9932E072475F}" xr6:coauthVersionLast="47" xr6:coauthVersionMax="47" xr10:uidLastSave="{00000000-0000-0000-0000-000000000000}"/>
  <bookViews>
    <workbookView xWindow="-108" yWindow="-108" windowWidth="23256" windowHeight="12576" xr2:uid="{8A6C7998-0E18-423E-AA5B-600CC7CC252F}"/>
  </bookViews>
  <sheets>
    <sheet name="Travelling Salesman" sheetId="5" r:id="rId1"/>
    <sheet name="Sheet2" sheetId="6" r:id="rId2"/>
    <sheet name="Icecream Distribution " sheetId="7" r:id="rId3"/>
    <sheet name="Portfolio Optimization Solver " sheetId="15" r:id="rId4"/>
  </sheets>
  <definedNames>
    <definedName name="_30">#REF!</definedName>
    <definedName name="Ch">#REF!</definedName>
    <definedName name="Co">#REF!</definedName>
    <definedName name="D">#REF!</definedName>
    <definedName name="P">#REF!</definedName>
    <definedName name="Q">#REF!</definedName>
    <definedName name="solver_adj" localSheetId="2" hidden="1">'Icecream Distribution '!$C$8:$G$8</definedName>
    <definedName name="solver_adj" localSheetId="3" hidden="1">'Portfolio Optimization Solver '!$Q$10:$S$10</definedName>
    <definedName name="solver_adj" localSheetId="1" hidden="1">Sheet2!$B$10:$H$10</definedName>
    <definedName name="solver_adj" localSheetId="0" hidden="1">'Travelling Salesman'!$B$10:$H$10</definedName>
    <definedName name="solver_cvg" localSheetId="2" hidden="1">0.0001</definedName>
    <definedName name="solver_cvg" localSheetId="3" hidden="1">0.0001</definedName>
    <definedName name="solver_cvg" localSheetId="1" hidden="1">0.0001</definedName>
    <definedName name="solver_cvg" localSheetId="0" hidden="1">0.0001</definedName>
    <definedName name="solver_drv" localSheetId="2" hidden="1">1</definedName>
    <definedName name="solver_drv" localSheetId="3" hidden="1">2</definedName>
    <definedName name="solver_drv" localSheetId="1" hidden="1">1</definedName>
    <definedName name="solver_drv" localSheetId="0" hidden="1">1</definedName>
    <definedName name="solver_eng" localSheetId="2" hidden="1">3</definedName>
    <definedName name="solver_eng" localSheetId="3" hidden="1">1</definedName>
    <definedName name="solver_eng" localSheetId="1" hidden="1">3</definedName>
    <definedName name="solver_eng" localSheetId="0" hidden="1">3</definedName>
    <definedName name="solver_est" localSheetId="2" hidden="1">1</definedName>
    <definedName name="solver_est" localSheetId="3" hidden="1">1</definedName>
    <definedName name="solver_est" localSheetId="1" hidden="1">1</definedName>
    <definedName name="solver_est" localSheetId="0" hidden="1">1</definedName>
    <definedName name="solver_itr" localSheetId="2" hidden="1">2147483647</definedName>
    <definedName name="solver_itr" localSheetId="3" hidden="1">2147483647</definedName>
    <definedName name="solver_itr" localSheetId="1" hidden="1">2147483647</definedName>
    <definedName name="solver_itr" localSheetId="0" hidden="1">2147483647</definedName>
    <definedName name="solver_lhs1" localSheetId="2" hidden="1">'Icecream Distribution '!$C$8:$G$8</definedName>
    <definedName name="solver_lhs1" localSheetId="3" hidden="1">'Portfolio Optimization Solver '!$P$17</definedName>
    <definedName name="solver_lhs1" localSheetId="1" hidden="1">Sheet2!$B$10:$H$10</definedName>
    <definedName name="solver_lhs1" localSheetId="0" hidden="1">'Travelling Salesman'!$B$10:$H$10</definedName>
    <definedName name="solver_lhs2" localSheetId="3" hidden="1">'Portfolio Optimization Solver '!$Q$10</definedName>
    <definedName name="solver_lhs2" localSheetId="0" hidden="1">'Travelling Salesman'!$J$13:$J$17</definedName>
    <definedName name="solver_lhs3" localSheetId="3" hidden="1">'Portfolio Optimization Solver '!$R$10</definedName>
    <definedName name="solver_lhs4" localSheetId="3" hidden="1">'Portfolio Optimization Solver '!$S$10</definedName>
    <definedName name="solver_mip" localSheetId="2" hidden="1">2147483647</definedName>
    <definedName name="solver_mip" localSheetId="3" hidden="1">2147483647</definedName>
    <definedName name="solver_mip" localSheetId="1" hidden="1">2147483647</definedName>
    <definedName name="solver_mip" localSheetId="0" hidden="1">2147483647</definedName>
    <definedName name="solver_mni" localSheetId="2" hidden="1">30</definedName>
    <definedName name="solver_mni" localSheetId="3" hidden="1">30</definedName>
    <definedName name="solver_mni" localSheetId="1" hidden="1">30</definedName>
    <definedName name="solver_mni" localSheetId="0" hidden="1">30</definedName>
    <definedName name="solver_mrt" localSheetId="2" hidden="1">0.075</definedName>
    <definedName name="solver_mrt" localSheetId="3" hidden="1">0.075</definedName>
    <definedName name="solver_mrt" localSheetId="1" hidden="1">0.075</definedName>
    <definedName name="solver_mrt" localSheetId="0" hidden="1">0.075</definedName>
    <definedName name="solver_msl" localSheetId="2" hidden="1">2</definedName>
    <definedName name="solver_msl" localSheetId="3" hidden="1">2</definedName>
    <definedName name="solver_msl" localSheetId="1" hidden="1">2</definedName>
    <definedName name="solver_msl" localSheetId="0" hidden="1">2</definedName>
    <definedName name="solver_neg" localSheetId="2" hidden="1">1</definedName>
    <definedName name="solver_neg" localSheetId="3" hidden="1">1</definedName>
    <definedName name="solver_neg" localSheetId="1" hidden="1">1</definedName>
    <definedName name="solver_neg" localSheetId="0" hidden="1">1</definedName>
    <definedName name="solver_nod" localSheetId="2" hidden="1">2147483647</definedName>
    <definedName name="solver_nod" localSheetId="3" hidden="1">2147483647</definedName>
    <definedName name="solver_nod" localSheetId="1" hidden="1">2147483647</definedName>
    <definedName name="solver_nod" localSheetId="0" hidden="1">2147483647</definedName>
    <definedName name="solver_num" localSheetId="2" hidden="1">1</definedName>
    <definedName name="solver_num" localSheetId="3" hidden="1">4</definedName>
    <definedName name="solver_num" localSheetId="1" hidden="1">1</definedName>
    <definedName name="solver_num" localSheetId="0" hidden="1">1</definedName>
    <definedName name="solver_nwt" localSheetId="2" hidden="1">1</definedName>
    <definedName name="solver_nwt" localSheetId="3" hidden="1">1</definedName>
    <definedName name="solver_nwt" localSheetId="1" hidden="1">1</definedName>
    <definedName name="solver_nwt" localSheetId="0" hidden="1">1</definedName>
    <definedName name="solver_opt" localSheetId="2" hidden="1">'Icecream Distribution '!$C$12</definedName>
    <definedName name="solver_opt" localSheetId="3" hidden="1">'Portfolio Optimization Solver '!$P$20</definedName>
    <definedName name="solver_opt" localSheetId="1" hidden="1">Sheet2!$C$13</definedName>
    <definedName name="solver_pre" localSheetId="2" hidden="1">0.000001</definedName>
    <definedName name="solver_pre" localSheetId="3" hidden="1">0.000001</definedName>
    <definedName name="solver_pre" localSheetId="1" hidden="1">0.000001</definedName>
    <definedName name="solver_pre" localSheetId="0" hidden="1">0.000001</definedName>
    <definedName name="solver_rbv" localSheetId="2" hidden="1">1</definedName>
    <definedName name="solver_rbv" localSheetId="3" hidden="1">2</definedName>
    <definedName name="solver_rbv" localSheetId="1" hidden="1">1</definedName>
    <definedName name="solver_rbv" localSheetId="0" hidden="1">1</definedName>
    <definedName name="solver_rel1" localSheetId="2" hidden="1">6</definedName>
    <definedName name="solver_rel1" localSheetId="3" hidden="1">2</definedName>
    <definedName name="solver_rel1" localSheetId="1" hidden="1">6</definedName>
    <definedName name="solver_rel1" localSheetId="0" hidden="1">6</definedName>
    <definedName name="solver_rel2" localSheetId="3" hidden="1">3</definedName>
    <definedName name="solver_rel2" localSheetId="0" hidden="1">2</definedName>
    <definedName name="solver_rel3" localSheetId="3" hidden="1">3</definedName>
    <definedName name="solver_rel4" localSheetId="3" hidden="1">3</definedName>
    <definedName name="solver_rhs1" localSheetId="2" hidden="1">"AllDifferent"</definedName>
    <definedName name="solver_rhs1" localSheetId="3" hidden="1">1</definedName>
    <definedName name="solver_rhs1" localSheetId="1" hidden="1">"AllDifferent"</definedName>
    <definedName name="solver_rhs1" localSheetId="0" hidden="1">"AllDifferent"</definedName>
    <definedName name="solver_rhs2" localSheetId="3" hidden="1">0</definedName>
    <definedName name="solver_rhs2" localSheetId="0" hidden="1">'Travelling Salesman'!$K$13:$K$17</definedName>
    <definedName name="solver_rhs3" localSheetId="3" hidden="1">0</definedName>
    <definedName name="solver_rhs4" localSheetId="3" hidden="1">0</definedName>
    <definedName name="solver_rlx" localSheetId="2" hidden="1">2</definedName>
    <definedName name="solver_rlx" localSheetId="3" hidden="1">2</definedName>
    <definedName name="solver_rlx" localSheetId="1" hidden="1">2</definedName>
    <definedName name="solver_rlx" localSheetId="0" hidden="1">2</definedName>
    <definedName name="solver_rsd" localSheetId="2" hidden="1">0</definedName>
    <definedName name="solver_rsd" localSheetId="3" hidden="1">0</definedName>
    <definedName name="solver_rsd" localSheetId="1" hidden="1">0</definedName>
    <definedName name="solver_rsd" localSheetId="0" hidden="1">0</definedName>
    <definedName name="solver_scl" localSheetId="2" hidden="1">1</definedName>
    <definedName name="solver_scl" localSheetId="3" hidden="1">2</definedName>
    <definedName name="solver_scl" localSheetId="1" hidden="1">1</definedName>
    <definedName name="solver_scl" localSheetId="0" hidden="1">1</definedName>
    <definedName name="solver_sho" localSheetId="2" hidden="1">2</definedName>
    <definedName name="solver_sho" localSheetId="3" hidden="1">2</definedName>
    <definedName name="solver_sho" localSheetId="1" hidden="1">2</definedName>
    <definedName name="solver_sho" localSheetId="0" hidden="1">2</definedName>
    <definedName name="solver_ssz" localSheetId="2" hidden="1">100</definedName>
    <definedName name="solver_ssz" localSheetId="3" hidden="1">100</definedName>
    <definedName name="solver_ssz" localSheetId="1" hidden="1">100</definedName>
    <definedName name="solver_ssz" localSheetId="0" hidden="1">100</definedName>
    <definedName name="solver_tim" localSheetId="2" hidden="1">20</definedName>
    <definedName name="solver_tim" localSheetId="3" hidden="1">2147483647</definedName>
    <definedName name="solver_tim" localSheetId="1" hidden="1">20</definedName>
    <definedName name="solver_tim" localSheetId="0" hidden="1">20</definedName>
    <definedName name="solver_tol" localSheetId="2" hidden="1">0.01</definedName>
    <definedName name="solver_tol" localSheetId="3" hidden="1">0.01</definedName>
    <definedName name="solver_tol" localSheetId="1" hidden="1">0.01</definedName>
    <definedName name="solver_tol" localSheetId="0" hidden="1">0.01</definedName>
    <definedName name="solver_typ" localSheetId="2" hidden="1">2</definedName>
    <definedName name="solver_typ" localSheetId="3" hidden="1">1</definedName>
    <definedName name="solver_typ" localSheetId="1" hidden="1">2</definedName>
    <definedName name="solver_typ" localSheetId="0" hidden="1">2</definedName>
    <definedName name="solver_val" localSheetId="2" hidden="1">0</definedName>
    <definedName name="solver_val" localSheetId="3" hidden="1">0</definedName>
    <definedName name="solver_val" localSheetId="1" hidden="1">0</definedName>
    <definedName name="solver_val" localSheetId="0" hidden="1">0</definedName>
    <definedName name="solver_ver" localSheetId="2" hidden="1">3</definedName>
    <definedName name="solver_ver" localSheetId="3" hidden="1">3</definedName>
    <definedName name="solver_ver" localSheetId="1" hidden="1">3</definedName>
    <definedName name="solver_ver" localSheetId="0" hidden="1">3</definedName>
    <definedName name="T">#REF!</definedName>
    <definedName name="Th">#REF!</definedName>
    <definedName name="To">#REF!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17" i="15" l="1"/>
  <c r="S6" i="15" l="1"/>
  <c r="S5" i="15"/>
  <c r="P17" i="15" l="1"/>
  <c r="O60" i="15"/>
  <c r="O58" i="15"/>
  <c r="P19" i="15"/>
  <c r="I10" i="5" l="1"/>
  <c r="P18" i="15" l="1"/>
  <c r="P20" i="15" s="1"/>
  <c r="S14" i="15"/>
  <c r="R14" i="15"/>
  <c r="Q14" i="15"/>
  <c r="S12" i="15"/>
  <c r="R13" i="15"/>
  <c r="Q13" i="15"/>
  <c r="Q12" i="15"/>
  <c r="S11" i="15"/>
  <c r="R11" i="15"/>
  <c r="S13" i="15"/>
  <c r="R12" i="15"/>
  <c r="Q11" i="15"/>
  <c r="R5" i="15"/>
  <c r="Q5" i="15"/>
  <c r="P5"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4"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 i="15"/>
  <c r="E4" i="15"/>
  <c r="D10" i="7"/>
  <c r="E10" i="7"/>
  <c r="F10" i="7"/>
  <c r="C10" i="7"/>
  <c r="H8" i="7"/>
  <c r="G10" i="7" s="1"/>
  <c r="C12" i="7" l="1"/>
  <c r="C11" i="6" l="1"/>
  <c r="D11" i="6"/>
  <c r="E11" i="6"/>
  <c r="F11" i="6"/>
  <c r="G11" i="6"/>
  <c r="B11" i="6"/>
  <c r="I10" i="6"/>
  <c r="H11" i="6" s="1"/>
  <c r="M4" i="5"/>
  <c r="N4" i="5"/>
  <c r="O4" i="5"/>
  <c r="P4" i="5"/>
  <c r="Q4" i="5"/>
  <c r="L4" i="5"/>
  <c r="D13" i="5"/>
  <c r="E13" i="5"/>
  <c r="F13" i="5"/>
  <c r="G13" i="5"/>
  <c r="H13" i="5"/>
  <c r="C13" i="5"/>
  <c r="R4" i="5"/>
  <c r="C13" i="6" l="1"/>
  <c r="I13" i="5"/>
  <c r="C15" i="5" s="1"/>
</calcChain>
</file>

<file path=xl/sharedStrings.xml><?xml version="1.0" encoding="utf-8"?>
<sst xmlns="http://schemas.openxmlformats.org/spreadsheetml/2006/main" count="51" uniqueCount="29">
  <si>
    <t xml:space="preserve">Index function </t>
  </si>
  <si>
    <t>sum of 34,29,17</t>
  </si>
  <si>
    <t>Sum</t>
  </si>
  <si>
    <t>ABC Icecream company has distribution depot in some area for distributing ice-cream in South Delhi. There are four vendors located in different parts of South Delhi (Call them A,B,C and D) who have to be supplied icecream everyday. The following matrix displays the distances (in kilometers) between the depot and four vendors-</t>
  </si>
  <si>
    <t>depot</t>
  </si>
  <si>
    <t>Vendor A</t>
  </si>
  <si>
    <t>Vendor B</t>
  </si>
  <si>
    <t xml:space="preserve">Depot </t>
  </si>
  <si>
    <t>Vendor C</t>
  </si>
  <si>
    <t>Vendor D</t>
  </si>
  <si>
    <t>Date</t>
  </si>
  <si>
    <t>Open</t>
  </si>
  <si>
    <t>Close</t>
  </si>
  <si>
    <t xml:space="preserve">Percentage Returns </t>
  </si>
  <si>
    <t xml:space="preserve">Reliance Industries </t>
  </si>
  <si>
    <t>HUL</t>
  </si>
  <si>
    <t>HDFC Bank</t>
  </si>
  <si>
    <t xml:space="preserve">Expected Returns </t>
  </si>
  <si>
    <t xml:space="preserve">Variace-Covariance Matrix </t>
  </si>
  <si>
    <t>Weights</t>
  </si>
  <si>
    <t xml:space="preserve">Contribution to Variance </t>
  </si>
  <si>
    <t xml:space="preserve">Sum of Weights </t>
  </si>
  <si>
    <t xml:space="preserve">Portfolio Expected Returns </t>
  </si>
  <si>
    <t>Portfolio SD</t>
  </si>
  <si>
    <t>Expected Sharp Ratio</t>
  </si>
  <si>
    <t xml:space="preserve">Variance is avareage squared deviation from mean, Std Deviation is square root of this number </t>
  </si>
  <si>
    <t xml:space="preserve">Both reflects variability in the distribution </t>
  </si>
  <si>
    <t xml:space="preserve">Sharpe Ratio = (Return of Portfolio - Risk Free Rate)/Standard Deviation of portfolio's excess return </t>
  </si>
  <si>
    <t xml:space="preserve">Sharpe Ration is the measure of risk adjusted return. It describes how much excess return you receive for the volatility of holding a riskier asset.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</si>
</sst>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b/>
      <sz val="7"/>
      <color rgb="FF000000"/>
      <name val="Arial"/>
      <family val="2"/>
    </font>
    <font>
      <sz val="7"/>
      <color rgb="FF5C5C5C"/>
      <name val="Arial"/>
      <family val="2"/>
    </font>
  </fonts>
  <fills count="4">
    <fill>
      <patternFill patternType="none"/>
    </fill>
    <fill>
      <patternFill patternType="gray125"/>
    </fill>
    <fill>
      <patternFill patternType="solid">
        <fgColor rgb="FFFFFFFF"/>
        <bgColor indexed="64"/>
      </patternFill>
    </fill>
    <fill>
      <patternFill patternType="solid">
        <fgColor rgb="FFF6F6F6"/>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rgb="FFE9E9E9"/>
      </right>
      <top/>
      <bottom style="medium">
        <color rgb="FFE9E9E9"/>
      </bottom>
      <diagonal/>
    </border>
    <border>
      <left style="thin">
        <color indexed="64"/>
      </left>
      <right style="thin">
        <color indexed="64"/>
      </right>
      <top style="thin">
        <color indexed="64"/>
      </top>
      <bottom/>
      <diagonal/>
    </border>
    <border>
      <left style="medium">
        <color indexed="64"/>
      </left>
      <right style="medium">
        <color rgb="FFE9E9E9"/>
      </right>
      <top style="medium">
        <color indexed="64"/>
      </top>
      <bottom style="medium">
        <color rgb="FFE9E9E9"/>
      </bottom>
      <diagonal/>
    </border>
    <border>
      <left/>
      <right style="medium">
        <color rgb="FFE9E9E9"/>
      </right>
      <top style="medium">
        <color indexed="64"/>
      </top>
      <bottom style="medium">
        <color rgb="FFE9E9E9"/>
      </bottom>
      <diagonal/>
    </border>
    <border>
      <left/>
      <right style="medium">
        <color indexed="64"/>
      </right>
      <top style="medium">
        <color indexed="64"/>
      </top>
      <bottom/>
      <diagonal/>
    </border>
    <border>
      <left style="medium">
        <color indexed="64"/>
      </left>
      <right style="medium">
        <color rgb="FFE9E9E9"/>
      </right>
      <top/>
      <bottom style="medium">
        <color rgb="FFE9E9E9"/>
      </bottom>
      <diagonal/>
    </border>
    <border>
      <left/>
      <right style="medium">
        <color indexed="64"/>
      </right>
      <top/>
      <bottom/>
      <diagonal/>
    </border>
    <border>
      <left style="medium">
        <color indexed="64"/>
      </left>
      <right style="medium">
        <color rgb="FFE9E9E9"/>
      </right>
      <top/>
      <bottom style="medium">
        <color indexed="64"/>
      </bottom>
      <diagonal/>
    </border>
    <border>
      <left/>
      <right style="medium">
        <color rgb="FFE9E9E9"/>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bottom/>
      <diagonal/>
    </border>
  </borders>
  <cellStyleXfs count="1">
    <xf numFmtId="0" fontId="0" fillId="0" borderId="0"/>
  </cellStyleXfs>
  <cellXfs count="27">
    <xf numFmtId="0" fontId="0" fillId="0" borderId="0" xfId="0"/>
    <xf numFmtId="0" fontId="0" fillId="0" borderId="1" xfId="0" applyBorder="1"/>
    <xf numFmtId="0" fontId="3" fillId="2" borderId="2" xfId="0" applyFont="1" applyFill="1" applyBorder="1" applyAlignment="1">
      <alignment horizontal="right" vertical="top" wrapText="1"/>
    </xf>
    <xf numFmtId="2" fontId="0" fillId="0" borderId="0" xfId="0" applyNumberFormat="1"/>
    <xf numFmtId="0" fontId="2" fillId="3" borderId="4" xfId="0" applyFont="1" applyFill="1" applyBorder="1" applyAlignment="1">
      <alignment horizontal="left" vertical="top" wrapText="1"/>
    </xf>
    <xf numFmtId="0" fontId="2" fillId="3" borderId="5" xfId="0" applyFont="1" applyFill="1" applyBorder="1" applyAlignment="1">
      <alignment horizontal="right" vertical="top" wrapText="1"/>
    </xf>
    <xf numFmtId="0" fontId="2" fillId="3" borderId="6" xfId="0" applyFont="1" applyFill="1" applyBorder="1" applyAlignment="1">
      <alignment horizontal="right" vertical="top" wrapText="1"/>
    </xf>
    <xf numFmtId="17" fontId="3" fillId="2" borderId="7" xfId="0" applyNumberFormat="1" applyFont="1" applyFill="1" applyBorder="1" applyAlignment="1">
      <alignment horizontal="left" vertical="top" wrapText="1"/>
    </xf>
    <xf numFmtId="2" fontId="0" fillId="0" borderId="8" xfId="0" applyNumberFormat="1" applyBorder="1"/>
    <xf numFmtId="17" fontId="3" fillId="2" borderId="9" xfId="0" applyNumberFormat="1" applyFont="1" applyFill="1" applyBorder="1" applyAlignment="1">
      <alignment horizontal="left" vertical="top" wrapText="1"/>
    </xf>
    <xf numFmtId="0" fontId="3" fillId="2" borderId="10" xfId="0" applyFont="1" applyFill="1" applyBorder="1" applyAlignment="1">
      <alignment horizontal="right" vertical="top" wrapText="1"/>
    </xf>
    <xf numFmtId="2" fontId="0" fillId="0" borderId="11" xfId="0" applyNumberFormat="1" applyBorder="1"/>
    <xf numFmtId="0" fontId="0" fillId="0" borderId="12" xfId="0" applyBorder="1"/>
    <xf numFmtId="0" fontId="1" fillId="0" borderId="13" xfId="0" applyFont="1" applyBorder="1" applyAlignment="1"/>
    <xf numFmtId="0" fontId="1" fillId="0" borderId="14" xfId="0" applyFont="1" applyBorder="1" applyAlignment="1"/>
    <xf numFmtId="0" fontId="0" fillId="0" borderId="15" xfId="0" applyBorder="1"/>
    <xf numFmtId="0" fontId="0" fillId="0" borderId="16" xfId="0" applyBorder="1"/>
    <xf numFmtId="0" fontId="0" fillId="0" borderId="17" xfId="0" applyBorder="1"/>
    <xf numFmtId="0" fontId="0" fillId="0" borderId="6" xfId="0" applyBorder="1"/>
    <xf numFmtId="0" fontId="0" fillId="0" borderId="18" xfId="0" applyBorder="1"/>
    <xf numFmtId="0" fontId="0" fillId="0" borderId="0" xfId="0" applyBorder="1"/>
    <xf numFmtId="0" fontId="0" fillId="0" borderId="8" xfId="0" applyBorder="1"/>
    <xf numFmtId="2" fontId="0" fillId="0" borderId="16" xfId="0" applyNumberFormat="1" applyBorder="1"/>
    <xf numFmtId="2" fontId="0" fillId="0" borderId="0" xfId="0" applyNumberFormat="1" applyBorder="1"/>
    <xf numFmtId="164" fontId="0" fillId="0" borderId="11" xfId="0" applyNumberFormat="1" applyBorder="1"/>
    <xf numFmtId="0" fontId="0" fillId="0" borderId="0" xfId="0" applyAlignment="1">
      <alignment horizontal="center" vertical="top" wrapText="1"/>
    </xf>
    <xf numFmtId="0" fontId="1" fillId="0" borderId="3" xfId="0" applyFont="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1080-8D4E-43B4-A27D-2E98A29F0E8B}">
  <dimension ref="A1:R15"/>
  <sheetViews>
    <sheetView tabSelected="1" zoomScale="130" zoomScaleNormal="130" workbookViewId="0">
      <selection activeCell="L9" sqref="L9"/>
    </sheetView>
  </sheetViews>
  <sheetFormatPr defaultRowHeight="14.4" x14ac:dyDescent="0.3"/>
  <cols>
    <col min="4" max="4" width="9.44140625" customWidth="1"/>
    <col min="5" max="5" width="10.21875" customWidth="1"/>
  </cols>
  <sheetData>
    <row r="1" spans="1:18" x14ac:dyDescent="0.3">
      <c r="B1">
        <v>1</v>
      </c>
      <c r="C1">
        <v>2</v>
      </c>
      <c r="D1">
        <v>3</v>
      </c>
      <c r="E1">
        <v>4</v>
      </c>
      <c r="F1">
        <v>5</v>
      </c>
      <c r="G1">
        <v>6</v>
      </c>
      <c r="H1">
        <v>7</v>
      </c>
    </row>
    <row r="2" spans="1:18" x14ac:dyDescent="0.3">
      <c r="A2">
        <v>1</v>
      </c>
      <c r="B2">
        <v>0</v>
      </c>
      <c r="C2">
        <v>34</v>
      </c>
      <c r="D2">
        <v>36</v>
      </c>
      <c r="E2">
        <v>37</v>
      </c>
      <c r="F2">
        <v>31</v>
      </c>
      <c r="G2">
        <v>33</v>
      </c>
      <c r="H2">
        <v>35</v>
      </c>
    </row>
    <row r="3" spans="1:18" x14ac:dyDescent="0.3">
      <c r="A3">
        <v>2</v>
      </c>
      <c r="B3">
        <v>34</v>
      </c>
      <c r="C3">
        <v>0</v>
      </c>
      <c r="D3">
        <v>29</v>
      </c>
      <c r="E3">
        <v>23</v>
      </c>
      <c r="F3">
        <v>22</v>
      </c>
      <c r="G3">
        <v>25</v>
      </c>
      <c r="H3">
        <v>24</v>
      </c>
    </row>
    <row r="4" spans="1:18" x14ac:dyDescent="0.3">
      <c r="A4">
        <v>3</v>
      </c>
      <c r="B4">
        <v>36</v>
      </c>
      <c r="C4">
        <v>29</v>
      </c>
      <c r="D4">
        <v>0</v>
      </c>
      <c r="E4">
        <v>17</v>
      </c>
      <c r="F4">
        <v>12</v>
      </c>
      <c r="G4">
        <v>18</v>
      </c>
      <c r="H4">
        <v>17</v>
      </c>
      <c r="L4">
        <f>INDEX($B$2:$H$8,B10,C10)</f>
        <v>34</v>
      </c>
      <c r="M4">
        <f t="shared" ref="M4:R4" si="0">INDEX($B$2:$H$8,C10,D10)</f>
        <v>29</v>
      </c>
      <c r="N4">
        <f t="shared" si="0"/>
        <v>17</v>
      </c>
      <c r="O4">
        <f t="shared" si="0"/>
        <v>32</v>
      </c>
      <c r="P4">
        <f t="shared" si="0"/>
        <v>26</v>
      </c>
      <c r="Q4">
        <f t="shared" si="0"/>
        <v>19</v>
      </c>
      <c r="R4">
        <f t="shared" si="0"/>
        <v>35</v>
      </c>
    </row>
    <row r="5" spans="1:18" x14ac:dyDescent="0.3">
      <c r="A5">
        <v>4</v>
      </c>
      <c r="B5">
        <v>37</v>
      </c>
      <c r="C5">
        <v>23</v>
      </c>
      <c r="D5">
        <v>17</v>
      </c>
      <c r="E5">
        <v>0</v>
      </c>
      <c r="F5">
        <v>32</v>
      </c>
      <c r="G5">
        <v>30</v>
      </c>
      <c r="H5">
        <v>29</v>
      </c>
    </row>
    <row r="6" spans="1:18" x14ac:dyDescent="0.3">
      <c r="A6">
        <v>5</v>
      </c>
      <c r="B6">
        <v>31</v>
      </c>
      <c r="C6">
        <v>22</v>
      </c>
      <c r="D6">
        <v>12</v>
      </c>
      <c r="E6">
        <v>32</v>
      </c>
      <c r="F6">
        <v>0</v>
      </c>
      <c r="G6">
        <v>26</v>
      </c>
      <c r="H6">
        <v>24</v>
      </c>
    </row>
    <row r="7" spans="1:18" x14ac:dyDescent="0.3">
      <c r="A7">
        <v>6</v>
      </c>
      <c r="B7">
        <v>33</v>
      </c>
      <c r="C7">
        <v>25</v>
      </c>
      <c r="D7">
        <v>18</v>
      </c>
      <c r="E7">
        <v>30</v>
      </c>
      <c r="F7">
        <v>26</v>
      </c>
      <c r="G7">
        <v>0</v>
      </c>
      <c r="H7">
        <v>19</v>
      </c>
    </row>
    <row r="8" spans="1:18" x14ac:dyDescent="0.3">
      <c r="A8">
        <v>7</v>
      </c>
      <c r="B8">
        <v>35</v>
      </c>
      <c r="C8">
        <v>24</v>
      </c>
      <c r="D8">
        <v>17</v>
      </c>
      <c r="E8">
        <v>29</v>
      </c>
      <c r="F8">
        <v>24</v>
      </c>
      <c r="G8">
        <v>19</v>
      </c>
      <c r="H8">
        <v>0</v>
      </c>
    </row>
    <row r="10" spans="1:18" x14ac:dyDescent="0.3">
      <c r="B10">
        <v>1</v>
      </c>
      <c r="C10">
        <v>2</v>
      </c>
      <c r="D10">
        <v>3</v>
      </c>
      <c r="E10">
        <v>4</v>
      </c>
      <c r="F10">
        <v>5</v>
      </c>
      <c r="G10">
        <v>6</v>
      </c>
      <c r="H10">
        <v>7</v>
      </c>
      <c r="I10">
        <f>B10</f>
        <v>1</v>
      </c>
    </row>
    <row r="13" spans="1:18" x14ac:dyDescent="0.3">
      <c r="A13" t="s">
        <v>0</v>
      </c>
      <c r="C13">
        <f>INDEX($B$2:$H$8,B10,C10)</f>
        <v>34</v>
      </c>
      <c r="D13">
        <f t="shared" ref="D13:I13" si="1">INDEX($B$2:$H$8,C10,D10)</f>
        <v>29</v>
      </c>
      <c r="E13">
        <f t="shared" si="1"/>
        <v>17</v>
      </c>
      <c r="F13">
        <f t="shared" si="1"/>
        <v>32</v>
      </c>
      <c r="G13">
        <f t="shared" si="1"/>
        <v>26</v>
      </c>
      <c r="H13">
        <f t="shared" si="1"/>
        <v>19</v>
      </c>
      <c r="I13">
        <f t="shared" si="1"/>
        <v>35</v>
      </c>
    </row>
    <row r="15" spans="1:18" x14ac:dyDescent="0.3">
      <c r="A15" t="s">
        <v>1</v>
      </c>
      <c r="C15">
        <f>SUM(C13:I13)</f>
        <v>192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DE10-67F7-4D1D-8EB0-1BB79E5ED06B}">
  <dimension ref="A1:I13"/>
  <sheetViews>
    <sheetView workbookViewId="0">
      <selection activeCell="P2" sqref="P2"/>
    </sheetView>
  </sheetViews>
  <sheetFormatPr defaultRowHeight="14.4" x14ac:dyDescent="0.3"/>
  <cols>
    <col min="1" max="1" width="14" customWidth="1"/>
  </cols>
  <sheetData>
    <row r="1" spans="1:9" x14ac:dyDescent="0.3">
      <c r="B1">
        <v>1</v>
      </c>
      <c r="C1">
        <v>2</v>
      </c>
      <c r="D1">
        <v>3</v>
      </c>
      <c r="E1">
        <v>4</v>
      </c>
      <c r="F1">
        <v>5</v>
      </c>
      <c r="G1">
        <v>6</v>
      </c>
      <c r="H1">
        <v>7</v>
      </c>
    </row>
    <row r="2" spans="1:9" x14ac:dyDescent="0.3">
      <c r="A2">
        <v>1</v>
      </c>
      <c r="B2">
        <v>0</v>
      </c>
      <c r="C2">
        <v>34</v>
      </c>
      <c r="D2">
        <v>36</v>
      </c>
      <c r="E2">
        <v>37</v>
      </c>
      <c r="F2">
        <v>31</v>
      </c>
      <c r="G2">
        <v>33</v>
      </c>
      <c r="H2">
        <v>35</v>
      </c>
    </row>
    <row r="3" spans="1:9" x14ac:dyDescent="0.3">
      <c r="A3">
        <v>2</v>
      </c>
      <c r="B3">
        <v>34</v>
      </c>
      <c r="C3">
        <v>0</v>
      </c>
      <c r="D3">
        <v>29</v>
      </c>
      <c r="E3">
        <v>23</v>
      </c>
      <c r="F3">
        <v>22</v>
      </c>
      <c r="G3">
        <v>25</v>
      </c>
      <c r="H3">
        <v>24</v>
      </c>
    </row>
    <row r="4" spans="1:9" x14ac:dyDescent="0.3">
      <c r="A4">
        <v>3</v>
      </c>
      <c r="B4">
        <v>36</v>
      </c>
      <c r="C4">
        <v>29</v>
      </c>
      <c r="D4">
        <v>0</v>
      </c>
      <c r="E4">
        <v>17</v>
      </c>
      <c r="F4">
        <v>12</v>
      </c>
      <c r="G4">
        <v>18</v>
      </c>
      <c r="H4">
        <v>17</v>
      </c>
    </row>
    <row r="5" spans="1:9" x14ac:dyDescent="0.3">
      <c r="A5">
        <v>4</v>
      </c>
      <c r="B5">
        <v>37</v>
      </c>
      <c r="C5">
        <v>23</v>
      </c>
      <c r="D5">
        <v>17</v>
      </c>
      <c r="E5">
        <v>0</v>
      </c>
      <c r="F5">
        <v>32</v>
      </c>
      <c r="G5">
        <v>30</v>
      </c>
      <c r="H5">
        <v>29</v>
      </c>
    </row>
    <row r="6" spans="1:9" x14ac:dyDescent="0.3">
      <c r="A6">
        <v>5</v>
      </c>
      <c r="B6">
        <v>31</v>
      </c>
      <c r="C6">
        <v>22</v>
      </c>
      <c r="D6">
        <v>12</v>
      </c>
      <c r="E6">
        <v>32</v>
      </c>
      <c r="F6">
        <v>0</v>
      </c>
      <c r="G6">
        <v>26</v>
      </c>
      <c r="H6">
        <v>24</v>
      </c>
    </row>
    <row r="7" spans="1:9" x14ac:dyDescent="0.3">
      <c r="A7">
        <v>6</v>
      </c>
      <c r="B7">
        <v>33</v>
      </c>
      <c r="C7">
        <v>25</v>
      </c>
      <c r="D7">
        <v>18</v>
      </c>
      <c r="E7">
        <v>30</v>
      </c>
      <c r="F7">
        <v>26</v>
      </c>
      <c r="G7">
        <v>0</v>
      </c>
      <c r="H7">
        <v>19</v>
      </c>
    </row>
    <row r="8" spans="1:9" x14ac:dyDescent="0.3">
      <c r="A8">
        <v>7</v>
      </c>
      <c r="B8">
        <v>35</v>
      </c>
      <c r="C8">
        <v>24</v>
      </c>
      <c r="D8">
        <v>17</v>
      </c>
      <c r="E8">
        <v>29</v>
      </c>
      <c r="F8">
        <v>24</v>
      </c>
      <c r="G8">
        <v>19</v>
      </c>
      <c r="H8">
        <v>0</v>
      </c>
    </row>
    <row r="10" spans="1:9" x14ac:dyDescent="0.3">
      <c r="B10">
        <v>1</v>
      </c>
      <c r="C10">
        <v>6</v>
      </c>
      <c r="D10">
        <v>7</v>
      </c>
      <c r="E10">
        <v>2</v>
      </c>
      <c r="F10">
        <v>4</v>
      </c>
      <c r="G10">
        <v>3</v>
      </c>
      <c r="H10">
        <v>5</v>
      </c>
      <c r="I10">
        <f>B10</f>
        <v>1</v>
      </c>
    </row>
    <row r="11" spans="1:9" x14ac:dyDescent="0.3">
      <c r="A11" t="s">
        <v>0</v>
      </c>
      <c r="B11">
        <f>INDEX($B$2:$H$8,B10,C10)</f>
        <v>33</v>
      </c>
      <c r="C11">
        <f t="shared" ref="C11:H11" si="0">INDEX($B$2:$H$8,C10,D10)</f>
        <v>19</v>
      </c>
      <c r="D11">
        <f t="shared" si="0"/>
        <v>24</v>
      </c>
      <c r="E11">
        <f t="shared" si="0"/>
        <v>23</v>
      </c>
      <c r="F11">
        <f t="shared" si="0"/>
        <v>17</v>
      </c>
      <c r="G11">
        <f t="shared" si="0"/>
        <v>12</v>
      </c>
      <c r="H11">
        <f t="shared" si="0"/>
        <v>31</v>
      </c>
    </row>
    <row r="13" spans="1:9" x14ac:dyDescent="0.3">
      <c r="A13" t="s">
        <v>2</v>
      </c>
      <c r="C13">
        <f>SUM(B11:H11)</f>
        <v>159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D3530-9546-40E4-9AB2-12F61351AA66}">
  <dimension ref="B1:T12"/>
  <sheetViews>
    <sheetView zoomScale="110" zoomScaleNormal="110" workbookViewId="0">
      <selection activeCell="I2" sqref="I2"/>
    </sheetView>
  </sheetViews>
  <sheetFormatPr defaultRowHeight="14.4" x14ac:dyDescent="0.3"/>
  <sheetData>
    <row r="1" spans="2:20" x14ac:dyDescent="0.3">
      <c r="B1" s="1"/>
      <c r="C1" s="1" t="s">
        <v>7</v>
      </c>
      <c r="D1" s="1" t="s">
        <v>5</v>
      </c>
      <c r="E1" s="1" t="s">
        <v>6</v>
      </c>
      <c r="F1" s="1" t="s">
        <v>8</v>
      </c>
      <c r="G1" s="1" t="s">
        <v>9</v>
      </c>
    </row>
    <row r="2" spans="2:20" x14ac:dyDescent="0.3">
      <c r="B2" s="1" t="s">
        <v>4</v>
      </c>
      <c r="C2" s="1">
        <v>0</v>
      </c>
      <c r="D2" s="1">
        <v>3.5</v>
      </c>
      <c r="E2" s="1">
        <v>3</v>
      </c>
      <c r="F2" s="1">
        <v>4</v>
      </c>
      <c r="G2" s="1">
        <v>2</v>
      </c>
    </row>
    <row r="3" spans="2:20" x14ac:dyDescent="0.3">
      <c r="B3" s="1" t="s">
        <v>5</v>
      </c>
      <c r="C3" s="1">
        <v>3.5</v>
      </c>
      <c r="D3" s="1">
        <v>0</v>
      </c>
      <c r="E3" s="1">
        <v>4</v>
      </c>
      <c r="F3" s="1">
        <v>2.5</v>
      </c>
      <c r="G3" s="1">
        <v>3</v>
      </c>
    </row>
    <row r="4" spans="2:20" x14ac:dyDescent="0.3">
      <c r="B4" s="1" t="s">
        <v>6</v>
      </c>
      <c r="C4" s="1">
        <v>3</v>
      </c>
      <c r="D4" s="1">
        <v>4</v>
      </c>
      <c r="E4" s="1">
        <v>0</v>
      </c>
      <c r="F4" s="1">
        <v>4.5</v>
      </c>
      <c r="G4" s="1">
        <v>3.5</v>
      </c>
    </row>
    <row r="5" spans="2:20" x14ac:dyDescent="0.3">
      <c r="B5" s="1" t="s">
        <v>8</v>
      </c>
      <c r="C5" s="1">
        <v>4</v>
      </c>
      <c r="D5" s="1">
        <v>2.5</v>
      </c>
      <c r="E5" s="1">
        <v>4.5</v>
      </c>
      <c r="F5" s="1">
        <v>0</v>
      </c>
      <c r="G5" s="1">
        <v>4</v>
      </c>
      <c r="L5" s="25" t="s">
        <v>3</v>
      </c>
      <c r="M5" s="25"/>
      <c r="N5" s="25"/>
      <c r="O5" s="25"/>
      <c r="P5" s="25"/>
      <c r="Q5" s="25"/>
      <c r="R5" s="25"/>
      <c r="S5" s="25"/>
      <c r="T5" s="25"/>
    </row>
    <row r="6" spans="2:20" x14ac:dyDescent="0.3">
      <c r="B6" s="1" t="s">
        <v>9</v>
      </c>
      <c r="C6" s="1">
        <v>2</v>
      </c>
      <c r="D6" s="1">
        <v>3</v>
      </c>
      <c r="E6" s="1">
        <v>3.5</v>
      </c>
      <c r="F6" s="1">
        <v>4</v>
      </c>
      <c r="G6" s="1">
        <v>0</v>
      </c>
      <c r="L6" s="25"/>
      <c r="M6" s="25"/>
      <c r="N6" s="25"/>
      <c r="O6" s="25"/>
      <c r="P6" s="25"/>
      <c r="Q6" s="25"/>
      <c r="R6" s="25"/>
      <c r="S6" s="25"/>
      <c r="T6" s="25"/>
    </row>
    <row r="7" spans="2:20" x14ac:dyDescent="0.3">
      <c r="L7" s="25"/>
      <c r="M7" s="25"/>
      <c r="N7" s="25"/>
      <c r="O7" s="25"/>
      <c r="P7" s="25"/>
      <c r="Q7" s="25"/>
      <c r="R7" s="25"/>
      <c r="S7" s="25"/>
      <c r="T7" s="25"/>
    </row>
    <row r="8" spans="2:20" x14ac:dyDescent="0.3">
      <c r="C8">
        <v>5</v>
      </c>
      <c r="D8">
        <v>2</v>
      </c>
      <c r="E8">
        <v>4</v>
      </c>
      <c r="F8">
        <v>3</v>
      </c>
      <c r="G8">
        <v>1</v>
      </c>
      <c r="H8">
        <f>C8</f>
        <v>5</v>
      </c>
      <c r="L8" s="25"/>
      <c r="M8" s="25"/>
      <c r="N8" s="25"/>
      <c r="O8" s="25"/>
      <c r="P8" s="25"/>
      <c r="Q8" s="25"/>
      <c r="R8" s="25"/>
      <c r="S8" s="25"/>
      <c r="T8" s="25"/>
    </row>
    <row r="9" spans="2:20" x14ac:dyDescent="0.3">
      <c r="L9" s="25"/>
      <c r="M9" s="25"/>
      <c r="N9" s="25"/>
      <c r="O9" s="25"/>
      <c r="P9" s="25"/>
      <c r="Q9" s="25"/>
      <c r="R9" s="25"/>
      <c r="S9" s="25"/>
      <c r="T9" s="25"/>
    </row>
    <row r="10" spans="2:20" x14ac:dyDescent="0.3">
      <c r="C10">
        <f>INDEX($C$2:$G$6,C8,D8)</f>
        <v>3</v>
      </c>
      <c r="D10">
        <f t="shared" ref="D10:G10" si="0">INDEX($C$2:$G$6,D8,E8)</f>
        <v>2.5</v>
      </c>
      <c r="E10">
        <f t="shared" si="0"/>
        <v>4.5</v>
      </c>
      <c r="F10">
        <f t="shared" si="0"/>
        <v>3</v>
      </c>
      <c r="G10">
        <f t="shared" si="0"/>
        <v>2</v>
      </c>
      <c r="L10" s="25"/>
      <c r="M10" s="25"/>
      <c r="N10" s="25"/>
      <c r="O10" s="25"/>
      <c r="P10" s="25"/>
      <c r="Q10" s="25"/>
      <c r="R10" s="25"/>
      <c r="S10" s="25"/>
      <c r="T10" s="25"/>
    </row>
    <row r="12" spans="2:20" x14ac:dyDescent="0.3">
      <c r="C12">
        <f>SUM(C10:G10)</f>
        <v>15</v>
      </c>
    </row>
  </sheetData>
  <mergeCells count="1">
    <mergeCell ref="L5:T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F5C55-5B97-468B-8EE6-9CE440C113B3}">
  <dimension ref="B2:S60"/>
  <sheetViews>
    <sheetView zoomScale="130" zoomScaleNormal="130" workbookViewId="0">
      <selection activeCell="T5" sqref="T5"/>
    </sheetView>
  </sheetViews>
  <sheetFormatPr defaultRowHeight="14.4" x14ac:dyDescent="0.3"/>
  <cols>
    <col min="5" max="5" width="13.33203125" customWidth="1"/>
    <col min="9" max="9" width="18.33203125" customWidth="1"/>
    <col min="13" max="13" width="15.77734375" customWidth="1"/>
    <col min="15" max="15" width="24.77734375" customWidth="1"/>
    <col min="16" max="16" width="19.5546875" customWidth="1"/>
    <col min="17" max="17" width="17.109375" customWidth="1"/>
    <col min="18" max="19" width="12.77734375" customWidth="1"/>
  </cols>
  <sheetData>
    <row r="2" spans="2:19" ht="15" thickBot="1" x14ac:dyDescent="0.35">
      <c r="B2" s="26" t="s">
        <v>14</v>
      </c>
      <c r="C2" s="26"/>
      <c r="D2" s="26"/>
      <c r="E2" s="26"/>
      <c r="F2" s="26" t="s">
        <v>15</v>
      </c>
      <c r="G2" s="26"/>
      <c r="H2" s="26"/>
      <c r="I2" s="26"/>
      <c r="J2" s="26" t="s">
        <v>16</v>
      </c>
      <c r="K2" s="26"/>
      <c r="L2" s="26"/>
      <c r="M2" s="26"/>
      <c r="P2">
        <v>0.05</v>
      </c>
    </row>
    <row r="3" spans="2:19" ht="19.8" thickBot="1" x14ac:dyDescent="0.35">
      <c r="B3" s="4" t="s">
        <v>10</v>
      </c>
      <c r="C3" s="5" t="s">
        <v>11</v>
      </c>
      <c r="D3" s="5" t="s">
        <v>12</v>
      </c>
      <c r="E3" s="6" t="s">
        <v>13</v>
      </c>
      <c r="F3" s="4" t="s">
        <v>10</v>
      </c>
      <c r="G3" s="5" t="s">
        <v>11</v>
      </c>
      <c r="H3" s="5" t="s">
        <v>12</v>
      </c>
      <c r="I3" s="6" t="s">
        <v>13</v>
      </c>
      <c r="J3" s="4" t="s">
        <v>10</v>
      </c>
      <c r="K3" s="5" t="s">
        <v>11</v>
      </c>
      <c r="L3" s="5" t="s">
        <v>12</v>
      </c>
      <c r="M3" s="6" t="s">
        <v>13</v>
      </c>
    </row>
    <row r="4" spans="2:19" ht="15" thickBot="1" x14ac:dyDescent="0.35">
      <c r="B4" s="7">
        <v>44562</v>
      </c>
      <c r="C4" s="2">
        <v>2365</v>
      </c>
      <c r="D4" s="2">
        <v>2386.6</v>
      </c>
      <c r="E4" s="8">
        <f t="shared" ref="E4:E35" si="0">((D4-C4)/C4)*100</f>
        <v>0.91331923890063049</v>
      </c>
      <c r="F4" s="7">
        <v>44562</v>
      </c>
      <c r="G4" s="2">
        <v>2378</v>
      </c>
      <c r="H4" s="2">
        <v>2273.75</v>
      </c>
      <c r="I4" s="8">
        <f t="shared" ref="I4:I35" si="1">((H4-G4)/G4)*100</f>
        <v>-4.3839360807401171</v>
      </c>
      <c r="J4" s="7">
        <v>44562</v>
      </c>
      <c r="K4" s="2">
        <v>1485</v>
      </c>
      <c r="L4" s="2">
        <v>1485.7</v>
      </c>
      <c r="M4" s="8">
        <f>((L4-K4)/K4)*100</f>
        <v>4.7138047138050199E-2</v>
      </c>
      <c r="O4" s="12"/>
      <c r="P4" s="13" t="s">
        <v>14</v>
      </c>
      <c r="Q4" s="13" t="s">
        <v>15</v>
      </c>
      <c r="R4" s="14" t="s">
        <v>16</v>
      </c>
    </row>
    <row r="5" spans="2:19" ht="15" thickBot="1" x14ac:dyDescent="0.35">
      <c r="B5" s="7">
        <v>44531</v>
      </c>
      <c r="C5" s="2">
        <v>2433</v>
      </c>
      <c r="D5" s="2">
        <v>2368.15</v>
      </c>
      <c r="E5" s="8">
        <f t="shared" si="0"/>
        <v>-2.6654336210439751</v>
      </c>
      <c r="F5" s="7">
        <v>44531</v>
      </c>
      <c r="G5" s="2">
        <v>2340</v>
      </c>
      <c r="H5" s="2">
        <v>2360.15</v>
      </c>
      <c r="I5" s="8">
        <f t="shared" si="1"/>
        <v>0.86111111111111494</v>
      </c>
      <c r="J5" s="7">
        <v>44531</v>
      </c>
      <c r="K5" s="2">
        <v>1495</v>
      </c>
      <c r="L5" s="2">
        <v>1479.4</v>
      </c>
      <c r="M5" s="8">
        <f t="shared" ref="M5:M52" si="2">((L5-K5)/K5)*100</f>
        <v>-1.043478260869559</v>
      </c>
      <c r="O5" s="15" t="s">
        <v>17</v>
      </c>
      <c r="P5" s="22">
        <f>AVERAGE(E4:E52)</f>
        <v>2.0683335959129052</v>
      </c>
      <c r="Q5" s="22">
        <f>AVERAGE(I4:I52)</f>
        <v>1.0440893354269725</v>
      </c>
      <c r="R5" s="11">
        <f>AVERAGE(M4:M52)</f>
        <v>1.1009896949645179</v>
      </c>
      <c r="S5">
        <f>_xlfn.VAR.S(E4:E52)</f>
        <v>86.131725079551302</v>
      </c>
    </row>
    <row r="6" spans="2:19" ht="15" thickBot="1" x14ac:dyDescent="0.35">
      <c r="B6" s="7">
        <v>44501</v>
      </c>
      <c r="C6" s="2">
        <v>2536.25</v>
      </c>
      <c r="D6" s="2">
        <v>2405.4</v>
      </c>
      <c r="E6" s="8">
        <f t="shared" si="0"/>
        <v>-5.1591917200591393</v>
      </c>
      <c r="F6" s="7">
        <v>44501</v>
      </c>
      <c r="G6" s="2">
        <v>2393</v>
      </c>
      <c r="H6" s="2">
        <v>2317.5500000000002</v>
      </c>
      <c r="I6" s="8">
        <f t="shared" si="1"/>
        <v>-3.1529460927705735</v>
      </c>
      <c r="J6" s="7">
        <v>44501</v>
      </c>
      <c r="K6" s="2">
        <v>1585</v>
      </c>
      <c r="L6" s="2">
        <v>1493.55</v>
      </c>
      <c r="M6" s="8">
        <f t="shared" si="2"/>
        <v>-5.7697160883280789</v>
      </c>
      <c r="S6">
        <f>_xlfn.COVARIANCE.S(E4:E52,I4:I52)</f>
        <v>3.4637691165741686</v>
      </c>
    </row>
    <row r="7" spans="2:19" ht="15" thickBot="1" x14ac:dyDescent="0.35">
      <c r="B7" s="7">
        <v>44470</v>
      </c>
      <c r="C7" s="2">
        <v>2501.9499999999998</v>
      </c>
      <c r="D7" s="2">
        <v>2536.25</v>
      </c>
      <c r="E7" s="8">
        <f t="shared" si="0"/>
        <v>1.3709306740742295</v>
      </c>
      <c r="F7" s="7">
        <v>44470</v>
      </c>
      <c r="G7" s="2">
        <v>2706</v>
      </c>
      <c r="H7" s="2">
        <v>2393.15</v>
      </c>
      <c r="I7" s="8">
        <f t="shared" si="1"/>
        <v>-11.56134515890613</v>
      </c>
      <c r="J7" s="7">
        <v>44470</v>
      </c>
      <c r="K7" s="2">
        <v>1583</v>
      </c>
      <c r="L7" s="2">
        <v>1582.85</v>
      </c>
      <c r="M7" s="8">
        <f t="shared" si="2"/>
        <v>-9.4756790903405518E-3</v>
      </c>
      <c r="P7" s="3"/>
    </row>
    <row r="8" spans="2:19" ht="15" thickBot="1" x14ac:dyDescent="0.35">
      <c r="B8" s="7">
        <v>44440</v>
      </c>
      <c r="C8" s="2">
        <v>2273</v>
      </c>
      <c r="D8" s="2">
        <v>2519.25</v>
      </c>
      <c r="E8" s="8">
        <f t="shared" si="0"/>
        <v>10.83369995600528</v>
      </c>
      <c r="F8" s="7">
        <v>44440</v>
      </c>
      <c r="G8" s="2">
        <v>2745</v>
      </c>
      <c r="H8" s="2">
        <v>2701.8</v>
      </c>
      <c r="I8" s="8">
        <f t="shared" si="1"/>
        <v>-1.573770491803272</v>
      </c>
      <c r="J8" s="7">
        <v>44440</v>
      </c>
      <c r="K8" s="2">
        <v>1575</v>
      </c>
      <c r="L8" s="2">
        <v>1594.95</v>
      </c>
      <c r="M8" s="8">
        <f t="shared" si="2"/>
        <v>1.2666666666666695</v>
      </c>
      <c r="O8" s="12" t="s">
        <v>18</v>
      </c>
      <c r="P8" s="17"/>
      <c r="Q8" s="17"/>
      <c r="R8" s="17"/>
      <c r="S8" s="18"/>
    </row>
    <row r="9" spans="2:19" ht="15" thickBot="1" x14ac:dyDescent="0.35">
      <c r="B9" s="7">
        <v>44409</v>
      </c>
      <c r="C9" s="2">
        <v>2054.3000000000002</v>
      </c>
      <c r="D9" s="2">
        <v>2258.15</v>
      </c>
      <c r="E9" s="8">
        <f t="shared" si="0"/>
        <v>9.9230881565496709</v>
      </c>
      <c r="F9" s="7">
        <v>44409</v>
      </c>
      <c r="G9" s="2">
        <v>2342</v>
      </c>
      <c r="H9" s="2">
        <v>2724.1</v>
      </c>
      <c r="I9" s="8">
        <f t="shared" si="1"/>
        <v>16.315115286080271</v>
      </c>
      <c r="J9" s="7">
        <v>44409</v>
      </c>
      <c r="K9" s="2">
        <v>1435</v>
      </c>
      <c r="L9" s="2">
        <v>1581.4</v>
      </c>
      <c r="M9" s="8">
        <f t="shared" si="2"/>
        <v>10.2020905923345</v>
      </c>
      <c r="O9" s="19"/>
      <c r="P9" s="20"/>
      <c r="Q9" s="20" t="s">
        <v>14</v>
      </c>
      <c r="R9" s="20" t="s">
        <v>15</v>
      </c>
      <c r="S9" s="21" t="s">
        <v>16</v>
      </c>
    </row>
    <row r="10" spans="2:19" ht="15" thickBot="1" x14ac:dyDescent="0.35">
      <c r="B10" s="7">
        <v>44378</v>
      </c>
      <c r="C10" s="2">
        <v>2118</v>
      </c>
      <c r="D10" s="2">
        <v>2035.3</v>
      </c>
      <c r="E10" s="8">
        <f t="shared" si="0"/>
        <v>-3.9046270066100113</v>
      </c>
      <c r="F10" s="7">
        <v>44378</v>
      </c>
      <c r="G10" s="2">
        <v>2484</v>
      </c>
      <c r="H10" s="2">
        <v>2333.3000000000002</v>
      </c>
      <c r="I10" s="8">
        <f t="shared" si="1"/>
        <v>-6.0668276972624726</v>
      </c>
      <c r="J10" s="7">
        <v>44378</v>
      </c>
      <c r="K10" s="2">
        <v>1502</v>
      </c>
      <c r="L10" s="2">
        <v>1426.45</v>
      </c>
      <c r="M10" s="8">
        <f t="shared" si="2"/>
        <v>-5.0299600532623137</v>
      </c>
      <c r="O10" s="19"/>
      <c r="P10" s="20" t="s">
        <v>19</v>
      </c>
      <c r="Q10" s="20">
        <v>1</v>
      </c>
      <c r="R10" s="20">
        <v>0</v>
      </c>
      <c r="S10" s="21">
        <v>0</v>
      </c>
    </row>
    <row r="11" spans="2:19" ht="15" thickBot="1" x14ac:dyDescent="0.35">
      <c r="B11" s="7">
        <v>44348</v>
      </c>
      <c r="C11" s="2">
        <v>2166</v>
      </c>
      <c r="D11" s="2">
        <v>2110.65</v>
      </c>
      <c r="E11" s="8">
        <f t="shared" si="0"/>
        <v>-2.555401662049857</v>
      </c>
      <c r="F11" s="7">
        <v>44348</v>
      </c>
      <c r="G11" s="2">
        <v>2347</v>
      </c>
      <c r="H11" s="2">
        <v>2471.3000000000002</v>
      </c>
      <c r="I11" s="8">
        <f t="shared" si="1"/>
        <v>5.2961227098423596</v>
      </c>
      <c r="J11" s="7">
        <v>44348</v>
      </c>
      <c r="K11" s="2">
        <v>1520.3</v>
      </c>
      <c r="L11" s="2">
        <v>1497.9</v>
      </c>
      <c r="M11" s="8">
        <f t="shared" si="2"/>
        <v>-1.4733934091955445</v>
      </c>
      <c r="O11" s="19" t="s">
        <v>14</v>
      </c>
      <c r="P11" s="20">
        <v>0.4</v>
      </c>
      <c r="Q11" s="23">
        <f>_xlfn.VAR.S(E4:E52)</f>
        <v>86.131725079551302</v>
      </c>
      <c r="R11" s="23">
        <f>_xlfn.COVARIANCE.S(E4:E52,I4:I52)</f>
        <v>3.4637691165741686</v>
      </c>
      <c r="S11" s="8">
        <f>_xlfn.COVARIANCE.S(E4:E52,M4:M52)</f>
        <v>35.12142049428153</v>
      </c>
    </row>
    <row r="12" spans="2:19" ht="15" thickBot="1" x14ac:dyDescent="0.35">
      <c r="B12" s="7">
        <v>44317</v>
      </c>
      <c r="C12" s="2">
        <v>1966</v>
      </c>
      <c r="D12" s="2">
        <v>2160.3000000000002</v>
      </c>
      <c r="E12" s="8">
        <f t="shared" si="0"/>
        <v>9.8830111902339866</v>
      </c>
      <c r="F12" s="7">
        <v>44317</v>
      </c>
      <c r="G12" s="2">
        <v>2343</v>
      </c>
      <c r="H12" s="2">
        <v>2340.0500000000002</v>
      </c>
      <c r="I12" s="8">
        <f t="shared" si="1"/>
        <v>-0.12590695689286463</v>
      </c>
      <c r="J12" s="7">
        <v>44317</v>
      </c>
      <c r="K12" s="2">
        <v>1393</v>
      </c>
      <c r="L12" s="2">
        <v>1515.85</v>
      </c>
      <c r="M12" s="8">
        <f t="shared" si="2"/>
        <v>8.8190954773869272</v>
      </c>
      <c r="O12" s="19" t="s">
        <v>15</v>
      </c>
      <c r="P12" s="20">
        <v>0.3</v>
      </c>
      <c r="Q12" s="23">
        <f>_xlfn.COVARIANCE.S(I4:I52,E4:E52)</f>
        <v>3.4637691165741686</v>
      </c>
      <c r="R12" s="23">
        <f>_xlfn.VAR.S(I4:I52)</f>
        <v>38.673244566396519</v>
      </c>
      <c r="S12" s="8">
        <f>_xlfn.COVARIANCE.S(M4:M52,I4:I52)</f>
        <v>4.6551541630574436</v>
      </c>
    </row>
    <row r="13" spans="2:19" ht="15" thickBot="1" x14ac:dyDescent="0.35">
      <c r="B13" s="7">
        <v>44287</v>
      </c>
      <c r="C13" s="2">
        <v>2018</v>
      </c>
      <c r="D13" s="2">
        <v>1994.5</v>
      </c>
      <c r="E13" s="8">
        <f t="shared" si="0"/>
        <v>-1.1645193260654112</v>
      </c>
      <c r="F13" s="7">
        <v>44287</v>
      </c>
      <c r="G13" s="2">
        <v>2446.8000000000002</v>
      </c>
      <c r="H13" s="2">
        <v>2353.75</v>
      </c>
      <c r="I13" s="8">
        <f t="shared" si="1"/>
        <v>-3.8029262710479066</v>
      </c>
      <c r="J13" s="7">
        <v>44287</v>
      </c>
      <c r="K13" s="2">
        <v>1499.4</v>
      </c>
      <c r="L13" s="2">
        <v>1412.3</v>
      </c>
      <c r="M13" s="8">
        <f t="shared" si="2"/>
        <v>-5.8089902627717844</v>
      </c>
      <c r="O13" s="19" t="s">
        <v>16</v>
      </c>
      <c r="P13" s="20">
        <v>0.3</v>
      </c>
      <c r="Q13" s="23">
        <f>_xlfn.COVARIANCE.S(M4:M52,E4:E52)</f>
        <v>35.12142049428153</v>
      </c>
      <c r="R13" s="23">
        <f>_xlfn.COVARIANCE.S(M4:M52,I4:I52)</f>
        <v>4.6551541630574436</v>
      </c>
      <c r="S13" s="8">
        <f>_xlfn.VAR.S(M4:M52)</f>
        <v>58.328593748852647</v>
      </c>
    </row>
    <row r="14" spans="2:19" ht="15" thickBot="1" x14ac:dyDescent="0.35">
      <c r="B14" s="7">
        <v>44256</v>
      </c>
      <c r="C14" s="2">
        <v>2110.1999999999998</v>
      </c>
      <c r="D14" s="2">
        <v>2003.1</v>
      </c>
      <c r="E14" s="8">
        <f t="shared" si="0"/>
        <v>-5.0753483082172268</v>
      </c>
      <c r="F14" s="7">
        <v>44256</v>
      </c>
      <c r="G14" s="2">
        <v>2135.1999999999998</v>
      </c>
      <c r="H14" s="2">
        <v>2431.5</v>
      </c>
      <c r="I14" s="8">
        <f t="shared" si="1"/>
        <v>13.876920194829534</v>
      </c>
      <c r="J14" s="7">
        <v>44256</v>
      </c>
      <c r="K14" s="2">
        <v>1564</v>
      </c>
      <c r="L14" s="2">
        <v>1493.65</v>
      </c>
      <c r="M14" s="8">
        <f t="shared" si="2"/>
        <v>-4.498081841432219</v>
      </c>
      <c r="O14" s="15" t="s">
        <v>20</v>
      </c>
      <c r="P14" s="16"/>
      <c r="Q14" s="22">
        <f>SUMPRODUCT(P11:P13,Q11:Q13)</f>
        <v>46.028246915077233</v>
      </c>
      <c r="R14" s="22">
        <f>SUMPRODUCT(P11:P13,R11:R13)</f>
        <v>14.384027265465855</v>
      </c>
      <c r="S14" s="22">
        <f>SUMPRODUCT(P11:P13,S11:S13)</f>
        <v>32.943692571285638</v>
      </c>
    </row>
    <row r="15" spans="2:19" ht="15" thickBot="1" x14ac:dyDescent="0.35">
      <c r="B15" s="7">
        <v>44228</v>
      </c>
      <c r="C15" s="2">
        <v>1859.4</v>
      </c>
      <c r="D15" s="2">
        <v>2085.8000000000002</v>
      </c>
      <c r="E15" s="8">
        <f t="shared" si="0"/>
        <v>12.175970743250515</v>
      </c>
      <c r="F15" s="7">
        <v>44228</v>
      </c>
      <c r="G15" s="2">
        <v>2276.65</v>
      </c>
      <c r="H15" s="2">
        <v>2132.0500000000002</v>
      </c>
      <c r="I15" s="8">
        <f t="shared" si="1"/>
        <v>-6.3514374190147755</v>
      </c>
      <c r="J15" s="7">
        <v>44228</v>
      </c>
      <c r="K15" s="2">
        <v>1410.25</v>
      </c>
      <c r="L15" s="2">
        <v>1534.4</v>
      </c>
      <c r="M15" s="8">
        <f t="shared" si="2"/>
        <v>8.8034036518347882</v>
      </c>
    </row>
    <row r="16" spans="2:19" ht="15" thickBot="1" x14ac:dyDescent="0.35">
      <c r="B16" s="7">
        <v>44197</v>
      </c>
      <c r="C16" s="2">
        <v>1988</v>
      </c>
      <c r="D16" s="2">
        <v>1841.95</v>
      </c>
      <c r="E16" s="8">
        <f t="shared" si="0"/>
        <v>-7.346579476861165</v>
      </c>
      <c r="F16" s="7">
        <v>44197</v>
      </c>
      <c r="G16" s="2">
        <v>2395.4</v>
      </c>
      <c r="H16" s="2">
        <v>2263.9</v>
      </c>
      <c r="I16" s="8">
        <f t="shared" si="1"/>
        <v>-5.4896885697587043</v>
      </c>
      <c r="J16" s="7">
        <v>44197</v>
      </c>
      <c r="K16" s="2">
        <v>1440</v>
      </c>
      <c r="L16" s="2">
        <v>1390.5</v>
      </c>
      <c r="M16" s="8">
        <f t="shared" si="2"/>
        <v>-3.4375000000000004</v>
      </c>
    </row>
    <row r="17" spans="2:18" ht="15" thickBot="1" x14ac:dyDescent="0.35">
      <c r="B17" s="7">
        <v>44166</v>
      </c>
      <c r="C17" s="2">
        <v>1940.35</v>
      </c>
      <c r="D17" s="2">
        <v>1985.3</v>
      </c>
      <c r="E17" s="8">
        <f t="shared" si="0"/>
        <v>2.3165923673564071</v>
      </c>
      <c r="F17" s="7">
        <v>44166</v>
      </c>
      <c r="G17" s="2">
        <v>2159</v>
      </c>
      <c r="H17" s="2">
        <v>2395.4</v>
      </c>
      <c r="I17" s="8">
        <f t="shared" si="1"/>
        <v>10.949513663733214</v>
      </c>
      <c r="J17" s="7">
        <v>44166</v>
      </c>
      <c r="K17" s="2">
        <v>1440.85</v>
      </c>
      <c r="L17" s="2">
        <v>1436.3</v>
      </c>
      <c r="M17" s="8">
        <f t="shared" si="2"/>
        <v>-0.31578582086962242</v>
      </c>
      <c r="O17" s="12" t="s">
        <v>21</v>
      </c>
      <c r="P17" s="18">
        <f>SUM(Q10:S10)</f>
        <v>1</v>
      </c>
      <c r="R17">
        <f>_xlfn.COVARIANCE.S(E4:E52,I4:I52)</f>
        <v>3.4637691165741686</v>
      </c>
    </row>
    <row r="18" spans="2:18" ht="15" thickBot="1" x14ac:dyDescent="0.35">
      <c r="B18" s="7">
        <v>44136</v>
      </c>
      <c r="C18" s="2">
        <v>2027</v>
      </c>
      <c r="D18" s="2">
        <v>1929.8</v>
      </c>
      <c r="E18" s="8">
        <f t="shared" si="0"/>
        <v>-4.7952639368524936</v>
      </c>
      <c r="F18" s="7">
        <v>44136</v>
      </c>
      <c r="G18" s="2">
        <v>2072</v>
      </c>
      <c r="H18" s="2">
        <v>2138.1999999999998</v>
      </c>
      <c r="I18" s="8">
        <f t="shared" si="1"/>
        <v>3.194980694980686</v>
      </c>
      <c r="J18" s="7">
        <v>44136</v>
      </c>
      <c r="K18" s="2">
        <v>1194.3499999999999</v>
      </c>
      <c r="L18" s="2">
        <v>1440.85</v>
      </c>
      <c r="M18" s="8">
        <f t="shared" si="2"/>
        <v>20.638841210700381</v>
      </c>
      <c r="O18" s="19" t="s">
        <v>22</v>
      </c>
      <c r="P18" s="8">
        <f>SUMPRODUCT(P5:R5,Q10:S10)</f>
        <v>2.0683335959129052</v>
      </c>
    </row>
    <row r="19" spans="2:18" ht="15" thickBot="1" x14ac:dyDescent="0.35">
      <c r="B19" s="7">
        <v>44105</v>
      </c>
      <c r="C19" s="2">
        <v>2263.8000000000002</v>
      </c>
      <c r="D19" s="2">
        <v>2054.5</v>
      </c>
      <c r="E19" s="8">
        <f t="shared" si="0"/>
        <v>-9.2455163883735381</v>
      </c>
      <c r="F19" s="7">
        <v>44105</v>
      </c>
      <c r="G19" s="2">
        <v>2090</v>
      </c>
      <c r="H19" s="2">
        <v>2071.3000000000002</v>
      </c>
      <c r="I19" s="8">
        <f t="shared" si="1"/>
        <v>-0.89473684210525439</v>
      </c>
      <c r="J19" s="7">
        <v>44105</v>
      </c>
      <c r="K19" s="2">
        <v>1090.0999999999999</v>
      </c>
      <c r="L19" s="2">
        <v>1183.55</v>
      </c>
      <c r="M19" s="8">
        <f t="shared" si="2"/>
        <v>8.5726080176130672</v>
      </c>
      <c r="O19" s="19" t="s">
        <v>23</v>
      </c>
      <c r="P19" s="8">
        <f>SUM(Q14:S14)*(1/2)</f>
        <v>46.677983375914366</v>
      </c>
    </row>
    <row r="20" spans="2:18" ht="15" thickBot="1" x14ac:dyDescent="0.35">
      <c r="B20" s="7">
        <v>44075</v>
      </c>
      <c r="C20" s="2">
        <v>2100</v>
      </c>
      <c r="D20" s="2">
        <v>2234.35</v>
      </c>
      <c r="E20" s="8">
        <f t="shared" si="0"/>
        <v>6.3976190476190435</v>
      </c>
      <c r="F20" s="7">
        <v>44075</v>
      </c>
      <c r="G20" s="2">
        <v>2149.9499999999998</v>
      </c>
      <c r="H20" s="2">
        <v>2068.25</v>
      </c>
      <c r="I20" s="8">
        <f t="shared" si="1"/>
        <v>-3.8000883741482276</v>
      </c>
      <c r="J20" s="7">
        <v>44075</v>
      </c>
      <c r="K20" s="2">
        <v>1128</v>
      </c>
      <c r="L20" s="2">
        <v>1078.5999999999999</v>
      </c>
      <c r="M20" s="8">
        <f t="shared" si="2"/>
        <v>-4.379432624113484</v>
      </c>
      <c r="O20" s="15" t="s">
        <v>24</v>
      </c>
      <c r="P20" s="24">
        <f>(P18-P2)/P19</f>
        <v>4.3239520003650299E-2</v>
      </c>
    </row>
    <row r="21" spans="2:18" ht="15" thickBot="1" x14ac:dyDescent="0.35">
      <c r="B21" s="7">
        <v>44044</v>
      </c>
      <c r="C21" s="2">
        <v>2051.3000000000002</v>
      </c>
      <c r="D21" s="2">
        <v>2080.6999999999998</v>
      </c>
      <c r="E21" s="8">
        <f t="shared" si="0"/>
        <v>1.4332374591722143</v>
      </c>
      <c r="F21" s="7">
        <v>44044</v>
      </c>
      <c r="G21" s="2">
        <v>2209.8000000000002</v>
      </c>
      <c r="H21" s="2">
        <v>2117.35</v>
      </c>
      <c r="I21" s="8">
        <f t="shared" si="1"/>
        <v>-4.1836365281926087</v>
      </c>
      <c r="J21" s="7">
        <v>44044</v>
      </c>
      <c r="K21" s="2">
        <v>1025.95</v>
      </c>
      <c r="L21" s="2">
        <v>1115.8499999999999</v>
      </c>
      <c r="M21" s="8">
        <f t="shared" si="2"/>
        <v>8.7626102636580594</v>
      </c>
    </row>
    <row r="22" spans="2:18" ht="15" thickBot="1" x14ac:dyDescent="0.35">
      <c r="B22" s="7">
        <v>44013</v>
      </c>
      <c r="C22" s="2">
        <v>1720</v>
      </c>
      <c r="D22" s="2">
        <v>2067.1</v>
      </c>
      <c r="E22" s="8">
        <f t="shared" si="0"/>
        <v>20.180232558139529</v>
      </c>
      <c r="F22" s="7">
        <v>44013</v>
      </c>
      <c r="G22" s="2">
        <v>2183</v>
      </c>
      <c r="H22" s="2">
        <v>2209.9</v>
      </c>
      <c r="I22" s="8">
        <f t="shared" si="1"/>
        <v>1.2322491983508974</v>
      </c>
      <c r="J22" s="7">
        <v>44013</v>
      </c>
      <c r="K22" s="2">
        <v>1065.8499999999999</v>
      </c>
      <c r="L22" s="2">
        <v>1032.8</v>
      </c>
      <c r="M22" s="8">
        <f t="shared" si="2"/>
        <v>-3.1008115588497405</v>
      </c>
      <c r="P22" s="3"/>
    </row>
    <row r="23" spans="2:18" ht="15" thickBot="1" x14ac:dyDescent="0.35">
      <c r="B23" s="7">
        <v>43983</v>
      </c>
      <c r="C23" s="2">
        <v>1480</v>
      </c>
      <c r="D23" s="2">
        <v>1704.1</v>
      </c>
      <c r="E23" s="8">
        <f t="shared" si="0"/>
        <v>15.141891891891888</v>
      </c>
      <c r="F23" s="7">
        <v>43983</v>
      </c>
      <c r="G23" s="2">
        <v>2075</v>
      </c>
      <c r="H23" s="2">
        <v>2180</v>
      </c>
      <c r="I23" s="8">
        <f t="shared" si="1"/>
        <v>5.0602409638554215</v>
      </c>
      <c r="J23" s="7">
        <v>43983</v>
      </c>
      <c r="K23" s="2">
        <v>975</v>
      </c>
      <c r="L23" s="2">
        <v>1065.8499999999999</v>
      </c>
      <c r="M23" s="8">
        <f t="shared" si="2"/>
        <v>9.3179487179487079</v>
      </c>
      <c r="O23" t="s">
        <v>25</v>
      </c>
    </row>
    <row r="24" spans="2:18" ht="15" thickBot="1" x14ac:dyDescent="0.35">
      <c r="B24" s="7">
        <v>43952</v>
      </c>
      <c r="C24" s="2">
        <v>1426.48</v>
      </c>
      <c r="D24" s="2">
        <v>1464.4</v>
      </c>
      <c r="E24" s="8">
        <f t="shared" si="0"/>
        <v>2.6582917391060565</v>
      </c>
      <c r="F24" s="7">
        <v>43952</v>
      </c>
      <c r="G24" s="2">
        <v>2130</v>
      </c>
      <c r="H24" s="2">
        <v>2057.35</v>
      </c>
      <c r="I24" s="8">
        <f t="shared" si="1"/>
        <v>-3.410798122065732</v>
      </c>
      <c r="J24" s="7">
        <v>43952</v>
      </c>
      <c r="K24" s="2">
        <v>957.5</v>
      </c>
      <c r="L24" s="2">
        <v>951.65</v>
      </c>
      <c r="M24" s="8">
        <f t="shared" si="2"/>
        <v>-0.61096605744125565</v>
      </c>
      <c r="O24" t="s">
        <v>26</v>
      </c>
    </row>
    <row r="25" spans="2:18" ht="15" thickBot="1" x14ac:dyDescent="0.35">
      <c r="B25" s="7">
        <v>43922</v>
      </c>
      <c r="C25" s="2">
        <v>1111.71</v>
      </c>
      <c r="D25" s="2">
        <v>1452.23</v>
      </c>
      <c r="E25" s="8">
        <f t="shared" si="0"/>
        <v>30.63029027354256</v>
      </c>
      <c r="F25" s="7">
        <v>43922</v>
      </c>
      <c r="G25" s="2">
        <v>2293.1999999999998</v>
      </c>
      <c r="H25" s="2">
        <v>2195</v>
      </c>
      <c r="I25" s="8">
        <f t="shared" si="1"/>
        <v>-4.2822257107971318</v>
      </c>
      <c r="J25" s="7">
        <v>43922</v>
      </c>
      <c r="K25" s="2">
        <v>863.85</v>
      </c>
      <c r="L25" s="2">
        <v>1001.8</v>
      </c>
      <c r="M25" s="8">
        <f t="shared" si="2"/>
        <v>15.969207617063139</v>
      </c>
      <c r="O25" t="s">
        <v>27</v>
      </c>
    </row>
    <row r="26" spans="2:18" ht="15" thickBot="1" x14ac:dyDescent="0.35">
      <c r="B26" s="7">
        <v>43891</v>
      </c>
      <c r="C26" s="2">
        <v>1342.38</v>
      </c>
      <c r="D26" s="2">
        <v>1103.29</v>
      </c>
      <c r="E26" s="8">
        <f t="shared" si="0"/>
        <v>-17.810903022989031</v>
      </c>
      <c r="F26" s="7">
        <v>43891</v>
      </c>
      <c r="G26" s="2">
        <v>2190</v>
      </c>
      <c r="H26" s="2">
        <v>2298.5</v>
      </c>
      <c r="I26" s="8">
        <f t="shared" si="1"/>
        <v>4.9543378995433791</v>
      </c>
      <c r="J26" s="7">
        <v>43891</v>
      </c>
      <c r="K26" s="2">
        <v>1200.2</v>
      </c>
      <c r="L26" s="2">
        <v>861.9</v>
      </c>
      <c r="M26" s="8">
        <f t="shared" si="2"/>
        <v>-28.186968838526916</v>
      </c>
      <c r="O26" t="s">
        <v>28</v>
      </c>
    </row>
    <row r="27" spans="2:18" ht="15" thickBot="1" x14ac:dyDescent="0.35">
      <c r="B27" s="7">
        <v>43862</v>
      </c>
      <c r="C27" s="2">
        <v>1392.1</v>
      </c>
      <c r="D27" s="2">
        <v>1316.17</v>
      </c>
      <c r="E27" s="8">
        <f t="shared" si="0"/>
        <v>-5.4543495438545966</v>
      </c>
      <c r="F27" s="7">
        <v>43862</v>
      </c>
      <c r="G27" s="2">
        <v>2049.35</v>
      </c>
      <c r="H27" s="2">
        <v>2174.75</v>
      </c>
      <c r="I27" s="8">
        <f t="shared" si="1"/>
        <v>6.1190133456949809</v>
      </c>
      <c r="J27" s="7">
        <v>43862</v>
      </c>
      <c r="K27" s="2">
        <v>1220</v>
      </c>
      <c r="L27" s="2">
        <v>1177.6500000000001</v>
      </c>
      <c r="M27" s="8">
        <f t="shared" si="2"/>
        <v>-3.4713114754098289</v>
      </c>
    </row>
    <row r="28" spans="2:18" ht="15" thickBot="1" x14ac:dyDescent="0.35">
      <c r="B28" s="7">
        <v>43831</v>
      </c>
      <c r="C28" s="2">
        <v>1503.75</v>
      </c>
      <c r="D28" s="2">
        <v>1398.39</v>
      </c>
      <c r="E28" s="8">
        <f t="shared" si="0"/>
        <v>-7.0064837905236832</v>
      </c>
      <c r="F28" s="7">
        <v>43831</v>
      </c>
      <c r="G28" s="2">
        <v>1930</v>
      </c>
      <c r="H28" s="2">
        <v>2034.25</v>
      </c>
      <c r="I28" s="8">
        <f t="shared" si="1"/>
        <v>5.4015544041450783</v>
      </c>
      <c r="J28" s="7">
        <v>43831</v>
      </c>
      <c r="K28" s="2">
        <v>1276.0999999999999</v>
      </c>
      <c r="L28" s="2">
        <v>1226.3</v>
      </c>
      <c r="M28" s="8">
        <f t="shared" si="2"/>
        <v>-3.9025154768435044</v>
      </c>
    </row>
    <row r="29" spans="2:18" ht="15" thickBot="1" x14ac:dyDescent="0.35">
      <c r="B29" s="7">
        <v>43800</v>
      </c>
      <c r="C29" s="2">
        <v>1584.98</v>
      </c>
      <c r="D29" s="2">
        <v>1499.83</v>
      </c>
      <c r="E29" s="8">
        <f t="shared" si="0"/>
        <v>-5.3723075370036275</v>
      </c>
      <c r="F29" s="7">
        <v>43800</v>
      </c>
      <c r="G29" s="2">
        <v>2038</v>
      </c>
      <c r="H29" s="2">
        <v>1923</v>
      </c>
      <c r="I29" s="8">
        <f t="shared" si="1"/>
        <v>-5.6427870461236509</v>
      </c>
      <c r="J29" s="7">
        <v>43800</v>
      </c>
      <c r="K29" s="2">
        <v>1273.95</v>
      </c>
      <c r="L29" s="2">
        <v>1272.0999999999999</v>
      </c>
      <c r="M29" s="8">
        <f t="shared" si="2"/>
        <v>-0.14521763020527778</v>
      </c>
    </row>
    <row r="30" spans="2:18" ht="15" thickBot="1" x14ac:dyDescent="0.35">
      <c r="B30" s="7">
        <v>43770</v>
      </c>
      <c r="C30" s="2">
        <v>1441.34</v>
      </c>
      <c r="D30" s="2">
        <v>1536.58</v>
      </c>
      <c r="E30" s="8">
        <f t="shared" si="0"/>
        <v>6.607740019703888</v>
      </c>
      <c r="F30" s="7">
        <v>43770</v>
      </c>
      <c r="G30" s="2">
        <v>2165.1</v>
      </c>
      <c r="H30" s="2">
        <v>2035.3</v>
      </c>
      <c r="I30" s="8">
        <f t="shared" si="1"/>
        <v>-5.9951041522331519</v>
      </c>
      <c r="J30" s="7">
        <v>43770</v>
      </c>
      <c r="K30" s="2">
        <v>1239</v>
      </c>
      <c r="L30" s="2">
        <v>1274.95</v>
      </c>
      <c r="M30" s="8">
        <f t="shared" si="2"/>
        <v>2.9015334947538376</v>
      </c>
    </row>
    <row r="31" spans="2:18" ht="15" thickBot="1" x14ac:dyDescent="0.35">
      <c r="B31" s="7">
        <v>43739</v>
      </c>
      <c r="C31" s="2">
        <v>1324.45</v>
      </c>
      <c r="D31" s="2">
        <v>1450.6</v>
      </c>
      <c r="E31" s="8">
        <f t="shared" si="0"/>
        <v>9.5247083695118633</v>
      </c>
      <c r="F31" s="7">
        <v>43739</v>
      </c>
      <c r="G31" s="2">
        <v>1989</v>
      </c>
      <c r="H31" s="2">
        <v>2175.35</v>
      </c>
      <c r="I31" s="8">
        <f t="shared" si="1"/>
        <v>9.3690296631473053</v>
      </c>
      <c r="J31" s="7">
        <v>43739</v>
      </c>
      <c r="K31" s="2">
        <v>1231.5</v>
      </c>
      <c r="L31" s="2">
        <v>1230.3499999999999</v>
      </c>
      <c r="M31" s="8">
        <f t="shared" si="2"/>
        <v>-9.3382054405204307E-2</v>
      </c>
    </row>
    <row r="32" spans="2:18" ht="15" thickBot="1" x14ac:dyDescent="0.35">
      <c r="B32" s="7">
        <v>43709</v>
      </c>
      <c r="C32" s="2">
        <v>1230.58</v>
      </c>
      <c r="D32" s="2">
        <v>1319.74</v>
      </c>
      <c r="E32" s="8">
        <f t="shared" si="0"/>
        <v>7.2453639747111191</v>
      </c>
      <c r="F32" s="7">
        <v>43709</v>
      </c>
      <c r="G32" s="2">
        <v>1863</v>
      </c>
      <c r="H32" s="2">
        <v>1981.95</v>
      </c>
      <c r="I32" s="8">
        <f t="shared" si="1"/>
        <v>6.3848631239935614</v>
      </c>
      <c r="J32" s="7">
        <v>43709</v>
      </c>
      <c r="K32" s="2">
        <v>1110</v>
      </c>
      <c r="L32" s="2">
        <v>1227.45</v>
      </c>
      <c r="M32" s="8">
        <f t="shared" si="2"/>
        <v>10.581081081081086</v>
      </c>
    </row>
    <row r="33" spans="2:13" ht="15" thickBot="1" x14ac:dyDescent="0.35">
      <c r="B33" s="7">
        <v>43678</v>
      </c>
      <c r="C33" s="2">
        <v>1152.48</v>
      </c>
      <c r="D33" s="2">
        <v>1236.83</v>
      </c>
      <c r="E33" s="8">
        <f t="shared" si="0"/>
        <v>7.3189990281826933</v>
      </c>
      <c r="F33" s="7">
        <v>43678</v>
      </c>
      <c r="G33" s="2">
        <v>1721</v>
      </c>
      <c r="H33" s="2">
        <v>1881.9</v>
      </c>
      <c r="I33" s="8">
        <f t="shared" si="1"/>
        <v>9.3492155723416666</v>
      </c>
      <c r="J33" s="7">
        <v>43678</v>
      </c>
      <c r="K33" s="2">
        <v>1114.55</v>
      </c>
      <c r="L33" s="2">
        <v>1113.98</v>
      </c>
      <c r="M33" s="8">
        <f t="shared" si="2"/>
        <v>-5.1141716387774115E-2</v>
      </c>
    </row>
    <row r="34" spans="2:13" ht="15" thickBot="1" x14ac:dyDescent="0.35">
      <c r="B34" s="7">
        <v>43647</v>
      </c>
      <c r="C34" s="2">
        <v>1246.24</v>
      </c>
      <c r="D34" s="2">
        <v>1155.3</v>
      </c>
      <c r="E34" s="8">
        <f t="shared" si="0"/>
        <v>-7.2971498266786536</v>
      </c>
      <c r="F34" s="7">
        <v>43647</v>
      </c>
      <c r="G34" s="2">
        <v>1798.9</v>
      </c>
      <c r="H34" s="2">
        <v>1726.65</v>
      </c>
      <c r="I34" s="8">
        <f t="shared" si="1"/>
        <v>-4.016343320918339</v>
      </c>
      <c r="J34" s="7">
        <v>43647</v>
      </c>
      <c r="K34" s="2">
        <v>1228</v>
      </c>
      <c r="L34" s="2">
        <v>1125.83</v>
      </c>
      <c r="M34" s="8">
        <f t="shared" si="2"/>
        <v>-8.3200325732899074</v>
      </c>
    </row>
    <row r="35" spans="2:13" ht="15" thickBot="1" x14ac:dyDescent="0.35">
      <c r="B35" s="7">
        <v>43617</v>
      </c>
      <c r="C35" s="2">
        <v>1322.46</v>
      </c>
      <c r="D35" s="2">
        <v>1241.33</v>
      </c>
      <c r="E35" s="8">
        <f t="shared" si="0"/>
        <v>-6.1347791237542237</v>
      </c>
      <c r="F35" s="7">
        <v>43617</v>
      </c>
      <c r="G35" s="2">
        <v>1794</v>
      </c>
      <c r="H35" s="2">
        <v>1787.6</v>
      </c>
      <c r="I35" s="8">
        <f t="shared" si="1"/>
        <v>-0.3567447045707966</v>
      </c>
      <c r="J35" s="7">
        <v>43617</v>
      </c>
      <c r="K35" s="2">
        <v>1213.5</v>
      </c>
      <c r="L35" s="2">
        <v>1221.8800000000001</v>
      </c>
      <c r="M35" s="8">
        <f t="shared" si="2"/>
        <v>0.69056448290070949</v>
      </c>
    </row>
    <row r="36" spans="2:13" ht="15" thickBot="1" x14ac:dyDescent="0.35">
      <c r="B36" s="7">
        <v>43586</v>
      </c>
      <c r="C36" s="2">
        <v>1378.93</v>
      </c>
      <c r="D36" s="2">
        <v>1317.66</v>
      </c>
      <c r="E36" s="8">
        <f t="shared" ref="E36:E52" si="3">((D36-C36)/C36)*100</f>
        <v>-4.4433002400411894</v>
      </c>
      <c r="F36" s="7">
        <v>43586</v>
      </c>
      <c r="G36" s="2">
        <v>1756.5</v>
      </c>
      <c r="H36" s="2">
        <v>1788.5</v>
      </c>
      <c r="I36" s="8">
        <f t="shared" ref="I36:I52" si="4">((H36-G36)/G36)*100</f>
        <v>1.8218047253060063</v>
      </c>
      <c r="J36" s="7">
        <v>43586</v>
      </c>
      <c r="K36" s="2">
        <v>1161.75</v>
      </c>
      <c r="L36" s="2">
        <v>1212.68</v>
      </c>
      <c r="M36" s="8">
        <f t="shared" si="2"/>
        <v>4.3839035937163819</v>
      </c>
    </row>
    <row r="37" spans="2:13" ht="15" thickBot="1" x14ac:dyDescent="0.35">
      <c r="B37" s="7">
        <v>43556</v>
      </c>
      <c r="C37" s="2">
        <v>1357.14</v>
      </c>
      <c r="D37" s="2">
        <v>1379.72</v>
      </c>
      <c r="E37" s="8">
        <f t="shared" si="3"/>
        <v>1.6637929764062607</v>
      </c>
      <c r="F37" s="7">
        <v>43556</v>
      </c>
      <c r="G37" s="2">
        <v>1710</v>
      </c>
      <c r="H37" s="2">
        <v>1757.7</v>
      </c>
      <c r="I37" s="8">
        <f t="shared" si="4"/>
        <v>2.7894736842105288</v>
      </c>
      <c r="J37" s="7">
        <v>43556</v>
      </c>
      <c r="K37" s="2">
        <v>1162.6300000000001</v>
      </c>
      <c r="L37" s="2">
        <v>1158.73</v>
      </c>
      <c r="M37" s="8">
        <f t="shared" si="2"/>
        <v>-0.3354463586867783</v>
      </c>
    </row>
    <row r="38" spans="2:13" ht="15" thickBot="1" x14ac:dyDescent="0.35">
      <c r="B38" s="7">
        <v>43525</v>
      </c>
      <c r="C38" s="2">
        <v>1225.3800000000001</v>
      </c>
      <c r="D38" s="2">
        <v>1350.45</v>
      </c>
      <c r="E38" s="8">
        <f t="shared" si="3"/>
        <v>10.206629780149825</v>
      </c>
      <c r="F38" s="7">
        <v>43525</v>
      </c>
      <c r="G38" s="2">
        <v>1735</v>
      </c>
      <c r="H38" s="2">
        <v>1706.8</v>
      </c>
      <c r="I38" s="8">
        <f t="shared" si="4"/>
        <v>-1.625360230547553</v>
      </c>
      <c r="J38" s="7">
        <v>43525</v>
      </c>
      <c r="K38" s="2">
        <v>1043.1300000000001</v>
      </c>
      <c r="L38" s="2">
        <v>1159.45</v>
      </c>
      <c r="M38" s="8">
        <f t="shared" si="2"/>
        <v>11.151054997938887</v>
      </c>
    </row>
    <row r="39" spans="2:13" ht="15" thickBot="1" x14ac:dyDescent="0.35">
      <c r="B39" s="7">
        <v>43497</v>
      </c>
      <c r="C39" s="2">
        <v>1222.4100000000001</v>
      </c>
      <c r="D39" s="2">
        <v>1219.49</v>
      </c>
      <c r="E39" s="8">
        <f t="shared" si="3"/>
        <v>-0.23887239142350541</v>
      </c>
      <c r="F39" s="7">
        <v>43497</v>
      </c>
      <c r="G39" s="2">
        <v>1763.25</v>
      </c>
      <c r="H39" s="2">
        <v>1732.65</v>
      </c>
      <c r="I39" s="8">
        <f t="shared" si="4"/>
        <v>-1.7354317311782168</v>
      </c>
      <c r="J39" s="7">
        <v>43497</v>
      </c>
      <c r="K39" s="2">
        <v>1039.98</v>
      </c>
      <c r="L39" s="2">
        <v>1038.78</v>
      </c>
      <c r="M39" s="8">
        <f t="shared" si="2"/>
        <v>-0.11538683436220364</v>
      </c>
    </row>
    <row r="40" spans="2:13" ht="15" thickBot="1" x14ac:dyDescent="0.35">
      <c r="B40" s="7">
        <v>43466</v>
      </c>
      <c r="C40" s="2">
        <v>1114.68</v>
      </c>
      <c r="D40" s="2">
        <v>1215.6300000000001</v>
      </c>
      <c r="E40" s="8">
        <f t="shared" si="3"/>
        <v>9.0564108084831556</v>
      </c>
      <c r="F40" s="7">
        <v>43466</v>
      </c>
      <c r="G40" s="2">
        <v>1824.8</v>
      </c>
      <c r="H40" s="2">
        <v>1763.25</v>
      </c>
      <c r="I40" s="8">
        <f t="shared" si="4"/>
        <v>-3.3729723805348506</v>
      </c>
      <c r="J40" s="7">
        <v>43466</v>
      </c>
      <c r="K40" s="2">
        <v>1063.83</v>
      </c>
      <c r="L40" s="2">
        <v>1039.98</v>
      </c>
      <c r="M40" s="8">
        <f t="shared" si="2"/>
        <v>-2.2418995516200813</v>
      </c>
    </row>
    <row r="41" spans="2:13" ht="15" thickBot="1" x14ac:dyDescent="0.35">
      <c r="B41" s="7">
        <v>43435</v>
      </c>
      <c r="C41" s="2">
        <v>1163.8699999999999</v>
      </c>
      <c r="D41" s="2">
        <v>1110.72</v>
      </c>
      <c r="E41" s="8">
        <f t="shared" si="3"/>
        <v>-4.566661225050896</v>
      </c>
      <c r="F41" s="7">
        <v>43435</v>
      </c>
      <c r="G41" s="2">
        <v>1769.5</v>
      </c>
      <c r="H41" s="2">
        <v>1819.65</v>
      </c>
      <c r="I41" s="8">
        <f t="shared" si="4"/>
        <v>2.8341339361401579</v>
      </c>
      <c r="J41" s="7">
        <v>43435</v>
      </c>
      <c r="K41" s="2">
        <v>1065.5</v>
      </c>
      <c r="L41" s="2">
        <v>1060.8499999999999</v>
      </c>
      <c r="M41" s="8">
        <f t="shared" si="2"/>
        <v>-0.43641482871891984</v>
      </c>
    </row>
    <row r="42" spans="2:13" ht="15" thickBot="1" x14ac:dyDescent="0.35">
      <c r="B42" s="7">
        <v>43405</v>
      </c>
      <c r="C42" s="2">
        <v>1057.8699999999999</v>
      </c>
      <c r="D42" s="2">
        <v>1156.5899999999999</v>
      </c>
      <c r="E42" s="8">
        <f t="shared" si="3"/>
        <v>9.3319595035306833</v>
      </c>
      <c r="F42" s="7">
        <v>43405</v>
      </c>
      <c r="G42" s="2">
        <v>1624.5</v>
      </c>
      <c r="H42" s="2">
        <v>1754</v>
      </c>
      <c r="I42" s="8">
        <f t="shared" si="4"/>
        <v>7.9716835949522933</v>
      </c>
      <c r="J42" s="7">
        <v>43405</v>
      </c>
      <c r="K42" s="2">
        <v>965</v>
      </c>
      <c r="L42" s="2">
        <v>1064.23</v>
      </c>
      <c r="M42" s="8">
        <f t="shared" si="2"/>
        <v>10.282901554404148</v>
      </c>
    </row>
    <row r="43" spans="2:13" ht="15" thickBot="1" x14ac:dyDescent="0.35">
      <c r="B43" s="7">
        <v>43374</v>
      </c>
      <c r="C43" s="2">
        <v>1245.8900000000001</v>
      </c>
      <c r="D43" s="2">
        <v>1051.28</v>
      </c>
      <c r="E43" s="8">
        <f t="shared" si="3"/>
        <v>-15.620159083065127</v>
      </c>
      <c r="F43" s="7">
        <v>43374</v>
      </c>
      <c r="G43" s="2">
        <v>1606.5</v>
      </c>
      <c r="H43" s="2">
        <v>1621.7</v>
      </c>
      <c r="I43" s="8">
        <f t="shared" si="4"/>
        <v>0.94615624027389011</v>
      </c>
      <c r="J43" s="7">
        <v>43374</v>
      </c>
      <c r="K43" s="2">
        <v>1004.9</v>
      </c>
      <c r="L43" s="2">
        <v>955.88</v>
      </c>
      <c r="M43" s="8">
        <f t="shared" si="2"/>
        <v>-4.8780973231167266</v>
      </c>
    </row>
    <row r="44" spans="2:13" ht="15" thickBot="1" x14ac:dyDescent="0.35">
      <c r="B44" s="7">
        <v>43344</v>
      </c>
      <c r="C44" s="2">
        <v>1233.31</v>
      </c>
      <c r="D44" s="2">
        <v>1246.1400000000001</v>
      </c>
      <c r="E44" s="8">
        <f t="shared" si="3"/>
        <v>1.040289951431526</v>
      </c>
      <c r="F44" s="7">
        <v>43344</v>
      </c>
      <c r="G44" s="2">
        <v>1791.5</v>
      </c>
      <c r="H44" s="2">
        <v>1608.4</v>
      </c>
      <c r="I44" s="8">
        <f t="shared" si="4"/>
        <v>-10.220485626569909</v>
      </c>
      <c r="J44" s="7">
        <v>43344</v>
      </c>
      <c r="K44" s="2">
        <v>1034.7</v>
      </c>
      <c r="L44" s="2">
        <v>1003.03</v>
      </c>
      <c r="M44" s="8">
        <f t="shared" si="2"/>
        <v>-3.0607905673142044</v>
      </c>
    </row>
    <row r="45" spans="2:13" ht="15" thickBot="1" x14ac:dyDescent="0.35">
      <c r="B45" s="7">
        <v>43313</v>
      </c>
      <c r="C45" s="2">
        <v>1179.22</v>
      </c>
      <c r="D45" s="2">
        <v>1229.99</v>
      </c>
      <c r="E45" s="8">
        <f t="shared" si="3"/>
        <v>4.3053883075253117</v>
      </c>
      <c r="F45" s="7">
        <v>43313</v>
      </c>
      <c r="G45" s="2">
        <v>1732.95</v>
      </c>
      <c r="H45" s="2">
        <v>1780.1</v>
      </c>
      <c r="I45" s="8">
        <f t="shared" si="4"/>
        <v>2.720794021754803</v>
      </c>
      <c r="J45" s="7">
        <v>43313</v>
      </c>
      <c r="K45" s="2">
        <v>1081.4000000000001</v>
      </c>
      <c r="L45" s="2">
        <v>1030.5999999999999</v>
      </c>
      <c r="M45" s="8">
        <f t="shared" si="2"/>
        <v>-4.6976142038098923</v>
      </c>
    </row>
    <row r="46" spans="2:13" ht="15" thickBot="1" x14ac:dyDescent="0.35">
      <c r="B46" s="7">
        <v>43282</v>
      </c>
      <c r="C46" s="2">
        <v>963.22</v>
      </c>
      <c r="D46" s="2">
        <v>1174.8599999999999</v>
      </c>
      <c r="E46" s="8">
        <f t="shared" si="3"/>
        <v>21.972135130084496</v>
      </c>
      <c r="F46" s="7">
        <v>43282</v>
      </c>
      <c r="G46" s="2">
        <v>1640.9</v>
      </c>
      <c r="H46" s="2">
        <v>1731.65</v>
      </c>
      <c r="I46" s="8">
        <f t="shared" si="4"/>
        <v>5.5305015540252302</v>
      </c>
      <c r="J46" s="7">
        <v>43282</v>
      </c>
      <c r="K46" s="2">
        <v>1054.18</v>
      </c>
      <c r="L46" s="2">
        <v>1089.75</v>
      </c>
      <c r="M46" s="8">
        <f t="shared" si="2"/>
        <v>3.3741865715532384</v>
      </c>
    </row>
    <row r="47" spans="2:13" ht="15" thickBot="1" x14ac:dyDescent="0.35">
      <c r="B47" s="7">
        <v>43252</v>
      </c>
      <c r="C47" s="2">
        <v>911.36</v>
      </c>
      <c r="D47" s="2">
        <v>963.32</v>
      </c>
      <c r="E47" s="8">
        <f t="shared" si="3"/>
        <v>5.7013693820224765</v>
      </c>
      <c r="F47" s="7">
        <v>43252</v>
      </c>
      <c r="G47" s="2">
        <v>1613</v>
      </c>
      <c r="H47" s="2">
        <v>1641.15</v>
      </c>
      <c r="I47" s="8">
        <f t="shared" si="4"/>
        <v>1.7451952882827086</v>
      </c>
      <c r="J47" s="7">
        <v>43252</v>
      </c>
      <c r="K47" s="2">
        <v>1058</v>
      </c>
      <c r="L47" s="2">
        <v>1054.23</v>
      </c>
      <c r="M47" s="8">
        <f t="shared" si="2"/>
        <v>-0.35633270321360888</v>
      </c>
    </row>
    <row r="48" spans="2:13" ht="15" thickBot="1" x14ac:dyDescent="0.35">
      <c r="B48" s="7">
        <v>43221</v>
      </c>
      <c r="C48" s="2">
        <v>957.92</v>
      </c>
      <c r="D48" s="2">
        <v>912.7</v>
      </c>
      <c r="E48" s="8">
        <f t="shared" si="3"/>
        <v>-4.7206447302488641</v>
      </c>
      <c r="F48" s="7">
        <v>43221</v>
      </c>
      <c r="G48" s="2">
        <v>1512</v>
      </c>
      <c r="H48" s="2">
        <v>1611.45</v>
      </c>
      <c r="I48" s="8">
        <f t="shared" si="4"/>
        <v>6.5773809523809552</v>
      </c>
      <c r="J48" s="7">
        <v>43221</v>
      </c>
      <c r="K48" s="2">
        <v>975</v>
      </c>
      <c r="L48" s="2">
        <v>1069.73</v>
      </c>
      <c r="M48" s="8">
        <f t="shared" si="2"/>
        <v>9.7158974358974373</v>
      </c>
    </row>
    <row r="49" spans="2:15" ht="15" thickBot="1" x14ac:dyDescent="0.35">
      <c r="B49" s="7">
        <v>43191</v>
      </c>
      <c r="C49" s="2">
        <v>884.61</v>
      </c>
      <c r="D49" s="2">
        <v>954.25</v>
      </c>
      <c r="E49" s="8">
        <f t="shared" si="3"/>
        <v>7.8723957450175766</v>
      </c>
      <c r="F49" s="7">
        <v>43191</v>
      </c>
      <c r="G49" s="2">
        <v>1315</v>
      </c>
      <c r="H49" s="2">
        <v>1508.9</v>
      </c>
      <c r="I49" s="8">
        <f t="shared" si="4"/>
        <v>14.745247148288982</v>
      </c>
      <c r="J49" s="7">
        <v>43191</v>
      </c>
      <c r="K49" s="2">
        <v>945.25</v>
      </c>
      <c r="L49" s="2">
        <v>972.15</v>
      </c>
      <c r="M49" s="8">
        <f t="shared" si="2"/>
        <v>2.8458079873049433</v>
      </c>
    </row>
    <row r="50" spans="2:15" ht="15" thickBot="1" x14ac:dyDescent="0.35">
      <c r="B50" s="7">
        <v>43160</v>
      </c>
      <c r="C50" s="2">
        <v>940.83</v>
      </c>
      <c r="D50" s="2">
        <v>874.41</v>
      </c>
      <c r="E50" s="8">
        <f t="shared" si="3"/>
        <v>-7.0597238608462813</v>
      </c>
      <c r="F50" s="7">
        <v>43160</v>
      </c>
      <c r="G50" s="2">
        <v>1320</v>
      </c>
      <c r="H50" s="2">
        <v>1333.35</v>
      </c>
      <c r="I50" s="8">
        <f t="shared" si="4"/>
        <v>1.0113636363636296</v>
      </c>
      <c r="J50" s="7">
        <v>43160</v>
      </c>
      <c r="K50" s="2">
        <v>939.65</v>
      </c>
      <c r="L50" s="2">
        <v>943.05</v>
      </c>
      <c r="M50" s="8">
        <f t="shared" si="2"/>
        <v>0.36183685414781858</v>
      </c>
    </row>
    <row r="51" spans="2:15" ht="15" thickBot="1" x14ac:dyDescent="0.35">
      <c r="B51" s="7">
        <v>43132</v>
      </c>
      <c r="C51" s="2">
        <v>954.2</v>
      </c>
      <c r="D51" s="2">
        <v>945.59</v>
      </c>
      <c r="E51" s="8">
        <f t="shared" si="3"/>
        <v>-0.90232655627751135</v>
      </c>
      <c r="F51" s="7">
        <v>43132</v>
      </c>
      <c r="G51" s="2">
        <v>1373</v>
      </c>
      <c r="H51" s="2">
        <v>1317.75</v>
      </c>
      <c r="I51" s="8">
        <f t="shared" si="4"/>
        <v>-4.0240349599417335</v>
      </c>
      <c r="J51" s="7">
        <v>43132</v>
      </c>
      <c r="K51" s="2">
        <v>1003</v>
      </c>
      <c r="L51" s="2">
        <v>942.1</v>
      </c>
      <c r="M51" s="8">
        <f t="shared" si="2"/>
        <v>-6.071784646061813</v>
      </c>
    </row>
    <row r="52" spans="2:15" ht="15" thickBot="1" x14ac:dyDescent="0.35">
      <c r="B52" s="9">
        <v>43101</v>
      </c>
      <c r="C52" s="10">
        <v>914.04</v>
      </c>
      <c r="D52" s="10">
        <v>952.27</v>
      </c>
      <c r="E52" s="11">
        <f t="shared" si="3"/>
        <v>4.1825303050194762</v>
      </c>
      <c r="F52" s="9">
        <v>43101</v>
      </c>
      <c r="G52" s="10">
        <v>1367</v>
      </c>
      <c r="H52" s="10">
        <v>1369.35</v>
      </c>
      <c r="I52" s="11">
        <f t="shared" si="4"/>
        <v>0.17190929041696482</v>
      </c>
      <c r="J52" s="9">
        <v>43101</v>
      </c>
      <c r="K52" s="10">
        <v>936.35</v>
      </c>
      <c r="L52" s="10">
        <v>1002.85</v>
      </c>
      <c r="M52" s="11">
        <f t="shared" si="2"/>
        <v>7.1020451754151752</v>
      </c>
    </row>
    <row r="57" spans="2:15" x14ac:dyDescent="0.3">
      <c r="O57">
        <v>71</v>
      </c>
    </row>
    <row r="58" spans="2:15" x14ac:dyDescent="0.3">
      <c r="O58">
        <f>52*3</f>
        <v>156</v>
      </c>
    </row>
    <row r="60" spans="2:15" x14ac:dyDescent="0.3">
      <c r="O60">
        <f>O57/O58</f>
        <v>0.45512820512820512</v>
      </c>
    </row>
  </sheetData>
  <mergeCells count="3">
    <mergeCell ref="B2:E2"/>
    <mergeCell ref="F2:I2"/>
    <mergeCell ref="J2:M2"/>
  </mergeCells>
  <conditionalFormatting sqref="L16">
    <cfRule type="cellIs" dxfId="1" priority="2" operator="lessThan">
      <formula>0</formula>
    </cfRule>
  </conditionalFormatting>
  <conditionalFormatting sqref="B4:M52">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Travelling Salesman</vt:lpstr>
      <vt:lpstr>Sheet2</vt:lpstr>
      <vt:lpstr>Icecream Distribution </vt:lpstr>
      <vt:lpstr>Portfolio Optimization Solver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Bhanushali</dc:creator>
  <cp:lastModifiedBy>Mahesh Bhanushali</cp:lastModifiedBy>
  <dcterms:created xsi:type="dcterms:W3CDTF">2021-08-10T07:23:48Z</dcterms:created>
  <dcterms:modified xsi:type="dcterms:W3CDTF">2022-08-19T11:42:30Z</dcterms:modified>
</cp:coreProperties>
</file>