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570" windowHeight="11760" tabRatio="839" firstSheet="2" activeTab="6"/>
  </bookViews>
  <sheets>
    <sheet name="Sensitivity Report 1" sheetId="2" r:id="rId1"/>
    <sheet name="Sensitivity Report Flight Probl" sheetId="4" r:id="rId2"/>
    <sheet name="Sensitivity Report 2" sheetId="5" r:id="rId3"/>
    <sheet name="Flight Solver" sheetId="3" r:id="rId4"/>
    <sheet name="Sensitivity Report 3" sheetId="9" r:id="rId5"/>
    <sheet name="Sheet1" sheetId="6" r:id="rId6"/>
    <sheet name="Sensitivity Report 4" sheetId="11" r:id="rId7"/>
    <sheet name="Sheet5" sheetId="10" r:id="rId8"/>
  </sheets>
  <definedNames>
    <definedName name="solver_adj" localSheetId="3" hidden="1">'Flight Solver'!$C$3:$C$4</definedName>
    <definedName name="solver_adj" localSheetId="5" hidden="1">Sheet1!$B$3:$B$4</definedName>
    <definedName name="solver_adj" localSheetId="7" hidden="1">Sheet5!$B$3:$B$5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3" hidden="1">2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3" hidden="1">2147483647</definedName>
    <definedName name="solver_itr" localSheetId="5" hidden="1">100</definedName>
    <definedName name="solver_itr" localSheetId="7" hidden="1">100</definedName>
    <definedName name="solver_lhs1" localSheetId="3" hidden="1">'Flight Solver'!$C$10</definedName>
    <definedName name="solver_lhs1" localSheetId="5" hidden="1">Sheet1!$B$10</definedName>
    <definedName name="solver_lhs1" localSheetId="7" hidden="1">Sheet5!$B$11</definedName>
    <definedName name="solver_lhs2" localSheetId="3" hidden="1">'Flight Solver'!$C$11</definedName>
    <definedName name="solver_lhs2" localSheetId="5" hidden="1">Sheet1!$B$11</definedName>
    <definedName name="solver_lhs2" localSheetId="7" hidden="1">Sheet5!$B$12</definedName>
    <definedName name="solver_lhs3" localSheetId="3" hidden="1">'Flight Solver'!$C$12</definedName>
    <definedName name="solver_lhs3" localSheetId="5" hidden="1">Sheet1!$B$12</definedName>
    <definedName name="solver_lhs3" localSheetId="7" hidden="1">Sheet5!$B$13</definedName>
    <definedName name="solver_lin" localSheetId="5" hidden="1">1</definedName>
    <definedName name="solver_lin" localSheetId="7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3" hidden="1">2147483647</definedName>
    <definedName name="solver_num" localSheetId="3" hidden="1">3</definedName>
    <definedName name="solver_num" localSheetId="5" hidden="1">3</definedName>
    <definedName name="solver_num" localSheetId="7" hidden="1">3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3" hidden="1">'Flight Solver'!$C$6</definedName>
    <definedName name="solver_opt" localSheetId="5" hidden="1">Sheet1!$B$6</definedName>
    <definedName name="solver_opt" localSheetId="7" hidden="1">Sheet5!$B$7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3" hidden="1">1</definedName>
    <definedName name="solver_rel1" localSheetId="3" hidden="1">1</definedName>
    <definedName name="solver_rel1" localSheetId="5" hidden="1">3</definedName>
    <definedName name="solver_rel1" localSheetId="7" hidden="1">1</definedName>
    <definedName name="solver_rel2" localSheetId="3" hidden="1">3</definedName>
    <definedName name="solver_rel2" localSheetId="5" hidden="1">3</definedName>
    <definedName name="solver_rel2" localSheetId="7" hidden="1">1</definedName>
    <definedName name="solver_rel3" localSheetId="3" hidden="1">3</definedName>
    <definedName name="solver_rel3" localSheetId="5" hidden="1">3</definedName>
    <definedName name="solver_rel3" localSheetId="7" hidden="1">2</definedName>
    <definedName name="solver_rhs1" localSheetId="3" hidden="1">'Flight Solver'!$E$10</definedName>
    <definedName name="solver_rhs1" localSheetId="5" hidden="1">Sheet1!$D$10</definedName>
    <definedName name="solver_rhs1" localSheetId="7" hidden="1">Sheet5!$D$11</definedName>
    <definedName name="solver_rhs2" localSheetId="3" hidden="1">'Flight Solver'!$E$11</definedName>
    <definedName name="solver_rhs2" localSheetId="5" hidden="1">Sheet1!$D$11</definedName>
    <definedName name="solver_rhs2" localSheetId="7" hidden="1">Sheet5!$D$12</definedName>
    <definedName name="solver_rhs3" localSheetId="3" hidden="1">'Flight Solver'!$E$12</definedName>
    <definedName name="solver_rhs3" localSheetId="5" hidden="1">Sheet1!$D$12</definedName>
    <definedName name="solver_rhs3" localSheetId="7" hidden="1">Sheet5!$D$13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cl" localSheetId="5" hidden="1">2</definedName>
    <definedName name="solver_scl" localSheetId="7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3" hidden="1">100</definedName>
    <definedName name="solver_tim" localSheetId="3" hidden="1">2147483647</definedName>
    <definedName name="solver_tim" localSheetId="5" hidden="1">100</definedName>
    <definedName name="solver_tim" localSheetId="7" hidden="1">100</definedName>
    <definedName name="solver_tol" localSheetId="3" hidden="1">0.01</definedName>
    <definedName name="solver_tol" localSheetId="5" hidden="1">0.05</definedName>
    <definedName name="solver_tol" localSheetId="7" hidden="1">0.05</definedName>
    <definedName name="solver_typ" localSheetId="3" hidden="1">1</definedName>
    <definedName name="solver_typ" localSheetId="5" hidden="1">2</definedName>
    <definedName name="solver_typ" localSheetId="7" hidden="1">1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3" hidden="1">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0"/>
  <c r="K12" i="11"/>
  <c r="B13" i="10"/>
  <c r="B12"/>
  <c r="B11"/>
  <c r="B10" i="6"/>
  <c r="B12"/>
  <c r="B11"/>
  <c r="B7" i="10"/>
  <c r="B6" i="6"/>
  <c r="I7" i="10"/>
  <c r="I5"/>
  <c r="I4"/>
  <c r="O16" i="9"/>
  <c r="O13"/>
  <c r="M24"/>
  <c r="M23"/>
  <c r="M18"/>
  <c r="M17"/>
  <c r="M19" s="1"/>
  <c r="M14"/>
  <c r="M13"/>
  <c r="M15" s="1"/>
  <c r="M8"/>
  <c r="M9"/>
  <c r="M25" l="1"/>
  <c r="M10"/>
  <c r="L18" i="5"/>
  <c r="L17"/>
  <c r="L16"/>
  <c r="L15"/>
  <c r="L14"/>
  <c r="L11"/>
  <c r="J10"/>
  <c r="I10"/>
  <c r="J9"/>
  <c r="I9"/>
  <c r="C12" i="3"/>
  <c r="C10"/>
  <c r="C11"/>
  <c r="C6"/>
  <c r="N19" i="4"/>
  <c r="N14"/>
  <c r="N12"/>
  <c r="N11"/>
  <c r="N9"/>
  <c r="J17"/>
  <c r="I17"/>
  <c r="J16"/>
  <c r="I16"/>
  <c r="J15"/>
  <c r="I15"/>
  <c r="N7"/>
  <c r="N6"/>
  <c r="J10"/>
  <c r="I10"/>
  <c r="J9"/>
  <c r="I9"/>
  <c r="Q10" i="2"/>
  <c r="N11"/>
  <c r="N8"/>
  <c r="J17"/>
  <c r="I17"/>
  <c r="J16"/>
  <c r="I16"/>
  <c r="N17"/>
  <c r="M16"/>
  <c r="N14"/>
  <c r="J15"/>
  <c r="I15"/>
  <c r="N10"/>
  <c r="N9"/>
  <c r="J10"/>
  <c r="I10"/>
  <c r="J9"/>
  <c r="I9"/>
</calcChain>
</file>

<file path=xl/sharedStrings.xml><?xml version="1.0" encoding="utf-8"?>
<sst xmlns="http://schemas.openxmlformats.org/spreadsheetml/2006/main" count="265" uniqueCount="99">
  <si>
    <r>
      <t>•</t>
    </r>
    <r>
      <rPr>
        <sz val="14"/>
        <color rgb="FF231F20"/>
        <rFont val="Times New Roman"/>
        <family val="1"/>
      </rPr>
      <t>Objective Function: P = 225c + 200f</t>
    </r>
  </si>
  <si>
    <r>
      <t>•</t>
    </r>
    <r>
      <rPr>
        <sz val="14"/>
        <color rgb="FF231F20"/>
        <rFont val="Times New Roman"/>
        <family val="1"/>
      </rPr>
      <t>Constraints: f ≥≥ 25; c ≥≥ 40; c + f ≤≤ 150</t>
    </r>
  </si>
  <si>
    <t xml:space="preserve">Variables </t>
  </si>
  <si>
    <t>c</t>
  </si>
  <si>
    <t>f</t>
  </si>
  <si>
    <t>Objective</t>
  </si>
  <si>
    <t>Constraint</t>
  </si>
  <si>
    <t>&lt;=</t>
  </si>
  <si>
    <t>&gt;=</t>
  </si>
  <si>
    <t>Microsoft Excel 16.0 Sensitivity Report</t>
  </si>
  <si>
    <t>Worksheet: [Book1]Sheet1</t>
  </si>
  <si>
    <t>Report Created: 16-07-2021 11:07:41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</si>
  <si>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</si>
  <si>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</si>
  <si>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</si>
  <si>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</si>
  <si>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</si>
  <si>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</si>
  <si>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</si>
  <si>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</si>
  <si>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</si>
  <si>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</si>
  <si>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</si>
  <si>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</si>
  <si>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</si>
  <si>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</si>
  <si>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</si>
  <si>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$C$4</t>
  </si>
  <si>
    <t>$C$5</t>
  </si>
  <si>
    <t>$C$10</t>
  </si>
  <si>
    <t>$C$11</t>
  </si>
  <si>
    <t>$C$12</t>
  </si>
  <si>
    <t>Upper Limit</t>
  </si>
  <si>
    <t>Lower limit</t>
  </si>
  <si>
    <t>[125,25]</t>
  </si>
  <si>
    <t>[126,25]</t>
  </si>
  <si>
    <t>[124,26]</t>
  </si>
  <si>
    <t>[123,27]</t>
  </si>
  <si>
    <t>[126,24]</t>
  </si>
  <si>
    <t xml:space="preserve">in case estimated demand for number of coach </t>
  </si>
  <si>
    <t xml:space="preserve">tickets and number of first class tickets does not exceed </t>
  </si>
  <si>
    <t>115 and 35 respectively</t>
  </si>
  <si>
    <t>[115,35]</t>
  </si>
  <si>
    <t>40&lt;=C&lt;=115</t>
  </si>
  <si>
    <t xml:space="preserve">How I will change demand </t>
  </si>
  <si>
    <t>Increse the price of price /Profit by 25</t>
  </si>
  <si>
    <t>225c+225f</t>
  </si>
  <si>
    <t xml:space="preserve">Objective </t>
  </si>
  <si>
    <t>Maximize</t>
  </si>
  <si>
    <t xml:space="preserve">Constraints </t>
  </si>
  <si>
    <t>Worksheet: [Flight Problem.xlsx]Sheet2</t>
  </si>
  <si>
    <t>Report Created: 20-07-2021 10:41:44</t>
  </si>
  <si>
    <t>$C$3</t>
  </si>
  <si>
    <t xml:space="preserve">Upper limit </t>
  </si>
  <si>
    <t>[150,0]</t>
  </si>
  <si>
    <t>Lower Limit</t>
  </si>
  <si>
    <t xml:space="preserve">Only sell coach tickets </t>
  </si>
  <si>
    <t>It is not advisable to increase capacity of first class seats hence tickets</t>
  </si>
  <si>
    <t>c&lt;=115, f&lt;=35</t>
  </si>
  <si>
    <t>40 &lt;= c&lt;=115</t>
  </si>
  <si>
    <t>25&lt;=f&lt;=35</t>
  </si>
  <si>
    <t xml:space="preserve">It is not advisable to follow demand </t>
  </si>
  <si>
    <t>It is suggested that first class tickets should be incrseaed to 225 from 200</t>
  </si>
  <si>
    <t xml:space="preserve">Airlines have underestimated the price of first class tickets </t>
  </si>
  <si>
    <t>Worksheet: [Solver-Flight and Brewaries- Situation (1).xlsx]Flight Solver</t>
  </si>
  <si>
    <t>Report Created: 12-07-2022 15:11:31</t>
  </si>
  <si>
    <t>max limit</t>
  </si>
  <si>
    <t>min limit</t>
  </si>
  <si>
    <t>125,25</t>
  </si>
  <si>
    <t>126,25</t>
  </si>
  <si>
    <t>126,24</t>
  </si>
  <si>
    <t>124,26</t>
  </si>
  <si>
    <t>150,0</t>
  </si>
  <si>
    <t>variables</t>
  </si>
  <si>
    <t>x1</t>
  </si>
  <si>
    <t>x2</t>
  </si>
  <si>
    <t>objective</t>
  </si>
  <si>
    <t>minimize</t>
  </si>
  <si>
    <t>constraints</t>
  </si>
  <si>
    <t>$B$3</t>
  </si>
  <si>
    <t>$B$4</t>
  </si>
  <si>
    <t>Microsoft Excel 12.0 Sensitivity Report</t>
  </si>
  <si>
    <t>Worksheet: [Solver-Sensitivity- Analysis- Flight Case- Vashishtha.xlsx]Sheet1</t>
  </si>
  <si>
    <t>Adjustable Cells</t>
  </si>
  <si>
    <t>$B$10</t>
  </si>
  <si>
    <t>$B$11</t>
  </si>
  <si>
    <t>$B$12</t>
  </si>
  <si>
    <t>Report Created: 7/19/2022 2:33:32 PM</t>
  </si>
  <si>
    <t>Days</t>
  </si>
  <si>
    <t>max</t>
  </si>
  <si>
    <t>x3</t>
  </si>
  <si>
    <t>equal</t>
  </si>
  <si>
    <t>Worksheet: [Solver-Sensitivity- Analysis- Flight Case- Vashishtha.xlsx]Sheet5</t>
  </si>
  <si>
    <t>Report Created: 7/19/2022 4:25:33 PM</t>
  </si>
  <si>
    <t>$B$5</t>
  </si>
  <si>
    <t>$B$13</t>
  </si>
  <si>
    <t>FD</t>
  </si>
  <si>
    <t>NSC</t>
  </si>
  <si>
    <t>EQUITY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</si>
</sst>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31F20"/>
      <name val="Times New Roman"/>
      <family val="1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 vertical="center" indent="2" readingOrder="1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3" fontId="0" fillId="0" borderId="0" xfId="0" applyNumberFormat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9" fontId="0" fillId="0" borderId="0" xfId="2" applyFont="1"/>
    <xf numFmtId="165" fontId="0" fillId="0" borderId="0" xfId="1" applyNumberFormat="1" applyFont="1"/>
    <xf numFmtId="1" fontId="0" fillId="0" borderId="3" xfId="0" applyNumberFormat="1" applyFill="1" applyBorder="1" applyAlignment="1"/>
    <xf numFmtId="1" fontId="0" fillId="0" borderId="4" xfId="0" applyNumberFormat="1" applyFill="1" applyBorder="1" applyAlignme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showGridLines="0" topLeftCell="C1" workbookViewId="0">
      <selection activeCell="N2" sqref="N2:N3"/>
    </sheetView>
  </sheetViews>
  <sheetFormatPr defaultRowHeight="15"/>
  <cols>
    <col min="1" max="1" width="2.28515625" customWidth="1"/>
    <col min="2" max="2" width="6.140625" bestFit="1" customWidth="1"/>
    <col min="3" max="3" width="6" bestFit="1" customWidth="1"/>
    <col min="4" max="4" width="5.7109375" bestFit="1" customWidth="1"/>
    <col min="5" max="5" width="8.28515625" bestFit="1" customWidth="1"/>
    <col min="6" max="6" width="10.140625" bestFit="1" customWidth="1"/>
    <col min="7" max="8" width="9.28515625" bestFit="1" customWidth="1"/>
    <col min="9" max="9" width="11.28515625" customWidth="1"/>
    <col min="10" max="10" width="10.85546875" customWidth="1"/>
  </cols>
  <sheetData>
    <row r="1" spans="1:17">
      <c r="A1" s="2" t="s">
        <v>9</v>
      </c>
    </row>
    <row r="2" spans="1:17" ht="18.75">
      <c r="A2" s="2" t="s">
        <v>10</v>
      </c>
      <c r="J2" t="s">
        <v>43</v>
      </c>
      <c r="N2" s="1" t="s">
        <v>0</v>
      </c>
    </row>
    <row r="3" spans="1:17" ht="18.75">
      <c r="A3" s="2" t="s">
        <v>11</v>
      </c>
      <c r="N3" s="1" t="s">
        <v>1</v>
      </c>
    </row>
    <row r="4" spans="1:17" ht="18.75">
      <c r="H4" t="s">
        <v>44</v>
      </c>
      <c r="N4" s="8" t="s">
        <v>39</v>
      </c>
    </row>
    <row r="5" spans="1:17">
      <c r="N5" t="s">
        <v>40</v>
      </c>
    </row>
    <row r="6" spans="1:17" ht="15.75" thickBot="1">
      <c r="A6" t="s">
        <v>12</v>
      </c>
      <c r="N6" t="s">
        <v>41</v>
      </c>
    </row>
    <row r="7" spans="1:17">
      <c r="B7" s="5"/>
      <c r="C7" s="5"/>
      <c r="D7" s="5" t="s">
        <v>15</v>
      </c>
      <c r="E7" s="5" t="s">
        <v>17</v>
      </c>
      <c r="F7" s="5" t="s">
        <v>5</v>
      </c>
      <c r="G7" s="5" t="s">
        <v>20</v>
      </c>
      <c r="H7" s="5" t="s">
        <v>20</v>
      </c>
    </row>
    <row r="8" spans="1:17" ht="15.75" thickBot="1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  <c r="I8" s="7" t="s">
        <v>32</v>
      </c>
      <c r="J8" s="7" t="s">
        <v>33</v>
      </c>
      <c r="M8" s="7" t="s">
        <v>38</v>
      </c>
      <c r="N8">
        <f>225*126+200*24</f>
        <v>33150</v>
      </c>
      <c r="Q8" t="s">
        <v>46</v>
      </c>
    </row>
    <row r="9" spans="1:17">
      <c r="B9" s="3" t="s">
        <v>27</v>
      </c>
      <c r="C9" s="3" t="s">
        <v>3</v>
      </c>
      <c r="D9" s="3">
        <v>125</v>
      </c>
      <c r="E9" s="3">
        <v>0</v>
      </c>
      <c r="F9" s="3">
        <v>225</v>
      </c>
      <c r="G9" s="3">
        <v>1E+30</v>
      </c>
      <c r="H9" s="3">
        <v>25</v>
      </c>
      <c r="I9">
        <f>F9+G9</f>
        <v>1E+30</v>
      </c>
      <c r="J9">
        <f>F9-H9</f>
        <v>200</v>
      </c>
      <c r="M9" t="s">
        <v>34</v>
      </c>
      <c r="N9">
        <f>225*125+200*25</f>
        <v>33125</v>
      </c>
      <c r="P9" t="s">
        <v>34</v>
      </c>
      <c r="Q9" t="s">
        <v>45</v>
      </c>
    </row>
    <row r="10" spans="1:17" ht="15.75" thickBot="1">
      <c r="B10" s="4" t="s">
        <v>28</v>
      </c>
      <c r="C10" s="4" t="s">
        <v>4</v>
      </c>
      <c r="D10" s="4">
        <v>25</v>
      </c>
      <c r="E10" s="4">
        <v>0</v>
      </c>
      <c r="F10" s="4">
        <v>200</v>
      </c>
      <c r="G10" s="4">
        <v>25</v>
      </c>
      <c r="H10" s="4">
        <v>1E+30</v>
      </c>
      <c r="I10">
        <f>F10+G10</f>
        <v>225</v>
      </c>
      <c r="J10">
        <f>F10-H10</f>
        <v>-1E+30</v>
      </c>
      <c r="M10" t="s">
        <v>35</v>
      </c>
      <c r="N10">
        <f>225*126+200*25</f>
        <v>33350</v>
      </c>
      <c r="Q10">
        <f>225*125+225*25</f>
        <v>33750</v>
      </c>
    </row>
    <row r="11" spans="1:17">
      <c r="M11" t="s">
        <v>42</v>
      </c>
      <c r="N11">
        <f>225*115+200*35</f>
        <v>32875</v>
      </c>
    </row>
    <row r="12" spans="1:17" ht="15.75" thickBot="1">
      <c r="A12" t="s">
        <v>23</v>
      </c>
    </row>
    <row r="13" spans="1:17">
      <c r="B13" s="5"/>
      <c r="C13" s="5"/>
      <c r="D13" s="5" t="s">
        <v>15</v>
      </c>
      <c r="E13" s="5" t="s">
        <v>24</v>
      </c>
      <c r="F13" s="5" t="s">
        <v>6</v>
      </c>
      <c r="G13" s="5" t="s">
        <v>20</v>
      </c>
      <c r="H13" s="5" t="s">
        <v>20</v>
      </c>
    </row>
    <row r="14" spans="1:17" ht="15.75" thickBot="1">
      <c r="B14" s="6" t="s">
        <v>13</v>
      </c>
      <c r="C14" s="6" t="s">
        <v>14</v>
      </c>
      <c r="D14" s="6" t="s">
        <v>16</v>
      </c>
      <c r="E14" s="6" t="s">
        <v>25</v>
      </c>
      <c r="F14" s="6" t="s">
        <v>26</v>
      </c>
      <c r="G14" s="6" t="s">
        <v>21</v>
      </c>
      <c r="H14" s="6" t="s">
        <v>22</v>
      </c>
      <c r="I14" s="7" t="s">
        <v>32</v>
      </c>
      <c r="J14" s="7" t="s">
        <v>33</v>
      </c>
      <c r="M14" s="7" t="s">
        <v>36</v>
      </c>
      <c r="N14">
        <f>225*124+200*26</f>
        <v>33100</v>
      </c>
    </row>
    <row r="15" spans="1:17">
      <c r="B15" s="3" t="s">
        <v>29</v>
      </c>
      <c r="C15" s="3"/>
      <c r="D15" s="3">
        <v>150</v>
      </c>
      <c r="E15" s="3">
        <v>225</v>
      </c>
      <c r="F15" s="3">
        <v>150</v>
      </c>
      <c r="G15" s="3">
        <v>1E+30</v>
      </c>
      <c r="H15" s="3">
        <v>85</v>
      </c>
      <c r="I15">
        <f>F15+G15</f>
        <v>1E+30</v>
      </c>
      <c r="J15">
        <f>F15-H15</f>
        <v>65</v>
      </c>
    </row>
    <row r="16" spans="1:17">
      <c r="B16" s="3" t="s">
        <v>30</v>
      </c>
      <c r="C16" s="3"/>
      <c r="D16" s="3">
        <v>125</v>
      </c>
      <c r="E16" s="3">
        <v>0</v>
      </c>
      <c r="F16" s="3">
        <v>40</v>
      </c>
      <c r="G16" s="3">
        <v>85</v>
      </c>
      <c r="H16" s="3">
        <v>1E+30</v>
      </c>
      <c r="I16">
        <f>F16+G16</f>
        <v>125</v>
      </c>
      <c r="J16">
        <f>F16-H16</f>
        <v>-1E+30</v>
      </c>
      <c r="L16">
        <v>27</v>
      </c>
      <c r="M16">
        <f>2*25</f>
        <v>50</v>
      </c>
    </row>
    <row r="17" spans="2:14" ht="15.75" thickBot="1">
      <c r="B17" s="4" t="s">
        <v>31</v>
      </c>
      <c r="C17" s="4"/>
      <c r="D17" s="4">
        <v>25</v>
      </c>
      <c r="E17" s="4">
        <v>-25</v>
      </c>
      <c r="F17" s="4">
        <v>25</v>
      </c>
      <c r="G17" s="4">
        <v>85</v>
      </c>
      <c r="H17" s="4">
        <v>25</v>
      </c>
      <c r="I17">
        <f>F17+G17</f>
        <v>110</v>
      </c>
      <c r="J17">
        <f>F17-H17</f>
        <v>0</v>
      </c>
      <c r="M17" t="s">
        <v>37</v>
      </c>
      <c r="N17">
        <f>225*123+200*27</f>
        <v>33075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showGridLines="0" zoomScale="80" zoomScaleNormal="80" workbookViewId="0">
      <selection activeCell="G24" sqref="G24"/>
    </sheetView>
  </sheetViews>
  <sheetFormatPr defaultRowHeight="15"/>
  <cols>
    <col min="1" max="1" width="2.28515625" customWidth="1"/>
    <col min="2" max="2" width="6.140625" bestFit="1" customWidth="1"/>
    <col min="3" max="3" width="6" bestFit="1" customWidth="1"/>
    <col min="4" max="4" width="5.7109375" bestFit="1" customWidth="1"/>
    <col min="5" max="5" width="8.28515625" bestFit="1" customWidth="1"/>
    <col min="6" max="6" width="10.140625" bestFit="1" customWidth="1"/>
    <col min="7" max="8" width="9.28515625" bestFit="1" customWidth="1"/>
    <col min="9" max="9" width="11.42578125" customWidth="1"/>
    <col min="10" max="10" width="10.140625" customWidth="1"/>
  </cols>
  <sheetData>
    <row r="1" spans="1:17">
      <c r="A1" s="2" t="s">
        <v>9</v>
      </c>
    </row>
    <row r="2" spans="1:17" ht="18.75">
      <c r="A2" s="2" t="s">
        <v>50</v>
      </c>
      <c r="O2" s="1" t="s">
        <v>0</v>
      </c>
    </row>
    <row r="3" spans="1:17" ht="18.75">
      <c r="A3" s="2" t="s">
        <v>51</v>
      </c>
      <c r="O3" s="1" t="s">
        <v>1</v>
      </c>
    </row>
    <row r="4" spans="1:17">
      <c r="O4" t="s">
        <v>58</v>
      </c>
    </row>
    <row r="5" spans="1:17">
      <c r="O5" t="s">
        <v>59</v>
      </c>
      <c r="Q5" t="s">
        <v>60</v>
      </c>
    </row>
    <row r="6" spans="1:17" ht="15.75" thickBot="1">
      <c r="A6" t="s">
        <v>12</v>
      </c>
      <c r="M6" t="s">
        <v>34</v>
      </c>
      <c r="N6">
        <f>225*125+200*25</f>
        <v>33125</v>
      </c>
    </row>
    <row r="7" spans="1:17">
      <c r="B7" s="9"/>
      <c r="C7" s="9"/>
      <c r="D7" s="9" t="s">
        <v>15</v>
      </c>
      <c r="E7" s="9" t="s">
        <v>17</v>
      </c>
      <c r="F7" s="9" t="s">
        <v>5</v>
      </c>
      <c r="G7" s="9" t="s">
        <v>20</v>
      </c>
      <c r="H7" s="9" t="s">
        <v>20</v>
      </c>
      <c r="M7" t="s">
        <v>54</v>
      </c>
      <c r="N7">
        <f>225*150</f>
        <v>33750</v>
      </c>
      <c r="O7" t="s">
        <v>56</v>
      </c>
    </row>
    <row r="8" spans="1:17" ht="15.75" thickBot="1">
      <c r="B8" s="10" t="s">
        <v>13</v>
      </c>
      <c r="C8" s="10" t="s">
        <v>14</v>
      </c>
      <c r="D8" s="10" t="s">
        <v>16</v>
      </c>
      <c r="E8" s="10" t="s">
        <v>18</v>
      </c>
      <c r="F8" s="10" t="s">
        <v>19</v>
      </c>
      <c r="G8" s="10" t="s">
        <v>21</v>
      </c>
      <c r="H8" s="10" t="s">
        <v>22</v>
      </c>
      <c r="I8" s="11" t="s">
        <v>53</v>
      </c>
      <c r="J8" s="11" t="s">
        <v>33</v>
      </c>
    </row>
    <row r="9" spans="1:17">
      <c r="B9" s="3" t="s">
        <v>52</v>
      </c>
      <c r="C9" s="3" t="s">
        <v>3</v>
      </c>
      <c r="D9" s="3">
        <v>125</v>
      </c>
      <c r="E9" s="3">
        <v>0</v>
      </c>
      <c r="F9" s="3">
        <v>225</v>
      </c>
      <c r="G9" s="3">
        <v>1E+30</v>
      </c>
      <c r="H9" s="3">
        <v>25</v>
      </c>
      <c r="I9">
        <f>F9+G9</f>
        <v>1E+30</v>
      </c>
      <c r="J9">
        <f>F9-H9</f>
        <v>200</v>
      </c>
      <c r="M9" t="s">
        <v>38</v>
      </c>
      <c r="N9">
        <f>225*126+200*24</f>
        <v>33150</v>
      </c>
    </row>
    <row r="10" spans="1:17" ht="15.75" thickBot="1">
      <c r="B10" s="4" t="s">
        <v>27</v>
      </c>
      <c r="C10" s="4" t="s">
        <v>4</v>
      </c>
      <c r="D10" s="4">
        <v>25</v>
      </c>
      <c r="E10" s="4">
        <v>0</v>
      </c>
      <c r="F10" s="4">
        <v>200</v>
      </c>
      <c r="G10" s="4">
        <v>25</v>
      </c>
      <c r="H10" s="4">
        <v>1E+30</v>
      </c>
      <c r="I10">
        <f>F10+G10</f>
        <v>225</v>
      </c>
      <c r="J10">
        <f>F10-H10</f>
        <v>-1E+30</v>
      </c>
    </row>
    <row r="11" spans="1:17">
      <c r="M11" t="s">
        <v>36</v>
      </c>
      <c r="N11">
        <f>225*124+200*26</f>
        <v>33100</v>
      </c>
    </row>
    <row r="12" spans="1:17" ht="15.75" thickBot="1">
      <c r="A12" t="s">
        <v>23</v>
      </c>
      <c r="M12" t="s">
        <v>37</v>
      </c>
      <c r="N12">
        <f>225*123+200*27</f>
        <v>33075</v>
      </c>
      <c r="O12" t="s">
        <v>57</v>
      </c>
    </row>
    <row r="13" spans="1:17">
      <c r="B13" s="9"/>
      <c r="C13" s="9"/>
      <c r="D13" s="9" t="s">
        <v>15</v>
      </c>
      <c r="E13" s="9" t="s">
        <v>24</v>
      </c>
      <c r="F13" s="9" t="s">
        <v>6</v>
      </c>
      <c r="G13" s="9" t="s">
        <v>20</v>
      </c>
      <c r="H13" s="9" t="s">
        <v>20</v>
      </c>
      <c r="I13" s="11" t="s">
        <v>32</v>
      </c>
      <c r="J13" s="11" t="s">
        <v>55</v>
      </c>
    </row>
    <row r="14" spans="1:17" ht="19.5" thickBot="1">
      <c r="B14" s="10" t="s">
        <v>13</v>
      </c>
      <c r="C14" s="10" t="s">
        <v>14</v>
      </c>
      <c r="D14" s="10" t="s">
        <v>16</v>
      </c>
      <c r="E14" s="10" t="s">
        <v>25</v>
      </c>
      <c r="F14" s="10" t="s">
        <v>26</v>
      </c>
      <c r="G14" s="10" t="s">
        <v>21</v>
      </c>
      <c r="H14" s="10" t="s">
        <v>22</v>
      </c>
      <c r="M14" s="8" t="s">
        <v>42</v>
      </c>
      <c r="N14">
        <f>225*115+200*35</f>
        <v>32875</v>
      </c>
      <c r="O14" t="s">
        <v>61</v>
      </c>
    </row>
    <row r="15" spans="1:17">
      <c r="B15" s="3" t="s">
        <v>29</v>
      </c>
      <c r="C15" s="3"/>
      <c r="D15" s="3">
        <v>150</v>
      </c>
      <c r="E15" s="3">
        <v>225</v>
      </c>
      <c r="F15" s="3">
        <v>150</v>
      </c>
      <c r="G15" s="3">
        <v>1E+30</v>
      </c>
      <c r="H15" s="3">
        <v>85</v>
      </c>
      <c r="I15">
        <f>F15+G15</f>
        <v>1E+30</v>
      </c>
      <c r="J15">
        <f>F15-H15</f>
        <v>65</v>
      </c>
    </row>
    <row r="16" spans="1:17">
      <c r="B16" s="3" t="s">
        <v>30</v>
      </c>
      <c r="C16" s="3"/>
      <c r="D16" s="3">
        <v>125</v>
      </c>
      <c r="E16" s="3">
        <v>0</v>
      </c>
      <c r="F16" s="3">
        <v>40</v>
      </c>
      <c r="G16" s="3">
        <v>85</v>
      </c>
      <c r="H16" s="3">
        <v>1E+30</v>
      </c>
      <c r="I16">
        <f>F16+G16</f>
        <v>125</v>
      </c>
      <c r="J16">
        <f>F16-H16</f>
        <v>-1E+30</v>
      </c>
      <c r="M16" t="s">
        <v>62</v>
      </c>
    </row>
    <row r="17" spans="2:15" ht="15.75" thickBot="1">
      <c r="B17" s="4" t="s">
        <v>31</v>
      </c>
      <c r="C17" s="4"/>
      <c r="D17" s="4">
        <v>25</v>
      </c>
      <c r="E17" s="4">
        <v>-25</v>
      </c>
      <c r="F17" s="4">
        <v>25</v>
      </c>
      <c r="G17" s="4">
        <v>85</v>
      </c>
      <c r="H17" s="4">
        <v>25</v>
      </c>
      <c r="I17">
        <f>F17+G17</f>
        <v>110</v>
      </c>
      <c r="J17">
        <f>F17-H17</f>
        <v>0</v>
      </c>
      <c r="M17" t="s">
        <v>63</v>
      </c>
    </row>
    <row r="19" spans="2:15">
      <c r="M19" t="s">
        <v>34</v>
      </c>
      <c r="N19">
        <f>225*125+225*25</f>
        <v>33750</v>
      </c>
      <c r="O19" s="12">
        <v>225225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"/>
  <sheetViews>
    <sheetView showGridLines="0" zoomScale="90" zoomScaleNormal="90" workbookViewId="0">
      <selection activeCell="J20" sqref="J20"/>
    </sheetView>
  </sheetViews>
  <sheetFormatPr defaultRowHeight="15"/>
  <cols>
    <col min="1" max="1" width="2.28515625" customWidth="1"/>
    <col min="2" max="2" width="6.140625" bestFit="1" customWidth="1"/>
    <col min="3" max="3" width="6" bestFit="1" customWidth="1"/>
    <col min="4" max="4" width="5.7109375" bestFit="1" customWidth="1"/>
    <col min="5" max="5" width="8.28515625" bestFit="1" customWidth="1"/>
    <col min="6" max="6" width="10.140625" bestFit="1" customWidth="1"/>
    <col min="7" max="8" width="9.28515625" bestFit="1" customWidth="1"/>
  </cols>
  <sheetData>
    <row r="1" spans="1:13">
      <c r="A1" s="2" t="s">
        <v>9</v>
      </c>
    </row>
    <row r="2" spans="1:13">
      <c r="A2" s="2" t="s">
        <v>64</v>
      </c>
    </row>
    <row r="3" spans="1:13">
      <c r="A3" s="2" t="s">
        <v>65</v>
      </c>
    </row>
    <row r="6" spans="1:13" ht="15.75" thickBot="1">
      <c r="A6" t="s">
        <v>12</v>
      </c>
    </row>
    <row r="7" spans="1:13">
      <c r="B7" s="5"/>
      <c r="C7" s="5"/>
      <c r="D7" s="5" t="s">
        <v>15</v>
      </c>
      <c r="E7" s="5" t="s">
        <v>17</v>
      </c>
      <c r="F7" s="5" t="s">
        <v>5</v>
      </c>
      <c r="G7" s="5" t="s">
        <v>20</v>
      </c>
      <c r="H7" s="5" t="s">
        <v>20</v>
      </c>
    </row>
    <row r="8" spans="1:13" ht="15.75" thickBot="1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  <c r="I8" s="7" t="s">
        <v>66</v>
      </c>
      <c r="J8" s="7" t="s">
        <v>67</v>
      </c>
    </row>
    <row r="9" spans="1:13">
      <c r="B9" s="3" t="s">
        <v>52</v>
      </c>
      <c r="C9" s="3" t="s">
        <v>3</v>
      </c>
      <c r="D9" s="3">
        <v>125</v>
      </c>
      <c r="E9" s="3">
        <v>0</v>
      </c>
      <c r="F9" s="3">
        <v>225</v>
      </c>
      <c r="G9" s="3">
        <v>1E+30</v>
      </c>
      <c r="H9" s="3">
        <v>25</v>
      </c>
      <c r="I9">
        <f>F9+G9</f>
        <v>1E+30</v>
      </c>
      <c r="J9">
        <f>F9-H9</f>
        <v>200</v>
      </c>
      <c r="K9">
        <v>25</v>
      </c>
      <c r="L9">
        <v>10</v>
      </c>
      <c r="M9">
        <v>10</v>
      </c>
    </row>
    <row r="10" spans="1:13" ht="15.75" thickBot="1">
      <c r="B10" s="4" t="s">
        <v>27</v>
      </c>
      <c r="C10" s="4" t="s">
        <v>4</v>
      </c>
      <c r="D10" s="4">
        <v>25</v>
      </c>
      <c r="E10" s="4">
        <v>0</v>
      </c>
      <c r="F10" s="4">
        <v>200</v>
      </c>
      <c r="G10" s="4">
        <v>25</v>
      </c>
      <c r="H10" s="4">
        <v>1E+30</v>
      </c>
      <c r="I10">
        <f>F10+G10</f>
        <v>225</v>
      </c>
      <c r="J10">
        <f>F10-H10</f>
        <v>-1E+30</v>
      </c>
      <c r="K10">
        <v>25</v>
      </c>
      <c r="L10">
        <v>25</v>
      </c>
      <c r="M10">
        <v>25</v>
      </c>
    </row>
    <row r="11" spans="1:13">
      <c r="K11">
        <v>100</v>
      </c>
      <c r="L11">
        <f>L9/L10*100</f>
        <v>40</v>
      </c>
      <c r="M11">
        <v>40</v>
      </c>
    </row>
    <row r="12" spans="1:13" ht="15.75" thickBot="1">
      <c r="A12" t="s">
        <v>23</v>
      </c>
    </row>
    <row r="13" spans="1:13">
      <c r="B13" s="5"/>
      <c r="C13" s="5"/>
      <c r="D13" s="5" t="s">
        <v>15</v>
      </c>
      <c r="E13" s="5" t="s">
        <v>24</v>
      </c>
      <c r="F13" s="5" t="s">
        <v>6</v>
      </c>
      <c r="G13" s="5" t="s">
        <v>20</v>
      </c>
      <c r="H13" s="5" t="s">
        <v>20</v>
      </c>
    </row>
    <row r="14" spans="1:13" ht="15.75" thickBot="1">
      <c r="B14" s="6" t="s">
        <v>13</v>
      </c>
      <c r="C14" s="6" t="s">
        <v>14</v>
      </c>
      <c r="D14" s="6" t="s">
        <v>16</v>
      </c>
      <c r="E14" s="6" t="s">
        <v>25</v>
      </c>
      <c r="F14" s="6" t="s">
        <v>26</v>
      </c>
      <c r="G14" s="6" t="s">
        <v>21</v>
      </c>
      <c r="H14" s="6" t="s">
        <v>22</v>
      </c>
      <c r="K14" s="7" t="s">
        <v>68</v>
      </c>
      <c r="L14">
        <f>225*125+200*25</f>
        <v>33125</v>
      </c>
    </row>
    <row r="15" spans="1:13">
      <c r="B15" s="3" t="s">
        <v>29</v>
      </c>
      <c r="C15" s="3"/>
      <c r="D15" s="3">
        <v>150</v>
      </c>
      <c r="E15" s="3">
        <v>225</v>
      </c>
      <c r="F15" s="3">
        <v>150</v>
      </c>
      <c r="G15" s="3">
        <v>1E+30</v>
      </c>
      <c r="H15" s="3">
        <v>85</v>
      </c>
      <c r="K15" t="s">
        <v>69</v>
      </c>
      <c r="L15">
        <f>225*126+200*25</f>
        <v>33350</v>
      </c>
    </row>
    <row r="16" spans="1:13">
      <c r="B16" s="3" t="s">
        <v>30</v>
      </c>
      <c r="C16" s="3"/>
      <c r="D16" s="3">
        <v>125</v>
      </c>
      <c r="E16" s="3">
        <v>0</v>
      </c>
      <c r="F16" s="3">
        <v>40</v>
      </c>
      <c r="G16" s="3">
        <v>85</v>
      </c>
      <c r="H16" s="3">
        <v>1E+30</v>
      </c>
      <c r="J16">
        <v>3</v>
      </c>
      <c r="K16" t="s">
        <v>70</v>
      </c>
      <c r="L16">
        <f>225*126+200*24</f>
        <v>33150</v>
      </c>
    </row>
    <row r="17" spans="2:12" ht="15.75" thickBot="1">
      <c r="B17" s="4" t="s">
        <v>31</v>
      </c>
      <c r="C17" s="4"/>
      <c r="D17" s="4">
        <v>25</v>
      </c>
      <c r="E17" s="4">
        <v>-25</v>
      </c>
      <c r="F17" s="4">
        <v>25</v>
      </c>
      <c r="G17" s="4">
        <v>85</v>
      </c>
      <c r="H17" s="4">
        <v>25</v>
      </c>
      <c r="K17" t="s">
        <v>71</v>
      </c>
      <c r="L17">
        <f>225*124+200*26</f>
        <v>33100</v>
      </c>
    </row>
    <row r="18" spans="2:12">
      <c r="K18" t="s">
        <v>72</v>
      </c>
      <c r="L18">
        <f>225*150</f>
        <v>33750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2"/>
  <sheetViews>
    <sheetView topLeftCell="C1" zoomScale="110" zoomScaleNormal="110" workbookViewId="0">
      <selection activeCell="I7" sqref="I7"/>
    </sheetView>
  </sheetViews>
  <sheetFormatPr defaultRowHeight="15"/>
  <sheetData>
    <row r="2" spans="2:15" ht="18.75">
      <c r="B2" t="s">
        <v>2</v>
      </c>
      <c r="O2" s="1" t="s">
        <v>0</v>
      </c>
    </row>
    <row r="3" spans="2:15" ht="18.75">
      <c r="B3" t="s">
        <v>3</v>
      </c>
      <c r="C3">
        <v>125</v>
      </c>
      <c r="O3" s="1" t="s">
        <v>1</v>
      </c>
    </row>
    <row r="4" spans="2:15">
      <c r="B4" t="s">
        <v>4</v>
      </c>
      <c r="C4">
        <v>25</v>
      </c>
    </row>
    <row r="6" spans="2:15">
      <c r="B6" t="s">
        <v>47</v>
      </c>
      <c r="C6">
        <f>225*C3+200*C4</f>
        <v>33125</v>
      </c>
      <c r="D6" t="s">
        <v>48</v>
      </c>
    </row>
    <row r="8" spans="2:15">
      <c r="B8" t="s">
        <v>49</v>
      </c>
    </row>
    <row r="10" spans="2:15">
      <c r="B10">
        <v>1</v>
      </c>
      <c r="C10">
        <f>C3+C4</f>
        <v>150</v>
      </c>
      <c r="D10" t="s">
        <v>7</v>
      </c>
      <c r="E10">
        <v>150</v>
      </c>
    </row>
    <row r="11" spans="2:15">
      <c r="B11">
        <v>2</v>
      </c>
      <c r="C11">
        <f>C3</f>
        <v>125</v>
      </c>
      <c r="D11" t="s">
        <v>8</v>
      </c>
      <c r="E11">
        <v>40</v>
      </c>
    </row>
    <row r="12" spans="2:15">
      <c r="B12">
        <v>3</v>
      </c>
      <c r="C12">
        <f>C4</f>
        <v>25</v>
      </c>
      <c r="D12" t="s">
        <v>8</v>
      </c>
      <c r="E12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showGridLines="0" topLeftCell="A3" workbookViewId="0">
      <selection activeCell="E12" sqref="E12"/>
    </sheetView>
  </sheetViews>
  <sheetFormatPr defaultRowHeight="15"/>
  <cols>
    <col min="1" max="1" width="2.28515625" customWidth="1"/>
    <col min="2" max="2" width="6.140625" bestFit="1" customWidth="1"/>
    <col min="3" max="3" width="6.28515625" customWidth="1"/>
    <col min="4" max="4" width="6.140625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16">
      <c r="A1" s="2" t="s">
        <v>81</v>
      </c>
    </row>
    <row r="2" spans="1:16">
      <c r="A2" s="2" t="s">
        <v>82</v>
      </c>
    </row>
    <row r="3" spans="1:16">
      <c r="A3" s="2" t="s">
        <v>87</v>
      </c>
    </row>
    <row r="6" spans="1:16" ht="15.75" thickBot="1">
      <c r="A6" t="s">
        <v>83</v>
      </c>
    </row>
    <row r="7" spans="1:16">
      <c r="B7" s="13"/>
      <c r="C7" s="13"/>
      <c r="D7" s="13" t="s">
        <v>15</v>
      </c>
      <c r="E7" s="13" t="s">
        <v>17</v>
      </c>
      <c r="F7" s="13" t="s">
        <v>5</v>
      </c>
      <c r="G7" s="13" t="s">
        <v>20</v>
      </c>
      <c r="H7" s="13" t="s">
        <v>20</v>
      </c>
    </row>
    <row r="8" spans="1:16" ht="15.75" thickBot="1">
      <c r="B8" s="14" t="s">
        <v>13</v>
      </c>
      <c r="C8" s="14" t="s">
        <v>14</v>
      </c>
      <c r="D8" s="14" t="s">
        <v>16</v>
      </c>
      <c r="E8" s="14" t="s">
        <v>18</v>
      </c>
      <c r="F8" s="14" t="s">
        <v>19</v>
      </c>
      <c r="G8" s="14" t="s">
        <v>21</v>
      </c>
      <c r="H8" s="14" t="s">
        <v>22</v>
      </c>
      <c r="K8">
        <v>600</v>
      </c>
      <c r="L8">
        <v>12</v>
      </c>
      <c r="M8">
        <f>K8*L8</f>
        <v>7200</v>
      </c>
    </row>
    <row r="9" spans="1:16">
      <c r="B9" s="3" t="s">
        <v>79</v>
      </c>
      <c r="C9" s="3" t="s">
        <v>74</v>
      </c>
      <c r="D9" s="16">
        <v>12</v>
      </c>
      <c r="E9" s="16">
        <v>0</v>
      </c>
      <c r="F9" s="3">
        <v>600.00000000097009</v>
      </c>
      <c r="G9" s="3">
        <v>599.99999999551289</v>
      </c>
      <c r="H9" s="3">
        <v>440.00000000101858</v>
      </c>
      <c r="K9">
        <v>400</v>
      </c>
      <c r="L9">
        <v>4</v>
      </c>
      <c r="M9">
        <f>K9*L9</f>
        <v>1600</v>
      </c>
    </row>
    <row r="10" spans="1:16" ht="15.75" thickBot="1">
      <c r="B10" s="4" t="s">
        <v>80</v>
      </c>
      <c r="C10" s="4" t="s">
        <v>75</v>
      </c>
      <c r="D10" s="15">
        <v>3.9999999999999996</v>
      </c>
      <c r="E10" s="15">
        <v>0</v>
      </c>
      <c r="F10" s="4">
        <v>399.9999999996362</v>
      </c>
      <c r="G10" s="4">
        <v>1100.0000000018797</v>
      </c>
      <c r="H10" s="4">
        <v>199.99999999890855</v>
      </c>
      <c r="M10">
        <f>M8+M9</f>
        <v>8800</v>
      </c>
    </row>
    <row r="12" spans="1:16" ht="15.75" thickBot="1">
      <c r="A12" t="s">
        <v>23</v>
      </c>
      <c r="O12">
        <v>600</v>
      </c>
      <c r="P12">
        <v>440</v>
      </c>
    </row>
    <row r="13" spans="1:16">
      <c r="B13" s="13"/>
      <c r="C13" s="13"/>
      <c r="D13" s="13" t="s">
        <v>15</v>
      </c>
      <c r="E13" s="13" t="s">
        <v>24</v>
      </c>
      <c r="F13" s="13" t="s">
        <v>6</v>
      </c>
      <c r="G13" s="13" t="s">
        <v>20</v>
      </c>
      <c r="H13" s="13" t="s">
        <v>20</v>
      </c>
      <c r="K13">
        <v>620</v>
      </c>
      <c r="L13">
        <v>12</v>
      </c>
      <c r="M13">
        <f>K13*L13</f>
        <v>7440</v>
      </c>
      <c r="O13">
        <f>O12-P12</f>
        <v>160</v>
      </c>
    </row>
    <row r="14" spans="1:16" ht="15.75" thickBot="1">
      <c r="B14" s="14" t="s">
        <v>13</v>
      </c>
      <c r="C14" s="14" t="s">
        <v>14</v>
      </c>
      <c r="D14" s="14" t="s">
        <v>16</v>
      </c>
      <c r="E14" s="14" t="s">
        <v>25</v>
      </c>
      <c r="F14" s="14" t="s">
        <v>26</v>
      </c>
      <c r="G14" s="14" t="s">
        <v>21</v>
      </c>
      <c r="H14" s="14" t="s">
        <v>22</v>
      </c>
      <c r="K14">
        <v>380</v>
      </c>
      <c r="L14">
        <v>4</v>
      </c>
      <c r="M14">
        <f>K14*L14</f>
        <v>1520</v>
      </c>
    </row>
    <row r="15" spans="1:16">
      <c r="B15" s="3" t="s">
        <v>84</v>
      </c>
      <c r="C15" s="3"/>
      <c r="D15" s="16">
        <v>24000</v>
      </c>
      <c r="E15" s="16">
        <v>0</v>
      </c>
      <c r="F15" s="3">
        <v>20000</v>
      </c>
      <c r="G15" s="3">
        <v>3999.9999999999991</v>
      </c>
      <c r="H15" s="3">
        <v>1E+30</v>
      </c>
      <c r="M15">
        <f>M13+M14</f>
        <v>8960</v>
      </c>
      <c r="O15">
        <v>400</v>
      </c>
      <c r="P15">
        <v>200</v>
      </c>
    </row>
    <row r="16" spans="1:16">
      <c r="B16" s="3" t="s">
        <v>85</v>
      </c>
      <c r="C16" s="3"/>
      <c r="D16" s="16">
        <v>40000</v>
      </c>
      <c r="E16" s="16">
        <v>0.16923076923095579</v>
      </c>
      <c r="F16" s="3">
        <v>40000</v>
      </c>
      <c r="G16" s="3">
        <v>26000.000000015763</v>
      </c>
      <c r="H16" s="3">
        <v>11555.555555524415</v>
      </c>
      <c r="O16">
        <f>O15-P15</f>
        <v>200</v>
      </c>
    </row>
    <row r="17" spans="2:13" ht="15.75" thickBot="1">
      <c r="B17" s="4" t="s">
        <v>86</v>
      </c>
      <c r="C17" s="4"/>
      <c r="D17" s="15">
        <v>44000</v>
      </c>
      <c r="E17" s="15">
        <v>4.6153846153612947E-2</v>
      </c>
      <c r="F17" s="4">
        <v>44000</v>
      </c>
      <c r="G17" s="4">
        <v>155999.99999962159</v>
      </c>
      <c r="H17" s="4">
        <v>17333.333333326322</v>
      </c>
      <c r="K17">
        <v>650</v>
      </c>
      <c r="L17">
        <v>12</v>
      </c>
      <c r="M17">
        <f>K17*L17</f>
        <v>7800</v>
      </c>
    </row>
    <row r="18" spans="2:13">
      <c r="K18">
        <v>350</v>
      </c>
      <c r="L18">
        <v>4</v>
      </c>
      <c r="M18">
        <f>K18*L18</f>
        <v>1400</v>
      </c>
    </row>
    <row r="19" spans="2:13">
      <c r="M19">
        <f>M17+M18</f>
        <v>9200</v>
      </c>
    </row>
    <row r="23" spans="2:13">
      <c r="K23">
        <v>550</v>
      </c>
      <c r="L23">
        <v>12</v>
      </c>
      <c r="M23">
        <f>K23*L23</f>
        <v>6600</v>
      </c>
    </row>
    <row r="24" spans="2:13">
      <c r="K24">
        <v>450</v>
      </c>
      <c r="L24">
        <v>4</v>
      </c>
      <c r="M24">
        <f>K24*L24</f>
        <v>1800</v>
      </c>
    </row>
    <row r="25" spans="2:13">
      <c r="M25">
        <f>M23+M24</f>
        <v>8400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2"/>
  <sheetViews>
    <sheetView workbookViewId="0">
      <selection activeCell="B10" sqref="B10"/>
    </sheetView>
  </sheetViews>
  <sheetFormatPr defaultRowHeight="15"/>
  <cols>
    <col min="1" max="1" width="10.7109375" bestFit="1" customWidth="1"/>
    <col min="3" max="3" width="9.28515625" bestFit="1" customWidth="1"/>
  </cols>
  <sheetData>
    <row r="2" spans="1:4">
      <c r="A2" t="s">
        <v>73</v>
      </c>
    </row>
    <row r="3" spans="1:4">
      <c r="A3" t="s">
        <v>74</v>
      </c>
      <c r="B3">
        <v>12</v>
      </c>
      <c r="C3" t="s">
        <v>88</v>
      </c>
    </row>
    <row r="4" spans="1:4">
      <c r="A4" t="s">
        <v>75</v>
      </c>
      <c r="B4">
        <v>3.9999999999999996</v>
      </c>
      <c r="C4" t="s">
        <v>88</v>
      </c>
    </row>
    <row r="6" spans="1:4">
      <c r="A6" t="s">
        <v>76</v>
      </c>
      <c r="B6">
        <f>600*B3+400*B4</f>
        <v>8800</v>
      </c>
      <c r="C6" t="s">
        <v>77</v>
      </c>
    </row>
    <row r="8" spans="1:4">
      <c r="A8" t="s">
        <v>78</v>
      </c>
    </row>
    <row r="10" spans="1:4">
      <c r="A10">
        <v>1</v>
      </c>
      <c r="B10">
        <f>1500*B3+1500*B4</f>
        <v>24000</v>
      </c>
      <c r="C10" t="s">
        <v>8</v>
      </c>
      <c r="D10">
        <v>20000</v>
      </c>
    </row>
    <row r="11" spans="1:4">
      <c r="A11">
        <v>2</v>
      </c>
      <c r="B11">
        <f>3000*B3+1000*B4</f>
        <v>40000</v>
      </c>
      <c r="C11" t="s">
        <v>8</v>
      </c>
      <c r="D11">
        <v>40000</v>
      </c>
    </row>
    <row r="12" spans="1:4">
      <c r="A12">
        <v>3</v>
      </c>
      <c r="B12">
        <f>2000*B3+5000*B4</f>
        <v>44000</v>
      </c>
      <c r="C12" t="s">
        <v>8</v>
      </c>
      <c r="D12">
        <v>44000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showGridLines="0" tabSelected="1" workbookViewId="0">
      <selection activeCell="D20" sqref="D20"/>
    </sheetView>
  </sheetViews>
  <sheetFormatPr defaultRowHeight="15"/>
  <cols>
    <col min="1" max="1" width="2.28515625" customWidth="1"/>
    <col min="2" max="2" width="6.140625" bestFit="1" customWidth="1"/>
    <col min="3" max="3" width="6.28515625" customWidth="1"/>
    <col min="4" max="4" width="12" bestFit="1" customWidth="1"/>
    <col min="5" max="5" width="12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11">
      <c r="A1" s="2" t="s">
        <v>81</v>
      </c>
    </row>
    <row r="2" spans="1:11">
      <c r="A2" s="2" t="s">
        <v>92</v>
      </c>
    </row>
    <row r="3" spans="1:11">
      <c r="A3" s="2" t="s">
        <v>93</v>
      </c>
    </row>
    <row r="6" spans="1:11" ht="15.75" thickBot="1">
      <c r="A6" t="s">
        <v>83</v>
      </c>
    </row>
    <row r="7" spans="1:11">
      <c r="B7" s="13"/>
      <c r="C7" s="13"/>
      <c r="D7" s="13" t="s">
        <v>15</v>
      </c>
      <c r="E7" s="13" t="s">
        <v>17</v>
      </c>
      <c r="F7" s="13" t="s">
        <v>5</v>
      </c>
      <c r="G7" s="13" t="s">
        <v>20</v>
      </c>
      <c r="H7" s="13" t="s">
        <v>20</v>
      </c>
    </row>
    <row r="8" spans="1:11" ht="15.75" thickBot="1">
      <c r="B8" s="14" t="s">
        <v>13</v>
      </c>
      <c r="C8" s="14" t="s">
        <v>14</v>
      </c>
      <c r="D8" s="14" t="s">
        <v>16</v>
      </c>
      <c r="E8" s="14" t="s">
        <v>18</v>
      </c>
      <c r="F8" s="14" t="s">
        <v>19</v>
      </c>
      <c r="G8" s="14" t="s">
        <v>21</v>
      </c>
      <c r="H8" s="14" t="s">
        <v>22</v>
      </c>
    </row>
    <row r="9" spans="1:11">
      <c r="B9" s="3" t="s">
        <v>79</v>
      </c>
      <c r="C9" s="3" t="s">
        <v>74</v>
      </c>
      <c r="D9" s="19">
        <v>333333.33333333331</v>
      </c>
      <c r="E9" s="16">
        <v>0</v>
      </c>
      <c r="F9" s="3">
        <v>7.0000000000000007E-2</v>
      </c>
      <c r="G9" s="3">
        <v>0.13000000000000003</v>
      </c>
      <c r="H9" s="3">
        <v>0.22999999999999998</v>
      </c>
      <c r="K9" s="19">
        <v>333333.33333333331</v>
      </c>
    </row>
    <row r="10" spans="1:11">
      <c r="B10" s="3" t="s">
        <v>80</v>
      </c>
      <c r="C10" s="3" t="s">
        <v>75</v>
      </c>
      <c r="D10" s="19">
        <v>666666.66666666663</v>
      </c>
      <c r="E10" s="16">
        <v>0</v>
      </c>
      <c r="F10" s="3">
        <v>0.08</v>
      </c>
      <c r="G10" s="3">
        <v>6.5000000000000016E-2</v>
      </c>
      <c r="H10" s="3">
        <v>0.11499999999999999</v>
      </c>
      <c r="K10" s="19">
        <v>666666.66666666663</v>
      </c>
    </row>
    <row r="11" spans="1:11" ht="15.75" thickBot="1">
      <c r="B11" s="4" t="s">
        <v>94</v>
      </c>
      <c r="C11" s="4" t="s">
        <v>90</v>
      </c>
      <c r="D11" s="15">
        <v>200000</v>
      </c>
      <c r="E11" s="15">
        <v>0</v>
      </c>
      <c r="F11" s="4">
        <v>0.12000000000000001</v>
      </c>
      <c r="G11" s="4">
        <v>1E+30</v>
      </c>
      <c r="H11" s="4">
        <v>4.3333333333333342E-2</v>
      </c>
      <c r="K11" s="20">
        <v>200000</v>
      </c>
    </row>
    <row r="12" spans="1:11">
      <c r="K12" s="21">
        <f>SUM(K9:K11)</f>
        <v>1200000</v>
      </c>
    </row>
    <row r="13" spans="1:11" ht="15.75" thickBot="1">
      <c r="A13" t="s">
        <v>23</v>
      </c>
    </row>
    <row r="14" spans="1:11">
      <c r="B14" s="13"/>
      <c r="C14" s="13"/>
      <c r="D14" s="13" t="s">
        <v>15</v>
      </c>
      <c r="E14" s="13" t="s">
        <v>24</v>
      </c>
      <c r="F14" s="13" t="s">
        <v>6</v>
      </c>
      <c r="G14" s="13" t="s">
        <v>20</v>
      </c>
      <c r="H14" s="13" t="s">
        <v>20</v>
      </c>
    </row>
    <row r="15" spans="1:11" ht="15.75" thickBot="1">
      <c r="B15" s="14" t="s">
        <v>13</v>
      </c>
      <c r="C15" s="14" t="s">
        <v>14</v>
      </c>
      <c r="D15" s="14" t="s">
        <v>16</v>
      </c>
      <c r="E15" s="14" t="s">
        <v>25</v>
      </c>
      <c r="F15" s="14" t="s">
        <v>26</v>
      </c>
      <c r="G15" s="14" t="s">
        <v>21</v>
      </c>
      <c r="H15" s="14" t="s">
        <v>22</v>
      </c>
    </row>
    <row r="16" spans="1:11">
      <c r="B16" s="3" t="s">
        <v>85</v>
      </c>
      <c r="C16" s="3"/>
      <c r="D16" s="16">
        <v>1200000</v>
      </c>
      <c r="E16" s="16">
        <v>7.6666666666666661E-2</v>
      </c>
      <c r="F16" s="3">
        <v>1200000</v>
      </c>
      <c r="G16" s="3">
        <v>1E+30</v>
      </c>
      <c r="H16" s="3">
        <v>1000000</v>
      </c>
    </row>
    <row r="17" spans="2:8">
      <c r="B17" s="3" t="s">
        <v>86</v>
      </c>
      <c r="C17" s="3"/>
      <c r="D17" s="16">
        <v>200000</v>
      </c>
      <c r="E17" s="16">
        <v>4.3333333333333342E-2</v>
      </c>
      <c r="F17" s="3">
        <v>200000</v>
      </c>
      <c r="G17" s="3">
        <v>1000000</v>
      </c>
      <c r="H17" s="3">
        <v>200000</v>
      </c>
    </row>
    <row r="18" spans="2:8" ht="15.75" thickBot="1">
      <c r="B18" s="4" t="s">
        <v>95</v>
      </c>
      <c r="C18" s="4"/>
      <c r="D18" s="15">
        <v>0</v>
      </c>
      <c r="E18" s="15">
        <v>-3.3333333333333296E-3</v>
      </c>
      <c r="F18" s="4">
        <v>0</v>
      </c>
      <c r="G18" s="4">
        <v>2000000</v>
      </c>
      <c r="H18" s="4">
        <v>999999.99999999988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I13"/>
  <sheetViews>
    <sheetView workbookViewId="0">
      <selection activeCell="J11" sqref="J11"/>
    </sheetView>
  </sheetViews>
  <sheetFormatPr defaultRowHeight="15"/>
  <cols>
    <col min="7" max="7" width="13.28515625" bestFit="1" customWidth="1"/>
  </cols>
  <sheetData>
    <row r="2" spans="1:9">
      <c r="A2" t="s">
        <v>73</v>
      </c>
    </row>
    <row r="3" spans="1:9">
      <c r="A3" t="s">
        <v>74</v>
      </c>
      <c r="B3" s="21">
        <v>333333.33333333331</v>
      </c>
      <c r="C3" t="s">
        <v>96</v>
      </c>
    </row>
    <row r="4" spans="1:9">
      <c r="A4" t="s">
        <v>75</v>
      </c>
      <c r="B4" s="21">
        <v>666666.66666666663</v>
      </c>
      <c r="C4" t="s">
        <v>97</v>
      </c>
      <c r="G4" s="18">
        <v>100</v>
      </c>
      <c r="H4" s="17">
        <v>7.0000000000000007E-2</v>
      </c>
      <c r="I4">
        <f>G4*H4</f>
        <v>7.0000000000000009</v>
      </c>
    </row>
    <row r="5" spans="1:9">
      <c r="A5" t="s">
        <v>90</v>
      </c>
      <c r="B5">
        <v>200000</v>
      </c>
      <c r="C5" t="s">
        <v>98</v>
      </c>
      <c r="G5">
        <v>1000</v>
      </c>
      <c r="H5" s="17">
        <v>0.08</v>
      </c>
      <c r="I5">
        <f>G5*H5</f>
        <v>80</v>
      </c>
    </row>
    <row r="6" spans="1:9">
      <c r="H6" s="17"/>
    </row>
    <row r="7" spans="1:9">
      <c r="A7" t="s">
        <v>76</v>
      </c>
      <c r="B7" s="21">
        <f>0.07*B3+0.08*B4+0.12*B5</f>
        <v>100666.66666666666</v>
      </c>
      <c r="C7" t="s">
        <v>89</v>
      </c>
      <c r="G7">
        <v>1000</v>
      </c>
      <c r="H7" s="17">
        <v>0.12</v>
      </c>
      <c r="I7">
        <f>G7*H7</f>
        <v>120</v>
      </c>
    </row>
    <row r="9" spans="1:9">
      <c r="A9" t="s">
        <v>78</v>
      </c>
    </row>
    <row r="10" spans="1:9">
      <c r="G10">
        <v>1200000</v>
      </c>
      <c r="H10" s="21">
        <v>100667</v>
      </c>
      <c r="I10" s="17">
        <f>H10/G10</f>
        <v>8.3889166666666667E-2</v>
      </c>
    </row>
    <row r="11" spans="1:9">
      <c r="A11">
        <v>1</v>
      </c>
      <c r="B11">
        <f>B3+B4+B5</f>
        <v>1200000</v>
      </c>
      <c r="C11" t="s">
        <v>7</v>
      </c>
      <c r="D11">
        <v>1200000</v>
      </c>
      <c r="H11" s="21"/>
    </row>
    <row r="12" spans="1:9">
      <c r="A12">
        <v>2</v>
      </c>
      <c r="B12">
        <f>B5</f>
        <v>200000</v>
      </c>
      <c r="C12" t="s">
        <v>7</v>
      </c>
      <c r="D12">
        <v>200000</v>
      </c>
    </row>
    <row r="13" spans="1:9">
      <c r="A13">
        <v>3</v>
      </c>
      <c r="B13">
        <f>2*B3-B4</f>
        <v>0</v>
      </c>
      <c r="C13" t="s">
        <v>91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Sensitivity Report 1</vt:lpstr>
      <vt:lpstr>Sensitivity Report Flight Probl</vt:lpstr>
      <vt:lpstr>Sensitivity Report 2</vt:lpstr>
      <vt:lpstr>Flight Solver</vt:lpstr>
      <vt:lpstr>Sensitivity Report 3</vt:lpstr>
      <vt:lpstr>Sheet1</vt:lpstr>
      <vt:lpstr>Sensitivity Report 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Bhanushali</dc:creator>
  <cp:lastModifiedBy>imsit1</cp:lastModifiedBy>
  <dcterms:created xsi:type="dcterms:W3CDTF">2021-07-16T03:59:12Z</dcterms:created>
  <dcterms:modified xsi:type="dcterms:W3CDTF">2022-07-19T11:13:24Z</dcterms:modified>
</cp:coreProperties>
</file>