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570" windowHeight="11760" tabRatio="839" firstSheet="6" activeTab="12"/>
  </bookViews>
  <sheets>
    <sheet name="Sensitivity Report 1" sheetId="2" r:id="rId1"/>
    <sheet name="Sensitivity Report Flight Probl" sheetId="4" r:id="rId2"/>
    <sheet name="Sensitivity Report 2" sheetId="5" r:id="rId3"/>
    <sheet name="Flight Solver" sheetId="3" r:id="rId4"/>
    <sheet name="Sensitivity Report 3" sheetId="9" r:id="rId5"/>
    <sheet name="Sheet1" sheetId="6" r:id="rId6"/>
    <sheet name="Sensitivity Report 4" sheetId="11" r:id="rId7"/>
    <sheet name="Sheet5" sheetId="10" r:id="rId8"/>
    <sheet name="Sheet2" sheetId="12" r:id="rId9"/>
    <sheet name="Sensitivity Report 5" sheetId="18" r:id="rId10"/>
    <sheet name="Sheet3" sheetId="13" r:id="rId11"/>
    <sheet name="Sensitivity Report 6" sheetId="23" r:id="rId12"/>
    <sheet name="Sheet10" sheetId="21" r:id="rId13"/>
    <sheet name="Sheet11" sheetId="22" r:id="rId14"/>
  </sheets>
  <definedNames>
    <definedName name="solver_adj" localSheetId="3" hidden="1">'Flight Solver'!$C$3:$C$4</definedName>
    <definedName name="solver_adj" localSheetId="5" hidden="1">Sheet1!$B$3:$B$4</definedName>
    <definedName name="solver_adj" localSheetId="12" hidden="1">Sheet10!$C$14:$F$16</definedName>
    <definedName name="solver_adj" localSheetId="10" hidden="1">Sheet3!$D$13:$G$15</definedName>
    <definedName name="solver_adj" localSheetId="7" hidden="1">Sheet5!$B$3:$B$5</definedName>
    <definedName name="solver_cvg" localSheetId="3" hidden="1">0.0001</definedName>
    <definedName name="solver_cvg" localSheetId="5" hidden="1">0.0001</definedName>
    <definedName name="solver_cvg" localSheetId="12" hidden="1">0.0001</definedName>
    <definedName name="solver_cvg" localSheetId="10" hidden="1">0.0001</definedName>
    <definedName name="solver_cvg" localSheetId="7" hidden="1">0.0001</definedName>
    <definedName name="solver_drv" localSheetId="3" hidden="1">1</definedName>
    <definedName name="solver_drv" localSheetId="5" hidden="1">1</definedName>
    <definedName name="solver_drv" localSheetId="12" hidden="1">1</definedName>
    <definedName name="solver_drv" localSheetId="10" hidden="1">1</definedName>
    <definedName name="solver_drv" localSheetId="7" hidden="1">1</definedName>
    <definedName name="solver_eng" localSheetId="3" hidden="1">2</definedName>
    <definedName name="solver_est" localSheetId="3" hidden="1">1</definedName>
    <definedName name="solver_est" localSheetId="5" hidden="1">1</definedName>
    <definedName name="solver_est" localSheetId="12" hidden="1">1</definedName>
    <definedName name="solver_est" localSheetId="10" hidden="1">1</definedName>
    <definedName name="solver_est" localSheetId="7" hidden="1">1</definedName>
    <definedName name="solver_itr" localSheetId="3" hidden="1">2147483647</definedName>
    <definedName name="solver_itr" localSheetId="5" hidden="1">100</definedName>
    <definedName name="solver_itr" localSheetId="12" hidden="1">100</definedName>
    <definedName name="solver_itr" localSheetId="10" hidden="1">100</definedName>
    <definedName name="solver_itr" localSheetId="7" hidden="1">100</definedName>
    <definedName name="solver_lhs1" localSheetId="3" hidden="1">'Flight Solver'!$C$10</definedName>
    <definedName name="solver_lhs1" localSheetId="5" hidden="1">Sheet1!$B$10</definedName>
    <definedName name="solver_lhs1" localSheetId="12" hidden="1">Sheet10!$C$17:$F$17</definedName>
    <definedName name="solver_lhs1" localSheetId="10" hidden="1">Sheet3!$D$16:$G$16</definedName>
    <definedName name="solver_lhs1" localSheetId="7" hidden="1">Sheet5!$B$11</definedName>
    <definedName name="solver_lhs2" localSheetId="3" hidden="1">'Flight Solver'!$C$11</definedName>
    <definedName name="solver_lhs2" localSheetId="5" hidden="1">Sheet1!$B$11</definedName>
    <definedName name="solver_lhs2" localSheetId="12" hidden="1">Sheet10!$G$14:$G$16</definedName>
    <definedName name="solver_lhs2" localSheetId="10" hidden="1">Sheet3!$H$13:$H$15</definedName>
    <definedName name="solver_lhs2" localSheetId="7" hidden="1">Sheet5!$B$12</definedName>
    <definedName name="solver_lhs3" localSheetId="3" hidden="1">'Flight Solver'!$C$12</definedName>
    <definedName name="solver_lhs3" localSheetId="5" hidden="1">Sheet1!$B$12</definedName>
    <definedName name="solver_lhs3" localSheetId="12" hidden="1">Sheet10!$C$17:$F$17</definedName>
    <definedName name="solver_lhs3" localSheetId="10" hidden="1">Sheet3!$D$16:$G$16</definedName>
    <definedName name="solver_lhs3" localSheetId="7" hidden="1">Sheet5!$B$13</definedName>
    <definedName name="solver_lin" localSheetId="5" hidden="1">1</definedName>
    <definedName name="solver_lin" localSheetId="12" hidden="1">1</definedName>
    <definedName name="solver_lin" localSheetId="10" hidden="1">1</definedName>
    <definedName name="solver_lin" localSheetId="7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5" hidden="1">1</definedName>
    <definedName name="solver_neg" localSheetId="12" hidden="1">1</definedName>
    <definedName name="solver_neg" localSheetId="10" hidden="1">1</definedName>
    <definedName name="solver_neg" localSheetId="7" hidden="1">1</definedName>
    <definedName name="solver_nod" localSheetId="3" hidden="1">2147483647</definedName>
    <definedName name="solver_num" localSheetId="3" hidden="1">3</definedName>
    <definedName name="solver_num" localSheetId="5" hidden="1">3</definedName>
    <definedName name="solver_num" localSheetId="12" hidden="1">2</definedName>
    <definedName name="solver_num" localSheetId="10" hidden="1">2</definedName>
    <definedName name="solver_num" localSheetId="7" hidden="1">3</definedName>
    <definedName name="solver_nwt" localSheetId="3" hidden="1">1</definedName>
    <definedName name="solver_nwt" localSheetId="5" hidden="1">1</definedName>
    <definedName name="solver_nwt" localSheetId="12" hidden="1">1</definedName>
    <definedName name="solver_nwt" localSheetId="10" hidden="1">1</definedName>
    <definedName name="solver_nwt" localSheetId="7" hidden="1">1</definedName>
    <definedName name="solver_opt" localSheetId="3" hidden="1">'Flight Solver'!$C$6</definedName>
    <definedName name="solver_opt" localSheetId="5" hidden="1">Sheet1!$B$6</definedName>
    <definedName name="solver_opt" localSheetId="12" hidden="1">Sheet10!$C$22</definedName>
    <definedName name="solver_opt" localSheetId="10" hidden="1">Sheet3!$D$20</definedName>
    <definedName name="solver_opt" localSheetId="7" hidden="1">Sheet5!$B$7</definedName>
    <definedName name="solver_pre" localSheetId="3" hidden="1">0.000001</definedName>
    <definedName name="solver_pre" localSheetId="5" hidden="1">0.000001</definedName>
    <definedName name="solver_pre" localSheetId="12" hidden="1">0.000001</definedName>
    <definedName name="solver_pre" localSheetId="10" hidden="1">0.000001</definedName>
    <definedName name="solver_pre" localSheetId="7" hidden="1">0.000001</definedName>
    <definedName name="solver_rbv" localSheetId="3" hidden="1">1</definedName>
    <definedName name="solver_rel1" localSheetId="3" hidden="1">1</definedName>
    <definedName name="solver_rel1" localSheetId="5" hidden="1">3</definedName>
    <definedName name="solver_rel1" localSheetId="12" hidden="1">2</definedName>
    <definedName name="solver_rel1" localSheetId="10" hidden="1">2</definedName>
    <definedName name="solver_rel1" localSheetId="7" hidden="1">1</definedName>
    <definedName name="solver_rel2" localSheetId="3" hidden="1">3</definedName>
    <definedName name="solver_rel2" localSheetId="5" hidden="1">3</definedName>
    <definedName name="solver_rel2" localSheetId="12" hidden="1">2</definedName>
    <definedName name="solver_rel2" localSheetId="10" hidden="1">2</definedName>
    <definedName name="solver_rel2" localSheetId="7" hidden="1">1</definedName>
    <definedName name="solver_rel3" localSheetId="3" hidden="1">3</definedName>
    <definedName name="solver_rel3" localSheetId="5" hidden="1">3</definedName>
    <definedName name="solver_rel3" localSheetId="12" hidden="1">2</definedName>
    <definedName name="solver_rel3" localSheetId="10" hidden="1">2</definedName>
    <definedName name="solver_rel3" localSheetId="7" hidden="1">2</definedName>
    <definedName name="solver_rhs1" localSheetId="3" hidden="1">'Flight Solver'!$E$10</definedName>
    <definedName name="solver_rhs1" localSheetId="5" hidden="1">Sheet1!$D$10</definedName>
    <definedName name="solver_rhs1" localSheetId="12" hidden="1">Sheet10!$C$18:$F$18</definedName>
    <definedName name="solver_rhs1" localSheetId="10" hidden="1">Sheet3!$D$17:$G$17</definedName>
    <definedName name="solver_rhs1" localSheetId="7" hidden="1">Sheet5!$D$11</definedName>
    <definedName name="solver_rhs2" localSheetId="3" hidden="1">'Flight Solver'!$E$11</definedName>
    <definedName name="solver_rhs2" localSheetId="5" hidden="1">Sheet1!$D$11</definedName>
    <definedName name="solver_rhs2" localSheetId="12" hidden="1">Sheet10!$H$14:$H$16</definedName>
    <definedName name="solver_rhs2" localSheetId="10" hidden="1">Sheet3!$I$13:$I$15</definedName>
    <definedName name="solver_rhs2" localSheetId="7" hidden="1">Sheet5!$D$12</definedName>
    <definedName name="solver_rhs3" localSheetId="3" hidden="1">'Flight Solver'!$E$12</definedName>
    <definedName name="solver_rhs3" localSheetId="5" hidden="1">Sheet1!$D$12</definedName>
    <definedName name="solver_rhs3" localSheetId="12" hidden="1">Sheet10!$C$18:$F$18</definedName>
    <definedName name="solver_rhs3" localSheetId="10" hidden="1">Sheet3!$D$17:$G$17</definedName>
    <definedName name="solver_rhs3" localSheetId="7" hidden="1">Sheet5!$D$13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cl" localSheetId="5" hidden="1">2</definedName>
    <definedName name="solver_scl" localSheetId="12" hidden="1">2</definedName>
    <definedName name="solver_scl" localSheetId="10" hidden="1">2</definedName>
    <definedName name="solver_scl" localSheetId="7" hidden="1">2</definedName>
    <definedName name="solver_sho" localSheetId="3" hidden="1">2</definedName>
    <definedName name="solver_sho" localSheetId="5" hidden="1">2</definedName>
    <definedName name="solver_sho" localSheetId="12" hidden="1">2</definedName>
    <definedName name="solver_sho" localSheetId="10" hidden="1">2</definedName>
    <definedName name="solver_sho" localSheetId="7" hidden="1">2</definedName>
    <definedName name="solver_ssz" localSheetId="3" hidden="1">100</definedName>
    <definedName name="solver_tim" localSheetId="3" hidden="1">2147483647</definedName>
    <definedName name="solver_tim" localSheetId="5" hidden="1">100</definedName>
    <definedName name="solver_tim" localSheetId="12" hidden="1">100</definedName>
    <definedName name="solver_tim" localSheetId="10" hidden="1">100</definedName>
    <definedName name="solver_tim" localSheetId="7" hidden="1">100</definedName>
    <definedName name="solver_tol" localSheetId="3" hidden="1">0.01</definedName>
    <definedName name="solver_tol" localSheetId="5" hidden="1">0.05</definedName>
    <definedName name="solver_tol" localSheetId="12" hidden="1">0.05</definedName>
    <definedName name="solver_tol" localSheetId="10" hidden="1">0.05</definedName>
    <definedName name="solver_tol" localSheetId="7" hidden="1">0.05</definedName>
    <definedName name="solver_typ" localSheetId="3" hidden="1">1</definedName>
    <definedName name="solver_typ" localSheetId="5" hidden="1">2</definedName>
    <definedName name="solver_typ" localSheetId="12" hidden="1">2</definedName>
    <definedName name="solver_typ" localSheetId="10" hidden="1">2</definedName>
    <definedName name="solver_typ" localSheetId="7" hidden="1">1</definedName>
    <definedName name="solver_val" localSheetId="3" hidden="1">0</definedName>
    <definedName name="solver_val" localSheetId="5" hidden="1">0</definedName>
    <definedName name="solver_val" localSheetId="12" hidden="1">0</definedName>
    <definedName name="solver_val" localSheetId="10" hidden="1">0</definedName>
    <definedName name="solver_val" localSheetId="7" hidden="1">0</definedName>
    <definedName name="solver_ver" localSheetId="3" hidden="1">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21"/>
  <c r="G15"/>
  <c r="G16"/>
  <c r="G14"/>
  <c r="D17"/>
  <c r="E17"/>
  <c r="F17"/>
  <c r="C17"/>
  <c r="D20" i="13"/>
  <c r="H14"/>
  <c r="H15"/>
  <c r="H13"/>
  <c r="E16"/>
  <c r="F16"/>
  <c r="G16"/>
  <c r="D16"/>
  <c r="I10" i="10"/>
  <c r="K12" i="11"/>
  <c r="B13" i="10"/>
  <c r="B12"/>
  <c r="B11"/>
  <c r="B10" i="6"/>
  <c r="B12"/>
  <c r="B11"/>
  <c r="B7" i="10"/>
  <c r="B6" i="6"/>
  <c r="I7" i="10"/>
  <c r="I5"/>
  <c r="I4"/>
  <c r="O16" i="9"/>
  <c r="O13"/>
  <c r="M24"/>
  <c r="M23"/>
  <c r="M18"/>
  <c r="M17"/>
  <c r="M19" s="1"/>
  <c r="M14"/>
  <c r="M13"/>
  <c r="M15" s="1"/>
  <c r="M8"/>
  <c r="M9"/>
  <c r="M25" l="1"/>
  <c r="M10"/>
  <c r="L18" i="5"/>
  <c r="L17"/>
  <c r="L16"/>
  <c r="L15"/>
  <c r="L14"/>
  <c r="L11"/>
  <c r="J10"/>
  <c r="I10"/>
  <c r="J9"/>
  <c r="I9"/>
  <c r="C12" i="3"/>
  <c r="C10"/>
  <c r="C11"/>
  <c r="C6"/>
  <c r="N19" i="4"/>
  <c r="N14"/>
  <c r="N12"/>
  <c r="N11"/>
  <c r="N9"/>
  <c r="J17"/>
  <c r="I17"/>
  <c r="J16"/>
  <c r="I16"/>
  <c r="J15"/>
  <c r="I15"/>
  <c r="N7"/>
  <c r="N6"/>
  <c r="J10"/>
  <c r="I10"/>
  <c r="J9"/>
  <c r="I9"/>
  <c r="Q10" i="2"/>
  <c r="N11"/>
  <c r="N8"/>
  <c r="J17"/>
  <c r="I17"/>
  <c r="J16"/>
  <c r="I16"/>
  <c r="N17"/>
  <c r="M16"/>
  <c r="N14"/>
  <c r="J15"/>
  <c r="I15"/>
  <c r="N10"/>
  <c r="N9"/>
  <c r="J10"/>
  <c r="I10"/>
  <c r="J9"/>
  <c r="I9"/>
</calcChain>
</file>

<file path=xl/sharedStrings.xml><?xml version="1.0" encoding="utf-8"?>
<sst xmlns="http://schemas.openxmlformats.org/spreadsheetml/2006/main" count="524" uniqueCount="198">
  <si>
    <r>
      <t>•</t>
    </r>
    <r>
      <rPr>
        <sz val="14"/>
        <color rgb="FF231F20"/>
        <rFont val="Times New Roman"/>
        <family val="1"/>
      </rPr>
      <t>Objective Function: P = 225c + 200f</t>
    </r>
  </si>
  <si>
    <r>
      <t>•</t>
    </r>
    <r>
      <rPr>
        <sz val="14"/>
        <color rgb="FF231F20"/>
        <rFont val="Times New Roman"/>
        <family val="1"/>
      </rPr>
      <t>Constraints: f ≥≥ 25; c ≥≥ 40; c + f ≤≤ 150</t>
    </r>
  </si>
  <si>
    <t xml:space="preserve">Variables </t>
  </si>
  <si>
    <t>c</t>
  </si>
  <si>
    <t>f</t>
  </si>
  <si>
    <t>Objective</t>
  </si>
  <si>
    <t>Constraint</t>
  </si>
  <si>
    <t>&lt;=</t>
  </si>
  <si>
    <t>&gt;=</t>
  </si>
  <si>
    <t>Microsoft Excel 16.0 Sensitivity Report</t>
  </si>
  <si>
    <t>Worksheet: [Book1]Sheet1</t>
  </si>
  <si>
    <t>Report Created: 16-07-2021 11:07:41</t>
  </si>
  <si>
    <t>Variable Cells</t>
  </si>
  <si>
    <t>Cell</t>
  </si>
  <si>
    <t>Name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</si>
  <si>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</si>
  <si>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</si>
  <si>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</si>
  <si>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</si>
  <si>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</si>
  <si>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</si>
  <si>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</si>
  <si>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</si>
  <si>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</si>
  <si>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</si>
  <si>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</si>
  <si>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</si>
  <si>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$C$4</t>
  </si>
  <si>
    <t>$C$5</t>
  </si>
  <si>
    <t>$C$10</t>
  </si>
  <si>
    <t>$C$11</t>
  </si>
  <si>
    <t>$C$12</t>
  </si>
  <si>
    <t>Upper Limit</t>
  </si>
  <si>
    <t>Lower limit</t>
  </si>
  <si>
    <t>[125,25]</t>
  </si>
  <si>
    <t>[126,25]</t>
  </si>
  <si>
    <t>[124,26]</t>
  </si>
  <si>
    <t>[123,27]</t>
  </si>
  <si>
    <t>[126,24]</t>
  </si>
  <si>
    <t xml:space="preserve">in case estimated demand for number of coach </t>
  </si>
  <si>
    <t xml:space="preserve">tickets and number of first class tickets does not exceed </t>
  </si>
  <si>
    <t>115 and 35 respectively</t>
  </si>
  <si>
    <t>[115,35]</t>
  </si>
  <si>
    <t>40&lt;=C&lt;=115</t>
  </si>
  <si>
    <t xml:space="preserve">How I will change demand </t>
  </si>
  <si>
    <t>Increse the price of price /Profit by 25</t>
  </si>
  <si>
    <t>225c+225f</t>
  </si>
  <si>
    <t xml:space="preserve">Objective </t>
  </si>
  <si>
    <t>Maximize</t>
  </si>
  <si>
    <t xml:space="preserve">Constraints </t>
  </si>
  <si>
    <t>Worksheet: [Flight Problem.xlsx]Sheet2</t>
  </si>
  <si>
    <t>Report Created: 20-07-2021 10:41:44</t>
  </si>
  <si>
    <t>$C$3</t>
  </si>
  <si>
    <t xml:space="preserve">Upper limit </t>
  </si>
  <si>
    <t>[150,0]</t>
  </si>
  <si>
    <t>Lower Limit</t>
  </si>
  <si>
    <t xml:space="preserve">Only sell coach tickets </t>
  </si>
  <si>
    <t>It is not advisable to increase capacity of first class seats hence tickets</t>
  </si>
  <si>
    <t>c&lt;=115, f&lt;=35</t>
  </si>
  <si>
    <t>40 &lt;= c&lt;=115</t>
  </si>
  <si>
    <t>25&lt;=f&lt;=35</t>
  </si>
  <si>
    <t xml:space="preserve">It is not advisable to follow demand </t>
  </si>
  <si>
    <t>It is suggested that first class tickets should be incrseaed to 225 from 200</t>
  </si>
  <si>
    <t xml:space="preserve">Airlines have underestimated the price of first class tickets </t>
  </si>
  <si>
    <t>Worksheet: [Solver-Flight and Brewaries- Situation (1).xlsx]Flight Solver</t>
  </si>
  <si>
    <t>Report Created: 12-07-2022 15:11:31</t>
  </si>
  <si>
    <t>max limit</t>
  </si>
  <si>
    <t>min limit</t>
  </si>
  <si>
    <t>125,25</t>
  </si>
  <si>
    <t>126,25</t>
  </si>
  <si>
    <t>126,24</t>
  </si>
  <si>
    <t>124,26</t>
  </si>
  <si>
    <t>150,0</t>
  </si>
  <si>
    <t>variables</t>
  </si>
  <si>
    <t>x1</t>
  </si>
  <si>
    <t>x2</t>
  </si>
  <si>
    <t>objective</t>
  </si>
  <si>
    <t>minimize</t>
  </si>
  <si>
    <t>constraints</t>
  </si>
  <si>
    <t>$B$3</t>
  </si>
  <si>
    <t>$B$4</t>
  </si>
  <si>
    <t>Microsoft Excel 12.0 Sensitivity Report</t>
  </si>
  <si>
    <t>Worksheet: [Solver-Sensitivity- Analysis- Flight Case- Vashishtha.xlsx]Sheet1</t>
  </si>
  <si>
    <t>Adjustable Cells</t>
  </si>
  <si>
    <t>$B$10</t>
  </si>
  <si>
    <t>$B$11</t>
  </si>
  <si>
    <t>$B$12</t>
  </si>
  <si>
    <t>Report Created: 7/19/2022 2:33:32 PM</t>
  </si>
  <si>
    <t>Days</t>
  </si>
  <si>
    <t>max</t>
  </si>
  <si>
    <t>x3</t>
  </si>
  <si>
    <t>equal</t>
  </si>
  <si>
    <t>Worksheet: [Solver-Sensitivity- Analysis- Flight Case- Vashishtha.xlsx]Sheet5</t>
  </si>
  <si>
    <t>Report Created: 7/19/2022 4:25:33 PM</t>
  </si>
  <si>
    <t>$B$5</t>
  </si>
  <si>
    <t>$B$13</t>
  </si>
  <si>
    <t>FD</t>
  </si>
  <si>
    <t>NSC</t>
  </si>
  <si>
    <t>EQUITY</t>
  </si>
  <si>
    <t xml:space="preserve">mumbai </t>
  </si>
  <si>
    <t>nagpur</t>
  </si>
  <si>
    <t>gujrat</t>
  </si>
  <si>
    <t>delhi</t>
  </si>
  <si>
    <t>supply</t>
  </si>
  <si>
    <t>bhiwandi</t>
  </si>
  <si>
    <t>thane</t>
  </si>
  <si>
    <t>ambernath</t>
  </si>
  <si>
    <t>requirment</t>
  </si>
  <si>
    <t>north west corner method</t>
  </si>
  <si>
    <t>total cost</t>
  </si>
  <si>
    <t xml:space="preserve">least cost cell method </t>
  </si>
  <si>
    <t xml:space="preserve">total cost </t>
  </si>
  <si>
    <t>x</t>
  </si>
  <si>
    <t>vogel's approximation method</t>
  </si>
  <si>
    <t>difference between 2 least number</t>
  </si>
  <si>
    <t>Q1 bhiwandi</t>
  </si>
  <si>
    <t xml:space="preserve">Q2 thane </t>
  </si>
  <si>
    <t>Q3 ambernath</t>
  </si>
  <si>
    <t xml:space="preserve">D1 mumbai </t>
  </si>
  <si>
    <t>D2 nagpur</t>
  </si>
  <si>
    <t>D3 gujrat</t>
  </si>
  <si>
    <t>D4 delhi</t>
  </si>
  <si>
    <t xml:space="preserve">column sum </t>
  </si>
  <si>
    <t>row sum</t>
  </si>
  <si>
    <t>Worksheet: [Solver-Sensitivity- Analysis- Flight Case- Vashishtha.xlsx]Sheet3</t>
  </si>
  <si>
    <t>$D$13</t>
  </si>
  <si>
    <t xml:space="preserve">Q1 bhiwandi D1 mumbai </t>
  </si>
  <si>
    <t>$E$13</t>
  </si>
  <si>
    <t>Q1 bhiwandi D2 nagpur</t>
  </si>
  <si>
    <t>$F$13</t>
  </si>
  <si>
    <t>Q1 bhiwandi D3 gujrat</t>
  </si>
  <si>
    <t>$G$13</t>
  </si>
  <si>
    <t>Q1 bhiwandi D4 delhi</t>
  </si>
  <si>
    <t>$D$14</t>
  </si>
  <si>
    <t xml:space="preserve">Q2 thane  D1 mumbai </t>
  </si>
  <si>
    <t>$E$14</t>
  </si>
  <si>
    <t>Q2 thane  D2 nagpur</t>
  </si>
  <si>
    <t>$F$14</t>
  </si>
  <si>
    <t>Q2 thane  D3 gujrat</t>
  </si>
  <si>
    <t>$G$14</t>
  </si>
  <si>
    <t>Q2 thane  D4 delhi</t>
  </si>
  <si>
    <t>$D$15</t>
  </si>
  <si>
    <t xml:space="preserve">Q3 ambernath D1 mumbai </t>
  </si>
  <si>
    <t>$E$15</t>
  </si>
  <si>
    <t>Q3 ambernath D2 nagpur</t>
  </si>
  <si>
    <t>$F$15</t>
  </si>
  <si>
    <t>Q3 ambernath D3 gujrat</t>
  </si>
  <si>
    <t>$G$15</t>
  </si>
  <si>
    <t>Q3 ambernath D4 delhi</t>
  </si>
  <si>
    <t>$D$16</t>
  </si>
  <si>
    <t xml:space="preserve">column sum  D1 mumbai </t>
  </si>
  <si>
    <t>$E$16</t>
  </si>
  <si>
    <t>column sum  D2 nagpur</t>
  </si>
  <si>
    <t>$F$16</t>
  </si>
  <si>
    <t>column sum  D3 gujrat</t>
  </si>
  <si>
    <t>$G$16</t>
  </si>
  <si>
    <t>column sum  D4 delhi</t>
  </si>
  <si>
    <t>$H$13</t>
  </si>
  <si>
    <t>Q1 bhiwandi row sum</t>
  </si>
  <si>
    <t>$H$14</t>
  </si>
  <si>
    <t>Q2 thane  row sum</t>
  </si>
  <si>
    <t>$H$15</t>
  </si>
  <si>
    <t>Q3 ambernath row sum</t>
  </si>
  <si>
    <t>Report Created: 7/26/2022 3:21:13 PM</t>
  </si>
  <si>
    <t>plants</t>
  </si>
  <si>
    <t>mumbai</t>
  </si>
  <si>
    <t>kolkata</t>
  </si>
  <si>
    <t>demand</t>
  </si>
  <si>
    <t>ranchi</t>
  </si>
  <si>
    <t>lucknow</t>
  </si>
  <si>
    <t>kanpur</t>
  </si>
  <si>
    <t>capacity</t>
  </si>
  <si>
    <t xml:space="preserve">weekly </t>
  </si>
  <si>
    <t>4 showroom</t>
  </si>
  <si>
    <t>column sum</t>
  </si>
  <si>
    <t>Worksheet: [Solver-Sensitivity- Analysis- Flight Case- Vashishtha.xlsx]Sheet10</t>
  </si>
  <si>
    <t>Report Created: 7/26/2022 4:21:58 PM</t>
  </si>
  <si>
    <t>$C$14</t>
  </si>
  <si>
    <t>mumbai ranchi</t>
  </si>
  <si>
    <t>mumbai delhi</t>
  </si>
  <si>
    <t>mumbai lucknow</t>
  </si>
  <si>
    <t>mumbai kanpur</t>
  </si>
  <si>
    <t>$C$15</t>
  </si>
  <si>
    <t>kolkata ranchi</t>
  </si>
  <si>
    <t>kolkata delhi</t>
  </si>
  <si>
    <t>kolkata lucknow</t>
  </si>
  <si>
    <t>kolkata kanpur</t>
  </si>
  <si>
    <t>$C$16</t>
  </si>
  <si>
    <t>$C$17</t>
  </si>
  <si>
    <t>column sum ranchi</t>
  </si>
  <si>
    <t>$D$17</t>
  </si>
  <si>
    <t>column sum delhi</t>
  </si>
  <si>
    <t>$E$17</t>
  </si>
  <si>
    <t>column sum lucknow</t>
  </si>
  <si>
    <t>$F$17</t>
  </si>
  <si>
    <t>column sum kanpur</t>
  </si>
  <si>
    <t>mumbai row sum</t>
  </si>
  <si>
    <t>kolkata row sum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</si>
</sst>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231F20"/>
      <name val="Times New Roman"/>
      <family val="1"/>
    </font>
    <font>
      <b/>
      <sz val="11"/>
      <color indexed="1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 indent="2" readingOrder="1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0" fillId="0" borderId="0" xfId="0" applyNumberFormat="1"/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3" xfId="0" applyNumberFormat="1" applyFill="1" applyBorder="1" applyAlignment="1"/>
    <xf numFmtId="9" fontId="0" fillId="0" borderId="0" xfId="2" applyFont="1"/>
    <xf numFmtId="164" fontId="0" fillId="0" borderId="0" xfId="1" applyNumberFormat="1" applyFont="1"/>
    <xf numFmtId="1" fontId="0" fillId="0" borderId="3" xfId="0" applyNumberFormat="1" applyFill="1" applyBorder="1" applyAlignment="1"/>
    <xf numFmtId="1" fontId="0" fillId="0" borderId="4" xfId="0" applyNumberFormat="1" applyFill="1" applyBorder="1" applyAlignment="1"/>
    <xf numFmtId="1" fontId="0" fillId="0" borderId="0" xfId="0" applyNumberFormat="1"/>
    <xf numFmtId="0" fontId="0" fillId="0" borderId="5" xfId="0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5" xfId="0" applyFill="1" applyBorder="1" applyAlignment="1"/>
    <xf numFmtId="0" fontId="0" fillId="0" borderId="5" xfId="0" applyNumberForma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2" borderId="5" xfId="0" applyNumberFormat="1" applyFill="1" applyBorder="1" applyAlignment="1"/>
    <xf numFmtId="0" fontId="0" fillId="0" borderId="0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showGridLines="0" topLeftCell="C1" workbookViewId="0">
      <selection activeCell="N2" sqref="N2:N3"/>
    </sheetView>
  </sheetViews>
  <sheetFormatPr defaultRowHeight="15"/>
  <cols>
    <col min="1" max="1" width="2.28515625" customWidth="1"/>
    <col min="2" max="2" width="6.140625" bestFit="1" customWidth="1"/>
    <col min="3" max="3" width="6" bestFit="1" customWidth="1"/>
    <col min="4" max="4" width="5.7109375" bestFit="1" customWidth="1"/>
    <col min="5" max="5" width="8.28515625" bestFit="1" customWidth="1"/>
    <col min="6" max="6" width="10.140625" bestFit="1" customWidth="1"/>
    <col min="7" max="8" width="9.28515625" bestFit="1" customWidth="1"/>
    <col min="9" max="9" width="11.28515625" customWidth="1"/>
    <col min="10" max="10" width="10.85546875" customWidth="1"/>
  </cols>
  <sheetData>
    <row r="1" spans="1:17">
      <c r="A1" s="2" t="s">
        <v>9</v>
      </c>
    </row>
    <row r="2" spans="1:17" ht="18.75">
      <c r="A2" s="2" t="s">
        <v>10</v>
      </c>
      <c r="J2" t="s">
        <v>43</v>
      </c>
      <c r="N2" s="1" t="s">
        <v>0</v>
      </c>
    </row>
    <row r="3" spans="1:17" ht="18.75">
      <c r="A3" s="2" t="s">
        <v>11</v>
      </c>
      <c r="N3" s="1" t="s">
        <v>1</v>
      </c>
    </row>
    <row r="4" spans="1:17" ht="18.75">
      <c r="H4" t="s">
        <v>44</v>
      </c>
      <c r="N4" s="8" t="s">
        <v>39</v>
      </c>
    </row>
    <row r="5" spans="1:17">
      <c r="N5" t="s">
        <v>40</v>
      </c>
    </row>
    <row r="6" spans="1:17" ht="15.75" thickBot="1">
      <c r="A6" t="s">
        <v>12</v>
      </c>
      <c r="N6" t="s">
        <v>41</v>
      </c>
    </row>
    <row r="7" spans="1:17">
      <c r="B7" s="5"/>
      <c r="C7" s="5"/>
      <c r="D7" s="5" t="s">
        <v>15</v>
      </c>
      <c r="E7" s="5" t="s">
        <v>17</v>
      </c>
      <c r="F7" s="5" t="s">
        <v>5</v>
      </c>
      <c r="G7" s="5" t="s">
        <v>20</v>
      </c>
      <c r="H7" s="5" t="s">
        <v>20</v>
      </c>
    </row>
    <row r="8" spans="1:17" ht="15.75" thickBot="1">
      <c r="B8" s="6" t="s">
        <v>13</v>
      </c>
      <c r="C8" s="6" t="s">
        <v>14</v>
      </c>
      <c r="D8" s="6" t="s">
        <v>16</v>
      </c>
      <c r="E8" s="6" t="s">
        <v>18</v>
      </c>
      <c r="F8" s="6" t="s">
        <v>19</v>
      </c>
      <c r="G8" s="6" t="s">
        <v>21</v>
      </c>
      <c r="H8" s="6" t="s">
        <v>22</v>
      </c>
      <c r="I8" s="7" t="s">
        <v>32</v>
      </c>
      <c r="J8" s="7" t="s">
        <v>33</v>
      </c>
      <c r="M8" s="7" t="s">
        <v>38</v>
      </c>
      <c r="N8">
        <f>225*126+200*24</f>
        <v>33150</v>
      </c>
      <c r="Q8" t="s">
        <v>46</v>
      </c>
    </row>
    <row r="9" spans="1:17">
      <c r="B9" s="3" t="s">
        <v>27</v>
      </c>
      <c r="C9" s="3" t="s">
        <v>3</v>
      </c>
      <c r="D9" s="3">
        <v>125</v>
      </c>
      <c r="E9" s="3">
        <v>0</v>
      </c>
      <c r="F9" s="3">
        <v>225</v>
      </c>
      <c r="G9" s="3">
        <v>1E+30</v>
      </c>
      <c r="H9" s="3">
        <v>25</v>
      </c>
      <c r="I9">
        <f>F9+G9</f>
        <v>1E+30</v>
      </c>
      <c r="J9">
        <f>F9-H9</f>
        <v>200</v>
      </c>
      <c r="M9" t="s">
        <v>34</v>
      </c>
      <c r="N9">
        <f>225*125+200*25</f>
        <v>33125</v>
      </c>
      <c r="P9" t="s">
        <v>34</v>
      </c>
      <c r="Q9" t="s">
        <v>45</v>
      </c>
    </row>
    <row r="10" spans="1:17" ht="15.75" thickBot="1">
      <c r="B10" s="4" t="s">
        <v>28</v>
      </c>
      <c r="C10" s="4" t="s">
        <v>4</v>
      </c>
      <c r="D10" s="4">
        <v>25</v>
      </c>
      <c r="E10" s="4">
        <v>0</v>
      </c>
      <c r="F10" s="4">
        <v>200</v>
      </c>
      <c r="G10" s="4">
        <v>25</v>
      </c>
      <c r="H10" s="4">
        <v>1E+30</v>
      </c>
      <c r="I10">
        <f>F10+G10</f>
        <v>225</v>
      </c>
      <c r="J10">
        <f>F10-H10</f>
        <v>-1E+30</v>
      </c>
      <c r="M10" t="s">
        <v>35</v>
      </c>
      <c r="N10">
        <f>225*126+200*25</f>
        <v>33350</v>
      </c>
      <c r="Q10">
        <f>225*125+225*25</f>
        <v>33750</v>
      </c>
    </row>
    <row r="11" spans="1:17">
      <c r="M11" t="s">
        <v>42</v>
      </c>
      <c r="N11">
        <f>225*115+200*35</f>
        <v>32875</v>
      </c>
    </row>
    <row r="12" spans="1:17" ht="15.75" thickBot="1">
      <c r="A12" t="s">
        <v>23</v>
      </c>
    </row>
    <row r="13" spans="1:17">
      <c r="B13" s="5"/>
      <c r="C13" s="5"/>
      <c r="D13" s="5" t="s">
        <v>15</v>
      </c>
      <c r="E13" s="5" t="s">
        <v>24</v>
      </c>
      <c r="F13" s="5" t="s">
        <v>6</v>
      </c>
      <c r="G13" s="5" t="s">
        <v>20</v>
      </c>
      <c r="H13" s="5" t="s">
        <v>20</v>
      </c>
    </row>
    <row r="14" spans="1:17" ht="15.75" thickBot="1">
      <c r="B14" s="6" t="s">
        <v>13</v>
      </c>
      <c r="C14" s="6" t="s">
        <v>14</v>
      </c>
      <c r="D14" s="6" t="s">
        <v>16</v>
      </c>
      <c r="E14" s="6" t="s">
        <v>25</v>
      </c>
      <c r="F14" s="6" t="s">
        <v>26</v>
      </c>
      <c r="G14" s="6" t="s">
        <v>21</v>
      </c>
      <c r="H14" s="6" t="s">
        <v>22</v>
      </c>
      <c r="I14" s="7" t="s">
        <v>32</v>
      </c>
      <c r="J14" s="7" t="s">
        <v>33</v>
      </c>
      <c r="M14" s="7" t="s">
        <v>36</v>
      </c>
      <c r="N14">
        <f>225*124+200*26</f>
        <v>33100</v>
      </c>
    </row>
    <row r="15" spans="1:17">
      <c r="B15" s="3" t="s">
        <v>29</v>
      </c>
      <c r="C15" s="3"/>
      <c r="D15" s="3">
        <v>150</v>
      </c>
      <c r="E15" s="3">
        <v>225</v>
      </c>
      <c r="F15" s="3">
        <v>150</v>
      </c>
      <c r="G15" s="3">
        <v>1E+30</v>
      </c>
      <c r="H15" s="3">
        <v>85</v>
      </c>
      <c r="I15">
        <f>F15+G15</f>
        <v>1E+30</v>
      </c>
      <c r="J15">
        <f>F15-H15</f>
        <v>65</v>
      </c>
    </row>
    <row r="16" spans="1:17">
      <c r="B16" s="3" t="s">
        <v>30</v>
      </c>
      <c r="C16" s="3"/>
      <c r="D16" s="3">
        <v>125</v>
      </c>
      <c r="E16" s="3">
        <v>0</v>
      </c>
      <c r="F16" s="3">
        <v>40</v>
      </c>
      <c r="G16" s="3">
        <v>85</v>
      </c>
      <c r="H16" s="3">
        <v>1E+30</v>
      </c>
      <c r="I16">
        <f>F16+G16</f>
        <v>125</v>
      </c>
      <c r="J16">
        <f>F16-H16</f>
        <v>-1E+30</v>
      </c>
      <c r="L16">
        <v>27</v>
      </c>
      <c r="M16">
        <f>2*25</f>
        <v>50</v>
      </c>
    </row>
    <row r="17" spans="2:14" ht="15.75" thickBot="1">
      <c r="B17" s="4" t="s">
        <v>31</v>
      </c>
      <c r="C17" s="4"/>
      <c r="D17" s="4">
        <v>25</v>
      </c>
      <c r="E17" s="4">
        <v>-25</v>
      </c>
      <c r="F17" s="4">
        <v>25</v>
      </c>
      <c r="G17" s="4">
        <v>85</v>
      </c>
      <c r="H17" s="4">
        <v>25</v>
      </c>
      <c r="I17">
        <f>F17+G17</f>
        <v>110</v>
      </c>
      <c r="J17">
        <f>F17-H17</f>
        <v>0</v>
      </c>
      <c r="M17" t="s">
        <v>37</v>
      </c>
      <c r="N17">
        <f>225*123+200*27</f>
        <v>33075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showGridLines="0" zoomScale="80" zoomScaleNormal="80" workbookViewId="0">
      <selection activeCell="G24" sqref="G24"/>
    </sheetView>
  </sheetViews>
  <sheetFormatPr defaultRowHeight="15"/>
  <cols>
    <col min="1" max="1" width="2.28515625" customWidth="1"/>
    <col min="2" max="2" width="6.140625" bestFit="1" customWidth="1"/>
    <col min="3" max="3" width="6" bestFit="1" customWidth="1"/>
    <col min="4" max="4" width="5.7109375" bestFit="1" customWidth="1"/>
    <col min="5" max="5" width="8.28515625" bestFit="1" customWidth="1"/>
    <col min="6" max="6" width="10.140625" bestFit="1" customWidth="1"/>
    <col min="7" max="8" width="9.28515625" bestFit="1" customWidth="1"/>
    <col min="9" max="9" width="11.42578125" customWidth="1"/>
    <col min="10" max="10" width="10.140625" customWidth="1"/>
  </cols>
  <sheetData>
    <row r="1" spans="1:17">
      <c r="A1" s="2" t="s">
        <v>9</v>
      </c>
    </row>
    <row r="2" spans="1:17" ht="18.75">
      <c r="A2" s="2" t="s">
        <v>50</v>
      </c>
      <c r="O2" s="1" t="s">
        <v>0</v>
      </c>
    </row>
    <row r="3" spans="1:17" ht="18.75">
      <c r="A3" s="2" t="s">
        <v>51</v>
      </c>
      <c r="O3" s="1" t="s">
        <v>1</v>
      </c>
    </row>
    <row r="4" spans="1:17">
      <c r="O4" t="s">
        <v>58</v>
      </c>
    </row>
    <row r="5" spans="1:17">
      <c r="O5" t="s">
        <v>59</v>
      </c>
      <c r="Q5" t="s">
        <v>60</v>
      </c>
    </row>
    <row r="6" spans="1:17" ht="15.75" thickBot="1">
      <c r="A6" t="s">
        <v>12</v>
      </c>
      <c r="M6" t="s">
        <v>34</v>
      </c>
      <c r="N6">
        <f>225*125+200*25</f>
        <v>33125</v>
      </c>
    </row>
    <row r="7" spans="1:17">
      <c r="B7" s="9"/>
      <c r="C7" s="9"/>
      <c r="D7" s="9" t="s">
        <v>15</v>
      </c>
      <c r="E7" s="9" t="s">
        <v>17</v>
      </c>
      <c r="F7" s="9" t="s">
        <v>5</v>
      </c>
      <c r="G7" s="9" t="s">
        <v>20</v>
      </c>
      <c r="H7" s="9" t="s">
        <v>20</v>
      </c>
      <c r="M7" t="s">
        <v>54</v>
      </c>
      <c r="N7">
        <f>225*150</f>
        <v>33750</v>
      </c>
      <c r="O7" t="s">
        <v>56</v>
      </c>
    </row>
    <row r="8" spans="1:17" ht="15.75" thickBot="1">
      <c r="B8" s="10" t="s">
        <v>13</v>
      </c>
      <c r="C8" s="10" t="s">
        <v>14</v>
      </c>
      <c r="D8" s="10" t="s">
        <v>16</v>
      </c>
      <c r="E8" s="10" t="s">
        <v>18</v>
      </c>
      <c r="F8" s="10" t="s">
        <v>19</v>
      </c>
      <c r="G8" s="10" t="s">
        <v>21</v>
      </c>
      <c r="H8" s="10" t="s">
        <v>22</v>
      </c>
      <c r="I8" s="11" t="s">
        <v>53</v>
      </c>
      <c r="J8" s="11" t="s">
        <v>33</v>
      </c>
    </row>
    <row r="9" spans="1:17">
      <c r="B9" s="3" t="s">
        <v>52</v>
      </c>
      <c r="C9" s="3" t="s">
        <v>3</v>
      </c>
      <c r="D9" s="3">
        <v>125</v>
      </c>
      <c r="E9" s="3">
        <v>0</v>
      </c>
      <c r="F9" s="3">
        <v>225</v>
      </c>
      <c r="G9" s="3">
        <v>1E+30</v>
      </c>
      <c r="H9" s="3">
        <v>25</v>
      </c>
      <c r="I9">
        <f>F9+G9</f>
        <v>1E+30</v>
      </c>
      <c r="J9">
        <f>F9-H9</f>
        <v>200</v>
      </c>
      <c r="M9" t="s">
        <v>38</v>
      </c>
      <c r="N9">
        <f>225*126+200*24</f>
        <v>33150</v>
      </c>
    </row>
    <row r="10" spans="1:17" ht="15.75" thickBot="1">
      <c r="B10" s="4" t="s">
        <v>27</v>
      </c>
      <c r="C10" s="4" t="s">
        <v>4</v>
      </c>
      <c r="D10" s="4">
        <v>25</v>
      </c>
      <c r="E10" s="4">
        <v>0</v>
      </c>
      <c r="F10" s="4">
        <v>200</v>
      </c>
      <c r="G10" s="4">
        <v>25</v>
      </c>
      <c r="H10" s="4">
        <v>1E+30</v>
      </c>
      <c r="I10">
        <f>F10+G10</f>
        <v>225</v>
      </c>
      <c r="J10">
        <f>F10-H10</f>
        <v>-1E+30</v>
      </c>
    </row>
    <row r="11" spans="1:17">
      <c r="M11" t="s">
        <v>36</v>
      </c>
      <c r="N11">
        <f>225*124+200*26</f>
        <v>33100</v>
      </c>
    </row>
    <row r="12" spans="1:17" ht="15.75" thickBot="1">
      <c r="A12" t="s">
        <v>23</v>
      </c>
      <c r="M12" t="s">
        <v>37</v>
      </c>
      <c r="N12">
        <f>225*123+200*27</f>
        <v>33075</v>
      </c>
      <c r="O12" t="s">
        <v>57</v>
      </c>
    </row>
    <row r="13" spans="1:17">
      <c r="B13" s="9"/>
      <c r="C13" s="9"/>
      <c r="D13" s="9" t="s">
        <v>15</v>
      </c>
      <c r="E13" s="9" t="s">
        <v>24</v>
      </c>
      <c r="F13" s="9" t="s">
        <v>6</v>
      </c>
      <c r="G13" s="9" t="s">
        <v>20</v>
      </c>
      <c r="H13" s="9" t="s">
        <v>20</v>
      </c>
      <c r="I13" s="11" t="s">
        <v>32</v>
      </c>
      <c r="J13" s="11" t="s">
        <v>55</v>
      </c>
    </row>
    <row r="14" spans="1:17" ht="19.5" thickBot="1">
      <c r="B14" s="10" t="s">
        <v>13</v>
      </c>
      <c r="C14" s="10" t="s">
        <v>14</v>
      </c>
      <c r="D14" s="10" t="s">
        <v>16</v>
      </c>
      <c r="E14" s="10" t="s">
        <v>25</v>
      </c>
      <c r="F14" s="10" t="s">
        <v>26</v>
      </c>
      <c r="G14" s="10" t="s">
        <v>21</v>
      </c>
      <c r="H14" s="10" t="s">
        <v>22</v>
      </c>
      <c r="M14" s="8" t="s">
        <v>42</v>
      </c>
      <c r="N14">
        <f>225*115+200*35</f>
        <v>32875</v>
      </c>
      <c r="O14" t="s">
        <v>61</v>
      </c>
    </row>
    <row r="15" spans="1:17">
      <c r="B15" s="3" t="s">
        <v>29</v>
      </c>
      <c r="C15" s="3"/>
      <c r="D15" s="3">
        <v>150</v>
      </c>
      <c r="E15" s="3">
        <v>225</v>
      </c>
      <c r="F15" s="3">
        <v>150</v>
      </c>
      <c r="G15" s="3">
        <v>1E+30</v>
      </c>
      <c r="H15" s="3">
        <v>85</v>
      </c>
      <c r="I15">
        <f>F15+G15</f>
        <v>1E+30</v>
      </c>
      <c r="J15">
        <f>F15-H15</f>
        <v>65</v>
      </c>
    </row>
    <row r="16" spans="1:17">
      <c r="B16" s="3" t="s">
        <v>30</v>
      </c>
      <c r="C16" s="3"/>
      <c r="D16" s="3">
        <v>125</v>
      </c>
      <c r="E16" s="3">
        <v>0</v>
      </c>
      <c r="F16" s="3">
        <v>40</v>
      </c>
      <c r="G16" s="3">
        <v>85</v>
      </c>
      <c r="H16" s="3">
        <v>1E+30</v>
      </c>
      <c r="I16">
        <f>F16+G16</f>
        <v>125</v>
      </c>
      <c r="J16">
        <f>F16-H16</f>
        <v>-1E+30</v>
      </c>
      <c r="M16" t="s">
        <v>62</v>
      </c>
    </row>
    <row r="17" spans="2:15" ht="15.75" thickBot="1">
      <c r="B17" s="4" t="s">
        <v>31</v>
      </c>
      <c r="C17" s="4"/>
      <c r="D17" s="4">
        <v>25</v>
      </c>
      <c r="E17" s="4">
        <v>-25</v>
      </c>
      <c r="F17" s="4">
        <v>25</v>
      </c>
      <c r="G17" s="4">
        <v>85</v>
      </c>
      <c r="H17" s="4">
        <v>25</v>
      </c>
      <c r="I17">
        <f>F17+G17</f>
        <v>110</v>
      </c>
      <c r="J17">
        <f>F17-H17</f>
        <v>0</v>
      </c>
      <c r="M17" t="s">
        <v>63</v>
      </c>
    </row>
    <row r="19" spans="2:15">
      <c r="M19" t="s">
        <v>34</v>
      </c>
      <c r="N19">
        <f>225*125+225*25</f>
        <v>33750</v>
      </c>
      <c r="O19" s="12">
        <v>225225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showGridLines="0" zoomScale="90" zoomScaleNormal="90" workbookViewId="0">
      <selection activeCell="C27" sqref="C27"/>
    </sheetView>
  </sheetViews>
  <sheetFormatPr defaultRowHeight="15"/>
  <cols>
    <col min="1" max="1" width="2.28515625" customWidth="1"/>
    <col min="2" max="2" width="6.140625" bestFit="1" customWidth="1"/>
    <col min="3" max="3" width="6" bestFit="1" customWidth="1"/>
    <col min="4" max="4" width="5.7109375" bestFit="1" customWidth="1"/>
    <col min="5" max="5" width="8.28515625" bestFit="1" customWidth="1"/>
    <col min="6" max="6" width="10.140625" bestFit="1" customWidth="1"/>
    <col min="7" max="8" width="9.28515625" bestFit="1" customWidth="1"/>
  </cols>
  <sheetData>
    <row r="1" spans="1:13">
      <c r="A1" s="2" t="s">
        <v>9</v>
      </c>
    </row>
    <row r="2" spans="1:13">
      <c r="A2" s="2" t="s">
        <v>64</v>
      </c>
    </row>
    <row r="3" spans="1:13">
      <c r="A3" s="2" t="s">
        <v>65</v>
      </c>
    </row>
    <row r="6" spans="1:13" ht="15.75" thickBot="1">
      <c r="A6" t="s">
        <v>12</v>
      </c>
    </row>
    <row r="7" spans="1:13">
      <c r="B7" s="5"/>
      <c r="C7" s="5"/>
      <c r="D7" s="5" t="s">
        <v>15</v>
      </c>
      <c r="E7" s="5" t="s">
        <v>17</v>
      </c>
      <c r="F7" s="5" t="s">
        <v>5</v>
      </c>
      <c r="G7" s="5" t="s">
        <v>20</v>
      </c>
      <c r="H7" s="5" t="s">
        <v>20</v>
      </c>
    </row>
    <row r="8" spans="1:13" ht="15.75" thickBot="1">
      <c r="B8" s="6" t="s">
        <v>13</v>
      </c>
      <c r="C8" s="6" t="s">
        <v>14</v>
      </c>
      <c r="D8" s="6" t="s">
        <v>16</v>
      </c>
      <c r="E8" s="6" t="s">
        <v>18</v>
      </c>
      <c r="F8" s="6" t="s">
        <v>19</v>
      </c>
      <c r="G8" s="6" t="s">
        <v>21</v>
      </c>
      <c r="H8" s="6" t="s">
        <v>22</v>
      </c>
      <c r="I8" s="7" t="s">
        <v>66</v>
      </c>
      <c r="J8" s="7" t="s">
        <v>67</v>
      </c>
    </row>
    <row r="9" spans="1:13">
      <c r="B9" s="3" t="s">
        <v>52</v>
      </c>
      <c r="C9" s="3" t="s">
        <v>3</v>
      </c>
      <c r="D9" s="3">
        <v>125</v>
      </c>
      <c r="E9" s="3">
        <v>0</v>
      </c>
      <c r="F9" s="3">
        <v>225</v>
      </c>
      <c r="G9" s="3">
        <v>1E+30</v>
      </c>
      <c r="H9" s="3">
        <v>25</v>
      </c>
      <c r="I9">
        <f>F9+G9</f>
        <v>1E+30</v>
      </c>
      <c r="J9">
        <f>F9-H9</f>
        <v>200</v>
      </c>
      <c r="K9">
        <v>25</v>
      </c>
      <c r="L9">
        <v>10</v>
      </c>
      <c r="M9">
        <v>10</v>
      </c>
    </row>
    <row r="10" spans="1:13" ht="15.75" thickBot="1">
      <c r="B10" s="4" t="s">
        <v>27</v>
      </c>
      <c r="C10" s="4" t="s">
        <v>4</v>
      </c>
      <c r="D10" s="4">
        <v>25</v>
      </c>
      <c r="E10" s="4">
        <v>0</v>
      </c>
      <c r="F10" s="4">
        <v>200</v>
      </c>
      <c r="G10" s="4">
        <v>25</v>
      </c>
      <c r="H10" s="4">
        <v>1E+30</v>
      </c>
      <c r="I10">
        <f>F10+G10</f>
        <v>225</v>
      </c>
      <c r="J10">
        <f>F10-H10</f>
        <v>-1E+30</v>
      </c>
      <c r="K10">
        <v>25</v>
      </c>
      <c r="L10">
        <v>25</v>
      </c>
      <c r="M10">
        <v>25</v>
      </c>
    </row>
    <row r="11" spans="1:13">
      <c r="K11">
        <v>100</v>
      </c>
      <c r="L11">
        <f>L9/L10*100</f>
        <v>40</v>
      </c>
      <c r="M11">
        <v>40</v>
      </c>
    </row>
    <row r="12" spans="1:13" ht="15.75" thickBot="1">
      <c r="A12" t="s">
        <v>23</v>
      </c>
    </row>
    <row r="13" spans="1:13">
      <c r="B13" s="5"/>
      <c r="C13" s="5"/>
      <c r="D13" s="5" t="s">
        <v>15</v>
      </c>
      <c r="E13" s="5" t="s">
        <v>24</v>
      </c>
      <c r="F13" s="5" t="s">
        <v>6</v>
      </c>
      <c r="G13" s="5" t="s">
        <v>20</v>
      </c>
      <c r="H13" s="5" t="s">
        <v>20</v>
      </c>
    </row>
    <row r="14" spans="1:13" ht="15.75" thickBot="1">
      <c r="B14" s="6" t="s">
        <v>13</v>
      </c>
      <c r="C14" s="6" t="s">
        <v>14</v>
      </c>
      <c r="D14" s="6" t="s">
        <v>16</v>
      </c>
      <c r="E14" s="6" t="s">
        <v>25</v>
      </c>
      <c r="F14" s="6" t="s">
        <v>26</v>
      </c>
      <c r="G14" s="6" t="s">
        <v>21</v>
      </c>
      <c r="H14" s="6" t="s">
        <v>22</v>
      </c>
      <c r="K14" s="7" t="s">
        <v>68</v>
      </c>
      <c r="L14">
        <f>225*125+200*25</f>
        <v>33125</v>
      </c>
    </row>
    <row r="15" spans="1:13">
      <c r="B15" s="3" t="s">
        <v>29</v>
      </c>
      <c r="C15" s="3"/>
      <c r="D15" s="3">
        <v>150</v>
      </c>
      <c r="E15" s="3">
        <v>225</v>
      </c>
      <c r="F15" s="3">
        <v>150</v>
      </c>
      <c r="G15" s="3">
        <v>1E+30</v>
      </c>
      <c r="H15" s="3">
        <v>85</v>
      </c>
      <c r="K15" t="s">
        <v>69</v>
      </c>
      <c r="L15">
        <f>225*126+200*25</f>
        <v>33350</v>
      </c>
    </row>
    <row r="16" spans="1:13">
      <c r="B16" s="3" t="s">
        <v>30</v>
      </c>
      <c r="C16" s="3"/>
      <c r="D16" s="3">
        <v>125</v>
      </c>
      <c r="E16" s="3">
        <v>0</v>
      </c>
      <c r="F16" s="3">
        <v>40</v>
      </c>
      <c r="G16" s="3">
        <v>85</v>
      </c>
      <c r="H16" s="3">
        <v>1E+30</v>
      </c>
      <c r="J16">
        <v>3</v>
      </c>
      <c r="K16" t="s">
        <v>70</v>
      </c>
      <c r="L16">
        <f>225*126+200*24</f>
        <v>33150</v>
      </c>
    </row>
    <row r="17" spans="2:12" ht="15.75" thickBot="1">
      <c r="B17" s="4" t="s">
        <v>31</v>
      </c>
      <c r="C17" s="4"/>
      <c r="D17" s="4">
        <v>25</v>
      </c>
      <c r="E17" s="4">
        <v>-25</v>
      </c>
      <c r="F17" s="4">
        <v>25</v>
      </c>
      <c r="G17" s="4">
        <v>85</v>
      </c>
      <c r="H17" s="4">
        <v>25</v>
      </c>
      <c r="K17" t="s">
        <v>71</v>
      </c>
      <c r="L17">
        <f>225*124+200*26</f>
        <v>33100</v>
      </c>
    </row>
    <row r="18" spans="2:12">
      <c r="K18" t="s">
        <v>72</v>
      </c>
      <c r="L18">
        <f>225*150</f>
        <v>33750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2"/>
  <sheetViews>
    <sheetView zoomScale="90" zoomScaleNormal="90" workbookViewId="0">
      <selection activeCell="E22" sqref="E22"/>
    </sheetView>
  </sheetViews>
  <sheetFormatPr defaultRowHeight="15"/>
  <sheetData>
    <row r="2" spans="2:15" ht="18.75">
      <c r="B2" t="s">
        <v>2</v>
      </c>
      <c r="O2" s="1" t="s">
        <v>0</v>
      </c>
    </row>
    <row r="3" spans="2:15" ht="18.75">
      <c r="B3" t="s">
        <v>3</v>
      </c>
      <c r="C3">
        <v>125</v>
      </c>
      <c r="O3" s="1" t="s">
        <v>1</v>
      </c>
    </row>
    <row r="4" spans="2:15">
      <c r="B4" t="s">
        <v>4</v>
      </c>
      <c r="C4">
        <v>25</v>
      </c>
    </row>
    <row r="6" spans="2:15">
      <c r="B6" t="s">
        <v>47</v>
      </c>
      <c r="C6">
        <f>225*C3+200*C4</f>
        <v>33125</v>
      </c>
      <c r="D6" t="s">
        <v>48</v>
      </c>
    </row>
    <row r="8" spans="2:15">
      <c r="B8" t="s">
        <v>49</v>
      </c>
    </row>
    <row r="10" spans="2:15">
      <c r="B10">
        <v>1</v>
      </c>
      <c r="C10">
        <f>C3+C4</f>
        <v>150</v>
      </c>
      <c r="D10" t="s">
        <v>7</v>
      </c>
      <c r="E10">
        <v>150</v>
      </c>
    </row>
    <row r="11" spans="2:15">
      <c r="B11">
        <v>2</v>
      </c>
      <c r="C11">
        <f>C3</f>
        <v>125</v>
      </c>
      <c r="D11" t="s">
        <v>8</v>
      </c>
      <c r="E11">
        <v>40</v>
      </c>
    </row>
    <row r="12" spans="2:15">
      <c r="B12">
        <v>3</v>
      </c>
      <c r="C12">
        <f>C4</f>
        <v>25</v>
      </c>
      <c r="D12" t="s">
        <v>8</v>
      </c>
      <c r="E1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showGridLines="0" topLeftCell="A3" workbookViewId="0">
      <selection activeCell="E12" sqref="E12"/>
    </sheetView>
  </sheetViews>
  <sheetFormatPr defaultRowHeight="15"/>
  <cols>
    <col min="1" max="1" width="2.28515625" customWidth="1"/>
    <col min="2" max="2" width="6.140625" bestFit="1" customWidth="1"/>
    <col min="3" max="3" width="6.28515625" customWidth="1"/>
    <col min="4" max="4" width="6.140625" customWidth="1"/>
    <col min="5" max="5" width="12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16">
      <c r="A1" s="2" t="s">
        <v>81</v>
      </c>
    </row>
    <row r="2" spans="1:16">
      <c r="A2" s="2" t="s">
        <v>82</v>
      </c>
    </row>
    <row r="3" spans="1:16">
      <c r="A3" s="2" t="s">
        <v>87</v>
      </c>
    </row>
    <row r="6" spans="1:16" ht="15.75" thickBot="1">
      <c r="A6" t="s">
        <v>83</v>
      </c>
    </row>
    <row r="7" spans="1:16">
      <c r="B7" s="13"/>
      <c r="C7" s="13"/>
      <c r="D7" s="13" t="s">
        <v>15</v>
      </c>
      <c r="E7" s="13" t="s">
        <v>17</v>
      </c>
      <c r="F7" s="13" t="s">
        <v>5</v>
      </c>
      <c r="G7" s="13" t="s">
        <v>20</v>
      </c>
      <c r="H7" s="13" t="s">
        <v>20</v>
      </c>
    </row>
    <row r="8" spans="1:16" ht="15.75" thickBot="1">
      <c r="B8" s="14" t="s">
        <v>13</v>
      </c>
      <c r="C8" s="14" t="s">
        <v>14</v>
      </c>
      <c r="D8" s="14" t="s">
        <v>16</v>
      </c>
      <c r="E8" s="14" t="s">
        <v>18</v>
      </c>
      <c r="F8" s="14" t="s">
        <v>19</v>
      </c>
      <c r="G8" s="14" t="s">
        <v>21</v>
      </c>
      <c r="H8" s="14" t="s">
        <v>22</v>
      </c>
      <c r="K8">
        <v>600</v>
      </c>
      <c r="L8">
        <v>12</v>
      </c>
      <c r="M8">
        <f>K8*L8</f>
        <v>7200</v>
      </c>
    </row>
    <row r="9" spans="1:16">
      <c r="B9" s="3" t="s">
        <v>79</v>
      </c>
      <c r="C9" s="3" t="s">
        <v>74</v>
      </c>
      <c r="D9" s="16">
        <v>12</v>
      </c>
      <c r="E9" s="16">
        <v>0</v>
      </c>
      <c r="F9" s="3">
        <v>600.00000000097009</v>
      </c>
      <c r="G9" s="3">
        <v>599.99999999551289</v>
      </c>
      <c r="H9" s="3">
        <v>440.00000000101858</v>
      </c>
      <c r="K9">
        <v>400</v>
      </c>
      <c r="L9">
        <v>4</v>
      </c>
      <c r="M9">
        <f>K9*L9</f>
        <v>1600</v>
      </c>
    </row>
    <row r="10" spans="1:16" ht="15.75" thickBot="1">
      <c r="B10" s="4" t="s">
        <v>80</v>
      </c>
      <c r="C10" s="4" t="s">
        <v>75</v>
      </c>
      <c r="D10" s="15">
        <v>3.9999999999999996</v>
      </c>
      <c r="E10" s="15">
        <v>0</v>
      </c>
      <c r="F10" s="4">
        <v>399.9999999996362</v>
      </c>
      <c r="G10" s="4">
        <v>1100.0000000018797</v>
      </c>
      <c r="H10" s="4">
        <v>199.99999999890855</v>
      </c>
      <c r="M10">
        <f>M8+M9</f>
        <v>8800</v>
      </c>
    </row>
    <row r="12" spans="1:16" ht="15.75" thickBot="1">
      <c r="A12" t="s">
        <v>23</v>
      </c>
      <c r="O12">
        <v>600</v>
      </c>
      <c r="P12">
        <v>440</v>
      </c>
    </row>
    <row r="13" spans="1:16">
      <c r="B13" s="13"/>
      <c r="C13" s="13"/>
      <c r="D13" s="13" t="s">
        <v>15</v>
      </c>
      <c r="E13" s="13" t="s">
        <v>24</v>
      </c>
      <c r="F13" s="13" t="s">
        <v>6</v>
      </c>
      <c r="G13" s="13" t="s">
        <v>20</v>
      </c>
      <c r="H13" s="13" t="s">
        <v>20</v>
      </c>
      <c r="K13">
        <v>620</v>
      </c>
      <c r="L13">
        <v>12</v>
      </c>
      <c r="M13">
        <f>K13*L13</f>
        <v>7440</v>
      </c>
      <c r="O13">
        <f>O12-P12</f>
        <v>160</v>
      </c>
    </row>
    <row r="14" spans="1:16" ht="15.75" thickBot="1">
      <c r="B14" s="14" t="s">
        <v>13</v>
      </c>
      <c r="C14" s="14" t="s">
        <v>14</v>
      </c>
      <c r="D14" s="14" t="s">
        <v>16</v>
      </c>
      <c r="E14" s="14" t="s">
        <v>25</v>
      </c>
      <c r="F14" s="14" t="s">
        <v>26</v>
      </c>
      <c r="G14" s="14" t="s">
        <v>21</v>
      </c>
      <c r="H14" s="14" t="s">
        <v>22</v>
      </c>
      <c r="K14">
        <v>380</v>
      </c>
      <c r="L14">
        <v>4</v>
      </c>
      <c r="M14">
        <f>K14*L14</f>
        <v>1520</v>
      </c>
    </row>
    <row r="15" spans="1:16">
      <c r="B15" s="3" t="s">
        <v>84</v>
      </c>
      <c r="C15" s="3"/>
      <c r="D15" s="16">
        <v>24000</v>
      </c>
      <c r="E15" s="16">
        <v>0</v>
      </c>
      <c r="F15" s="3">
        <v>20000</v>
      </c>
      <c r="G15" s="3">
        <v>3999.9999999999991</v>
      </c>
      <c r="H15" s="3">
        <v>1E+30</v>
      </c>
      <c r="M15">
        <f>M13+M14</f>
        <v>8960</v>
      </c>
      <c r="O15">
        <v>400</v>
      </c>
      <c r="P15">
        <v>200</v>
      </c>
    </row>
    <row r="16" spans="1:16">
      <c r="B16" s="3" t="s">
        <v>85</v>
      </c>
      <c r="C16" s="3"/>
      <c r="D16" s="16">
        <v>40000</v>
      </c>
      <c r="E16" s="16">
        <v>0.16923076923095579</v>
      </c>
      <c r="F16" s="3">
        <v>40000</v>
      </c>
      <c r="G16" s="3">
        <v>26000.000000015763</v>
      </c>
      <c r="H16" s="3">
        <v>11555.555555524415</v>
      </c>
      <c r="O16">
        <f>O15-P15</f>
        <v>200</v>
      </c>
    </row>
    <row r="17" spans="2:13" ht="15.75" thickBot="1">
      <c r="B17" s="4" t="s">
        <v>86</v>
      </c>
      <c r="C17" s="4"/>
      <c r="D17" s="15">
        <v>44000</v>
      </c>
      <c r="E17" s="15">
        <v>4.6153846153612947E-2</v>
      </c>
      <c r="F17" s="4">
        <v>44000</v>
      </c>
      <c r="G17" s="4">
        <v>155999.99999962159</v>
      </c>
      <c r="H17" s="4">
        <v>17333.333333326322</v>
      </c>
      <c r="K17">
        <v>650</v>
      </c>
      <c r="L17">
        <v>12</v>
      </c>
      <c r="M17">
        <f>K17*L17</f>
        <v>7800</v>
      </c>
    </row>
    <row r="18" spans="2:13">
      <c r="K18">
        <v>350</v>
      </c>
      <c r="L18">
        <v>4</v>
      </c>
      <c r="M18">
        <f>K18*L18</f>
        <v>1400</v>
      </c>
    </row>
    <row r="19" spans="2:13">
      <c r="M19">
        <f>M17+M18</f>
        <v>9200</v>
      </c>
    </row>
    <row r="23" spans="2:13">
      <c r="K23">
        <v>550</v>
      </c>
      <c r="L23">
        <v>12</v>
      </c>
      <c r="M23">
        <f>K23*L23</f>
        <v>6600</v>
      </c>
    </row>
    <row r="24" spans="2:13">
      <c r="K24">
        <v>450</v>
      </c>
      <c r="L24">
        <v>4</v>
      </c>
      <c r="M24">
        <f>K24*L24</f>
        <v>1800</v>
      </c>
    </row>
    <row r="25" spans="2:13">
      <c r="M25">
        <f>M23+M24</f>
        <v>8400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B10" sqref="B10"/>
    </sheetView>
  </sheetViews>
  <sheetFormatPr defaultRowHeight="15"/>
  <cols>
    <col min="1" max="1" width="10.7109375" bestFit="1" customWidth="1"/>
    <col min="3" max="3" width="9.28515625" bestFit="1" customWidth="1"/>
  </cols>
  <sheetData>
    <row r="2" spans="1:4">
      <c r="A2" t="s">
        <v>73</v>
      </c>
    </row>
    <row r="3" spans="1:4">
      <c r="A3" t="s">
        <v>74</v>
      </c>
      <c r="B3">
        <v>12</v>
      </c>
      <c r="C3" t="s">
        <v>88</v>
      </c>
    </row>
    <row r="4" spans="1:4">
      <c r="A4" t="s">
        <v>75</v>
      </c>
      <c r="B4">
        <v>3.9999999999999996</v>
      </c>
      <c r="C4" t="s">
        <v>88</v>
      </c>
    </row>
    <row r="6" spans="1:4">
      <c r="A6" t="s">
        <v>76</v>
      </c>
      <c r="B6">
        <f>600*B3+400*B4</f>
        <v>8800</v>
      </c>
      <c r="C6" t="s">
        <v>77</v>
      </c>
    </row>
    <row r="8" spans="1:4">
      <c r="A8" t="s">
        <v>78</v>
      </c>
    </row>
    <row r="10" spans="1:4">
      <c r="A10">
        <v>1</v>
      </c>
      <c r="B10">
        <f>1500*B3+1500*B4</f>
        <v>24000</v>
      </c>
      <c r="C10" t="s">
        <v>8</v>
      </c>
      <c r="D10">
        <v>20000</v>
      </c>
    </row>
    <row r="11" spans="1:4">
      <c r="A11">
        <v>2</v>
      </c>
      <c r="B11">
        <f>3000*B3+1000*B4</f>
        <v>40000</v>
      </c>
      <c r="C11" t="s">
        <v>8</v>
      </c>
      <c r="D11">
        <v>40000</v>
      </c>
    </row>
    <row r="12" spans="1:4">
      <c r="A12">
        <v>3</v>
      </c>
      <c r="B12">
        <f>2000*B3+5000*B4</f>
        <v>44000</v>
      </c>
      <c r="C12" t="s">
        <v>8</v>
      </c>
      <c r="D12">
        <v>44000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showGridLines="0" workbookViewId="0">
      <selection activeCell="D20" sqref="D20"/>
    </sheetView>
  </sheetViews>
  <sheetFormatPr defaultRowHeight="15"/>
  <cols>
    <col min="1" max="1" width="2.28515625" customWidth="1"/>
    <col min="2" max="2" width="6.140625" bestFit="1" customWidth="1"/>
    <col min="3" max="3" width="6.28515625" customWidth="1"/>
    <col min="4" max="4" width="12" bestFit="1" customWidth="1"/>
    <col min="5" max="5" width="12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11">
      <c r="A1" s="2" t="s">
        <v>81</v>
      </c>
    </row>
    <row r="2" spans="1:11">
      <c r="A2" s="2" t="s">
        <v>92</v>
      </c>
    </row>
    <row r="3" spans="1:11">
      <c r="A3" s="2" t="s">
        <v>93</v>
      </c>
    </row>
    <row r="6" spans="1:11" ht="15.75" thickBot="1">
      <c r="A6" t="s">
        <v>83</v>
      </c>
    </row>
    <row r="7" spans="1:11">
      <c r="B7" s="13"/>
      <c r="C7" s="13"/>
      <c r="D7" s="13" t="s">
        <v>15</v>
      </c>
      <c r="E7" s="13" t="s">
        <v>17</v>
      </c>
      <c r="F7" s="13" t="s">
        <v>5</v>
      </c>
      <c r="G7" s="13" t="s">
        <v>20</v>
      </c>
      <c r="H7" s="13" t="s">
        <v>20</v>
      </c>
    </row>
    <row r="8" spans="1:11" ht="15.75" thickBot="1">
      <c r="B8" s="14" t="s">
        <v>13</v>
      </c>
      <c r="C8" s="14" t="s">
        <v>14</v>
      </c>
      <c r="D8" s="14" t="s">
        <v>16</v>
      </c>
      <c r="E8" s="14" t="s">
        <v>18</v>
      </c>
      <c r="F8" s="14" t="s">
        <v>19</v>
      </c>
      <c r="G8" s="14" t="s">
        <v>21</v>
      </c>
      <c r="H8" s="14" t="s">
        <v>22</v>
      </c>
    </row>
    <row r="9" spans="1:11">
      <c r="B9" s="3" t="s">
        <v>79</v>
      </c>
      <c r="C9" s="3" t="s">
        <v>74</v>
      </c>
      <c r="D9" s="19">
        <v>333333.33333333331</v>
      </c>
      <c r="E9" s="16">
        <v>0</v>
      </c>
      <c r="F9" s="3">
        <v>7.0000000000000007E-2</v>
      </c>
      <c r="G9" s="3">
        <v>0.13000000000000003</v>
      </c>
      <c r="H9" s="3">
        <v>0.22999999999999998</v>
      </c>
      <c r="K9" s="19">
        <v>333333.33333333331</v>
      </c>
    </row>
    <row r="10" spans="1:11">
      <c r="B10" s="3" t="s">
        <v>80</v>
      </c>
      <c r="C10" s="3" t="s">
        <v>75</v>
      </c>
      <c r="D10" s="19">
        <v>666666.66666666663</v>
      </c>
      <c r="E10" s="16">
        <v>0</v>
      </c>
      <c r="F10" s="3">
        <v>0.08</v>
      </c>
      <c r="G10" s="3">
        <v>6.5000000000000016E-2</v>
      </c>
      <c r="H10" s="3">
        <v>0.11499999999999999</v>
      </c>
      <c r="K10" s="19">
        <v>666666.66666666663</v>
      </c>
    </row>
    <row r="11" spans="1:11" ht="15.75" thickBot="1">
      <c r="B11" s="4" t="s">
        <v>94</v>
      </c>
      <c r="C11" s="4" t="s">
        <v>90</v>
      </c>
      <c r="D11" s="15">
        <v>200000</v>
      </c>
      <c r="E11" s="15">
        <v>0</v>
      </c>
      <c r="F11" s="4">
        <v>0.12000000000000001</v>
      </c>
      <c r="G11" s="4">
        <v>1E+30</v>
      </c>
      <c r="H11" s="4">
        <v>4.3333333333333342E-2</v>
      </c>
      <c r="K11" s="20">
        <v>200000</v>
      </c>
    </row>
    <row r="12" spans="1:11">
      <c r="K12" s="21">
        <f>SUM(K9:K11)</f>
        <v>1200000</v>
      </c>
    </row>
    <row r="13" spans="1:11" ht="15.75" thickBot="1">
      <c r="A13" t="s">
        <v>23</v>
      </c>
    </row>
    <row r="14" spans="1:11">
      <c r="B14" s="13"/>
      <c r="C14" s="13"/>
      <c r="D14" s="13" t="s">
        <v>15</v>
      </c>
      <c r="E14" s="13" t="s">
        <v>24</v>
      </c>
      <c r="F14" s="13" t="s">
        <v>6</v>
      </c>
      <c r="G14" s="13" t="s">
        <v>20</v>
      </c>
      <c r="H14" s="13" t="s">
        <v>20</v>
      </c>
    </row>
    <row r="15" spans="1:11" ht="15.75" thickBot="1">
      <c r="B15" s="14" t="s">
        <v>13</v>
      </c>
      <c r="C15" s="14" t="s">
        <v>14</v>
      </c>
      <c r="D15" s="14" t="s">
        <v>16</v>
      </c>
      <c r="E15" s="14" t="s">
        <v>25</v>
      </c>
      <c r="F15" s="14" t="s">
        <v>26</v>
      </c>
      <c r="G15" s="14" t="s">
        <v>21</v>
      </c>
      <c r="H15" s="14" t="s">
        <v>22</v>
      </c>
    </row>
    <row r="16" spans="1:11">
      <c r="B16" s="3" t="s">
        <v>85</v>
      </c>
      <c r="C16" s="3"/>
      <c r="D16" s="16">
        <v>1200000</v>
      </c>
      <c r="E16" s="16">
        <v>7.6666666666666661E-2</v>
      </c>
      <c r="F16" s="3">
        <v>1200000</v>
      </c>
      <c r="G16" s="3">
        <v>1E+30</v>
      </c>
      <c r="H16" s="3">
        <v>1000000</v>
      </c>
    </row>
    <row r="17" spans="2:8">
      <c r="B17" s="3" t="s">
        <v>86</v>
      </c>
      <c r="C17" s="3"/>
      <c r="D17" s="16">
        <v>200000</v>
      </c>
      <c r="E17" s="16">
        <v>4.3333333333333342E-2</v>
      </c>
      <c r="F17" s="3">
        <v>200000</v>
      </c>
      <c r="G17" s="3">
        <v>1000000</v>
      </c>
      <c r="H17" s="3">
        <v>200000</v>
      </c>
    </row>
    <row r="18" spans="2:8" ht="15.75" thickBot="1">
      <c r="B18" s="4" t="s">
        <v>95</v>
      </c>
      <c r="C18" s="4"/>
      <c r="D18" s="15">
        <v>0</v>
      </c>
      <c r="E18" s="15">
        <v>-3.3333333333333296E-3</v>
      </c>
      <c r="F18" s="4">
        <v>0</v>
      </c>
      <c r="G18" s="4">
        <v>2000000</v>
      </c>
      <c r="H18" s="4">
        <v>999999.99999999988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J11" sqref="J11"/>
    </sheetView>
  </sheetViews>
  <sheetFormatPr defaultRowHeight="15"/>
  <cols>
    <col min="7" max="7" width="13.28515625" bestFit="1" customWidth="1"/>
  </cols>
  <sheetData>
    <row r="2" spans="1:9">
      <c r="A2" t="s">
        <v>73</v>
      </c>
    </row>
    <row r="3" spans="1:9">
      <c r="A3" t="s">
        <v>74</v>
      </c>
      <c r="B3" s="21">
        <v>333333.33333333331</v>
      </c>
      <c r="C3" t="s">
        <v>96</v>
      </c>
    </row>
    <row r="4" spans="1:9">
      <c r="A4" t="s">
        <v>75</v>
      </c>
      <c r="B4" s="21">
        <v>666666.66666666663</v>
      </c>
      <c r="C4" t="s">
        <v>97</v>
      </c>
      <c r="G4" s="18">
        <v>100</v>
      </c>
      <c r="H4" s="17">
        <v>7.0000000000000007E-2</v>
      </c>
      <c r="I4">
        <f>G4*H4</f>
        <v>7.0000000000000009</v>
      </c>
    </row>
    <row r="5" spans="1:9">
      <c r="A5" t="s">
        <v>90</v>
      </c>
      <c r="B5">
        <v>200000</v>
      </c>
      <c r="C5" t="s">
        <v>98</v>
      </c>
      <c r="G5">
        <v>1000</v>
      </c>
      <c r="H5" s="17">
        <v>0.08</v>
      </c>
      <c r="I5">
        <f>G5*H5</f>
        <v>80</v>
      </c>
    </row>
    <row r="6" spans="1:9">
      <c r="H6" s="17"/>
    </row>
    <row r="7" spans="1:9">
      <c r="A7" t="s">
        <v>76</v>
      </c>
      <c r="B7" s="21">
        <f>0.07*B3+0.08*B4+0.12*B5</f>
        <v>100666.66666666666</v>
      </c>
      <c r="C7" t="s">
        <v>89</v>
      </c>
      <c r="G7">
        <v>1000</v>
      </c>
      <c r="H7" s="17">
        <v>0.12</v>
      </c>
      <c r="I7">
        <f>G7*H7</f>
        <v>120</v>
      </c>
    </row>
    <row r="9" spans="1:9">
      <c r="A9" t="s">
        <v>78</v>
      </c>
    </row>
    <row r="10" spans="1:9">
      <c r="G10">
        <v>1200000</v>
      </c>
      <c r="H10" s="21">
        <v>100667</v>
      </c>
      <c r="I10" s="17">
        <f>H10/G10</f>
        <v>8.3889166666666667E-2</v>
      </c>
    </row>
    <row r="11" spans="1:9">
      <c r="A11">
        <v>1</v>
      </c>
      <c r="B11">
        <f>B3+B4+B5</f>
        <v>1200000</v>
      </c>
      <c r="C11" t="s">
        <v>7</v>
      </c>
      <c r="D11">
        <v>1200000</v>
      </c>
      <c r="H11" s="21"/>
    </row>
    <row r="12" spans="1:9">
      <c r="A12">
        <v>2</v>
      </c>
      <c r="B12">
        <f>B5</f>
        <v>200000</v>
      </c>
      <c r="C12" t="s">
        <v>7</v>
      </c>
      <c r="D12">
        <v>200000</v>
      </c>
    </row>
    <row r="13" spans="1:9">
      <c r="A13">
        <v>3</v>
      </c>
      <c r="B13">
        <f>2*B3-B4</f>
        <v>0</v>
      </c>
      <c r="C13" t="s">
        <v>91</v>
      </c>
      <c r="D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2"/>
  <sheetViews>
    <sheetView topLeftCell="A9" workbookViewId="0">
      <selection activeCell="A2" sqref="A2:F6"/>
    </sheetView>
  </sheetViews>
  <sheetFormatPr defaultRowHeight="15"/>
  <cols>
    <col min="1" max="1" width="11.140625" bestFit="1" customWidth="1"/>
    <col min="8" max="8" width="11.140625" bestFit="1" customWidth="1"/>
  </cols>
  <sheetData>
    <row r="1" spans="1:13">
      <c r="H1" t="s">
        <v>110</v>
      </c>
    </row>
    <row r="2" spans="1:13">
      <c r="A2" s="22"/>
      <c r="B2" s="22" t="s">
        <v>99</v>
      </c>
      <c r="C2" s="22" t="s">
        <v>100</v>
      </c>
      <c r="D2" s="22" t="s">
        <v>101</v>
      </c>
      <c r="E2" s="22" t="s">
        <v>102</v>
      </c>
      <c r="F2" s="22" t="s">
        <v>103</v>
      </c>
      <c r="H2" s="22"/>
      <c r="I2" s="22" t="s">
        <v>99</v>
      </c>
      <c r="J2" s="22" t="s">
        <v>100</v>
      </c>
      <c r="K2" s="22" t="s">
        <v>101</v>
      </c>
      <c r="L2" s="22" t="s">
        <v>102</v>
      </c>
      <c r="M2" s="22" t="s">
        <v>103</v>
      </c>
    </row>
    <row r="3" spans="1:13">
      <c r="A3" s="22" t="s">
        <v>104</v>
      </c>
      <c r="B3" s="22">
        <v>3</v>
      </c>
      <c r="C3" s="22">
        <v>1</v>
      </c>
      <c r="D3" s="22">
        <v>7</v>
      </c>
      <c r="E3" s="22">
        <v>4</v>
      </c>
      <c r="F3" s="22">
        <v>300</v>
      </c>
      <c r="H3" s="22" t="s">
        <v>104</v>
      </c>
      <c r="I3" s="22">
        <v>3</v>
      </c>
      <c r="J3" s="22">
        <v>1</v>
      </c>
      <c r="K3" s="22">
        <v>7</v>
      </c>
      <c r="L3" s="22">
        <v>4</v>
      </c>
      <c r="M3" s="22">
        <v>300</v>
      </c>
    </row>
    <row r="4" spans="1:13">
      <c r="A4" s="22" t="s">
        <v>105</v>
      </c>
      <c r="B4" s="22">
        <v>2</v>
      </c>
      <c r="C4" s="22">
        <v>6</v>
      </c>
      <c r="D4" s="22">
        <v>5</v>
      </c>
      <c r="E4" s="22">
        <v>9</v>
      </c>
      <c r="F4" s="22">
        <v>400</v>
      </c>
      <c r="H4" s="22" t="s">
        <v>105</v>
      </c>
      <c r="I4" s="22">
        <v>2</v>
      </c>
      <c r="J4" s="22">
        <v>6</v>
      </c>
      <c r="K4" s="22">
        <v>5</v>
      </c>
      <c r="L4" s="22">
        <v>9</v>
      </c>
      <c r="M4" s="22">
        <v>400</v>
      </c>
    </row>
    <row r="5" spans="1:13">
      <c r="A5" s="22" t="s">
        <v>106</v>
      </c>
      <c r="B5" s="22">
        <v>8</v>
      </c>
      <c r="C5" s="22">
        <v>3</v>
      </c>
      <c r="D5" s="22">
        <v>3</v>
      </c>
      <c r="E5" s="22">
        <v>2</v>
      </c>
      <c r="F5" s="22">
        <v>500</v>
      </c>
      <c r="H5" s="22" t="s">
        <v>106</v>
      </c>
      <c r="I5" s="22">
        <v>8</v>
      </c>
      <c r="J5" s="22">
        <v>3</v>
      </c>
      <c r="K5" s="22">
        <v>3</v>
      </c>
      <c r="L5" s="22">
        <v>2</v>
      </c>
      <c r="M5" s="22">
        <v>500</v>
      </c>
    </row>
    <row r="6" spans="1:13">
      <c r="A6" s="22" t="s">
        <v>107</v>
      </c>
      <c r="B6" s="22">
        <v>250</v>
      </c>
      <c r="C6" s="22">
        <v>350</v>
      </c>
      <c r="D6" s="22">
        <v>400</v>
      </c>
      <c r="E6" s="22">
        <v>200</v>
      </c>
      <c r="F6" s="22"/>
      <c r="H6" s="22" t="s">
        <v>107</v>
      </c>
      <c r="I6" s="22">
        <v>250</v>
      </c>
      <c r="J6" s="22">
        <v>350</v>
      </c>
      <c r="K6" s="22">
        <v>400</v>
      </c>
      <c r="L6" s="22">
        <v>200</v>
      </c>
      <c r="M6" s="22"/>
    </row>
    <row r="8" spans="1:13">
      <c r="A8" s="22"/>
      <c r="B8" s="22" t="s">
        <v>99</v>
      </c>
      <c r="C8" s="22" t="s">
        <v>100</v>
      </c>
      <c r="D8" s="22" t="s">
        <v>101</v>
      </c>
      <c r="E8" s="22" t="s">
        <v>102</v>
      </c>
      <c r="H8" s="22"/>
      <c r="I8" s="22" t="s">
        <v>99</v>
      </c>
      <c r="J8" s="22" t="s">
        <v>100</v>
      </c>
      <c r="K8" s="22" t="s">
        <v>101</v>
      </c>
      <c r="L8" s="22" t="s">
        <v>102</v>
      </c>
    </row>
    <row r="9" spans="1:13">
      <c r="A9" s="22" t="s">
        <v>104</v>
      </c>
      <c r="B9" s="22">
        <v>250</v>
      </c>
      <c r="C9" s="22">
        <v>50</v>
      </c>
      <c r="D9" s="22" t="s">
        <v>112</v>
      </c>
      <c r="E9" s="22" t="s">
        <v>112</v>
      </c>
      <c r="H9" s="22" t="s">
        <v>104</v>
      </c>
      <c r="I9" s="22" t="s">
        <v>112</v>
      </c>
      <c r="J9" s="22">
        <v>300</v>
      </c>
      <c r="K9" s="22" t="s">
        <v>112</v>
      </c>
      <c r="L9" s="22" t="s">
        <v>112</v>
      </c>
    </row>
    <row r="10" spans="1:13">
      <c r="A10" s="22" t="s">
        <v>105</v>
      </c>
      <c r="B10" s="22" t="s">
        <v>112</v>
      </c>
      <c r="C10" s="22">
        <v>300</v>
      </c>
      <c r="D10" s="22">
        <v>100</v>
      </c>
      <c r="E10" s="22" t="s">
        <v>112</v>
      </c>
      <c r="H10" s="22" t="s">
        <v>105</v>
      </c>
      <c r="I10" s="22">
        <v>250</v>
      </c>
      <c r="J10" s="22" t="s">
        <v>112</v>
      </c>
      <c r="K10" s="22">
        <v>150</v>
      </c>
      <c r="L10" s="22" t="s">
        <v>112</v>
      </c>
    </row>
    <row r="11" spans="1:13">
      <c r="A11" s="22" t="s">
        <v>106</v>
      </c>
      <c r="B11" s="22" t="s">
        <v>112</v>
      </c>
      <c r="C11" s="22" t="s">
        <v>112</v>
      </c>
      <c r="D11" s="22">
        <v>300</v>
      </c>
      <c r="E11" s="22">
        <v>200</v>
      </c>
      <c r="H11" s="22" t="s">
        <v>106</v>
      </c>
      <c r="I11" s="22" t="s">
        <v>112</v>
      </c>
      <c r="J11" s="22">
        <v>50</v>
      </c>
      <c r="K11" s="22">
        <v>250</v>
      </c>
      <c r="L11" s="22">
        <v>200</v>
      </c>
    </row>
    <row r="13" spans="1:13">
      <c r="A13" s="22"/>
      <c r="B13" s="22" t="s">
        <v>108</v>
      </c>
      <c r="C13" s="22"/>
      <c r="D13" s="22"/>
      <c r="E13" s="22"/>
      <c r="F13" s="22"/>
      <c r="I13" t="s">
        <v>111</v>
      </c>
      <c r="J13">
        <v>2850</v>
      </c>
    </row>
    <row r="14" spans="1:13">
      <c r="A14" s="22" t="s">
        <v>109</v>
      </c>
      <c r="B14" s="22">
        <v>4400</v>
      </c>
      <c r="C14" s="22"/>
      <c r="D14" s="22"/>
      <c r="E14" s="22"/>
      <c r="F14" s="22"/>
    </row>
    <row r="17" spans="1:10">
      <c r="B17" t="s">
        <v>113</v>
      </c>
    </row>
    <row r="18" spans="1:10">
      <c r="A18" s="22"/>
      <c r="B18" s="22" t="s">
        <v>99</v>
      </c>
      <c r="C18" s="22" t="s">
        <v>100</v>
      </c>
      <c r="D18" s="22" t="s">
        <v>101</v>
      </c>
      <c r="E18" s="22" t="s">
        <v>102</v>
      </c>
      <c r="F18" s="22" t="s">
        <v>103</v>
      </c>
    </row>
    <row r="19" spans="1:10">
      <c r="A19" s="22" t="s">
        <v>104</v>
      </c>
      <c r="B19" s="22">
        <v>3</v>
      </c>
      <c r="C19" s="22">
        <v>1</v>
      </c>
      <c r="D19" s="22">
        <v>7</v>
      </c>
      <c r="E19" s="22">
        <v>4</v>
      </c>
      <c r="F19" s="22">
        <v>300</v>
      </c>
      <c r="G19" s="23">
        <v>2</v>
      </c>
      <c r="H19" s="23">
        <v>3</v>
      </c>
    </row>
    <row r="20" spans="1:10">
      <c r="A20" s="22" t="s">
        <v>105</v>
      </c>
      <c r="B20" s="22">
        <v>2</v>
      </c>
      <c r="C20" s="22">
        <v>6</v>
      </c>
      <c r="D20" s="22">
        <v>5</v>
      </c>
      <c r="E20" s="22">
        <v>9</v>
      </c>
      <c r="F20" s="22">
        <v>400</v>
      </c>
      <c r="G20" s="23">
        <v>3</v>
      </c>
      <c r="H20" s="23">
        <v>1</v>
      </c>
      <c r="I20" s="23">
        <v>1</v>
      </c>
      <c r="J20" s="23">
        <v>1</v>
      </c>
    </row>
    <row r="21" spans="1:10">
      <c r="A21" s="22" t="s">
        <v>106</v>
      </c>
      <c r="B21" s="22">
        <v>8</v>
      </c>
      <c r="C21" s="22">
        <v>3</v>
      </c>
      <c r="D21" s="22">
        <v>3</v>
      </c>
      <c r="E21" s="22">
        <v>2</v>
      </c>
      <c r="F21" s="22">
        <v>500</v>
      </c>
      <c r="G21" s="23">
        <v>1</v>
      </c>
      <c r="H21" s="23">
        <v>1</v>
      </c>
      <c r="I21" s="23">
        <v>1</v>
      </c>
      <c r="J21" s="23">
        <v>0</v>
      </c>
    </row>
    <row r="22" spans="1:10">
      <c r="A22" s="22" t="s">
        <v>107</v>
      </c>
      <c r="B22" s="22">
        <v>250</v>
      </c>
      <c r="C22" s="22">
        <v>350</v>
      </c>
      <c r="D22" s="22">
        <v>400</v>
      </c>
      <c r="E22" s="22">
        <v>200</v>
      </c>
      <c r="F22" s="22"/>
      <c r="G22" s="28"/>
      <c r="H22" s="28"/>
      <c r="I22" s="28"/>
      <c r="J22" s="28"/>
    </row>
    <row r="23" spans="1:10">
      <c r="A23" s="23" t="s">
        <v>114</v>
      </c>
      <c r="G23" s="26"/>
      <c r="H23" s="28"/>
      <c r="I23" s="28"/>
      <c r="J23" s="28"/>
    </row>
    <row r="24" spans="1:10">
      <c r="A24" s="24"/>
      <c r="B24" s="25">
        <v>1</v>
      </c>
      <c r="C24" s="25">
        <v>2</v>
      </c>
      <c r="D24" s="25">
        <v>2</v>
      </c>
      <c r="E24" s="25">
        <v>2</v>
      </c>
      <c r="F24" s="25"/>
      <c r="G24" s="27"/>
      <c r="H24" s="28"/>
      <c r="I24" s="28"/>
      <c r="J24" s="28"/>
    </row>
    <row r="25" spans="1:10">
      <c r="A25" s="24"/>
      <c r="B25" s="29"/>
      <c r="C25" s="29">
        <v>2</v>
      </c>
      <c r="D25" s="29">
        <v>2</v>
      </c>
      <c r="E25" s="29">
        <v>2</v>
      </c>
      <c r="F25" s="29"/>
      <c r="G25" s="29"/>
      <c r="H25" s="27"/>
      <c r="I25" s="28"/>
      <c r="J25" s="28"/>
    </row>
    <row r="26" spans="1:10">
      <c r="A26" s="24"/>
      <c r="B26" s="29"/>
      <c r="C26" s="29">
        <v>3</v>
      </c>
      <c r="D26" s="29">
        <v>2</v>
      </c>
      <c r="E26" s="29">
        <v>7</v>
      </c>
      <c r="F26" s="29"/>
      <c r="G26" s="29"/>
      <c r="H26" s="29"/>
      <c r="I26" s="27"/>
      <c r="J26" s="28"/>
    </row>
    <row r="27" spans="1:10">
      <c r="A27" s="24"/>
      <c r="B27" s="29"/>
      <c r="C27" s="29">
        <v>3</v>
      </c>
      <c r="D27" s="29">
        <v>2</v>
      </c>
      <c r="E27" s="29"/>
      <c r="F27" s="29"/>
      <c r="G27" s="29"/>
      <c r="H27" s="29"/>
      <c r="I27" s="29"/>
      <c r="J27" s="27"/>
    </row>
    <row r="29" spans="1:10">
      <c r="A29" s="22"/>
      <c r="B29" s="22" t="s">
        <v>99</v>
      </c>
      <c r="C29" s="22" t="s">
        <v>100</v>
      </c>
      <c r="D29" s="22" t="s">
        <v>101</v>
      </c>
      <c r="E29" s="22" t="s">
        <v>102</v>
      </c>
    </row>
    <row r="30" spans="1:10">
      <c r="A30" s="22" t="s">
        <v>104</v>
      </c>
      <c r="B30" s="22" t="s">
        <v>112</v>
      </c>
      <c r="C30" s="22">
        <v>300</v>
      </c>
      <c r="D30" s="22" t="s">
        <v>112</v>
      </c>
      <c r="E30" s="22" t="s">
        <v>112</v>
      </c>
    </row>
    <row r="31" spans="1:10">
      <c r="A31" s="22" t="s">
        <v>105</v>
      </c>
      <c r="B31" s="22">
        <v>250</v>
      </c>
      <c r="C31" s="22" t="s">
        <v>112</v>
      </c>
      <c r="D31" s="22">
        <v>150</v>
      </c>
      <c r="E31" s="22" t="s">
        <v>112</v>
      </c>
    </row>
    <row r="32" spans="1:10">
      <c r="A32" s="22" t="s">
        <v>106</v>
      </c>
      <c r="B32" s="22" t="s">
        <v>112</v>
      </c>
      <c r="C32" s="22">
        <v>50</v>
      </c>
      <c r="D32" s="22">
        <v>250</v>
      </c>
      <c r="E32" s="2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showGridLines="0" topLeftCell="A3" zoomScale="80" zoomScaleNormal="80" workbookViewId="0">
      <selection activeCell="P13" sqref="P13"/>
    </sheetView>
  </sheetViews>
  <sheetFormatPr defaultRowHeight="15"/>
  <cols>
    <col min="1" max="1" width="2.28515625" customWidth="1"/>
    <col min="2" max="2" width="6.28515625" bestFit="1" customWidth="1"/>
    <col min="3" max="3" width="24.85546875" bestFit="1" customWidth="1"/>
    <col min="4" max="4" width="6.140625" customWidth="1"/>
    <col min="5" max="8" width="12" bestFit="1" customWidth="1"/>
  </cols>
  <sheetData>
    <row r="1" spans="1:8">
      <c r="A1" s="2" t="s">
        <v>81</v>
      </c>
    </row>
    <row r="2" spans="1:8">
      <c r="A2" s="2" t="s">
        <v>124</v>
      </c>
    </row>
    <row r="3" spans="1:8">
      <c r="A3" s="2" t="s">
        <v>163</v>
      </c>
    </row>
    <row r="6" spans="1:8">
      <c r="A6" t="s">
        <v>83</v>
      </c>
    </row>
    <row r="7" spans="1:8">
      <c r="B7" s="34"/>
      <c r="C7" s="34"/>
      <c r="D7" s="34" t="s">
        <v>15</v>
      </c>
      <c r="E7" s="34" t="s">
        <v>17</v>
      </c>
      <c r="F7" s="34" t="s">
        <v>5</v>
      </c>
      <c r="G7" s="34" t="s">
        <v>20</v>
      </c>
      <c r="H7" s="34" t="s">
        <v>20</v>
      </c>
    </row>
    <row r="8" spans="1:8">
      <c r="B8" s="34" t="s">
        <v>13</v>
      </c>
      <c r="C8" s="34" t="s">
        <v>14</v>
      </c>
      <c r="D8" s="34" t="s">
        <v>16</v>
      </c>
      <c r="E8" s="34" t="s">
        <v>18</v>
      </c>
      <c r="F8" s="34" t="s">
        <v>19</v>
      </c>
      <c r="G8" s="34" t="s">
        <v>21</v>
      </c>
      <c r="H8" s="34" t="s">
        <v>22</v>
      </c>
    </row>
    <row r="9" spans="1:8">
      <c r="B9" s="30" t="s">
        <v>125</v>
      </c>
      <c r="C9" s="30" t="s">
        <v>126</v>
      </c>
      <c r="D9" s="31">
        <v>0</v>
      </c>
      <c r="E9" s="31">
        <v>4.9999999996543911</v>
      </c>
      <c r="F9" s="30">
        <v>2.9999999997016857</v>
      </c>
      <c r="G9" s="30">
        <v>1E+30</v>
      </c>
      <c r="H9" s="30">
        <v>4.9999999996543911</v>
      </c>
    </row>
    <row r="10" spans="1:8">
      <c r="B10" s="30" t="s">
        <v>127</v>
      </c>
      <c r="C10" s="30" t="s">
        <v>128</v>
      </c>
      <c r="D10" s="35">
        <v>300</v>
      </c>
      <c r="E10" s="35">
        <v>0</v>
      </c>
      <c r="F10" s="30">
        <v>0.99999999999151135</v>
      </c>
      <c r="G10" s="30">
        <v>3.9999999999257811</v>
      </c>
      <c r="H10" s="30">
        <v>1E+30</v>
      </c>
    </row>
    <row r="11" spans="1:8">
      <c r="B11" s="30" t="s">
        <v>129</v>
      </c>
      <c r="C11" s="30" t="s">
        <v>130</v>
      </c>
      <c r="D11" s="31">
        <v>0</v>
      </c>
      <c r="E11" s="31">
        <v>5.9999999995360058</v>
      </c>
      <c r="F11" s="30">
        <v>6.9999999996070983</v>
      </c>
      <c r="G11" s="30">
        <v>1E+30</v>
      </c>
      <c r="H11" s="30">
        <v>5.9999999995360058</v>
      </c>
    </row>
    <row r="12" spans="1:8">
      <c r="B12" s="30" t="s">
        <v>131</v>
      </c>
      <c r="C12" s="30" t="s">
        <v>132</v>
      </c>
      <c r="D12" s="31">
        <v>0</v>
      </c>
      <c r="E12" s="31">
        <v>3.9999999998348317</v>
      </c>
      <c r="F12" s="30">
        <v>3.9999999999054126</v>
      </c>
      <c r="G12" s="30">
        <v>1E+30</v>
      </c>
      <c r="H12" s="30">
        <v>3.9999999998348317</v>
      </c>
    </row>
    <row r="13" spans="1:8">
      <c r="B13" s="30" t="s">
        <v>133</v>
      </c>
      <c r="C13" s="30" t="s">
        <v>134</v>
      </c>
      <c r="D13" s="35">
        <v>250</v>
      </c>
      <c r="E13" s="35">
        <v>0</v>
      </c>
      <c r="F13" s="30">
        <v>1.9999999999890861</v>
      </c>
      <c r="G13" s="30">
        <v>4.9999999996316538</v>
      </c>
      <c r="H13" s="30">
        <v>1E+30</v>
      </c>
    </row>
    <row r="14" spans="1:8">
      <c r="B14" s="30" t="s">
        <v>135</v>
      </c>
      <c r="C14" s="30" t="s">
        <v>136</v>
      </c>
      <c r="D14" s="31">
        <v>0</v>
      </c>
      <c r="E14" s="31">
        <v>0.99999999934728567</v>
      </c>
      <c r="F14" s="30">
        <v>5.9999999994033715</v>
      </c>
      <c r="G14" s="30">
        <v>1E+30</v>
      </c>
      <c r="H14" s="30">
        <v>0.99999999934728567</v>
      </c>
    </row>
    <row r="15" spans="1:8">
      <c r="B15" s="30" t="s">
        <v>137</v>
      </c>
      <c r="C15" s="30" t="s">
        <v>138</v>
      </c>
      <c r="D15" s="35">
        <v>150.00000000000006</v>
      </c>
      <c r="E15" s="35">
        <v>0</v>
      </c>
      <c r="F15" s="30">
        <v>4.9999999999878755</v>
      </c>
      <c r="G15" s="30">
        <v>0.99999999931318007</v>
      </c>
      <c r="H15" s="30">
        <v>4.9999999996202877</v>
      </c>
    </row>
    <row r="16" spans="1:8">
      <c r="B16" s="30" t="s">
        <v>139</v>
      </c>
      <c r="C16" s="30" t="s">
        <v>140</v>
      </c>
      <c r="D16" s="31">
        <v>0</v>
      </c>
      <c r="E16" s="31">
        <v>5.0000000001408775</v>
      </c>
      <c r="F16" s="30">
        <v>9.0000000000145519</v>
      </c>
      <c r="G16" s="30">
        <v>1E+30</v>
      </c>
      <c r="H16" s="30">
        <v>5.0000000001408775</v>
      </c>
    </row>
    <row r="17" spans="1:8">
      <c r="B17" s="30" t="s">
        <v>141</v>
      </c>
      <c r="C17" s="30" t="s">
        <v>142</v>
      </c>
      <c r="D17" s="31">
        <v>0</v>
      </c>
      <c r="E17" s="31">
        <v>7.999999999746402</v>
      </c>
      <c r="F17" s="30">
        <v>7.9999999998108251</v>
      </c>
      <c r="G17" s="30">
        <v>1E+30</v>
      </c>
      <c r="H17" s="30">
        <v>7.999999999746402</v>
      </c>
    </row>
    <row r="18" spans="1:8">
      <c r="B18" s="30" t="s">
        <v>143</v>
      </c>
      <c r="C18" s="30" t="s">
        <v>144</v>
      </c>
      <c r="D18" s="35">
        <v>49.999999999999936</v>
      </c>
      <c r="E18" s="35">
        <v>0</v>
      </c>
      <c r="F18" s="30">
        <v>2.9999999998835856</v>
      </c>
      <c r="G18" s="30">
        <v>0.99999999937002348</v>
      </c>
      <c r="H18" s="30">
        <v>3.9999999999257829</v>
      </c>
    </row>
    <row r="19" spans="1:8">
      <c r="B19" s="30" t="s">
        <v>145</v>
      </c>
      <c r="C19" s="30" t="s">
        <v>146</v>
      </c>
      <c r="D19" s="35">
        <v>250.00000000000006</v>
      </c>
      <c r="E19" s="35">
        <v>0</v>
      </c>
      <c r="F19" s="30">
        <v>2.9999999999927232</v>
      </c>
      <c r="G19" s="30">
        <v>4.9999999997794458</v>
      </c>
      <c r="H19" s="30">
        <v>0.99999999937229656</v>
      </c>
    </row>
    <row r="20" spans="1:8">
      <c r="B20" s="30" t="s">
        <v>147</v>
      </c>
      <c r="C20" s="30" t="s">
        <v>148</v>
      </c>
      <c r="D20" s="35">
        <v>200</v>
      </c>
      <c r="E20" s="35">
        <v>0</v>
      </c>
      <c r="F20" s="30">
        <v>1.999999999998181</v>
      </c>
      <c r="G20" s="30">
        <v>3.9999999998177787</v>
      </c>
      <c r="H20" s="30">
        <v>1E+30</v>
      </c>
    </row>
    <row r="22" spans="1:8">
      <c r="A22" t="s">
        <v>23</v>
      </c>
    </row>
    <row r="23" spans="1:8">
      <c r="B23" s="34"/>
      <c r="C23" s="34"/>
      <c r="D23" s="34" t="s">
        <v>15</v>
      </c>
      <c r="E23" s="34" t="s">
        <v>24</v>
      </c>
      <c r="F23" s="34" t="s">
        <v>6</v>
      </c>
      <c r="G23" s="34" t="s">
        <v>20</v>
      </c>
      <c r="H23" s="34" t="s">
        <v>20</v>
      </c>
    </row>
    <row r="24" spans="1:8">
      <c r="B24" s="34" t="s">
        <v>13</v>
      </c>
      <c r="C24" s="34" t="s">
        <v>14</v>
      </c>
      <c r="D24" s="34" t="s">
        <v>16</v>
      </c>
      <c r="E24" s="34" t="s">
        <v>25</v>
      </c>
      <c r="F24" s="34" t="s">
        <v>26</v>
      </c>
      <c r="G24" s="34" t="s">
        <v>21</v>
      </c>
      <c r="H24" s="34" t="s">
        <v>22</v>
      </c>
    </row>
    <row r="25" spans="1:8">
      <c r="B25" s="30" t="s">
        <v>149</v>
      </c>
      <c r="C25" s="30" t="s">
        <v>150</v>
      </c>
      <c r="D25" s="31">
        <v>250</v>
      </c>
      <c r="E25" s="31">
        <v>-3.0000000000094729</v>
      </c>
      <c r="F25" s="30">
        <v>250</v>
      </c>
      <c r="G25" s="30">
        <v>149.99999999969316</v>
      </c>
      <c r="H25" s="30">
        <v>0</v>
      </c>
    </row>
    <row r="26" spans="1:8">
      <c r="B26" s="30" t="s">
        <v>151</v>
      </c>
      <c r="C26" s="30" t="s">
        <v>152</v>
      </c>
      <c r="D26" s="31">
        <v>349.99999999999994</v>
      </c>
      <c r="E26" s="31">
        <v>0</v>
      </c>
      <c r="F26" s="30">
        <v>350</v>
      </c>
      <c r="G26" s="30">
        <v>250.00000000034103</v>
      </c>
      <c r="H26" s="30">
        <v>0</v>
      </c>
    </row>
    <row r="27" spans="1:8">
      <c r="B27" s="30" t="s">
        <v>153</v>
      </c>
      <c r="C27" s="30" t="s">
        <v>154</v>
      </c>
      <c r="D27" s="31">
        <v>400.00000000000011</v>
      </c>
      <c r="E27" s="31">
        <v>0</v>
      </c>
      <c r="F27" s="30">
        <v>400</v>
      </c>
      <c r="G27" s="30">
        <v>0</v>
      </c>
      <c r="H27" s="30">
        <v>1E+30</v>
      </c>
    </row>
    <row r="28" spans="1:8">
      <c r="B28" s="30" t="s">
        <v>155</v>
      </c>
      <c r="C28" s="30" t="s">
        <v>156</v>
      </c>
      <c r="D28" s="31">
        <v>200</v>
      </c>
      <c r="E28" s="31">
        <v>-0.99999999999573719</v>
      </c>
      <c r="F28" s="30">
        <v>200</v>
      </c>
      <c r="G28" s="30">
        <v>249.99999999998573</v>
      </c>
      <c r="H28" s="30">
        <v>0</v>
      </c>
    </row>
    <row r="29" spans="1:8">
      <c r="B29" s="30" t="s">
        <v>157</v>
      </c>
      <c r="C29" s="30" t="s">
        <v>158</v>
      </c>
      <c r="D29" s="31">
        <v>300</v>
      </c>
      <c r="E29" s="31">
        <v>1.0000000000947398</v>
      </c>
      <c r="F29" s="30">
        <v>300</v>
      </c>
      <c r="G29" s="30">
        <v>0</v>
      </c>
      <c r="H29" s="30">
        <v>250.00000000034103</v>
      </c>
    </row>
    <row r="30" spans="1:8">
      <c r="B30" s="30" t="s">
        <v>159</v>
      </c>
      <c r="C30" s="30" t="s">
        <v>160</v>
      </c>
      <c r="D30" s="31">
        <v>400.00000000000006</v>
      </c>
      <c r="E30" s="31">
        <v>4.9999999999924203</v>
      </c>
      <c r="F30" s="30">
        <v>400</v>
      </c>
      <c r="G30" s="30">
        <v>0</v>
      </c>
      <c r="H30" s="30">
        <v>149.99999999986369</v>
      </c>
    </row>
    <row r="31" spans="1:8">
      <c r="B31" s="30" t="s">
        <v>161</v>
      </c>
      <c r="C31" s="30" t="s">
        <v>162</v>
      </c>
      <c r="D31" s="31">
        <v>500</v>
      </c>
      <c r="E31" s="31">
        <v>2.9999999999886318</v>
      </c>
      <c r="F31" s="30">
        <v>500</v>
      </c>
      <c r="G31" s="30">
        <v>0</v>
      </c>
      <c r="H31" s="30">
        <v>250.000000000341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3:I20"/>
  <sheetViews>
    <sheetView workbookViewId="0">
      <selection activeCell="K24" sqref="K24"/>
    </sheetView>
  </sheetViews>
  <sheetFormatPr defaultRowHeight="15"/>
  <cols>
    <col min="3" max="3" width="13.7109375" bestFit="1" customWidth="1"/>
    <col min="4" max="4" width="11.42578125" bestFit="1" customWidth="1"/>
    <col min="5" max="5" width="9.85546875" bestFit="1" customWidth="1"/>
    <col min="6" max="6" width="8.85546875" bestFit="1" customWidth="1"/>
    <col min="7" max="7" width="8.28515625" bestFit="1" customWidth="1"/>
    <col min="8" max="8" width="8.5703125" bestFit="1" customWidth="1"/>
  </cols>
  <sheetData>
    <row r="3" spans="3:9">
      <c r="C3" s="22"/>
      <c r="D3" s="22" t="s">
        <v>118</v>
      </c>
      <c r="E3" s="22" t="s">
        <v>119</v>
      </c>
      <c r="F3" s="22" t="s">
        <v>120</v>
      </c>
      <c r="G3" s="22" t="s">
        <v>121</v>
      </c>
      <c r="H3" s="22" t="s">
        <v>103</v>
      </c>
    </row>
    <row r="4" spans="3:9">
      <c r="C4" s="22" t="s">
        <v>115</v>
      </c>
      <c r="D4" s="22">
        <v>3</v>
      </c>
      <c r="E4" s="22">
        <v>1</v>
      </c>
      <c r="F4" s="22">
        <v>7</v>
      </c>
      <c r="G4" s="22">
        <v>4</v>
      </c>
      <c r="H4" s="22">
        <v>300</v>
      </c>
    </row>
    <row r="5" spans="3:9">
      <c r="C5" s="22" t="s">
        <v>116</v>
      </c>
      <c r="D5" s="22">
        <v>2</v>
      </c>
      <c r="E5" s="22">
        <v>6</v>
      </c>
      <c r="F5" s="22">
        <v>5</v>
      </c>
      <c r="G5" s="22">
        <v>9</v>
      </c>
      <c r="H5" s="22">
        <v>400</v>
      </c>
    </row>
    <row r="6" spans="3:9">
      <c r="C6" s="22" t="s">
        <v>117</v>
      </c>
      <c r="D6" s="22">
        <v>8</v>
      </c>
      <c r="E6" s="22">
        <v>3</v>
      </c>
      <c r="F6" s="22">
        <v>3</v>
      </c>
      <c r="G6" s="22">
        <v>2</v>
      </c>
      <c r="H6" s="22">
        <v>500</v>
      </c>
    </row>
    <row r="7" spans="3:9">
      <c r="C7" s="22" t="s">
        <v>107</v>
      </c>
      <c r="D7" s="22">
        <v>250</v>
      </c>
      <c r="E7" s="22">
        <v>350</v>
      </c>
      <c r="F7" s="22">
        <v>400</v>
      </c>
      <c r="G7" s="22">
        <v>200</v>
      </c>
      <c r="H7" s="22"/>
    </row>
    <row r="12" spans="3:9">
      <c r="C12" s="22"/>
      <c r="D12" s="22" t="s">
        <v>118</v>
      </c>
      <c r="E12" s="22" t="s">
        <v>119</v>
      </c>
      <c r="F12" s="22" t="s">
        <v>120</v>
      </c>
      <c r="G12" s="22" t="s">
        <v>121</v>
      </c>
      <c r="H12" s="22" t="s">
        <v>123</v>
      </c>
      <c r="I12" s="22" t="s">
        <v>103</v>
      </c>
    </row>
    <row r="13" spans="3:9">
      <c r="C13" s="22" t="s">
        <v>115</v>
      </c>
      <c r="D13" s="22">
        <v>0</v>
      </c>
      <c r="E13" s="22">
        <v>299.99999999999994</v>
      </c>
      <c r="F13" s="22">
        <v>0</v>
      </c>
      <c r="G13" s="22">
        <v>0</v>
      </c>
      <c r="H13" s="22">
        <f>SUM(D13:G13)</f>
        <v>299.99999999999994</v>
      </c>
      <c r="I13" s="22">
        <v>300</v>
      </c>
    </row>
    <row r="14" spans="3:9">
      <c r="C14" s="22" t="s">
        <v>116</v>
      </c>
      <c r="D14" s="22">
        <v>250</v>
      </c>
      <c r="E14" s="22">
        <v>0</v>
      </c>
      <c r="F14" s="22">
        <v>150.00000000000009</v>
      </c>
      <c r="G14" s="22">
        <v>0</v>
      </c>
      <c r="H14" s="22">
        <f t="shared" ref="H14:H15" si="0">SUM(D14:G14)</f>
        <v>400.00000000000011</v>
      </c>
      <c r="I14" s="22">
        <v>400</v>
      </c>
    </row>
    <row r="15" spans="3:9">
      <c r="C15" s="22" t="s">
        <v>117</v>
      </c>
      <c r="D15" s="22">
        <v>0</v>
      </c>
      <c r="E15" s="22">
        <v>50.000000000000057</v>
      </c>
      <c r="F15" s="22">
        <v>249.99999999999997</v>
      </c>
      <c r="G15" s="22">
        <v>200</v>
      </c>
      <c r="H15" s="22">
        <f t="shared" si="0"/>
        <v>500</v>
      </c>
      <c r="I15" s="22">
        <v>500</v>
      </c>
    </row>
    <row r="16" spans="3:9">
      <c r="C16" s="22" t="s">
        <v>122</v>
      </c>
      <c r="D16" s="22">
        <f>SUM(D13:D15)</f>
        <v>250</v>
      </c>
      <c r="E16" s="22">
        <f t="shared" ref="E16:G16" si="1">SUM(E13:E15)</f>
        <v>350</v>
      </c>
      <c r="F16" s="22">
        <f t="shared" si="1"/>
        <v>400.00000000000006</v>
      </c>
      <c r="G16" s="22">
        <f t="shared" si="1"/>
        <v>200</v>
      </c>
      <c r="H16" s="22"/>
      <c r="I16" s="22"/>
    </row>
    <row r="17" spans="3:9">
      <c r="C17" s="22" t="s">
        <v>107</v>
      </c>
      <c r="D17" s="22">
        <v>250</v>
      </c>
      <c r="E17" s="22">
        <v>350</v>
      </c>
      <c r="F17" s="22">
        <v>400</v>
      </c>
      <c r="G17" s="22">
        <v>200</v>
      </c>
      <c r="H17" s="22"/>
      <c r="I17" s="22"/>
    </row>
    <row r="20" spans="3:9">
      <c r="C20" t="s">
        <v>47</v>
      </c>
      <c r="D20">
        <f>SUMPRODUCT(D4:G6,D13:G15)</f>
        <v>2850.0000000000005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showGridLines="0" topLeftCell="A9" workbookViewId="0">
      <selection activeCell="L11" sqref="L11"/>
    </sheetView>
  </sheetViews>
  <sheetFormatPr defaultRowHeight="15"/>
  <cols>
    <col min="1" max="1" width="2.28515625" customWidth="1"/>
    <col min="2" max="2" width="6.28515625" bestFit="1" customWidth="1"/>
    <col min="3" max="3" width="19.85546875" bestFit="1" customWidth="1"/>
    <col min="4" max="4" width="6.140625" customWidth="1"/>
    <col min="5" max="8" width="12" bestFit="1" customWidth="1"/>
  </cols>
  <sheetData>
    <row r="1" spans="1:8">
      <c r="A1" s="2" t="s">
        <v>81</v>
      </c>
    </row>
    <row r="2" spans="1:8">
      <c r="A2" s="2" t="s">
        <v>175</v>
      </c>
    </row>
    <row r="3" spans="1:8">
      <c r="A3" s="2" t="s">
        <v>176</v>
      </c>
    </row>
    <row r="6" spans="1:8" ht="15.75" thickBot="1">
      <c r="A6" t="s">
        <v>83</v>
      </c>
    </row>
    <row r="7" spans="1:8">
      <c r="B7" s="32"/>
      <c r="C7" s="32"/>
      <c r="D7" s="32" t="s">
        <v>15</v>
      </c>
      <c r="E7" s="32" t="s">
        <v>17</v>
      </c>
      <c r="F7" s="32" t="s">
        <v>5</v>
      </c>
      <c r="G7" s="32" t="s">
        <v>20</v>
      </c>
      <c r="H7" s="32" t="s">
        <v>20</v>
      </c>
    </row>
    <row r="8" spans="1:8" ht="15.75" thickBot="1">
      <c r="B8" s="33" t="s">
        <v>13</v>
      </c>
      <c r="C8" s="33" t="s">
        <v>14</v>
      </c>
      <c r="D8" s="33" t="s">
        <v>16</v>
      </c>
      <c r="E8" s="33" t="s">
        <v>18</v>
      </c>
      <c r="F8" s="33" t="s">
        <v>19</v>
      </c>
      <c r="G8" s="33" t="s">
        <v>21</v>
      </c>
      <c r="H8" s="33" t="s">
        <v>22</v>
      </c>
    </row>
    <row r="9" spans="1:8">
      <c r="B9" s="3" t="s">
        <v>177</v>
      </c>
      <c r="C9" s="3" t="s">
        <v>178</v>
      </c>
      <c r="D9" s="16">
        <v>0</v>
      </c>
      <c r="E9" s="16">
        <v>19.999999979374181</v>
      </c>
      <c r="F9" s="3">
        <v>89.999999981955625</v>
      </c>
      <c r="G9" s="3">
        <v>1E+30</v>
      </c>
      <c r="H9" s="3">
        <v>19.999999979374181</v>
      </c>
    </row>
    <row r="10" spans="1:8">
      <c r="B10" s="3" t="s">
        <v>133</v>
      </c>
      <c r="C10" s="3" t="s">
        <v>179</v>
      </c>
      <c r="D10" s="16">
        <v>75</v>
      </c>
      <c r="E10" s="16">
        <v>0</v>
      </c>
      <c r="F10" s="3">
        <v>89.999999999902982</v>
      </c>
      <c r="G10" s="3">
        <v>9.9999999999549161</v>
      </c>
      <c r="H10" s="3">
        <v>5.0000000001167004</v>
      </c>
    </row>
    <row r="11" spans="1:8">
      <c r="B11" s="3" t="s">
        <v>135</v>
      </c>
      <c r="C11" s="3" t="s">
        <v>180</v>
      </c>
      <c r="D11" s="16">
        <v>94.999999998228972</v>
      </c>
      <c r="E11" s="16">
        <v>0</v>
      </c>
      <c r="F11" s="3">
        <v>100</v>
      </c>
      <c r="G11" s="3">
        <v>50.000000000686839</v>
      </c>
      <c r="H11" s="3">
        <v>0</v>
      </c>
    </row>
    <row r="12" spans="1:8">
      <c r="B12" s="3" t="s">
        <v>137</v>
      </c>
      <c r="C12" s="3" t="s">
        <v>181</v>
      </c>
      <c r="D12" s="16">
        <v>29.999999999985789</v>
      </c>
      <c r="E12" s="16">
        <v>0</v>
      </c>
      <c r="F12" s="3">
        <v>100</v>
      </c>
      <c r="G12" s="3">
        <v>0</v>
      </c>
      <c r="H12" s="3">
        <v>1E+30</v>
      </c>
    </row>
    <row r="13" spans="1:8">
      <c r="B13" s="3" t="s">
        <v>182</v>
      </c>
      <c r="C13" s="3" t="s">
        <v>183</v>
      </c>
      <c r="D13" s="16">
        <v>75</v>
      </c>
      <c r="E13" s="16">
        <v>0</v>
      </c>
      <c r="F13" s="3">
        <v>49.999999999999993</v>
      </c>
      <c r="G13" s="3">
        <v>19.99999997869206</v>
      </c>
      <c r="H13" s="3">
        <v>1E+30</v>
      </c>
    </row>
    <row r="14" spans="1:8">
      <c r="B14" s="3" t="s">
        <v>141</v>
      </c>
      <c r="C14" s="3" t="s">
        <v>184</v>
      </c>
      <c r="D14" s="16">
        <v>25</v>
      </c>
      <c r="E14" s="16">
        <v>0</v>
      </c>
      <c r="F14" s="3">
        <v>69.999999999708962</v>
      </c>
      <c r="G14" s="3">
        <v>5.0000000001167004</v>
      </c>
      <c r="H14" s="3">
        <v>19.99999997869206</v>
      </c>
    </row>
    <row r="15" spans="1:8">
      <c r="B15" s="3" t="s">
        <v>143</v>
      </c>
      <c r="C15" s="3" t="s">
        <v>185</v>
      </c>
      <c r="D15" s="16">
        <v>0</v>
      </c>
      <c r="E15" s="16">
        <v>50.000000000900002</v>
      </c>
      <c r="F15" s="3">
        <v>130.00000000101863</v>
      </c>
      <c r="G15" s="3">
        <v>1E+30</v>
      </c>
      <c r="H15" s="3">
        <v>50.000000000900002</v>
      </c>
    </row>
    <row r="16" spans="1:8">
      <c r="B16" s="3" t="s">
        <v>145</v>
      </c>
      <c r="C16" s="3" t="s">
        <v>186</v>
      </c>
      <c r="D16" s="16">
        <v>0</v>
      </c>
      <c r="E16" s="16">
        <v>5.0000000002872307</v>
      </c>
      <c r="F16" s="3">
        <v>84.999999999126885</v>
      </c>
      <c r="G16" s="3">
        <v>1E+30</v>
      </c>
      <c r="H16" s="3">
        <v>5.0000000002872307</v>
      </c>
    </row>
    <row r="17" spans="1:8">
      <c r="B17" s="3" t="s">
        <v>187</v>
      </c>
      <c r="C17" s="3" t="s">
        <v>168</v>
      </c>
      <c r="D17" s="16">
        <v>0</v>
      </c>
      <c r="E17" s="16">
        <v>30.000000009213554</v>
      </c>
      <c r="F17" s="3">
        <v>0</v>
      </c>
      <c r="G17" s="3">
        <v>1E+30</v>
      </c>
      <c r="H17" s="3">
        <v>30.000000009213554</v>
      </c>
    </row>
    <row r="18" spans="1:8">
      <c r="B18" s="3" t="s">
        <v>149</v>
      </c>
      <c r="C18" s="3" t="s">
        <v>102</v>
      </c>
      <c r="D18" s="16">
        <v>0</v>
      </c>
      <c r="E18" s="16">
        <v>10.000000003138146</v>
      </c>
      <c r="F18" s="3">
        <v>0</v>
      </c>
      <c r="G18" s="3">
        <v>1E+30</v>
      </c>
      <c r="H18" s="3">
        <v>10.000000003138146</v>
      </c>
    </row>
    <row r="19" spans="1:8">
      <c r="B19" s="3" t="s">
        <v>151</v>
      </c>
      <c r="C19" s="3" t="s">
        <v>169</v>
      </c>
      <c r="D19" s="16">
        <v>5.000000000186513</v>
      </c>
      <c r="E19" s="16">
        <v>0</v>
      </c>
      <c r="F19" s="3">
        <v>0</v>
      </c>
      <c r="G19" s="3">
        <v>0</v>
      </c>
      <c r="H19" s="3">
        <v>1E+30</v>
      </c>
    </row>
    <row r="20" spans="1:8" ht="15.75" thickBot="1">
      <c r="B20" s="4" t="s">
        <v>153</v>
      </c>
      <c r="C20" s="4" t="s">
        <v>170</v>
      </c>
      <c r="D20" s="15">
        <v>0</v>
      </c>
      <c r="E20" s="15">
        <v>0</v>
      </c>
      <c r="F20" s="4">
        <v>0</v>
      </c>
      <c r="G20" s="4">
        <v>1E+30</v>
      </c>
      <c r="H20" s="4">
        <v>0</v>
      </c>
    </row>
    <row r="22" spans="1:8" ht="15.75" thickBot="1">
      <c r="A22" t="s">
        <v>23</v>
      </c>
    </row>
    <row r="23" spans="1:8">
      <c r="B23" s="32"/>
      <c r="C23" s="32"/>
      <c r="D23" s="32" t="s">
        <v>15</v>
      </c>
      <c r="E23" s="32" t="s">
        <v>24</v>
      </c>
      <c r="F23" s="32" t="s">
        <v>6</v>
      </c>
      <c r="G23" s="32" t="s">
        <v>20</v>
      </c>
      <c r="H23" s="32" t="s">
        <v>20</v>
      </c>
    </row>
    <row r="24" spans="1:8" ht="15.75" thickBot="1">
      <c r="B24" s="33" t="s">
        <v>13</v>
      </c>
      <c r="C24" s="33" t="s">
        <v>14</v>
      </c>
      <c r="D24" s="33" t="s">
        <v>16</v>
      </c>
      <c r="E24" s="33" t="s">
        <v>25</v>
      </c>
      <c r="F24" s="33" t="s">
        <v>26</v>
      </c>
      <c r="G24" s="33" t="s">
        <v>21</v>
      </c>
      <c r="H24" s="33" t="s">
        <v>22</v>
      </c>
    </row>
    <row r="25" spans="1:8">
      <c r="B25" s="3" t="s">
        <v>188</v>
      </c>
      <c r="C25" s="3" t="s">
        <v>189</v>
      </c>
      <c r="D25" s="16">
        <v>75</v>
      </c>
      <c r="E25" s="16">
        <v>70.000000000257685</v>
      </c>
      <c r="F25" s="3">
        <v>75</v>
      </c>
      <c r="G25" s="3">
        <v>0</v>
      </c>
      <c r="H25" s="3">
        <v>74.999999999931788</v>
      </c>
    </row>
    <row r="26" spans="1:8">
      <c r="B26" s="3" t="s">
        <v>190</v>
      </c>
      <c r="C26" s="3" t="s">
        <v>191</v>
      </c>
      <c r="D26" s="16">
        <v>100</v>
      </c>
      <c r="E26" s="16">
        <v>89.999999999984837</v>
      </c>
      <c r="F26" s="3">
        <v>100</v>
      </c>
      <c r="G26" s="3">
        <v>0</v>
      </c>
      <c r="H26" s="3">
        <v>74.999999999931788</v>
      </c>
    </row>
    <row r="27" spans="1:8">
      <c r="B27" s="3" t="s">
        <v>192</v>
      </c>
      <c r="C27" s="3" t="s">
        <v>193</v>
      </c>
      <c r="D27" s="16">
        <v>99.99999999841549</v>
      </c>
      <c r="E27" s="16">
        <v>99.999999999948841</v>
      </c>
      <c r="F27" s="3">
        <v>100</v>
      </c>
      <c r="G27" s="3">
        <v>0</v>
      </c>
      <c r="H27" s="3">
        <v>94.999999998277573</v>
      </c>
    </row>
    <row r="28" spans="1:8">
      <c r="B28" s="3" t="s">
        <v>194</v>
      </c>
      <c r="C28" s="3" t="s">
        <v>195</v>
      </c>
      <c r="D28" s="16">
        <v>29.999999999985789</v>
      </c>
      <c r="E28" s="16">
        <v>99.999999999948841</v>
      </c>
      <c r="F28" s="3">
        <v>30</v>
      </c>
      <c r="G28" s="3">
        <v>0</v>
      </c>
      <c r="H28" s="3">
        <v>30.000000000001137</v>
      </c>
    </row>
    <row r="29" spans="1:8">
      <c r="B29" s="3" t="s">
        <v>139</v>
      </c>
      <c r="C29" s="3" t="s">
        <v>196</v>
      </c>
      <c r="D29" s="16">
        <v>199.99999999821478</v>
      </c>
      <c r="E29" s="16">
        <v>0</v>
      </c>
      <c r="F29" s="3">
        <v>200</v>
      </c>
      <c r="G29" s="3">
        <v>0</v>
      </c>
      <c r="H29" s="3">
        <v>1E+30</v>
      </c>
    </row>
    <row r="30" spans="1:8">
      <c r="B30" s="3" t="s">
        <v>147</v>
      </c>
      <c r="C30" s="3" t="s">
        <v>197</v>
      </c>
      <c r="D30" s="16">
        <v>100</v>
      </c>
      <c r="E30" s="16">
        <v>-20.000000000212196</v>
      </c>
      <c r="F30" s="3">
        <v>100</v>
      </c>
      <c r="G30" s="3">
        <v>74.999999999931788</v>
      </c>
      <c r="H30" s="3">
        <v>0</v>
      </c>
    </row>
    <row r="31" spans="1:8" ht="15.75" thickBot="1">
      <c r="B31" s="4" t="s">
        <v>155</v>
      </c>
      <c r="C31" s="4" t="s">
        <v>123</v>
      </c>
      <c r="D31" s="15">
        <v>5.000000000186513</v>
      </c>
      <c r="E31" s="15">
        <v>-100.00000003547598</v>
      </c>
      <c r="F31" s="4">
        <v>5</v>
      </c>
      <c r="G31" s="4">
        <v>94.999999964526793</v>
      </c>
      <c r="H31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22"/>
  <sheetViews>
    <sheetView tabSelected="1" topLeftCell="A3" workbookViewId="0">
      <selection activeCell="J8" sqref="J8"/>
    </sheetView>
  </sheetViews>
  <sheetFormatPr defaultRowHeight="15"/>
  <cols>
    <col min="2" max="2" width="11.7109375" bestFit="1" customWidth="1"/>
  </cols>
  <sheetData>
    <row r="1" spans="2:8">
      <c r="C1" t="s">
        <v>173</v>
      </c>
      <c r="G1" t="s">
        <v>172</v>
      </c>
    </row>
    <row r="2" spans="2:8">
      <c r="B2" s="22" t="s">
        <v>164</v>
      </c>
      <c r="C2" s="22" t="s">
        <v>168</v>
      </c>
      <c r="D2" s="22" t="s">
        <v>102</v>
      </c>
      <c r="E2" s="22" t="s">
        <v>169</v>
      </c>
      <c r="F2" s="22" t="s">
        <v>170</v>
      </c>
      <c r="G2" s="22" t="s">
        <v>171</v>
      </c>
    </row>
    <row r="3" spans="2:8">
      <c r="B3" s="22" t="s">
        <v>165</v>
      </c>
      <c r="C3" s="22">
        <v>90</v>
      </c>
      <c r="D3" s="22">
        <v>90</v>
      </c>
      <c r="E3" s="22">
        <v>100</v>
      </c>
      <c r="F3" s="22">
        <v>100</v>
      </c>
      <c r="G3" s="22">
        <v>200</v>
      </c>
    </row>
    <row r="4" spans="2:8">
      <c r="B4" s="22" t="s">
        <v>166</v>
      </c>
      <c r="C4" s="22">
        <v>50</v>
      </c>
      <c r="D4" s="22">
        <v>70</v>
      </c>
      <c r="E4" s="22">
        <v>130</v>
      </c>
      <c r="F4" s="22">
        <v>85</v>
      </c>
      <c r="G4" s="22">
        <v>100</v>
      </c>
    </row>
    <row r="5" spans="2:8">
      <c r="B5" s="22" t="s">
        <v>167</v>
      </c>
      <c r="C5" s="22">
        <v>75</v>
      </c>
      <c r="D5" s="22">
        <v>100</v>
      </c>
      <c r="E5" s="22">
        <v>100</v>
      </c>
      <c r="F5" s="22">
        <v>30</v>
      </c>
      <c r="G5" s="22"/>
    </row>
    <row r="7" spans="2:8">
      <c r="B7" s="22" t="s">
        <v>164</v>
      </c>
      <c r="C7" s="22" t="s">
        <v>168</v>
      </c>
      <c r="D7" s="22" t="s">
        <v>102</v>
      </c>
      <c r="E7" s="22" t="s">
        <v>169</v>
      </c>
      <c r="F7" s="22" t="s">
        <v>170</v>
      </c>
      <c r="G7" s="22" t="s">
        <v>171</v>
      </c>
    </row>
    <row r="8" spans="2:8">
      <c r="B8" s="22" t="s">
        <v>165</v>
      </c>
      <c r="C8" s="22">
        <v>90</v>
      </c>
      <c r="D8" s="22">
        <v>90</v>
      </c>
      <c r="E8" s="22">
        <v>100</v>
      </c>
      <c r="F8" s="22">
        <v>100</v>
      </c>
      <c r="G8" s="22">
        <v>200</v>
      </c>
    </row>
    <row r="9" spans="2:8">
      <c r="B9" s="22" t="s">
        <v>166</v>
      </c>
      <c r="C9" s="22">
        <v>50</v>
      </c>
      <c r="D9" s="22">
        <v>70</v>
      </c>
      <c r="E9" s="22">
        <v>130</v>
      </c>
      <c r="F9" s="22">
        <v>85</v>
      </c>
      <c r="G9" s="22">
        <v>100</v>
      </c>
    </row>
    <row r="10" spans="2:8">
      <c r="B10" s="22"/>
      <c r="C10" s="22">
        <v>0</v>
      </c>
      <c r="D10" s="22">
        <v>0</v>
      </c>
      <c r="E10" s="22">
        <v>0</v>
      </c>
      <c r="F10" s="22">
        <v>0</v>
      </c>
      <c r="G10" s="23">
        <v>5</v>
      </c>
    </row>
    <row r="11" spans="2:8">
      <c r="B11" s="22" t="s">
        <v>167</v>
      </c>
      <c r="C11" s="22">
        <v>75</v>
      </c>
      <c r="D11" s="22">
        <v>100</v>
      </c>
      <c r="E11" s="22">
        <v>100</v>
      </c>
      <c r="F11" s="22">
        <v>30</v>
      </c>
      <c r="G11" s="22"/>
    </row>
    <row r="13" spans="2:8">
      <c r="B13" s="22" t="s">
        <v>164</v>
      </c>
      <c r="C13" s="22" t="s">
        <v>168</v>
      </c>
      <c r="D13" s="22" t="s">
        <v>102</v>
      </c>
      <c r="E13" s="22" t="s">
        <v>169</v>
      </c>
      <c r="F13" s="22" t="s">
        <v>170</v>
      </c>
      <c r="G13" s="22" t="s">
        <v>123</v>
      </c>
      <c r="H13" s="22" t="s">
        <v>171</v>
      </c>
    </row>
    <row r="14" spans="2:8">
      <c r="B14" s="22" t="s">
        <v>165</v>
      </c>
      <c r="C14" s="22">
        <v>0</v>
      </c>
      <c r="D14" s="22">
        <v>75</v>
      </c>
      <c r="E14" s="22">
        <v>94.999999998228972</v>
      </c>
      <c r="F14" s="22">
        <v>29.999999999985789</v>
      </c>
      <c r="G14" s="22">
        <f>SUM(C14:F14)</f>
        <v>199.99999999821478</v>
      </c>
      <c r="H14" s="22">
        <v>200</v>
      </c>
    </row>
    <row r="15" spans="2:8">
      <c r="B15" s="22" t="s">
        <v>166</v>
      </c>
      <c r="C15" s="22">
        <v>75</v>
      </c>
      <c r="D15" s="22">
        <v>25</v>
      </c>
      <c r="E15" s="22">
        <v>0</v>
      </c>
      <c r="F15" s="22">
        <v>0</v>
      </c>
      <c r="G15" s="22">
        <f t="shared" ref="G15:G16" si="0">SUM(C15:F15)</f>
        <v>100</v>
      </c>
      <c r="H15" s="22">
        <v>100</v>
      </c>
    </row>
    <row r="16" spans="2:8">
      <c r="B16" s="22"/>
      <c r="C16" s="22">
        <v>0</v>
      </c>
      <c r="D16" s="22">
        <v>0</v>
      </c>
      <c r="E16" s="22">
        <v>5.000000000186513</v>
      </c>
      <c r="F16" s="22">
        <v>0</v>
      </c>
      <c r="G16" s="22">
        <f t="shared" si="0"/>
        <v>5.000000000186513</v>
      </c>
      <c r="H16" s="22">
        <v>5</v>
      </c>
    </row>
    <row r="17" spans="2:8">
      <c r="B17" s="22" t="s">
        <v>174</v>
      </c>
      <c r="C17" s="22">
        <f>SUM(C14:C16)</f>
        <v>75</v>
      </c>
      <c r="D17" s="22">
        <f t="shared" ref="D17:F17" si="1">SUM(D14:D16)</f>
        <v>100</v>
      </c>
      <c r="E17" s="22">
        <f t="shared" si="1"/>
        <v>99.99999999841549</v>
      </c>
      <c r="F17" s="22">
        <f t="shared" si="1"/>
        <v>29.999999999985789</v>
      </c>
      <c r="G17" s="22"/>
      <c r="H17" s="22"/>
    </row>
    <row r="18" spans="2:8">
      <c r="B18" s="22" t="s">
        <v>167</v>
      </c>
      <c r="C18" s="22">
        <v>75</v>
      </c>
      <c r="D18" s="22">
        <v>100</v>
      </c>
      <c r="E18" s="22">
        <v>100</v>
      </c>
      <c r="F18" s="22">
        <v>30</v>
      </c>
      <c r="G18" s="22"/>
      <c r="H18" s="22"/>
    </row>
    <row r="19" spans="2:8">
      <c r="B19" s="36"/>
      <c r="C19" s="36"/>
      <c r="D19" s="36"/>
      <c r="E19" s="36"/>
      <c r="F19" s="36"/>
      <c r="G19" s="36"/>
      <c r="H19" s="36"/>
    </row>
    <row r="20" spans="2:8">
      <c r="H20" s="36"/>
    </row>
    <row r="22" spans="2:8">
      <c r="B22" t="s">
        <v>76</v>
      </c>
      <c r="C22">
        <f>SUMPRODUCT(C8:F10,C14:F16)</f>
        <v>24749.999999821477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8" sqref="I8:M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Sensitivity Report 1</vt:lpstr>
      <vt:lpstr>Sensitivity Report Flight Probl</vt:lpstr>
      <vt:lpstr>Sensitivity Report 2</vt:lpstr>
      <vt:lpstr>Flight Solver</vt:lpstr>
      <vt:lpstr>Sensitivity Report 3</vt:lpstr>
      <vt:lpstr>Sheet1</vt:lpstr>
      <vt:lpstr>Sensitivity Report 4</vt:lpstr>
      <vt:lpstr>Sheet5</vt:lpstr>
      <vt:lpstr>Sheet2</vt:lpstr>
      <vt:lpstr>Sensitivity Report 5</vt:lpstr>
      <vt:lpstr>Sheet3</vt:lpstr>
      <vt:lpstr>Sensitivity Report 6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Bhanushali</dc:creator>
  <cp:lastModifiedBy>imsit1</cp:lastModifiedBy>
  <dcterms:created xsi:type="dcterms:W3CDTF">2021-07-16T03:59:12Z</dcterms:created>
  <dcterms:modified xsi:type="dcterms:W3CDTF">2022-07-26T10:59:15Z</dcterms:modified>
</cp:coreProperties>
</file>