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-W" sheetId="1" r:id="rId4"/>
    <sheet state="visible" name="Mo-Te" sheetId="2" r:id="rId5"/>
    <sheet state="visible" name="deletable" sheetId="3" r:id="rId6"/>
    <sheet state="visible" name="W-Te" sheetId="4" r:id="rId7"/>
    <sheet state="visible" name="Mo-V" sheetId="5" r:id="rId8"/>
    <sheet state="hidden" name="__Solver__" sheetId="6" r:id="rId9"/>
    <sheet state="hidden" name="__Solver___conflict130970857" sheetId="7" r:id="rId10"/>
    <sheet state="visible" name="V-Te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">
      <text>
        <t xml:space="preserve">from Rudd
	-Shreyam</t>
      </text>
    </comment>
    <comment authorId="0" ref="K6">
      <text>
        <t xml:space="preserve">from Rudd
	-Shreyam</t>
      </text>
    </comment>
    <comment authorId="0" ref="A16">
      <text>
        <t xml:space="preserve">extra from 1969Rudd image
	-Shreyam</t>
      </text>
    </comment>
  </commentList>
</comments>
</file>

<file path=xl/sharedStrings.xml><?xml version="1.0" encoding="utf-8"?>
<sst xmlns="http://schemas.openxmlformats.org/spreadsheetml/2006/main" count="275" uniqueCount="172">
  <si>
    <t>x=atomic percentage</t>
  </si>
  <si>
    <t>y= Celcius</t>
  </si>
  <si>
    <t>Mo 1 to W 1</t>
  </si>
  <si>
    <t xml:space="preserve">W increasing </t>
  </si>
  <si>
    <t>Mo-W</t>
  </si>
  <si>
    <r>
      <rPr/>
      <t xml:space="preserve">from </t>
    </r>
    <r>
      <rPr>
        <color rgb="FF1155CC"/>
        <u/>
      </rPr>
      <t>https://doi.org/10.1007/BF02868956</t>
    </r>
  </si>
  <si>
    <t>Mo-W_17Fah</t>
  </si>
  <si>
    <t>Mo-W_17Jef</t>
  </si>
  <si>
    <t>Mo-W_62Bar_69Rud</t>
  </si>
  <si>
    <t>Mo-W_Incip_melt</t>
  </si>
  <si>
    <t>Spec. collapse</t>
  </si>
  <si>
    <t>Melted Isotherm</t>
  </si>
  <si>
    <t>Tincip=Tcoll</t>
  </si>
  <si>
    <t>Solidus_https://doi.org/10.1007/BF02868956</t>
  </si>
  <si>
    <t>liquidus_https://doi.org/10.1007/BF02868956</t>
  </si>
  <si>
    <t>X</t>
  </si>
  <si>
    <t>Y</t>
  </si>
  <si>
    <t>Opalovskij et al. extrapolated from reported dissociation pressure</t>
  </si>
  <si>
    <t>Brewer et al.</t>
  </si>
  <si>
    <t>Vellinga et al.</t>
  </si>
  <si>
    <t>Enthalpy298K</t>
  </si>
  <si>
    <t>Entropy at 298K</t>
  </si>
  <si>
    <t>delta g of formtion at 298</t>
  </si>
  <si>
    <t xml:space="preserve">Delta G fit </t>
  </si>
  <si>
    <t>for MoTe2</t>
  </si>
  <si>
    <t>MoTe2 alpha</t>
  </si>
  <si>
    <t>Mo3Te4</t>
  </si>
  <si>
    <t>T</t>
  </si>
  <si>
    <t>Fact sage at Cp=78.95208</t>
  </si>
  <si>
    <t>Mallika 1988 eq#10  for 654-713</t>
  </si>
  <si>
    <t>at Cp=79.5208+0.0015T</t>
  </si>
  <si>
    <t>at Cp= 82.5208-0.0015T</t>
  </si>
  <si>
    <t>eq #13</t>
  </si>
  <si>
    <t>O. Mallika 1988</t>
  </si>
  <si>
    <t>Ohare 1989</t>
  </si>
  <si>
    <t>eq.13 from C. Mallika 1990</t>
  </si>
  <si>
    <t>-89.5 +-11</t>
  </si>
  <si>
    <t>G.Krabbes 1986</t>
  </si>
  <si>
    <t>G. Krabbes</t>
  </si>
  <si>
    <t>deduction</t>
  </si>
  <si>
    <t>factsage</t>
  </si>
  <si>
    <t>Ohare 1987</t>
  </si>
  <si>
    <t>beta</t>
  </si>
  <si>
    <t>-90.32+6</t>
  </si>
  <si>
    <t>-78+-4</t>
  </si>
  <si>
    <t>-85+-10</t>
  </si>
  <si>
    <t xml:space="preserve">G.Krabbes 1986, brewer </t>
  </si>
  <si>
    <t>for Mo3Te4</t>
  </si>
  <si>
    <t>Results of predicted G(MoTe2 alpha)</t>
  </si>
  <si>
    <t>-106546.967137636+5.17315107765537\cdot298+298\cdot\ln298\cdot0.8873494984984-0.2912439219028\cdot298\cdot298+298^{3}\cdot0.0001773052150748+\frac{45.48845444336}{298}</t>
  </si>
  <si>
    <t>factsage at Cp=289-0.2T</t>
  </si>
  <si>
    <t>G from mallika 1990(-25.08+0.00420T)*1000</t>
  </si>
  <si>
    <t>factsage presets mixture and constant cp=195.58J/K at high temp</t>
  </si>
  <si>
    <t>keeping the higher temp constant CP of 195.6302712</t>
  </si>
  <si>
    <t xml:space="preserve"> =</t>
  </si>
  <si>
    <t>−124514.5899</t>
  </si>
  <si>
    <t>j/mol</t>
  </si>
  <si>
    <t>used the predicted G from Factsage to get G at298</t>
  </si>
  <si>
    <t xml:space="preserve">Comparing with used value </t>
  </si>
  <si>
    <t>H=-90.32kj/mol and S=115j/molK</t>
  </si>
  <si>
    <t>-90320-298\cdot115.2692</t>
  </si>
  <si>
    <t>−124670.2216</t>
  </si>
  <si>
    <t>S at 298</t>
  </si>
  <si>
    <t>\frac{-124514.5899+90320}{298}</t>
  </si>
  <si>
    <t>−114.746946</t>
  </si>
  <si>
    <t xml:space="preserve">and </t>
  </si>
  <si>
    <t>in Krabes 1986</t>
  </si>
  <si>
    <t>Results of predicted G(Mo3Te4 alpha)</t>
  </si>
  <si>
    <t>Making use of partial pressure equations(activitey equation)</t>
  </si>
  <si>
    <t>DH5</t>
  </si>
  <si>
    <t>Equaion I page # 4/7</t>
  </si>
  <si>
    <t>*using whole number coeficients to get the equation's delta G</t>
  </si>
  <si>
    <t>T=1173-1373K</t>
  </si>
  <si>
    <t>log(p(Te2)/1atm=5.56-9879/T</t>
  </si>
  <si>
    <t>delta G(calculated from log P(Te2))</t>
  </si>
  <si>
    <t>krabbes1986</t>
  </si>
  <si>
    <t>Equaion II page # 5/7</t>
  </si>
  <si>
    <t>T=1100-1333K</t>
  </si>
  <si>
    <t>log(p(Te2)/1atm=8.398-11790/T</t>
  </si>
  <si>
    <t>delta G</t>
  </si>
  <si>
    <t>factsage(at Cp=84.27 for Beta MoTe2) and H=-89500 S=115.3</t>
  </si>
  <si>
    <t>factsage(at Cp=84.27 for Beta MoTe2) and H=-85000 S=119.5</t>
  </si>
  <si>
    <r>
      <rPr/>
      <t xml:space="preserve">calc </t>
    </r>
    <r>
      <rPr>
        <color rgb="FF1155CC"/>
        <u/>
      </rPr>
      <t>https://www.desmos.com/calculator/5froozdfga</t>
    </r>
  </si>
  <si>
    <t>cons</t>
  </si>
  <si>
    <t>a</t>
  </si>
  <si>
    <t>b</t>
  </si>
  <si>
    <t>c</t>
  </si>
  <si>
    <t>d</t>
  </si>
  <si>
    <t>Low temp MoTe2 Cp data from kiwai 1975</t>
  </si>
  <si>
    <t>T(K)</t>
  </si>
  <si>
    <t>Cp(cal/mol.K)</t>
  </si>
  <si>
    <t>Cp fit= a+bT+cT-2+dT2</t>
  </si>
  <si>
    <t>residual</t>
  </si>
  <si>
    <t>residual square</t>
  </si>
  <si>
    <t>sum</t>
  </si>
  <si>
    <t>Fixing Delat G value</t>
  </si>
  <si>
    <t>reference</t>
  </si>
  <si>
    <t>Temp</t>
  </si>
  <si>
    <t>H val</t>
  </si>
  <si>
    <t>Hval error</t>
  </si>
  <si>
    <t>S val</t>
  </si>
  <si>
    <t>Sval error if any</t>
  </si>
  <si>
    <t>G from values</t>
  </si>
  <si>
    <t>T0</t>
  </si>
  <si>
    <t>T1</t>
  </si>
  <si>
    <t>T ln T</t>
  </si>
  <si>
    <t>T2</t>
  </si>
  <si>
    <t>T3</t>
  </si>
  <si>
    <t>T-1</t>
  </si>
  <si>
    <t>G(T)=</t>
  </si>
  <si>
    <t xml:space="preserve">T val </t>
  </si>
  <si>
    <t>G from equation</t>
  </si>
  <si>
    <t>from paper</t>
  </si>
  <si>
    <t>Fitting G from papers</t>
  </si>
  <si>
    <t>1st range from C.Mallika 1988</t>
  </si>
  <si>
    <t>728K-1065K</t>
  </si>
  <si>
    <t>2nd range from Krabbes opperman review by Ohare 1987</t>
  </si>
  <si>
    <t>1100-1330K</t>
  </si>
  <si>
    <t>(by calculating the gibbs formation of MoTe2)</t>
  </si>
  <si>
    <t>A</t>
  </si>
  <si>
    <t>B</t>
  </si>
  <si>
    <t>C</t>
  </si>
  <si>
    <t>Temp(K)</t>
  </si>
  <si>
    <t>G(MoTe2)</t>
  </si>
  <si>
    <t>Gfit=A+BT+CT^2</t>
  </si>
  <si>
    <t>SUM</t>
  </si>
  <si>
    <t>time -&gt;</t>
  </si>
  <si>
    <t>alpha</t>
  </si>
  <si>
    <t>S1-826</t>
  </si>
  <si>
    <t>S2-900</t>
  </si>
  <si>
    <t>S3-1020</t>
  </si>
  <si>
    <t>k</t>
  </si>
  <si>
    <t>g(alpha)</t>
  </si>
  <si>
    <t>from JANE E. CALLANAN, 1991 part 1</t>
  </si>
  <si>
    <t>Cp(R)</t>
  </si>
  <si>
    <t>predicted</t>
  </si>
  <si>
    <t>resid</t>
  </si>
  <si>
    <t>resid squared</t>
  </si>
  <si>
    <t>a T0</t>
  </si>
  <si>
    <t>b T1</t>
  </si>
  <si>
    <t>c T-2</t>
  </si>
  <si>
    <t>d T2</t>
  </si>
  <si>
    <t>total</t>
  </si>
  <si>
    <t>Barron V.V [1960]</t>
  </si>
  <si>
    <t>Kocherzhinskii Yu.A 1985</t>
  </si>
  <si>
    <t>Rudy E 1969</t>
  </si>
  <si>
    <t>F. Zheng 1998 liquidus</t>
  </si>
  <si>
    <t>F. Zheng 1998 solidus</t>
  </si>
  <si>
    <t>58Bar solidus</t>
  </si>
  <si>
    <t>58Bar liquidus</t>
  </si>
  <si>
    <t>69Rud incipient melting</t>
  </si>
  <si>
    <t>69Rud Specimen collapsed</t>
  </si>
  <si>
    <t>69Rudd Melted isothermally</t>
  </si>
  <si>
    <t>vwith wt.percentage</t>
  </si>
  <si>
    <t>From Thermodynamic Computation of the
Mo-V Binary Phase Diagram
F. Zheng, B.B. Argent, and J.F. Smith
(Submitted 16 November 1998; in revised form 1 May 1999)</t>
  </si>
  <si>
    <t>from Smith, J.F. 
The mo-v system (molybdenum-vanadium). 
JPE 13, 50–53 (1992). 
https://doi.org/10.1007/BF02645376</t>
  </si>
  <si>
    <t>20218191632037582878</t>
  </si>
  <si>
    <t>4Fti5mOcdkhxXd0b</t>
  </si>
  <si>
    <t>cxQz</t>
  </si>
  <si>
    <t>eBY=</t>
  </si>
  <si>
    <t/>
  </si>
  <si>
    <t>Invarient arrest PETER TERZIEFF et al.</t>
  </si>
  <si>
    <t>liquidus heating PETER TERZIEFF et al.</t>
  </si>
  <si>
    <t>liquidus cooling PETER TERZIEFF et al.</t>
  </si>
  <si>
    <t>thermal effects PETER TERZIEFF et al.</t>
  </si>
  <si>
    <t>magnetic effect PETER TERZIEFF et al.</t>
  </si>
  <si>
    <t>thermodynamically predictedIpser 84</t>
  </si>
  <si>
    <t>litrature data Rost et al. 1964</t>
  </si>
  <si>
    <t>othani et al. 1981</t>
  </si>
  <si>
    <t>Bronsema et al. 1968</t>
  </si>
  <si>
    <t>y=celcius</t>
  </si>
  <si>
    <t>from : TRANSITION METAL-CHALCOGEN SYSTEMS IX: THE VANADIUMTELLURIUM SYSTEM -- PHASE DIAGRAM AND MAGNETIC
PROPERTIES*¢
PETER TERZIEFF and HERBERT IPSER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</si>
</sst>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i/>
      <color rgb="FF000000"/>
      <name val="Arial"/>
    </font>
    <font>
      <color theme="5"/>
      <name val="Arial"/>
      <scheme val="minor"/>
    </font>
    <font>
      <sz val="14.0"/>
      <color rgb="FFE8E6E3"/>
      <name val="Symbola"/>
    </font>
    <font>
      <sz val="11.0"/>
      <color rgb="FF000000"/>
      <name val="Inconsolata"/>
    </font>
    <font>
      <color rgb="FF000000"/>
      <name val="Arial"/>
    </font>
    <font>
      <sz val="8.0"/>
      <color theme="1"/>
      <name val="Calibri"/>
    </font>
    <font>
      <sz val="8.0"/>
      <color rgb="FF000000"/>
      <name val="Calibri"/>
    </font>
    <font>
      <b/>
      <sz val="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81A1B"/>
        <bgColor rgb="FF181A1B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Font="1"/>
    <xf borderId="0" fillId="2" fontId="5" numFmtId="0" xfId="0" applyAlignment="1" applyFill="1" applyFont="1">
      <alignment horizontal="left"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left" readingOrder="0" shrinkToFit="0" wrapText="0"/>
    </xf>
    <xf borderId="0" fillId="2" fontId="8" numFmtId="0" xfId="0" applyAlignment="1" applyFont="1">
      <alignment readingOrder="0"/>
    </xf>
    <xf borderId="0" fillId="2" fontId="9" numFmtId="4" xfId="0" applyAlignment="1" applyFont="1" applyNumberFormat="1">
      <alignment horizontal="left"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6" numFmtId="0" xfId="0" applyFont="1"/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2" numFmtId="0" xfId="0" applyAlignment="1" applyFont="1">
      <alignment horizontal="left"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0" fontId="11" numFmtId="0" xfId="0" applyAlignment="1" applyFont="1">
      <alignment horizontal="right" readingOrder="0"/>
    </xf>
    <xf borderId="0" fillId="0" fontId="10" numFmtId="0" xfId="0" applyAlignment="1" applyFont="1">
      <alignment horizontal="left" vertical="bottom"/>
    </xf>
    <xf borderId="0" fillId="0" fontId="12" numFmtId="0" xfId="0" applyAlignment="1" applyFont="1">
      <alignment horizontal="center" readingOrder="0"/>
    </xf>
    <xf borderId="0" fillId="0" fontId="11" numFmtId="11" xfId="0" applyAlignment="1" applyFont="1" applyNumberFormat="1">
      <alignment horizontal="right" readingOrder="0" vertical="bottom"/>
    </xf>
    <xf borderId="0" fillId="4" fontId="2" numFmtId="0" xfId="0" applyAlignment="1" applyFill="1" applyFont="1">
      <alignment readingOrder="0"/>
    </xf>
    <xf borderId="0" fillId="4" fontId="9" numFmtId="0" xfId="0" applyAlignment="1" applyFont="1">
      <alignment horizontal="left"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Cp(cal/mol.K) vs. T(K)</a:t>
            </a:r>
          </a:p>
        </c:rich>
      </c:tx>
      <c:overlay val="0"/>
    </c:title>
    <c:plotArea>
      <c:layout/>
      <c:lineChart>
        <c:ser>
          <c:idx val="0"/>
          <c:order val="0"/>
          <c:tx>
            <c:v>kiwia et al.</c:v>
          </c:tx>
          <c:spPr>
            <a:ln cmpd="sng">
              <a:solidFill>
                <a:srgbClr val="4285F4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'Mo-Te'!$A$111:$A$150</c:f>
            </c:strRef>
          </c:cat>
          <c:val>
            <c:numRef>
              <c:f>'Mo-Te'!$B$111:$B$150</c:f>
              <c:numCache/>
            </c:numRef>
          </c:val>
          <c:smooth val="0"/>
        </c:ser>
        <c:ser>
          <c:idx val="1"/>
          <c:order val="1"/>
          <c:tx>
            <c:v>Equaion line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'Mo-Te'!$A$111:$A$150</c:f>
            </c:strRef>
          </c:cat>
          <c:val>
            <c:numRef>
              <c:f>'Mo-Te'!$C$112:$C$150</c:f>
              <c:numCache/>
            </c:numRef>
          </c:val>
          <c:smooth val="0"/>
        </c:ser>
        <c:axId val="1170977993"/>
        <c:axId val="204050164"/>
      </c:lineChart>
      <c:catAx>
        <c:axId val="1170977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50164"/>
      </c:catAx>
      <c:valAx>
        <c:axId val="204050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Cp(cal/mol.K)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977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delta G and factsage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'Mo-Te'!$T$41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'Mo-Te'!$S$42:$S$46</c:f>
            </c:strRef>
          </c:cat>
          <c:val>
            <c:numRef>
              <c:f>'Mo-Te'!$T$42:$T$46</c:f>
              <c:numCache/>
            </c:numRef>
          </c:val>
          <c:smooth val="0"/>
        </c:ser>
        <c:ser>
          <c:idx val="1"/>
          <c:order val="1"/>
          <c:tx>
            <c:strRef>
              <c:f>'Mo-Te'!$U$41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'Mo-Te'!$S$42:$S$46</c:f>
            </c:strRef>
          </c:cat>
          <c:val>
            <c:numRef>
              <c:f>'Mo-Te'!$U$42:$U$46</c:f>
              <c:numCache/>
            </c:numRef>
          </c:val>
          <c:smooth val="0"/>
        </c:ser>
        <c:axId val="2061998225"/>
        <c:axId val="95953520"/>
      </c:lineChart>
      <c:catAx>
        <c:axId val="2061998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53520"/>
      </c:catAx>
      <c:valAx>
        <c:axId val="95953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998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delta G, factsage(at Cp=84.27 for Beta MoTe2) and H=-89500 S=115.3 and factsage(at Cp=84.27 for Beta MoTe2) and H=-85000 S=119.5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'Mo-Te'!$T$66:$T$69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'Mo-Te'!$S$70:$S$75</c:f>
            </c:strRef>
          </c:cat>
          <c:val>
            <c:numRef>
              <c:f>'Mo-Te'!$T$70:$T$75</c:f>
              <c:numCache/>
            </c:numRef>
          </c:val>
          <c:smooth val="0"/>
        </c:ser>
        <c:ser>
          <c:idx val="1"/>
          <c:order val="1"/>
          <c:tx>
            <c:strRef>
              <c:f>'Mo-Te'!$U$66:$U$69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'Mo-Te'!$S$70:$S$75</c:f>
            </c:strRef>
          </c:cat>
          <c:val>
            <c:numRef>
              <c:f>'Mo-Te'!$U$70:$U$75</c:f>
              <c:numCache/>
            </c:numRef>
          </c:val>
          <c:smooth val="0"/>
        </c:ser>
        <c:ser>
          <c:idx val="2"/>
          <c:order val="2"/>
          <c:tx>
            <c:strRef>
              <c:f>'Mo-Te'!$V$66:$V$69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'Mo-Te'!$S$70:$S$75</c:f>
            </c:strRef>
          </c:cat>
          <c:val>
            <c:numRef>
              <c:f>'Mo-Te'!$V$70:$V$75</c:f>
              <c:numCache/>
            </c:numRef>
          </c:val>
          <c:smooth val="0"/>
        </c:ser>
        <c:axId val="632130626"/>
        <c:axId val="1114035171"/>
      </c:lineChart>
      <c:catAx>
        <c:axId val="632130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035171"/>
      </c:catAx>
      <c:valAx>
        <c:axId val="1114035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130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a.) α vs t plots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deletable!$A$2:$B$2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linear T=826;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deletable!$C$1:$J$1</c:f>
            </c:strRef>
          </c:cat>
          <c:val>
            <c:numRef>
              <c:f>deletable!$C$2:$J$2</c:f>
              <c:numCache/>
            </c:numRef>
          </c:val>
          <c:smooth val="0"/>
        </c:ser>
        <c:ser>
          <c:idx val="1"/>
          <c:order val="1"/>
          <c:tx>
            <c:strRef>
              <c:f>deletable!$A$3:$B$3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>linear T=900;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deletable!$C$1:$J$1</c:f>
            </c:strRef>
          </c:cat>
          <c:val>
            <c:numRef>
              <c:f>deletable!$C$3:$J$3</c:f>
              <c:numCache/>
            </c:numRef>
          </c:val>
          <c:smooth val="0"/>
        </c:ser>
        <c:ser>
          <c:idx val="2"/>
          <c:order val="2"/>
          <c:tx>
            <c:strRef>
              <c:f>deletable!$A$4:$B$4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name>linear T=1020;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deletable!$C$1:$J$1</c:f>
            </c:strRef>
          </c:cat>
          <c:val>
            <c:numRef>
              <c:f>deletable!$C$4:$J$4</c:f>
              <c:numCache/>
            </c:numRef>
          </c:val>
          <c:smooth val="0"/>
        </c:ser>
        <c:axId val="1910277227"/>
        <c:axId val="1284448714"/>
      </c:lineChart>
      <c:catAx>
        <c:axId val="1910277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448714"/>
      </c:catAx>
      <c:valAx>
        <c:axId val="1284448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277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b.) g(α) vs t plot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deletable!$A$21:$B$21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linear T=826; 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deletable!$C$20:$J$20</c:f>
            </c:strRef>
          </c:cat>
          <c:val>
            <c:numRef>
              <c:f>deletable!$C$21:$J$21</c:f>
              <c:numCache/>
            </c:numRef>
          </c:val>
          <c:smooth val="0"/>
        </c:ser>
        <c:ser>
          <c:idx val="1"/>
          <c:order val="1"/>
          <c:tx>
            <c:strRef>
              <c:f>deletable!$A$22:$B$22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>linear T=900; 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deletable!$C$20:$J$20</c:f>
            </c:strRef>
          </c:cat>
          <c:val>
            <c:numRef>
              <c:f>deletable!$C$22:$J$22</c:f>
              <c:numCache/>
            </c:numRef>
          </c:val>
          <c:smooth val="0"/>
        </c:ser>
        <c:ser>
          <c:idx val="2"/>
          <c:order val="2"/>
          <c:tx>
            <c:strRef>
              <c:f>deletable!$A$23:$B$23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name>linear T=1020; 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deletable!$C$20:$J$20</c:f>
            </c:strRef>
          </c:cat>
          <c:val>
            <c:numRef>
              <c:f>deletable!$C$23:$J$23</c:f>
              <c:numCache/>
            </c:numRef>
          </c:val>
          <c:smooth val="0"/>
        </c:ser>
        <c:axId val="819905084"/>
        <c:axId val="2001698234"/>
      </c:lineChart>
      <c:catAx>
        <c:axId val="819905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698234"/>
      </c:catAx>
      <c:valAx>
        <c:axId val="2001698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905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Cp(R) and predicted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'W-Te'!$B$1:$B$2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'W-Te'!$A$3:$A$32</c:f>
            </c:strRef>
          </c:cat>
          <c:val>
            <c:numRef>
              <c:f>'W-Te'!$B$3:$B$32</c:f>
              <c:numCache/>
            </c:numRef>
          </c:val>
          <c:smooth val="0"/>
        </c:ser>
        <c:ser>
          <c:idx val="1"/>
          <c:order val="1"/>
          <c:tx>
            <c:strRef>
              <c:f>'W-Te'!$C$1:$C$2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'W-Te'!$A$3:$A$32</c:f>
            </c:strRef>
          </c:cat>
          <c:val>
            <c:numRef>
              <c:f>'W-Te'!$C$3:$C$32</c:f>
              <c:numCache/>
            </c:numRef>
          </c:val>
          <c:smooth val="0"/>
        </c:ser>
        <c:axId val="269205266"/>
        <c:axId val="821541658"/>
      </c:lineChart>
      <c:catAx>
        <c:axId val="269205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541658"/>
      </c:catAx>
      <c:valAx>
        <c:axId val="821541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205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T(K), Cp(R) and predicted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'W-Te'!$B$35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'W-Te'!$A$36:$A$57</c:f>
            </c:strRef>
          </c:cat>
          <c:val>
            <c:numRef>
              <c:f>'W-Te'!$B$36:$B$57</c:f>
              <c:numCache/>
            </c:numRef>
          </c:val>
          <c:smooth val="0"/>
        </c:ser>
        <c:ser>
          <c:idx val="1"/>
          <c:order val="1"/>
          <c:tx>
            <c:strRef>
              <c:f>'W-Te'!$C$35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'W-Te'!$A$36:$A$57</c:f>
            </c:strRef>
          </c:cat>
          <c:val>
            <c:numRef>
              <c:f>'W-Te'!$C$36:$C$57</c:f>
              <c:numCache/>
            </c:numRef>
          </c:val>
          <c:smooth val="0"/>
        </c:ser>
        <c:axId val="231673495"/>
        <c:axId val="446991932"/>
      </c:lineChart>
      <c:catAx>
        <c:axId val="231673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991932"/>
      </c:catAx>
      <c:valAx>
        <c:axId val="446991932"/>
        <c:scaling>
          <c:orientation val="minMax"/>
          <c:max val="9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673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Cp(cal/mol.K) vs. T(K)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'Mo-Te'!$B$109:$B$110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'Mo-Te'!$A$111:$A$150</c:f>
            </c:strRef>
          </c:cat>
          <c:val>
            <c:numRef>
              <c:f>'Mo-Te'!$B$111:$B$150</c:f>
              <c:numCache/>
            </c:numRef>
          </c:val>
          <c:smooth val="0"/>
        </c:ser>
        <c:ser>
          <c:idx val="1"/>
          <c:order val="1"/>
          <c:tx>
            <c:strRef>
              <c:f>'Mo-Te'!$C$110:$C$111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'Mo-Te'!$A$111:$A$150</c:f>
            </c:strRef>
          </c:cat>
          <c:val>
            <c:numRef>
              <c:f>'Mo-Te'!$C$112:$C$150</c:f>
              <c:numCache/>
            </c:numRef>
          </c:val>
          <c:smooth val="0"/>
        </c:ser>
        <c:axId val="1808148322"/>
        <c:axId val="1417641583"/>
      </c:lineChart>
      <c:catAx>
        <c:axId val="1808148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641583"/>
      </c:catAx>
      <c:valAx>
        <c:axId val="1417641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Cp(cal/mol.K)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148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9.png"/><Relationship Id="rId3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44</xdr:row>
      <xdr:rowOff>0</xdr:rowOff>
    </xdr:from>
    <xdr:ext cx="13268325" cy="9925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13268325" cy="99250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28575</xdr:rowOff>
    </xdr:from>
    <xdr:ext cx="7734300" cy="58102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</xdr:colOff>
      <xdr:row>29</xdr:row>
      <xdr:rowOff>95250</xdr:rowOff>
    </xdr:from>
    <xdr:ext cx="6448425" cy="5562600"/>
    <xdr:pic>
      <xdr:nvPicPr>
        <xdr:cNvPr descr="from" id="0" name="image4.png" title="Compendium of Phase Diagram Data By Erwin Rudy 155pp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628650</xdr:colOff>
      <xdr:row>116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914400</xdr:colOff>
      <xdr:row>46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457200</xdr:colOff>
      <xdr:row>75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76200</xdr:colOff>
      <xdr:row>38</xdr:row>
      <xdr:rowOff>9525</xdr:rowOff>
    </xdr:from>
    <xdr:ext cx="3467100" cy="277177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76200</xdr:rowOff>
    </xdr:from>
    <xdr:ext cx="5019675" cy="2705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4</xdr:row>
      <xdr:rowOff>76200</xdr:rowOff>
    </xdr:from>
    <xdr:ext cx="4391025" cy="2705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3</xdr:row>
      <xdr:rowOff>180975</xdr:rowOff>
    </xdr:from>
    <xdr:ext cx="6972300" cy="4314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114300</xdr:colOff>
      <xdr:row>36</xdr:row>
      <xdr:rowOff>104775</xdr:rowOff>
    </xdr:from>
    <xdr:ext cx="6581775" cy="40671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85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962025</xdr:colOff>
      <xdr:row>31</xdr:row>
      <xdr:rowOff>0</xdr:rowOff>
    </xdr:from>
    <xdr:ext cx="8372475" cy="622935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228600</xdr:colOff>
      <xdr:row>34</xdr:row>
      <xdr:rowOff>-38100</xdr:rowOff>
    </xdr:from>
    <xdr:ext cx="8963025" cy="616267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180975</xdr:rowOff>
    </xdr:from>
    <xdr:ext cx="5067300" cy="6991350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37</xdr:row>
      <xdr:rowOff>161925</xdr:rowOff>
    </xdr:from>
    <xdr:ext cx="10563225" cy="7219950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i.org/10.1007/BF02868956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smos.com/calculator/5froozdfg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2" t="s">
        <v>4</v>
      </c>
    </row>
    <row r="3">
      <c r="A3" s="3" t="s">
        <v>5</v>
      </c>
    </row>
    <row r="4">
      <c r="A4" s="2" t="s">
        <v>6</v>
      </c>
      <c r="C4" s="2" t="s">
        <v>7</v>
      </c>
      <c r="E4" s="2" t="s">
        <v>8</v>
      </c>
      <c r="G4" s="2" t="s">
        <v>9</v>
      </c>
      <c r="I4" s="2" t="s">
        <v>10</v>
      </c>
      <c r="K4" s="2" t="s">
        <v>11</v>
      </c>
      <c r="L4" s="2" t="s">
        <v>12</v>
      </c>
      <c r="M4" s="2" t="s">
        <v>13</v>
      </c>
      <c r="O4" s="2" t="s">
        <v>14</v>
      </c>
    </row>
    <row r="5">
      <c r="A5" s="2" t="s">
        <v>15</v>
      </c>
      <c r="B5" s="2" t="s">
        <v>16</v>
      </c>
      <c r="C5" s="2" t="s">
        <v>15</v>
      </c>
      <c r="D5" s="2" t="s">
        <v>16</v>
      </c>
      <c r="E5" s="2" t="s">
        <v>15</v>
      </c>
      <c r="F5" s="2" t="s">
        <v>16</v>
      </c>
      <c r="G5" s="2" t="s">
        <v>15</v>
      </c>
      <c r="H5" s="2" t="s">
        <v>16</v>
      </c>
      <c r="I5" s="2" t="s">
        <v>15</v>
      </c>
      <c r="J5" s="2" t="s">
        <v>16</v>
      </c>
      <c r="K5" s="2" t="s">
        <v>15</v>
      </c>
      <c r="L5" s="2" t="s">
        <v>16</v>
      </c>
      <c r="M5" s="2" t="s">
        <v>15</v>
      </c>
      <c r="N5" s="2" t="s">
        <v>16</v>
      </c>
      <c r="O5" s="2" t="s">
        <v>15</v>
      </c>
      <c r="P5" s="2" t="s">
        <v>16</v>
      </c>
    </row>
    <row r="6">
      <c r="A6" s="4">
        <v>0.056790123456790104</v>
      </c>
      <c r="B6" s="2">
        <v>2576.71232876712</v>
      </c>
      <c r="C6" s="4">
        <v>0.00733882030178328</v>
      </c>
      <c r="D6" s="2">
        <v>2505.75342465753</v>
      </c>
      <c r="E6" s="4">
        <v>0.283401920438957</v>
      </c>
      <c r="F6" s="2">
        <v>2795.70776255707</v>
      </c>
      <c r="G6" s="4">
        <v>0.153086419753086</v>
      </c>
      <c r="H6" s="2">
        <v>2733.294</v>
      </c>
      <c r="I6" s="4">
        <v>0.3039780521262</v>
      </c>
      <c r="J6" s="2">
        <v>2852.78538812785</v>
      </c>
      <c r="K6" s="2">
        <v>0.0</v>
      </c>
      <c r="L6" s="2">
        <v>2619.0</v>
      </c>
      <c r="M6" s="4">
        <v>0.00305212620027436</v>
      </c>
      <c r="N6" s="2">
        <v>2621.0502283105</v>
      </c>
      <c r="O6" s="4">
        <v>0.00219478737997258</v>
      </c>
      <c r="P6" s="2">
        <v>2622.19178082191</v>
      </c>
    </row>
    <row r="7">
      <c r="A7" s="4">
        <v>0.11604938271604899</v>
      </c>
      <c r="B7" s="2">
        <v>2586.57534246575</v>
      </c>
      <c r="C7" s="4">
        <v>0.028772290809327798</v>
      </c>
      <c r="D7" s="2">
        <v>2576.52968036529</v>
      </c>
      <c r="E7" s="4">
        <v>0.383710562414266</v>
      </c>
      <c r="F7" s="2">
        <v>2914.42922374429</v>
      </c>
      <c r="G7" s="4">
        <v>0.3039780521262</v>
      </c>
      <c r="H7" s="2">
        <v>2808.26484018264</v>
      </c>
      <c r="I7" s="4">
        <v>0.454012345679012</v>
      </c>
      <c r="J7" s="2">
        <v>2973.78995433789</v>
      </c>
      <c r="K7" s="2">
        <v>1.0</v>
      </c>
      <c r="L7" s="2">
        <v>3423.0</v>
      </c>
      <c r="M7" s="4">
        <v>0.0339163237311385</v>
      </c>
      <c r="N7" s="2">
        <v>2638.17351598173</v>
      </c>
      <c r="O7" s="4">
        <v>0.028772290809327798</v>
      </c>
      <c r="P7" s="2">
        <v>2646.16438356164</v>
      </c>
    </row>
    <row r="8">
      <c r="A8" s="4">
        <v>0.18395061728394999</v>
      </c>
      <c r="B8" s="2">
        <v>2662.19178082191</v>
      </c>
      <c r="C8" s="4">
        <v>0.0570644718792867</v>
      </c>
      <c r="D8" s="2">
        <v>2598.21917808219</v>
      </c>
      <c r="E8" s="4">
        <v>0.703497942386831</v>
      </c>
      <c r="F8" s="2">
        <v>3133.60730593607</v>
      </c>
      <c r="G8" s="4">
        <v>0.45229766803840804</v>
      </c>
      <c r="H8" s="2">
        <v>2929.26940639269</v>
      </c>
      <c r="I8" s="4">
        <v>0.603189300411522</v>
      </c>
      <c r="J8" s="2">
        <v>3117.62557077625</v>
      </c>
      <c r="M8" s="4">
        <v>0.0862139917695473</v>
      </c>
      <c r="N8" s="2">
        <v>2670.13698630136</v>
      </c>
      <c r="O8" s="4">
        <v>0.0364883401920439</v>
      </c>
      <c r="P8" s="2">
        <v>2655.29680365296</v>
      </c>
    </row>
    <row r="9">
      <c r="A9" s="4">
        <v>0.260493827160493</v>
      </c>
      <c r="B9" s="2">
        <v>2762.46575342465</v>
      </c>
      <c r="C9" s="4">
        <v>0.117078189300411</v>
      </c>
      <c r="D9" s="2">
        <v>2667.85388127853</v>
      </c>
      <c r="E9" s="4">
        <v>0.00219478737997258</v>
      </c>
      <c r="F9" s="2">
        <v>2614.200913242</v>
      </c>
      <c r="G9" s="4">
        <v>0.604046639231824</v>
      </c>
      <c r="H9" s="2">
        <v>3052.55707762557</v>
      </c>
      <c r="I9" s="4">
        <v>0.754938271604938</v>
      </c>
      <c r="J9" s="2">
        <v>3213.51598173515</v>
      </c>
      <c r="M9" s="4">
        <v>0.123936899862825</v>
      </c>
      <c r="N9" s="2">
        <v>2692.96803652968</v>
      </c>
      <c r="O9" s="4">
        <v>0.0810699588477366</v>
      </c>
      <c r="P9" s="2">
        <v>2700.95890410958</v>
      </c>
    </row>
    <row r="10">
      <c r="A10" s="4">
        <v>0.345679012345679</v>
      </c>
      <c r="B10" s="2">
        <v>2877.53424657534</v>
      </c>
      <c r="C10" s="4">
        <v>0.18480795610425202</v>
      </c>
      <c r="D10" s="2">
        <v>2708.94977168949</v>
      </c>
      <c r="G10" s="4">
        <v>0.754938271604938</v>
      </c>
      <c r="H10" s="2">
        <v>3163.28767123287</v>
      </c>
      <c r="I10" s="4">
        <v>0.90497256515775</v>
      </c>
      <c r="J10" s="2">
        <v>3340.22831050228</v>
      </c>
      <c r="M10" s="4">
        <v>0.170233196159122</v>
      </c>
      <c r="N10" s="2">
        <v>2722.64840182648</v>
      </c>
      <c r="O10" s="4">
        <v>0.135082304526748</v>
      </c>
      <c r="P10" s="2">
        <v>2755.75342465753</v>
      </c>
    </row>
    <row r="11">
      <c r="A11" s="4">
        <v>0.44197530864197504</v>
      </c>
      <c r="B11" s="2">
        <v>2926.84931506849</v>
      </c>
      <c r="C11" s="4">
        <v>0.345987654320987</v>
      </c>
      <c r="D11" s="2">
        <v>2888.17351598173</v>
      </c>
      <c r="G11" s="4">
        <v>0.9041152263374479</v>
      </c>
      <c r="H11" s="2">
        <v>3311.68949771689</v>
      </c>
      <c r="I11" s="4">
        <v>0.153086419753086</v>
      </c>
      <c r="J11" s="2">
        <v>2757.74647887323</v>
      </c>
      <c r="M11" s="4">
        <v>0.23024691358024602</v>
      </c>
      <c r="N11" s="2">
        <v>2761.46118721461</v>
      </c>
      <c r="O11" s="4">
        <v>0.178806584362139</v>
      </c>
      <c r="P11" s="2">
        <v>2799.13242009132</v>
      </c>
    </row>
    <row r="12">
      <c r="A12" s="4">
        <v>0.5518518518518509</v>
      </c>
      <c r="B12" s="2">
        <v>2986.02739726027</v>
      </c>
      <c r="C12" s="4">
        <v>0.442866941015089</v>
      </c>
      <c r="D12" s="2">
        <v>2957.80821917808</v>
      </c>
      <c r="M12" s="4">
        <v>0.293689986282578</v>
      </c>
      <c r="N12" s="2">
        <v>2805.98173515981</v>
      </c>
      <c r="O12" s="4">
        <v>0.231104252400548</v>
      </c>
      <c r="P12" s="2">
        <v>2847.07762557077</v>
      </c>
    </row>
    <row r="13">
      <c r="A13" s="4">
        <v>0.679012345679012</v>
      </c>
      <c r="B13" s="2">
        <v>3025.47945205479</v>
      </c>
      <c r="C13" s="4">
        <v>0.551748971193415</v>
      </c>
      <c r="D13" s="2">
        <v>3097.07762557077</v>
      </c>
      <c r="M13" s="4">
        <v>0.364849108367626</v>
      </c>
      <c r="N13" s="2">
        <v>2856.2100456621</v>
      </c>
      <c r="O13" s="4">
        <v>0.301406035665294</v>
      </c>
      <c r="P13" s="2">
        <v>2913.28767123287</v>
      </c>
    </row>
    <row r="14">
      <c r="A14" s="4">
        <v>0.828395061728394</v>
      </c>
      <c r="B14" s="2">
        <v>3117.53424657534</v>
      </c>
      <c r="C14" s="4">
        <v>0.828669410150891</v>
      </c>
      <c r="D14" s="2">
        <v>3215.79908675799</v>
      </c>
      <c r="M14" s="4">
        <v>0.430006858710562</v>
      </c>
      <c r="N14" s="2">
        <v>2905.29680365296</v>
      </c>
      <c r="O14" s="4">
        <v>0.37256515775034205</v>
      </c>
      <c r="P14" s="2">
        <v>2977.21461187214</v>
      </c>
    </row>
    <row r="15">
      <c r="A15" s="4">
        <v>1.0</v>
      </c>
      <c r="B15" s="2">
        <v>3194.79452054794</v>
      </c>
      <c r="C15" s="4">
        <v>0.912688614540466</v>
      </c>
      <c r="D15" s="2">
        <v>3275.15981735159</v>
      </c>
      <c r="M15" s="4">
        <v>0.492592592592592</v>
      </c>
      <c r="N15" s="2">
        <v>2954.38356164383</v>
      </c>
      <c r="O15" s="4">
        <v>0.426577503429355</v>
      </c>
      <c r="P15" s="2">
        <v>3027.44292237442</v>
      </c>
    </row>
    <row r="16">
      <c r="A16" s="2">
        <v>0.0275135227636288</v>
      </c>
      <c r="B16" s="2">
        <v>2543.66197183098</v>
      </c>
      <c r="C16" s="4">
        <v>0.984705075445816</v>
      </c>
      <c r="D16" s="2">
        <v>3288.85844748858</v>
      </c>
      <c r="M16" s="4">
        <v>0.544890260631001</v>
      </c>
      <c r="N16" s="2">
        <v>2996.62100456621</v>
      </c>
      <c r="O16" s="4">
        <v>0.47373113854595306</v>
      </c>
      <c r="P16" s="2">
        <v>3066.25570776255</v>
      </c>
    </row>
    <row r="17">
      <c r="C17" s="4">
        <v>1.0</v>
      </c>
      <c r="D17" s="2">
        <v>3294.56621004566</v>
      </c>
      <c r="M17" s="4">
        <v>0.586899862825788</v>
      </c>
      <c r="N17" s="2">
        <v>3034.29223744292</v>
      </c>
      <c r="O17" s="4">
        <v>0.522599451303154</v>
      </c>
      <c r="P17" s="2">
        <v>3108.49315068493</v>
      </c>
    </row>
    <row r="18">
      <c r="A18" s="2">
        <v>0.903815391025497</v>
      </c>
      <c r="B18" s="2">
        <v>3197.18309859154</v>
      </c>
      <c r="M18" s="4">
        <v>0.6331961591220849</v>
      </c>
      <c r="N18" s="2">
        <v>3069.6803652968</v>
      </c>
      <c r="O18" s="4">
        <v>0.5826131687242789</v>
      </c>
      <c r="P18" s="2">
        <v>3158.72146118721</v>
      </c>
    </row>
    <row r="19">
      <c r="M19" s="4">
        <v>0.6837791495198899</v>
      </c>
      <c r="N19" s="2">
        <v>3114.200913242</v>
      </c>
      <c r="O19" s="4">
        <v>0.675205761316872</v>
      </c>
      <c r="P19" s="2">
        <v>3230.63926940639</v>
      </c>
    </row>
    <row r="20">
      <c r="M20" s="4">
        <v>0.7172153635116589</v>
      </c>
      <c r="N20" s="2">
        <v>3143.88127853881</v>
      </c>
      <c r="O20" s="4">
        <v>0.769513031550068</v>
      </c>
      <c r="P20" s="2">
        <v>3296.84931506849</v>
      </c>
    </row>
    <row r="21">
      <c r="M21" s="4">
        <v>0.766941015089163</v>
      </c>
      <c r="N21" s="2">
        <v>3188.40182648401</v>
      </c>
      <c r="O21" s="4">
        <v>0.8183813443072699</v>
      </c>
      <c r="P21" s="2">
        <v>3328.81278538812</v>
      </c>
    </row>
    <row r="22">
      <c r="M22" s="4">
        <v>0.820096021947873</v>
      </c>
      <c r="N22" s="2">
        <v>3238.6301369863</v>
      </c>
      <c r="O22" s="4">
        <v>0.883539094650205</v>
      </c>
      <c r="P22" s="2">
        <v>3365.34246575342</v>
      </c>
    </row>
    <row r="23">
      <c r="M23" s="4">
        <v>0.8809670781893</v>
      </c>
      <c r="N23" s="2">
        <v>3295.70776255707</v>
      </c>
      <c r="O23" s="4">
        <v>0.922119341563785</v>
      </c>
      <c r="P23" s="2">
        <v>3384.74885844748</v>
      </c>
    </row>
    <row r="24">
      <c r="M24" s="4">
        <v>0.922976680384087</v>
      </c>
      <c r="N24" s="2">
        <v>3333.37899543379</v>
      </c>
      <c r="O24" s="4">
        <v>0.96755829903978</v>
      </c>
      <c r="P24" s="2">
        <v>3405.29680365296</v>
      </c>
    </row>
    <row r="25">
      <c r="M25" s="4">
        <v>0.955555555555555</v>
      </c>
      <c r="N25" s="2">
        <v>3367.62557077625</v>
      </c>
      <c r="O25" s="4">
        <v>0.993278463648833</v>
      </c>
      <c r="P25" s="2">
        <v>3414.42922374429</v>
      </c>
    </row>
    <row r="26">
      <c r="M26" s="4">
        <v>0.985562414266117</v>
      </c>
      <c r="N26" s="2">
        <v>3397.30593607305</v>
      </c>
      <c r="O26" s="2">
        <v>1.0</v>
      </c>
      <c r="P26" s="2">
        <v>3418.99543378995</v>
      </c>
    </row>
    <row r="27">
      <c r="M27" s="2">
        <v>1.0</v>
      </c>
      <c r="N27" s="2">
        <v>3417.85388127853</v>
      </c>
    </row>
  </sheetData>
  <hyperlinks>
    <hyperlink r:id="rId2" ref="A3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21.75"/>
  </cols>
  <sheetData>
    <row r="1">
      <c r="A1" s="2" t="s">
        <v>17</v>
      </c>
      <c r="C1" s="2" t="s">
        <v>18</v>
      </c>
      <c r="E1" s="2" t="s">
        <v>19</v>
      </c>
      <c r="I1" s="2" t="s">
        <v>20</v>
      </c>
      <c r="J1" s="2" t="s">
        <v>21</v>
      </c>
      <c r="M1" s="2" t="s">
        <v>20</v>
      </c>
      <c r="N1" s="2" t="s">
        <v>21</v>
      </c>
      <c r="O1" s="2" t="s">
        <v>22</v>
      </c>
      <c r="S1" s="1" t="s">
        <v>23</v>
      </c>
      <c r="T1" s="1" t="s">
        <v>24</v>
      </c>
    </row>
    <row r="2">
      <c r="A2" s="2" t="s">
        <v>15</v>
      </c>
      <c r="B2" s="2" t="s">
        <v>16</v>
      </c>
      <c r="C2" s="2" t="s">
        <v>15</v>
      </c>
      <c r="D2" s="2" t="s">
        <v>16</v>
      </c>
      <c r="E2" s="2" t="s">
        <v>15</v>
      </c>
      <c r="F2" s="2" t="s">
        <v>16</v>
      </c>
      <c r="H2" s="1" t="s">
        <v>25</v>
      </c>
      <c r="I2" s="5">
        <v>-90.32</v>
      </c>
      <c r="J2" s="6"/>
      <c r="L2" s="1" t="s">
        <v>26</v>
      </c>
      <c r="M2" s="5">
        <v>-185.0</v>
      </c>
      <c r="N2" s="6"/>
      <c r="O2" s="5">
        <v>-226.0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31</v>
      </c>
      <c r="Y2" s="2" t="s">
        <v>32</v>
      </c>
    </row>
    <row r="3">
      <c r="A3" s="2">
        <v>0.58226243229936</v>
      </c>
      <c r="B3" s="2">
        <v>1180.03717071818</v>
      </c>
      <c r="C3" s="2">
        <v>0.56215739373051</v>
      </c>
      <c r="D3" s="2">
        <v>1300.78474443109</v>
      </c>
      <c r="E3" s="2">
        <v>0.646885770556376</v>
      </c>
      <c r="F3" s="2">
        <v>881.043178667159</v>
      </c>
      <c r="I3" s="1" t="s">
        <v>33</v>
      </c>
      <c r="M3" s="1" t="s">
        <v>34</v>
      </c>
      <c r="O3" s="1" t="s">
        <v>35</v>
      </c>
      <c r="S3" s="2">
        <v>350.0</v>
      </c>
      <c r="T3" s="2">
        <v>-86203.6</v>
      </c>
      <c r="U3" s="7">
        <f t="shared" ref="U3:U16" si="1">-(41.43+0.05414*S3)*1000</f>
        <v>-60379</v>
      </c>
      <c r="Y3" s="7">
        <f t="shared" ref="Y3:Y18" si="2">-(114.25-0.04397*S3)*1000</f>
        <v>-98860.5</v>
      </c>
    </row>
    <row r="4">
      <c r="A4" s="2">
        <v>0.598059248317741</v>
      </c>
      <c r="B4" s="2">
        <v>1180.03717071818</v>
      </c>
      <c r="C4" s="2">
        <v>0.562875430822255</v>
      </c>
      <c r="D4" s="2">
        <v>1270.59785100286</v>
      </c>
      <c r="E4" s="2">
        <v>0.66770884621697</v>
      </c>
      <c r="F4" s="2">
        <v>820.669391810703</v>
      </c>
      <c r="I4" s="5" t="s">
        <v>36</v>
      </c>
      <c r="J4" s="5">
        <v>115.3</v>
      </c>
      <c r="M4" s="8">
        <v>195.5</v>
      </c>
      <c r="N4" s="5">
        <v>268.0</v>
      </c>
      <c r="O4" s="5">
        <v>-275.364</v>
      </c>
      <c r="S4" s="2">
        <v>400.0</v>
      </c>
      <c r="T4" s="2">
        <v>-85624.5</v>
      </c>
      <c r="U4" s="7">
        <f t="shared" si="1"/>
        <v>-63086</v>
      </c>
      <c r="Y4" s="7">
        <f t="shared" si="2"/>
        <v>-96662</v>
      </c>
    </row>
    <row r="5">
      <c r="A5" s="2">
        <v>0.615292138519612</v>
      </c>
      <c r="B5" s="2">
        <v>1180.03717071818</v>
      </c>
      <c r="C5" s="2">
        <v>0.562875430822255</v>
      </c>
      <c r="D5" s="2">
        <v>1226.03624641833</v>
      </c>
      <c r="I5" s="1" t="s">
        <v>37</v>
      </c>
      <c r="J5" s="1" t="s">
        <v>37</v>
      </c>
      <c r="M5" s="1" t="s">
        <v>38</v>
      </c>
      <c r="N5" s="1" t="s">
        <v>38</v>
      </c>
      <c r="O5" s="2" t="s">
        <v>39</v>
      </c>
      <c r="S5" s="2">
        <v>450.0</v>
      </c>
      <c r="T5" s="2">
        <v>-85056.0</v>
      </c>
      <c r="U5" s="7">
        <f t="shared" si="1"/>
        <v>-65793</v>
      </c>
      <c r="Y5" s="7">
        <f t="shared" si="2"/>
        <v>-94463.5</v>
      </c>
    </row>
    <row r="6">
      <c r="A6" s="2">
        <v>0.636833251271951</v>
      </c>
      <c r="B6" s="2">
        <v>1181.47464183381</v>
      </c>
      <c r="C6" s="2">
        <v>0.562875430822255</v>
      </c>
      <c r="D6" s="2">
        <v>1184.34958406507</v>
      </c>
      <c r="I6" s="2">
        <v>-133.0</v>
      </c>
      <c r="J6" s="2">
        <v>102.0</v>
      </c>
      <c r="M6" s="5">
        <v>-177.0</v>
      </c>
      <c r="N6" s="6"/>
      <c r="S6" s="2">
        <v>500.0</v>
      </c>
      <c r="T6" s="2">
        <v>-84492.9</v>
      </c>
      <c r="U6" s="7">
        <f t="shared" si="1"/>
        <v>-68500</v>
      </c>
      <c r="Y6" s="7">
        <f t="shared" si="2"/>
        <v>-92265</v>
      </c>
    </row>
    <row r="7">
      <c r="A7" s="2">
        <v>0.65837436402429</v>
      </c>
      <c r="B7" s="2">
        <v>1180.03717071818</v>
      </c>
      <c r="C7" s="2">
        <v>0.562875430822255</v>
      </c>
      <c r="D7" s="2">
        <v>1132.60062390239</v>
      </c>
      <c r="I7" s="1" t="s">
        <v>40</v>
      </c>
      <c r="J7" s="1" t="s">
        <v>40</v>
      </c>
      <c r="M7" s="1" t="s">
        <v>41</v>
      </c>
      <c r="S7" s="2">
        <v>550.0</v>
      </c>
      <c r="T7" s="2">
        <v>-83930.6</v>
      </c>
      <c r="U7" s="7">
        <f t="shared" si="1"/>
        <v>-71207</v>
      </c>
      <c r="Y7" s="7">
        <f t="shared" si="2"/>
        <v>-90066.5</v>
      </c>
    </row>
    <row r="8">
      <c r="A8" s="2">
        <v>0.682787625143607</v>
      </c>
      <c r="B8" s="2">
        <v>1180.03717071818</v>
      </c>
      <c r="C8" s="2">
        <v>0.564311505005744</v>
      </c>
      <c r="D8" s="2">
        <v>1073.66430816156</v>
      </c>
      <c r="H8" s="2" t="s">
        <v>42</v>
      </c>
      <c r="I8" s="2" t="s">
        <v>43</v>
      </c>
      <c r="S8" s="2">
        <v>600.0</v>
      </c>
      <c r="T8" s="1">
        <v>-83365.2</v>
      </c>
      <c r="U8" s="9">
        <f t="shared" si="1"/>
        <v>-73914</v>
      </c>
      <c r="V8" s="2">
        <v>-89453.8</v>
      </c>
      <c r="W8" s="2">
        <v>-83674.0</v>
      </c>
      <c r="Y8" s="7">
        <f t="shared" si="2"/>
        <v>-87868</v>
      </c>
      <c r="Z8" s="2">
        <v>-83674.0</v>
      </c>
    </row>
    <row r="9">
      <c r="A9" s="2">
        <v>0.705764812079435</v>
      </c>
      <c r="B9" s="2">
        <v>1180.03717071818</v>
      </c>
      <c r="C9" s="2">
        <v>0.564311505005744</v>
      </c>
      <c r="D9" s="2">
        <v>991.728454570662</v>
      </c>
      <c r="I9" s="1" t="s">
        <v>34</v>
      </c>
      <c r="S9" s="2">
        <v>650.0</v>
      </c>
      <c r="T9" s="1">
        <v>-82792.4</v>
      </c>
      <c r="U9" s="9">
        <f t="shared" si="1"/>
        <v>-76621</v>
      </c>
      <c r="V9" s="2">
        <v>-82918.2</v>
      </c>
      <c r="W9" s="2">
        <v>-83225.3</v>
      </c>
      <c r="Y9" s="7">
        <f t="shared" si="2"/>
        <v>-85669.5</v>
      </c>
      <c r="Z9" s="2">
        <v>-83225.3</v>
      </c>
    </row>
    <row r="10">
      <c r="A10" s="2">
        <v>0.728023961923518</v>
      </c>
      <c r="B10" s="2">
        <v>1180.03717071818</v>
      </c>
      <c r="C10" s="2">
        <v>0.564311505005744</v>
      </c>
      <c r="D10" s="2">
        <v>950.041792217395</v>
      </c>
      <c r="I10" s="5" t="s">
        <v>44</v>
      </c>
      <c r="S10" s="2">
        <v>700.0</v>
      </c>
      <c r="T10" s="1">
        <v>-82208.0</v>
      </c>
      <c r="U10" s="9">
        <f t="shared" si="1"/>
        <v>-79328</v>
      </c>
      <c r="V10" s="2">
        <v>-82376.8</v>
      </c>
      <c r="W10" s="2">
        <v>-82782.4</v>
      </c>
      <c r="Y10" s="9">
        <f t="shared" si="2"/>
        <v>-83471</v>
      </c>
      <c r="Z10" s="2">
        <v>-82782.4</v>
      </c>
    </row>
    <row r="11">
      <c r="A11" s="2">
        <v>0.747410963400623</v>
      </c>
      <c r="B11" s="2">
        <v>1180.03717071818</v>
      </c>
      <c r="C11" s="2">
        <v>0.564311505005744</v>
      </c>
      <c r="D11" s="2">
        <v>895.417889823458</v>
      </c>
      <c r="I11" s="1" t="s">
        <v>41</v>
      </c>
      <c r="S11" s="2">
        <v>750.0</v>
      </c>
      <c r="T11" s="1">
        <v>-81607.3</v>
      </c>
      <c r="U11" s="9">
        <f t="shared" si="1"/>
        <v>-82035</v>
      </c>
      <c r="V11" s="2">
        <v>-81824.9</v>
      </c>
      <c r="W11" s="2">
        <v>-82339.7</v>
      </c>
      <c r="X11" s="2">
        <v>-81009.5</v>
      </c>
      <c r="Y11" s="9">
        <f t="shared" si="2"/>
        <v>-81272.5</v>
      </c>
      <c r="Z11" s="2">
        <v>-81009.5</v>
      </c>
    </row>
    <row r="12">
      <c r="A12" s="2">
        <v>0.765361890694239</v>
      </c>
      <c r="B12" s="2">
        <v>1180.03717071818</v>
      </c>
      <c r="C12" s="2">
        <v>0.564311505005744</v>
      </c>
      <c r="D12" s="2">
        <v>843.668929660782</v>
      </c>
      <c r="I12" s="5" t="s">
        <v>45</v>
      </c>
      <c r="J12" s="5">
        <v>119.5</v>
      </c>
      <c r="S12" s="2">
        <v>800.0</v>
      </c>
      <c r="T12" s="2">
        <v>-80985.6</v>
      </c>
      <c r="U12" s="7">
        <f t="shared" si="1"/>
        <v>-84742</v>
      </c>
      <c r="X12" s="2">
        <v>-78065.9</v>
      </c>
      <c r="Y12" s="9">
        <f t="shared" si="2"/>
        <v>-79074</v>
      </c>
      <c r="Z12" s="2">
        <v>-78065.9</v>
      </c>
    </row>
    <row r="13">
      <c r="A13" s="2">
        <v>0.791211225997046</v>
      </c>
      <c r="B13" s="2">
        <v>1180.03717071818</v>
      </c>
      <c r="C13" s="2">
        <v>0.565029542097489</v>
      </c>
      <c r="D13" s="2">
        <v>675.484809132082</v>
      </c>
      <c r="I13" s="1" t="s">
        <v>37</v>
      </c>
      <c r="J13" s="1" t="s">
        <v>46</v>
      </c>
      <c r="S13" s="2">
        <v>850.0</v>
      </c>
      <c r="T13" s="2">
        <v>-80339.0</v>
      </c>
      <c r="U13" s="7">
        <f t="shared" si="1"/>
        <v>-87449</v>
      </c>
      <c r="X13" s="2">
        <v>-75058.1</v>
      </c>
      <c r="Y13" s="9">
        <f t="shared" si="2"/>
        <v>-76875.5</v>
      </c>
      <c r="Z13" s="2">
        <v>-75058.1</v>
      </c>
    </row>
    <row r="14">
      <c r="A14" s="2">
        <v>0.817060561299852</v>
      </c>
      <c r="B14" s="2">
        <v>1180.03717071818</v>
      </c>
      <c r="C14" s="2">
        <v>0.565029542097489</v>
      </c>
      <c r="D14" s="2">
        <v>731.546182641649</v>
      </c>
      <c r="S14" s="2">
        <v>900.0</v>
      </c>
      <c r="T14" s="2">
        <v>-79664.2</v>
      </c>
      <c r="U14" s="7">
        <f t="shared" si="1"/>
        <v>-90156</v>
      </c>
      <c r="X14" s="2">
        <v>-72003.8</v>
      </c>
      <c r="Y14" s="9">
        <f t="shared" si="2"/>
        <v>-74677</v>
      </c>
      <c r="Z14" s="2">
        <v>-72003.8</v>
      </c>
    </row>
    <row r="15">
      <c r="A15" s="2">
        <v>0.852244378795339</v>
      </c>
      <c r="B15" s="2">
        <v>1180.03717071818</v>
      </c>
      <c r="C15" s="2">
        <v>0.565029542097489</v>
      </c>
      <c r="D15" s="2">
        <v>791.919969498105</v>
      </c>
      <c r="S15" s="2">
        <v>950.0</v>
      </c>
      <c r="T15" s="2">
        <v>-78958.6</v>
      </c>
      <c r="U15" s="7">
        <f t="shared" si="1"/>
        <v>-92863</v>
      </c>
      <c r="X15" s="2">
        <v>-68913.9</v>
      </c>
      <c r="Y15" s="9">
        <f t="shared" si="2"/>
        <v>-72478.5</v>
      </c>
      <c r="Z15" s="2">
        <v>-68913.9</v>
      </c>
    </row>
    <row r="16">
      <c r="A16" s="2">
        <v>0.881683899556868</v>
      </c>
      <c r="B16" s="2">
        <v>1180.03717071818</v>
      </c>
      <c r="C16" s="2">
        <v>0.565029542097489</v>
      </c>
      <c r="D16" s="2">
        <v>594.986426656807</v>
      </c>
      <c r="S16" s="2">
        <v>1000.0</v>
      </c>
      <c r="T16" s="2">
        <v>-78220.6</v>
      </c>
      <c r="U16" s="7">
        <f t="shared" si="1"/>
        <v>-95570</v>
      </c>
      <c r="X16" s="2">
        <v>-65794.5</v>
      </c>
      <c r="Y16" s="9">
        <f t="shared" si="2"/>
        <v>-70280</v>
      </c>
      <c r="Z16" s="2">
        <v>-65794.5</v>
      </c>
    </row>
    <row r="17">
      <c r="A17" s="2">
        <v>0.919739865419333</v>
      </c>
      <c r="B17" s="2">
        <v>1180.03717071818</v>
      </c>
      <c r="C17" s="2">
        <v>0.565029542097489</v>
      </c>
      <c r="D17" s="2">
        <v>524.550341990942</v>
      </c>
      <c r="L17" s="2">
        <f>-460090817331.503+78.95208*1200</f>
        <v>-460090722589</v>
      </c>
      <c r="S17" s="2">
        <v>1050.0</v>
      </c>
      <c r="X17" s="2">
        <v>-62649.1</v>
      </c>
      <c r="Y17" s="9">
        <f t="shared" si="2"/>
        <v>-68081.5</v>
      </c>
      <c r="Z17" s="2">
        <v>-62649.1</v>
      </c>
    </row>
    <row r="18">
      <c r="A18" s="2">
        <v>0.956359757098309</v>
      </c>
      <c r="B18" s="2">
        <v>1181.47464183381</v>
      </c>
      <c r="C18" s="2">
        <v>0.565029542097489</v>
      </c>
      <c r="D18" s="2">
        <v>458.426670671966</v>
      </c>
      <c r="L18" s="7">
        <f>-90.32+6</f>
        <v>-84.32</v>
      </c>
      <c r="S18" s="2">
        <v>1100.0</v>
      </c>
      <c r="X18" s="2">
        <v>-59479.7</v>
      </c>
      <c r="Y18" s="9">
        <f t="shared" si="2"/>
        <v>-65883</v>
      </c>
      <c r="Z18" s="2">
        <v>-59479.7</v>
      </c>
    </row>
    <row r="19">
      <c r="A19" s="2">
        <v>0.977900869850648</v>
      </c>
      <c r="B19" s="2">
        <v>1181.47464183381</v>
      </c>
      <c r="C19" s="2">
        <v>0.565029542097489</v>
      </c>
      <c r="D19" s="2">
        <v>382.24070154358</v>
      </c>
    </row>
    <row r="20">
      <c r="C20" s="2">
        <v>0.565029542097489</v>
      </c>
      <c r="D20" s="2">
        <v>311.804616877715</v>
      </c>
      <c r="S20" s="1" t="s">
        <v>23</v>
      </c>
      <c r="T20" s="1" t="s">
        <v>47</v>
      </c>
    </row>
    <row r="21">
      <c r="A21" s="2">
        <v>0.58226243229936</v>
      </c>
      <c r="B21" s="2">
        <f t="shared" ref="B21:B37" si="3">1180.03717071818-273</f>
        <v>907.0371707</v>
      </c>
      <c r="C21" s="2">
        <v>0.565029542097489</v>
      </c>
      <c r="D21" s="2">
        <v>185.307158702283</v>
      </c>
      <c r="H21" s="10" t="s">
        <v>48</v>
      </c>
    </row>
    <row r="22">
      <c r="A22" s="2">
        <v>0.598059248317741</v>
      </c>
      <c r="B22" s="2">
        <f t="shared" si="3"/>
        <v>907.0371707</v>
      </c>
      <c r="C22" s="2">
        <v>0.565029542097489</v>
      </c>
      <c r="D22" s="2">
        <v>126.370842961456</v>
      </c>
      <c r="H22" s="2" t="s">
        <v>49</v>
      </c>
      <c r="S22" s="2" t="s">
        <v>27</v>
      </c>
      <c r="T22" s="2" t="s">
        <v>50</v>
      </c>
      <c r="U22" s="2" t="s">
        <v>51</v>
      </c>
      <c r="V22" s="2" t="s">
        <v>52</v>
      </c>
      <c r="Y22" s="2" t="s">
        <v>53</v>
      </c>
    </row>
    <row r="23">
      <c r="A23" s="2">
        <v>0.615292138519612</v>
      </c>
      <c r="B23" s="2">
        <f t="shared" si="3"/>
        <v>907.0371707</v>
      </c>
      <c r="C23" s="2">
        <v>0.565029542097489</v>
      </c>
      <c r="D23" s="2">
        <v>73.1844116831503</v>
      </c>
      <c r="H23" s="2" t="s">
        <v>54</v>
      </c>
      <c r="I23" s="11" t="s">
        <v>55</v>
      </c>
      <c r="J23" s="2" t="s">
        <v>56</v>
      </c>
      <c r="S23" s="2">
        <v>600.0</v>
      </c>
      <c r="T23" s="2">
        <v>-13766.0</v>
      </c>
      <c r="U23" s="7">
        <f t="shared" ref="U23:U34" si="4">-25080+4.2*S23</f>
        <v>-22560</v>
      </c>
    </row>
    <row r="24">
      <c r="A24" s="2">
        <v>0.636833251271951</v>
      </c>
      <c r="B24" s="2">
        <f t="shared" si="3"/>
        <v>907.0371707</v>
      </c>
      <c r="C24" s="2">
        <v>0.565029542097489</v>
      </c>
      <c r="D24" s="2">
        <v>31.4977493298829</v>
      </c>
      <c r="H24" s="2" t="s">
        <v>57</v>
      </c>
      <c r="S24" s="2">
        <v>650.0</v>
      </c>
      <c r="T24" s="2">
        <v>-14986.0</v>
      </c>
      <c r="U24" s="7">
        <f t="shared" si="4"/>
        <v>-22350</v>
      </c>
    </row>
    <row r="25">
      <c r="A25" s="2">
        <v>0.65837436402429</v>
      </c>
      <c r="B25" s="2">
        <f t="shared" si="3"/>
        <v>907.0371707</v>
      </c>
      <c r="C25" s="2">
        <v>0.565029542097489</v>
      </c>
      <c r="D25" s="2">
        <v>-8.75144190775495</v>
      </c>
      <c r="H25" s="2" t="s">
        <v>58</v>
      </c>
      <c r="S25" s="2">
        <v>700.0</v>
      </c>
      <c r="T25" s="2">
        <v>-16107.6</v>
      </c>
      <c r="U25" s="7">
        <f t="shared" si="4"/>
        <v>-22140</v>
      </c>
    </row>
    <row r="26">
      <c r="A26" s="2">
        <v>0.682787625143607</v>
      </c>
      <c r="B26" s="2">
        <f t="shared" si="3"/>
        <v>907.0371707</v>
      </c>
      <c r="C26" s="2">
        <v>0.572927950106679</v>
      </c>
      <c r="D26" s="2">
        <v>8.49821147980424</v>
      </c>
      <c r="H26" s="2" t="s">
        <v>59</v>
      </c>
      <c r="S26" s="2">
        <v>750.0</v>
      </c>
      <c r="T26" s="2">
        <v>-17100.3</v>
      </c>
      <c r="U26" s="7">
        <f t="shared" si="4"/>
        <v>-21930</v>
      </c>
    </row>
    <row r="27">
      <c r="A27" s="2">
        <v>0.705764812079435</v>
      </c>
      <c r="B27" s="2">
        <f t="shared" si="3"/>
        <v>907.0371707</v>
      </c>
      <c r="C27" s="2">
        <v>0.572927950106679</v>
      </c>
      <c r="D27" s="2">
        <v>81.8092383769296</v>
      </c>
      <c r="H27" s="2" t="s">
        <v>60</v>
      </c>
      <c r="S27" s="2">
        <v>800.0</v>
      </c>
      <c r="T27" s="2">
        <v>-17938.0</v>
      </c>
      <c r="U27" s="7">
        <f t="shared" si="4"/>
        <v>-21720</v>
      </c>
    </row>
    <row r="28">
      <c r="A28" s="2">
        <v>0.728023961923518</v>
      </c>
      <c r="B28" s="2">
        <f t="shared" si="3"/>
        <v>907.0371707</v>
      </c>
      <c r="C28" s="2">
        <v>0.572927950106679</v>
      </c>
      <c r="D28" s="2">
        <v>152.245323042795</v>
      </c>
      <c r="H28" s="2" t="s">
        <v>54</v>
      </c>
      <c r="I28" s="11" t="s">
        <v>61</v>
      </c>
      <c r="S28" s="2">
        <v>850.0</v>
      </c>
      <c r="T28" s="2">
        <v>-18598.8</v>
      </c>
      <c r="U28" s="7">
        <f t="shared" si="4"/>
        <v>-21510</v>
      </c>
    </row>
    <row r="29">
      <c r="A29" s="2">
        <v>0.747410963400623</v>
      </c>
      <c r="B29" s="2">
        <f t="shared" si="3"/>
        <v>907.0371707</v>
      </c>
      <c r="C29" s="2">
        <v>0.574364024290169</v>
      </c>
      <c r="D29" s="2">
        <v>226.99382105555</v>
      </c>
      <c r="S29" s="2">
        <v>900.0</v>
      </c>
      <c r="T29" s="2">
        <v>-19061.0</v>
      </c>
      <c r="U29" s="7">
        <f t="shared" si="4"/>
        <v>-21300</v>
      </c>
    </row>
    <row r="30">
      <c r="A30" s="2">
        <v>0.765361890694239</v>
      </c>
      <c r="B30" s="2">
        <f t="shared" si="3"/>
        <v>907.0371707</v>
      </c>
      <c r="C30" s="2">
        <v>0.574364024290169</v>
      </c>
      <c r="D30" s="2">
        <v>271.555425640077</v>
      </c>
      <c r="H30" s="2" t="s">
        <v>62</v>
      </c>
      <c r="S30" s="2">
        <v>950.0</v>
      </c>
      <c r="T30" s="2">
        <v>-19309.0</v>
      </c>
      <c r="U30" s="7">
        <f t="shared" si="4"/>
        <v>-21090</v>
      </c>
      <c r="V30" s="2">
        <v>-1918.7</v>
      </c>
      <c r="X30" s="2">
        <v>-20090.05</v>
      </c>
      <c r="Y30" s="2">
        <v>-19920.0</v>
      </c>
    </row>
    <row r="31">
      <c r="A31" s="2">
        <v>0.791211225997046</v>
      </c>
      <c r="B31" s="2">
        <f t="shared" si="3"/>
        <v>907.0371707</v>
      </c>
      <c r="C31" s="2">
        <v>0.574364024290169</v>
      </c>
      <c r="D31" s="2">
        <v>331.929212496533</v>
      </c>
      <c r="H31" s="2" t="s">
        <v>63</v>
      </c>
      <c r="S31" s="2">
        <v>1000.0</v>
      </c>
      <c r="T31" s="2">
        <v>-19325.0</v>
      </c>
      <c r="U31" s="7">
        <f t="shared" si="4"/>
        <v>-20880</v>
      </c>
      <c r="V31" s="2">
        <v>-2074.1</v>
      </c>
      <c r="X31" s="2">
        <v>-20372.3</v>
      </c>
      <c r="Y31" s="2">
        <v>-20076.6</v>
      </c>
    </row>
    <row r="32">
      <c r="A32" s="2">
        <v>0.817060561299852</v>
      </c>
      <c r="B32" s="2">
        <f t="shared" si="3"/>
        <v>907.0371707</v>
      </c>
      <c r="C32" s="2">
        <v>0.574364024290169</v>
      </c>
      <c r="D32" s="2">
        <v>396.615412699879</v>
      </c>
      <c r="H32" s="2" t="s">
        <v>54</v>
      </c>
      <c r="I32" s="11" t="s">
        <v>64</v>
      </c>
      <c r="S32" s="2">
        <v>1050.0</v>
      </c>
      <c r="T32" s="2">
        <v>-19094.9</v>
      </c>
      <c r="U32" s="7">
        <f t="shared" si="4"/>
        <v>-20670</v>
      </c>
      <c r="V32" s="2">
        <v>-2227.55</v>
      </c>
      <c r="X32" s="2">
        <v>-20695.7</v>
      </c>
      <c r="Y32" s="2">
        <v>-20230.8</v>
      </c>
    </row>
    <row r="33">
      <c r="A33" s="2">
        <v>0.852244378795339</v>
      </c>
      <c r="B33" s="2">
        <f t="shared" si="3"/>
        <v>907.0371707</v>
      </c>
      <c r="C33" s="2">
        <v>0.575800098473658</v>
      </c>
      <c r="D33" s="2">
        <v>449.801843978186</v>
      </c>
      <c r="H33" s="2" t="s">
        <v>65</v>
      </c>
      <c r="S33" s="2">
        <v>1100.0</v>
      </c>
      <c r="T33" s="2">
        <v>-18605.0</v>
      </c>
      <c r="U33" s="7">
        <f t="shared" si="4"/>
        <v>-20460</v>
      </c>
      <c r="V33" s="2">
        <v>-2377.9</v>
      </c>
      <c r="X33" s="2">
        <v>-21062.7</v>
      </c>
      <c r="Y33" s="2">
        <v>-20382.2</v>
      </c>
    </row>
    <row r="34">
      <c r="A34" s="2">
        <v>0.881683899556868</v>
      </c>
      <c r="B34" s="2">
        <f t="shared" si="3"/>
        <v>907.0371707</v>
      </c>
      <c r="C34" s="2">
        <v>0.577236172657147</v>
      </c>
      <c r="D34" s="2">
        <v>525.987813106571</v>
      </c>
      <c r="H34" s="2" t="s">
        <v>66</v>
      </c>
      <c r="S34" s="2">
        <v>1150.0</v>
      </c>
      <c r="T34" s="2">
        <v>-17845.0</v>
      </c>
      <c r="U34" s="7">
        <f t="shared" si="4"/>
        <v>-20250</v>
      </c>
      <c r="V34" s="2">
        <v>-2524.4</v>
      </c>
      <c r="X34" s="2">
        <v>-21473.9</v>
      </c>
      <c r="Y34" s="2">
        <v>-20529.9</v>
      </c>
    </row>
    <row r="35">
      <c r="A35" s="2">
        <v>0.919739865419333</v>
      </c>
      <c r="B35" s="2">
        <f t="shared" si="3"/>
        <v>907.0371707</v>
      </c>
      <c r="C35" s="2">
        <v>0.577236172657147</v>
      </c>
      <c r="D35" s="2">
        <v>626.610791200665</v>
      </c>
      <c r="H35" s="2">
        <v>-115.3</v>
      </c>
    </row>
    <row r="36">
      <c r="A36" s="2">
        <v>0.956359757098309</v>
      </c>
      <c r="B36" s="2">
        <f t="shared" si="3"/>
        <v>907.0371707</v>
      </c>
      <c r="C36" s="2">
        <v>0.580108321024126</v>
      </c>
      <c r="D36" s="2">
        <v>822.106862926333</v>
      </c>
    </row>
    <row r="37">
      <c r="A37" s="2">
        <v>0.977900869850648</v>
      </c>
      <c r="B37" s="2">
        <f t="shared" si="3"/>
        <v>907.0371707</v>
      </c>
      <c r="C37" s="2">
        <v>0.579390283932381</v>
      </c>
      <c r="D37" s="2">
        <v>889.668005360939</v>
      </c>
      <c r="H37" s="10" t="s">
        <v>67</v>
      </c>
      <c r="S37" s="2" t="s">
        <v>68</v>
      </c>
    </row>
    <row r="38">
      <c r="C38" s="2">
        <v>0.579390283932381</v>
      </c>
      <c r="D38" s="2">
        <v>945.729378870505</v>
      </c>
      <c r="S38" s="1" t="s">
        <v>69</v>
      </c>
      <c r="T38" s="2" t="s">
        <v>70</v>
      </c>
      <c r="V38" s="2" t="s">
        <v>71</v>
      </c>
    </row>
    <row r="39">
      <c r="C39" s="2">
        <v>0.579390283932381</v>
      </c>
      <c r="D39" s="2">
        <v>1003.2282234957</v>
      </c>
      <c r="S39" s="2" t="s">
        <v>72</v>
      </c>
    </row>
    <row r="40">
      <c r="C40" s="2">
        <v>0.579390283932381</v>
      </c>
      <c r="D40" s="2">
        <v>1046.35235696459</v>
      </c>
      <c r="S40" s="2" t="s">
        <v>73</v>
      </c>
    </row>
    <row r="41">
      <c r="C41" s="2">
        <v>0.58226243229936</v>
      </c>
      <c r="D41" s="2">
        <v>1090.91396154912</v>
      </c>
      <c r="S41" s="1" t="s">
        <v>27</v>
      </c>
      <c r="T41" s="1" t="s">
        <v>74</v>
      </c>
      <c r="U41" s="1" t="s">
        <v>40</v>
      </c>
    </row>
    <row r="42">
      <c r="C42" s="2">
        <v>0.0150131298211061</v>
      </c>
      <c r="D42" s="2">
        <v>1303.65968666235</v>
      </c>
      <c r="S42" s="2">
        <v>1173.0</v>
      </c>
      <c r="T42" s="7">
        <f t="shared" ref="T42:T46" si="5">8.314*S42*2*2.303*(5.56-(9879/S42))</f>
        <v>-128558.5067</v>
      </c>
      <c r="U42" s="2">
        <v>-146172.0</v>
      </c>
    </row>
    <row r="43">
      <c r="C43" s="2">
        <v>0.0379903167569342</v>
      </c>
      <c r="D43" s="2">
        <v>1303.65968666235</v>
      </c>
      <c r="S43" s="2">
        <v>1223.0</v>
      </c>
      <c r="T43" s="7">
        <f t="shared" si="5"/>
        <v>-117912.6958</v>
      </c>
      <c r="U43" s="2">
        <v>-131266.0</v>
      </c>
    </row>
    <row r="44">
      <c r="C44" s="2">
        <v>0.0753282455276547</v>
      </c>
      <c r="D44" s="2">
        <v>1303.65968666235</v>
      </c>
      <c r="S44" s="2">
        <v>1273.0</v>
      </c>
      <c r="T44" s="7">
        <f t="shared" si="5"/>
        <v>-107266.8848</v>
      </c>
      <c r="U44" s="2">
        <v>-116397.0</v>
      </c>
    </row>
    <row r="45">
      <c r="C45" s="2">
        <v>0.115538322665353</v>
      </c>
      <c r="D45" s="2">
        <v>1303.65968666235</v>
      </c>
      <c r="S45" s="2">
        <v>1323.0</v>
      </c>
      <c r="T45" s="7">
        <f t="shared" si="5"/>
        <v>-96621.07385</v>
      </c>
      <c r="U45" s="2">
        <v>-101561.0</v>
      </c>
    </row>
    <row r="46">
      <c r="C46" s="2">
        <v>0.154312325619563</v>
      </c>
      <c r="D46" s="2">
        <v>1303.65968666235</v>
      </c>
      <c r="S46" s="2">
        <v>1373.0</v>
      </c>
      <c r="T46" s="7">
        <f t="shared" si="5"/>
        <v>-85975.26289</v>
      </c>
      <c r="U46" s="2">
        <v>-86755.8</v>
      </c>
    </row>
    <row r="47">
      <c r="C47" s="2">
        <v>0.193086328573773</v>
      </c>
      <c r="D47" s="2">
        <v>1303.65968666235</v>
      </c>
    </row>
    <row r="48">
      <c r="C48" s="2">
        <v>0.229706220252749</v>
      </c>
      <c r="D48" s="2">
        <v>1303.65968666235</v>
      </c>
    </row>
    <row r="49">
      <c r="C49" s="2">
        <v>0.263453963564746</v>
      </c>
      <c r="D49" s="2">
        <v>1303.65968666235</v>
      </c>
    </row>
    <row r="50">
      <c r="C50" s="2">
        <v>0.292893484326276</v>
      </c>
      <c r="D50" s="2">
        <v>1303.65968666235</v>
      </c>
    </row>
    <row r="51">
      <c r="C51" s="2">
        <v>0.322333005087805</v>
      </c>
      <c r="D51" s="2">
        <v>1303.65968666235</v>
      </c>
    </row>
    <row r="52">
      <c r="C52" s="2">
        <v>0.36182504513376</v>
      </c>
      <c r="D52" s="2">
        <v>1302.22221554672</v>
      </c>
    </row>
    <row r="53">
      <c r="C53" s="2">
        <v>0.402753159363203</v>
      </c>
      <c r="D53" s="2">
        <v>1302.22221554672</v>
      </c>
    </row>
    <row r="54">
      <c r="C54" s="2">
        <v>0.435064828491711</v>
      </c>
      <c r="D54" s="2">
        <v>1302.22221554672</v>
      </c>
    </row>
    <row r="55">
      <c r="C55" s="2">
        <v>0.471684720170687</v>
      </c>
      <c r="D55" s="2">
        <v>1302.22221554672</v>
      </c>
    </row>
    <row r="56">
      <c r="C56" s="2">
        <v>0.501842278023962</v>
      </c>
      <c r="D56" s="2">
        <v>1302.22221554672</v>
      </c>
    </row>
    <row r="57">
      <c r="C57" s="2">
        <v>0.5233833907763</v>
      </c>
      <c r="D57" s="2">
        <v>1302.22221554672</v>
      </c>
    </row>
    <row r="58">
      <c r="C58" s="2">
        <v>0.54348842934515</v>
      </c>
      <c r="D58" s="2">
        <v>1302.22221554672</v>
      </c>
    </row>
    <row r="59">
      <c r="C59" s="2">
        <v>0.656938289840801</v>
      </c>
      <c r="D59" s="2">
        <v>1180.03717071818</v>
      </c>
    </row>
    <row r="60">
      <c r="C60" s="2">
        <v>0.656938289840801</v>
      </c>
      <c r="D60" s="2">
        <v>1152.72521952121</v>
      </c>
    </row>
    <row r="61">
      <c r="C61" s="2">
        <v>0.656938289840801</v>
      </c>
      <c r="D61" s="2">
        <v>1112.47602828357</v>
      </c>
    </row>
    <row r="62">
      <c r="C62" s="2">
        <v>0.656938289840801</v>
      </c>
      <c r="D62" s="2">
        <v>1049.22729919585</v>
      </c>
    </row>
    <row r="63">
      <c r="C63" s="2">
        <v>0.656938289840801</v>
      </c>
      <c r="D63" s="2">
        <v>1001.79075238007</v>
      </c>
    </row>
    <row r="64">
      <c r="C64" s="2">
        <v>0.656938289840801</v>
      </c>
      <c r="D64" s="2">
        <v>958.666618911174</v>
      </c>
    </row>
    <row r="65">
      <c r="C65" s="2">
        <v>0.656938289840801</v>
      </c>
      <c r="D65" s="2">
        <v>912.667543211017</v>
      </c>
    </row>
    <row r="66">
      <c r="C66" s="2">
        <v>0.58226243229936</v>
      </c>
      <c r="D66" s="2">
        <v>1181.47464183381</v>
      </c>
      <c r="S66" s="1" t="s">
        <v>75</v>
      </c>
      <c r="T66" s="2" t="s">
        <v>76</v>
      </c>
    </row>
    <row r="67">
      <c r="C67" s="2">
        <v>0.579390283932381</v>
      </c>
      <c r="D67" s="2">
        <v>1198.72429522136</v>
      </c>
      <c r="S67" s="2" t="s">
        <v>77</v>
      </c>
    </row>
    <row r="68">
      <c r="C68" s="2">
        <v>0.575800098473658</v>
      </c>
      <c r="D68" s="2">
        <v>1224.5987753027</v>
      </c>
      <c r="S68" s="2" t="s">
        <v>78</v>
      </c>
    </row>
    <row r="69">
      <c r="C69" s="2">
        <v>0.569337764647956</v>
      </c>
      <c r="D69" s="2">
        <v>1256.22313984656</v>
      </c>
      <c r="S69" s="1" t="s">
        <v>27</v>
      </c>
      <c r="T69" s="1" t="s">
        <v>79</v>
      </c>
      <c r="U69" s="1" t="s">
        <v>80</v>
      </c>
      <c r="V69" s="1" t="s">
        <v>81</v>
      </c>
    </row>
    <row r="70">
      <c r="C70" s="2">
        <v>0.655502215657311</v>
      </c>
      <c r="D70" s="2">
        <v>881.043178667159</v>
      </c>
      <c r="S70" s="2">
        <v>1100.0</v>
      </c>
      <c r="T70" s="12">
        <f t="shared" ref="T70:T75" si="6">8.314*S70*2*2.303*(8.398-(11790/S70))</f>
        <v>-97734.67162</v>
      </c>
      <c r="U70" s="2">
        <v>-55578.8</v>
      </c>
      <c r="V70" s="2">
        <v>-55938.8</v>
      </c>
    </row>
    <row r="71">
      <c r="C71" s="2">
        <v>0.648321844739865</v>
      </c>
      <c r="D71" s="2">
        <v>881.043178667159</v>
      </c>
      <c r="S71" s="2">
        <v>1150.0</v>
      </c>
      <c r="T71" s="12">
        <f t="shared" si="6"/>
        <v>-81654.90177</v>
      </c>
      <c r="U71" s="2">
        <v>-48211.5</v>
      </c>
      <c r="V71" s="2">
        <v>-49201.5</v>
      </c>
    </row>
    <row r="72">
      <c r="C72" s="2">
        <v>0.633961102904973</v>
      </c>
      <c r="D72" s="2">
        <v>881.043178667159</v>
      </c>
      <c r="S72" s="2">
        <v>1200.0</v>
      </c>
      <c r="T72" s="12">
        <f t="shared" si="6"/>
        <v>-65575.13192</v>
      </c>
      <c r="U72" s="2">
        <v>-40872.2</v>
      </c>
      <c r="V72" s="2">
        <v>-42492.2</v>
      </c>
    </row>
    <row r="73">
      <c r="C73" s="2">
        <v>0.611701953060889</v>
      </c>
      <c r="D73" s="2">
        <v>881.043178667159</v>
      </c>
      <c r="S73" s="2">
        <v>1250.0</v>
      </c>
      <c r="T73" s="12">
        <f t="shared" si="6"/>
        <v>-49495.36207</v>
      </c>
      <c r="U73" s="2">
        <v>-33559.9</v>
      </c>
      <c r="V73" s="2">
        <v>-35809.9</v>
      </c>
    </row>
    <row r="74">
      <c r="C74" s="2">
        <v>0.59016084030855</v>
      </c>
      <c r="D74" s="2">
        <v>881.043178667159</v>
      </c>
      <c r="S74" s="2">
        <v>1300.0</v>
      </c>
      <c r="T74" s="12">
        <f t="shared" si="6"/>
        <v>-33415.59222</v>
      </c>
      <c r="U74" s="2">
        <v>-26273.2</v>
      </c>
      <c r="V74" s="2">
        <v>-29153.2</v>
      </c>
    </row>
    <row r="75">
      <c r="C75" s="2">
        <v>0.579390283932381</v>
      </c>
      <c r="D75" s="2">
        <v>881.043178667159</v>
      </c>
      <c r="S75" s="2">
        <v>1350.0</v>
      </c>
      <c r="T75" s="12">
        <f t="shared" si="6"/>
        <v>-17335.82237</v>
      </c>
      <c r="U75" s="2">
        <v>-19011.3</v>
      </c>
      <c r="V75" s="2">
        <v>-22521.3</v>
      </c>
    </row>
    <row r="76">
      <c r="C76" s="2">
        <v>0.680633513868373</v>
      </c>
      <c r="D76" s="2">
        <v>820.669391810703</v>
      </c>
    </row>
    <row r="77">
      <c r="C77" s="2">
        <v>0.679197439684884</v>
      </c>
      <c r="D77" s="2">
        <v>988.853512339403</v>
      </c>
    </row>
    <row r="78">
      <c r="C78" s="2">
        <v>0.679915476776629</v>
      </c>
      <c r="D78" s="2">
        <v>937.104552176726</v>
      </c>
    </row>
    <row r="79">
      <c r="C79" s="2">
        <v>0.679915476776629</v>
      </c>
      <c r="D79" s="2">
        <v>878.1682364359</v>
      </c>
    </row>
    <row r="80">
      <c r="C80" s="2">
        <v>0.666990809125225</v>
      </c>
      <c r="D80" s="2">
        <v>1099.5387882429</v>
      </c>
    </row>
    <row r="81">
      <c r="C81" s="2">
        <v>0.672735105859182</v>
      </c>
      <c r="D81" s="2">
        <v>1042.0399436177</v>
      </c>
    </row>
    <row r="82">
      <c r="C82" s="2">
        <v>0.666990809125225</v>
      </c>
      <c r="D82" s="2">
        <v>853.731227470191</v>
      </c>
    </row>
    <row r="83">
      <c r="C83" s="2">
        <v>0.665554734941736</v>
      </c>
      <c r="D83" s="2">
        <v>823.544334041963</v>
      </c>
    </row>
    <row r="84">
      <c r="C84" s="2">
        <v>0.666272772033481</v>
      </c>
      <c r="D84" s="2">
        <v>800.544796191884</v>
      </c>
    </row>
    <row r="85">
      <c r="C85" s="2">
        <v>0.666272772033481</v>
      </c>
      <c r="D85" s="2">
        <v>738.733538219798</v>
      </c>
    </row>
    <row r="86">
      <c r="C86" s="2">
        <v>0.666990809125225</v>
      </c>
      <c r="D86" s="2">
        <v>669.734924669562</v>
      </c>
    </row>
    <row r="87">
      <c r="C87" s="2">
        <v>0.666990809125225</v>
      </c>
      <c r="D87" s="2">
        <v>566.237004344209</v>
      </c>
    </row>
    <row r="88">
      <c r="C88" s="2">
        <v>0.66770884621697</v>
      </c>
      <c r="D88" s="2">
        <v>492.925977447084</v>
      </c>
    </row>
    <row r="89">
      <c r="C89" s="2">
        <v>0.66770884621697</v>
      </c>
      <c r="D89" s="2">
        <v>454.114257325076</v>
      </c>
    </row>
    <row r="90">
      <c r="C90" s="2">
        <v>0.701456589528967</v>
      </c>
      <c r="D90" s="2">
        <v>819.231920695073</v>
      </c>
    </row>
    <row r="91">
      <c r="C91" s="2">
        <v>0.740230592483177</v>
      </c>
      <c r="D91" s="2">
        <v>820.669391810703</v>
      </c>
    </row>
    <row r="92">
      <c r="C92" s="2">
        <v>0.794801411455769</v>
      </c>
      <c r="D92" s="2">
        <v>820.669391810703</v>
      </c>
    </row>
    <row r="93">
      <c r="C93" s="2">
        <v>0.863014935171508</v>
      </c>
      <c r="D93" s="2">
        <v>823.544334041963</v>
      </c>
    </row>
    <row r="94">
      <c r="C94" s="2">
        <v>0.911841457410143</v>
      </c>
      <c r="D94" s="2">
        <v>819.231920695073</v>
      </c>
    </row>
    <row r="95">
      <c r="C95" s="2">
        <v>0.963540128015756</v>
      </c>
      <c r="D95" s="2">
        <v>823.544334041963</v>
      </c>
    </row>
    <row r="96">
      <c r="C96" s="2">
        <v>0.987235352043328</v>
      </c>
      <c r="D96" s="2">
        <v>823.544334041963</v>
      </c>
    </row>
    <row r="97">
      <c r="C97" s="2">
        <v>0.708636960446414</v>
      </c>
      <c r="D97" s="2">
        <v>988.853512339403</v>
      </c>
    </row>
    <row r="98">
      <c r="C98" s="2">
        <v>0.775414409978664</v>
      </c>
      <c r="D98" s="2">
        <v>988.853512339403</v>
      </c>
    </row>
    <row r="99">
      <c r="C99" s="2">
        <v>0.837883636960446</v>
      </c>
      <c r="D99" s="2">
        <v>990.290983455032</v>
      </c>
    </row>
    <row r="100">
      <c r="C100" s="2">
        <v>0.929792384703758</v>
      </c>
      <c r="D100" s="2">
        <v>988.853512339403</v>
      </c>
    </row>
    <row r="101">
      <c r="C101" s="2">
        <v>0.976464795667159</v>
      </c>
      <c r="D101" s="2">
        <v>987.416041223773</v>
      </c>
    </row>
    <row r="103">
      <c r="A103" s="3" t="s">
        <v>82</v>
      </c>
    </row>
    <row r="105">
      <c r="A105" s="2" t="s">
        <v>83</v>
      </c>
    </row>
    <row r="106">
      <c r="A106" s="2" t="s">
        <v>84</v>
      </c>
      <c r="B106" s="2" t="s">
        <v>85</v>
      </c>
      <c r="C106" s="2" t="s">
        <v>86</v>
      </c>
      <c r="D106" s="2" t="s">
        <v>87</v>
      </c>
    </row>
    <row r="107">
      <c r="A107" s="2">
        <v>-0.212081620129123</v>
      </c>
      <c r="B107" s="2">
        <v>0.13921793589321</v>
      </c>
      <c r="C107" s="2">
        <v>-21.7440030837608</v>
      </c>
      <c r="D107" s="2">
        <v>-2.54261780742834E-4</v>
      </c>
    </row>
    <row r="109">
      <c r="A109" s="1" t="s">
        <v>88</v>
      </c>
      <c r="B109" s="9"/>
      <c r="C109" s="9"/>
    </row>
    <row r="110">
      <c r="A110" s="1" t="s">
        <v>89</v>
      </c>
      <c r="B110" s="1" t="s">
        <v>90</v>
      </c>
      <c r="C110" s="2" t="s">
        <v>91</v>
      </c>
      <c r="D110" s="2" t="s">
        <v>92</v>
      </c>
      <c r="E110" s="2" t="s">
        <v>93</v>
      </c>
    </row>
    <row r="111">
      <c r="A111" s="2">
        <v>5.0</v>
      </c>
      <c r="B111" s="2">
        <v>0.0176</v>
      </c>
      <c r="C111" s="7">
        <f t="shared" ref="C111:C150" si="7">A$107+B$107*A111+C$107*(A111^-2)+D$107*A111*A111</f>
        <v>-0.3921086085</v>
      </c>
      <c r="D111" s="7">
        <f t="shared" ref="D111:D150" si="8">B111-C111</f>
        <v>0.4097086085</v>
      </c>
      <c r="E111" s="7">
        <f t="shared" ref="E111:E150" si="9">D111*D111</f>
        <v>0.1678611439</v>
      </c>
    </row>
    <row r="112">
      <c r="A112" s="2">
        <v>10.0</v>
      </c>
      <c r="B112" s="2">
        <v>0.244</v>
      </c>
      <c r="C112" s="7">
        <f t="shared" si="7"/>
        <v>0.9372315299</v>
      </c>
      <c r="D112" s="7">
        <f t="shared" si="8"/>
        <v>-0.6932315299</v>
      </c>
      <c r="E112" s="7">
        <f t="shared" si="9"/>
        <v>0.480569954</v>
      </c>
    </row>
    <row r="113">
      <c r="A113" s="2">
        <v>15.0</v>
      </c>
      <c r="B113" s="2">
        <v>0.681</v>
      </c>
      <c r="C113" s="7">
        <f t="shared" si="7"/>
        <v>1.722338504</v>
      </c>
      <c r="D113" s="7">
        <f t="shared" si="8"/>
        <v>-1.041338504</v>
      </c>
      <c r="E113" s="7">
        <f t="shared" si="9"/>
        <v>1.08438588</v>
      </c>
    </row>
    <row r="114">
      <c r="A114" s="2">
        <v>20.0</v>
      </c>
      <c r="B114" s="2">
        <v>1.281</v>
      </c>
      <c r="C114" s="7">
        <f t="shared" si="7"/>
        <v>2.416212378</v>
      </c>
      <c r="D114" s="7">
        <f t="shared" si="8"/>
        <v>-1.135212378</v>
      </c>
      <c r="E114" s="7">
        <f t="shared" si="9"/>
        <v>1.288707143</v>
      </c>
    </row>
    <row r="115">
      <c r="A115" s="2">
        <v>25.0</v>
      </c>
      <c r="B115" s="2">
        <v>2.031</v>
      </c>
      <c r="C115" s="7">
        <f t="shared" si="7"/>
        <v>3.074662759</v>
      </c>
      <c r="D115" s="7">
        <f t="shared" si="8"/>
        <v>-1.043662759</v>
      </c>
      <c r="E115" s="7">
        <f t="shared" si="9"/>
        <v>1.089231955</v>
      </c>
    </row>
    <row r="116">
      <c r="A116" s="2">
        <v>30.0</v>
      </c>
      <c r="B116" s="2">
        <v>2.883</v>
      </c>
      <c r="C116" s="7">
        <f t="shared" si="7"/>
        <v>3.711460851</v>
      </c>
      <c r="D116" s="7">
        <f t="shared" si="8"/>
        <v>-0.8284608506</v>
      </c>
      <c r="E116" s="7">
        <f t="shared" si="9"/>
        <v>0.6863473809</v>
      </c>
    </row>
    <row r="117">
      <c r="A117" s="2">
        <v>35.0</v>
      </c>
      <c r="B117" s="2">
        <v>3.774</v>
      </c>
      <c r="C117" s="7">
        <f t="shared" si="7"/>
        <v>4.331325248</v>
      </c>
      <c r="D117" s="7">
        <f t="shared" si="8"/>
        <v>-0.5573252481</v>
      </c>
      <c r="E117" s="7">
        <f t="shared" si="9"/>
        <v>0.3106114322</v>
      </c>
    </row>
    <row r="118">
      <c r="A118" s="2">
        <v>40.0</v>
      </c>
      <c r="B118" s="2">
        <v>4.676</v>
      </c>
      <c r="C118" s="7">
        <f t="shared" si="7"/>
        <v>4.936226964</v>
      </c>
      <c r="D118" s="7">
        <f t="shared" si="8"/>
        <v>-0.2602269645</v>
      </c>
      <c r="E118" s="7">
        <f t="shared" si="9"/>
        <v>0.06771807304</v>
      </c>
    </row>
    <row r="119">
      <c r="A119" s="2">
        <v>45.0</v>
      </c>
      <c r="B119" s="2">
        <v>5.562</v>
      </c>
      <c r="C119" s="7">
        <f t="shared" si="7"/>
        <v>5.52710761</v>
      </c>
      <c r="D119" s="7">
        <f t="shared" si="8"/>
        <v>0.03489239024</v>
      </c>
      <c r="E119" s="7">
        <f t="shared" si="9"/>
        <v>0.001217478897</v>
      </c>
    </row>
    <row r="120">
      <c r="A120" s="2">
        <v>50.0</v>
      </c>
      <c r="B120" s="2">
        <v>6.416</v>
      </c>
      <c r="C120" s="7">
        <f t="shared" si="7"/>
        <v>6.104463121</v>
      </c>
      <c r="D120" s="7">
        <f t="shared" si="8"/>
        <v>0.3115368786</v>
      </c>
      <c r="E120" s="7">
        <f t="shared" si="9"/>
        <v>0.0970552267</v>
      </c>
    </row>
    <row r="121">
      <c r="A121" s="2">
        <v>60.0</v>
      </c>
      <c r="B121" s="2">
        <v>7.992</v>
      </c>
      <c r="C121" s="7">
        <f t="shared" si="7"/>
        <v>7.219612122</v>
      </c>
      <c r="D121" s="7">
        <f t="shared" si="8"/>
        <v>0.7723878781</v>
      </c>
      <c r="E121" s="7">
        <f t="shared" si="9"/>
        <v>0.5965830342</v>
      </c>
    </row>
    <row r="122">
      <c r="A122" s="2">
        <v>70.0</v>
      </c>
      <c r="B122" s="2">
        <v>9.37</v>
      </c>
      <c r="C122" s="7">
        <f t="shared" si="7"/>
        <v>8.282853615</v>
      </c>
      <c r="D122" s="7">
        <f t="shared" si="8"/>
        <v>1.087146385</v>
      </c>
      <c r="E122" s="7">
        <f t="shared" si="9"/>
        <v>1.181887262</v>
      </c>
    </row>
    <row r="123">
      <c r="A123" s="2">
        <v>80.0</v>
      </c>
      <c r="B123" s="2">
        <v>10.56</v>
      </c>
      <c r="C123" s="7">
        <f t="shared" si="7"/>
        <v>9.294680354</v>
      </c>
      <c r="D123" s="7">
        <f t="shared" si="8"/>
        <v>1.265319646</v>
      </c>
      <c r="E123" s="7">
        <f t="shared" si="9"/>
        <v>1.601033806</v>
      </c>
    </row>
    <row r="124">
      <c r="A124" s="2">
        <v>90.0</v>
      </c>
      <c r="B124" s="2">
        <v>11.58</v>
      </c>
      <c r="C124" s="7">
        <f t="shared" si="7"/>
        <v>10.25532774</v>
      </c>
      <c r="D124" s="7">
        <f t="shared" si="8"/>
        <v>1.324672259</v>
      </c>
      <c r="E124" s="7">
        <f t="shared" si="9"/>
        <v>1.754756593</v>
      </c>
    </row>
    <row r="125">
      <c r="A125" s="2">
        <v>100.0</v>
      </c>
      <c r="B125" s="2">
        <v>12.45</v>
      </c>
      <c r="C125" s="7">
        <f t="shared" si="7"/>
        <v>11.16491976</v>
      </c>
      <c r="D125" s="7">
        <f t="shared" si="8"/>
        <v>1.285080239</v>
      </c>
      <c r="E125" s="7">
        <f t="shared" si="9"/>
        <v>1.651431219</v>
      </c>
    </row>
    <row r="126">
      <c r="A126" s="2">
        <v>110.0</v>
      </c>
      <c r="B126" s="2">
        <v>13.21</v>
      </c>
      <c r="C126" s="7">
        <f t="shared" si="7"/>
        <v>12.02352676</v>
      </c>
      <c r="D126" s="7">
        <f t="shared" si="8"/>
        <v>1.186473244</v>
      </c>
      <c r="E126" s="7">
        <f t="shared" si="9"/>
        <v>1.407718759</v>
      </c>
    </row>
    <row r="127">
      <c r="A127" s="2">
        <v>120.0</v>
      </c>
      <c r="B127" s="2">
        <v>13.87</v>
      </c>
      <c r="C127" s="7">
        <f t="shared" si="7"/>
        <v>12.83119104</v>
      </c>
      <c r="D127" s="7">
        <f t="shared" si="8"/>
        <v>1.038808956</v>
      </c>
      <c r="E127" s="7">
        <f t="shared" si="9"/>
        <v>1.079124047</v>
      </c>
    </row>
    <row r="128">
      <c r="A128" s="2">
        <v>130.0</v>
      </c>
      <c r="B128" s="2">
        <v>14.44</v>
      </c>
      <c r="C128" s="7">
        <f t="shared" si="7"/>
        <v>13.58793932</v>
      </c>
      <c r="D128" s="7">
        <f t="shared" si="8"/>
        <v>0.852060676</v>
      </c>
      <c r="E128" s="7">
        <f t="shared" si="9"/>
        <v>0.7260073955</v>
      </c>
    </row>
    <row r="129">
      <c r="A129" s="2">
        <v>140.0</v>
      </c>
      <c r="B129" s="2">
        <v>14.94</v>
      </c>
      <c r="C129" s="7">
        <f t="shared" si="7"/>
        <v>14.29378911</v>
      </c>
      <c r="D129" s="7">
        <f t="shared" si="8"/>
        <v>0.6462108856</v>
      </c>
      <c r="E129" s="7">
        <f t="shared" si="9"/>
        <v>0.4175885086</v>
      </c>
    </row>
    <row r="130">
      <c r="A130" s="2">
        <v>150.0</v>
      </c>
      <c r="B130" s="2">
        <v>15.37</v>
      </c>
      <c r="C130" s="7">
        <f t="shared" si="7"/>
        <v>14.9487523</v>
      </c>
      <c r="D130" s="7">
        <f t="shared" si="8"/>
        <v>0.421247703</v>
      </c>
      <c r="E130" s="7">
        <f t="shared" si="9"/>
        <v>0.1774496273</v>
      </c>
    </row>
    <row r="131">
      <c r="A131" s="2">
        <v>160.0</v>
      </c>
      <c r="B131" s="2">
        <v>15.75</v>
      </c>
      <c r="C131" s="7">
        <f t="shared" si="7"/>
        <v>15.55283716</v>
      </c>
      <c r="D131" s="7">
        <f t="shared" si="8"/>
        <v>0.1971628394</v>
      </c>
      <c r="E131" s="7">
        <f t="shared" si="9"/>
        <v>0.03887318522</v>
      </c>
    </row>
    <row r="132">
      <c r="A132" s="2">
        <v>170.0</v>
      </c>
      <c r="B132" s="2">
        <v>16.07</v>
      </c>
      <c r="C132" s="7">
        <f t="shared" si="7"/>
        <v>16.10604963</v>
      </c>
      <c r="D132" s="7">
        <f t="shared" si="8"/>
        <v>-0.0360496306</v>
      </c>
      <c r="E132" s="7">
        <f t="shared" si="9"/>
        <v>0.001299575866</v>
      </c>
    </row>
    <row r="133">
      <c r="A133" s="2">
        <v>180.0</v>
      </c>
      <c r="B133" s="2">
        <v>16.36</v>
      </c>
      <c r="C133" s="7">
        <f t="shared" si="7"/>
        <v>16.60839403</v>
      </c>
      <c r="D133" s="7">
        <f t="shared" si="8"/>
        <v>-0.2483940334</v>
      </c>
      <c r="E133" s="7">
        <f t="shared" si="9"/>
        <v>0.06169959582</v>
      </c>
    </row>
    <row r="134">
      <c r="A134" s="2">
        <v>190.0</v>
      </c>
      <c r="B134" s="2">
        <v>16.62</v>
      </c>
      <c r="C134" s="7">
        <f t="shared" si="7"/>
        <v>17.05987359</v>
      </c>
      <c r="D134" s="7">
        <f t="shared" si="8"/>
        <v>-0.4398735878</v>
      </c>
      <c r="E134" s="7">
        <f t="shared" si="9"/>
        <v>0.1934887733</v>
      </c>
    </row>
    <row r="135">
      <c r="A135" s="2">
        <v>200.0</v>
      </c>
      <c r="B135" s="2">
        <v>16.85</v>
      </c>
      <c r="C135" s="7">
        <f t="shared" si="7"/>
        <v>17.46049073</v>
      </c>
      <c r="D135" s="7">
        <f t="shared" si="8"/>
        <v>-0.6104907287</v>
      </c>
      <c r="E135" s="7">
        <f t="shared" si="9"/>
        <v>0.3726989299</v>
      </c>
    </row>
    <row r="136">
      <c r="A136" s="2">
        <v>210.0</v>
      </c>
      <c r="B136" s="2">
        <v>17.07</v>
      </c>
      <c r="C136" s="7">
        <f t="shared" si="7"/>
        <v>17.81024733</v>
      </c>
      <c r="D136" s="7">
        <f t="shared" si="8"/>
        <v>-0.7402473254</v>
      </c>
      <c r="E136" s="7">
        <f t="shared" si="9"/>
        <v>0.5479661027</v>
      </c>
    </row>
    <row r="137">
      <c r="A137" s="2">
        <v>220.0</v>
      </c>
      <c r="B137" s="2">
        <v>17.26</v>
      </c>
      <c r="C137" s="7">
        <f t="shared" si="7"/>
        <v>18.10914483</v>
      </c>
      <c r="D137" s="7">
        <f t="shared" si="8"/>
        <v>-0.8491448322</v>
      </c>
      <c r="E137" s="7">
        <f t="shared" si="9"/>
        <v>0.721046946</v>
      </c>
    </row>
    <row r="138">
      <c r="A138" s="2">
        <v>230.0</v>
      </c>
      <c r="B138" s="2">
        <v>17.44</v>
      </c>
      <c r="C138" s="7">
        <f t="shared" si="7"/>
        <v>18.35718439</v>
      </c>
      <c r="D138" s="7">
        <f t="shared" si="8"/>
        <v>-0.9171843943</v>
      </c>
      <c r="E138" s="7">
        <f t="shared" si="9"/>
        <v>0.8412272131</v>
      </c>
    </row>
    <row r="139">
      <c r="A139" s="2">
        <v>240.0</v>
      </c>
      <c r="B139" s="2">
        <v>17.61</v>
      </c>
      <c r="C139" s="7">
        <f t="shared" si="7"/>
        <v>18.55436692</v>
      </c>
      <c r="D139" s="7">
        <f t="shared" si="8"/>
        <v>-0.9443669234</v>
      </c>
      <c r="E139" s="7">
        <f t="shared" si="9"/>
        <v>0.891828886</v>
      </c>
    </row>
    <row r="140">
      <c r="A140" s="2">
        <v>250.0</v>
      </c>
      <c r="B140" s="2">
        <v>17.77</v>
      </c>
      <c r="C140" s="7">
        <f t="shared" si="7"/>
        <v>18.70069315</v>
      </c>
      <c r="D140" s="7">
        <f t="shared" si="8"/>
        <v>-0.9306931527</v>
      </c>
      <c r="E140" s="7">
        <f t="shared" si="9"/>
        <v>0.8661897445</v>
      </c>
    </row>
    <row r="141">
      <c r="A141" s="2">
        <v>260.0</v>
      </c>
      <c r="B141" s="2">
        <v>17.92</v>
      </c>
      <c r="C141" s="7">
        <f t="shared" si="7"/>
        <v>18.79616368</v>
      </c>
      <c r="D141" s="7">
        <f t="shared" si="8"/>
        <v>-0.876163677</v>
      </c>
      <c r="E141" s="7">
        <f t="shared" si="9"/>
        <v>0.767662789</v>
      </c>
    </row>
    <row r="142">
      <c r="A142" s="2">
        <v>270.0</v>
      </c>
      <c r="B142" s="2">
        <v>18.05</v>
      </c>
      <c r="C142" s="7">
        <f t="shared" si="7"/>
        <v>18.84077898</v>
      </c>
      <c r="D142" s="7">
        <f t="shared" si="8"/>
        <v>-0.7907789832</v>
      </c>
      <c r="E142" s="7">
        <f t="shared" si="9"/>
        <v>0.6253314003</v>
      </c>
    </row>
    <row r="143">
      <c r="A143" s="2">
        <v>280.0</v>
      </c>
      <c r="B143" s="2">
        <v>18.17</v>
      </c>
      <c r="C143" s="7">
        <f t="shared" si="7"/>
        <v>18.83453947</v>
      </c>
      <c r="D143" s="7">
        <f t="shared" si="8"/>
        <v>-0.6645394728</v>
      </c>
      <c r="E143" s="7">
        <f t="shared" si="9"/>
        <v>0.4416127108</v>
      </c>
    </row>
    <row r="144">
      <c r="A144" s="2">
        <v>290.0</v>
      </c>
      <c r="B144" s="2">
        <v>18.29</v>
      </c>
      <c r="C144" s="7">
        <f t="shared" si="7"/>
        <v>18.77744548</v>
      </c>
      <c r="D144" s="7">
        <f t="shared" si="8"/>
        <v>-0.487445479</v>
      </c>
      <c r="E144" s="7">
        <f t="shared" si="9"/>
        <v>0.237603095</v>
      </c>
    </row>
    <row r="145">
      <c r="A145" s="2">
        <v>300.0</v>
      </c>
      <c r="B145" s="2">
        <v>18.4</v>
      </c>
      <c r="C145" s="7">
        <f t="shared" si="7"/>
        <v>18.66949728</v>
      </c>
      <c r="D145" s="7">
        <f t="shared" si="8"/>
        <v>-0.2694972809</v>
      </c>
      <c r="E145" s="7">
        <f t="shared" si="9"/>
        <v>0.07262878444</v>
      </c>
    </row>
    <row r="146">
      <c r="A146" s="2">
        <v>310.0</v>
      </c>
      <c r="B146" s="2">
        <v>18.51</v>
      </c>
      <c r="C146" s="7">
        <f t="shared" si="7"/>
        <v>18.51069511</v>
      </c>
      <c r="D146" s="7">
        <f t="shared" si="8"/>
        <v>-0.0006951130395</v>
      </c>
      <c r="E146" s="7">
        <f t="shared" si="9"/>
        <v>0.0000004831821377</v>
      </c>
    </row>
    <row r="147">
      <c r="A147" s="2">
        <v>320.0</v>
      </c>
      <c r="B147" s="2">
        <v>18.61</v>
      </c>
      <c r="C147" s="7">
        <f t="shared" si="7"/>
        <v>18.30103917</v>
      </c>
      <c r="D147" s="7">
        <f t="shared" si="8"/>
        <v>0.3089608261</v>
      </c>
      <c r="E147" s="7">
        <f t="shared" si="9"/>
        <v>0.09545679209</v>
      </c>
    </row>
    <row r="148">
      <c r="A148" s="2">
        <v>330.0</v>
      </c>
      <c r="B148" s="2">
        <v>18.7</v>
      </c>
      <c r="C148" s="7">
        <f t="shared" si="7"/>
        <v>18.04052963</v>
      </c>
      <c r="D148" s="7">
        <f t="shared" si="8"/>
        <v>0.6594703677</v>
      </c>
      <c r="E148" s="7">
        <f t="shared" si="9"/>
        <v>0.4349011659</v>
      </c>
    </row>
    <row r="149">
      <c r="A149" s="2">
        <v>340.0</v>
      </c>
      <c r="B149" s="2">
        <v>18.79</v>
      </c>
      <c r="C149" s="7">
        <f t="shared" si="7"/>
        <v>17.72916663</v>
      </c>
      <c r="D149" s="7">
        <f t="shared" si="8"/>
        <v>1.060833367</v>
      </c>
      <c r="E149" s="7">
        <f t="shared" si="9"/>
        <v>1.125367433</v>
      </c>
    </row>
    <row r="150">
      <c r="A150" s="2">
        <v>350.0</v>
      </c>
      <c r="B150" s="2">
        <v>18.87</v>
      </c>
      <c r="C150" s="7">
        <f t="shared" si="7"/>
        <v>17.3669503</v>
      </c>
      <c r="D150" s="7">
        <f t="shared" si="8"/>
        <v>1.503049701</v>
      </c>
      <c r="E150" s="7">
        <f t="shared" si="9"/>
        <v>2.259158402</v>
      </c>
    </row>
    <row r="151">
      <c r="D151" s="2" t="s">
        <v>94</v>
      </c>
      <c r="E151" s="7">
        <f>SUM(E109:E150)</f>
        <v>26.46332793</v>
      </c>
    </row>
    <row r="155">
      <c r="A155" s="2" t="s">
        <v>95</v>
      </c>
      <c r="C155" s="2" t="s">
        <v>25</v>
      </c>
    </row>
    <row r="156">
      <c r="A156" s="2" t="s">
        <v>96</v>
      </c>
      <c r="B156" s="2" t="s">
        <v>97</v>
      </c>
      <c r="C156" s="2" t="s">
        <v>98</v>
      </c>
      <c r="D156" s="2" t="s">
        <v>99</v>
      </c>
      <c r="E156" s="2" t="s">
        <v>100</v>
      </c>
      <c r="F156" s="2" t="s">
        <v>101</v>
      </c>
      <c r="G156" s="2" t="s">
        <v>102</v>
      </c>
    </row>
    <row r="157">
      <c r="B157" s="2" t="s">
        <v>103</v>
      </c>
      <c r="C157" s="2" t="s">
        <v>104</v>
      </c>
      <c r="D157" s="2" t="s">
        <v>105</v>
      </c>
      <c r="E157" s="2" t="s">
        <v>106</v>
      </c>
      <c r="F157" s="2" t="s">
        <v>107</v>
      </c>
      <c r="G157" s="2" t="s">
        <v>108</v>
      </c>
    </row>
    <row r="158">
      <c r="A158" s="2" t="s">
        <v>109</v>
      </c>
      <c r="B158" s="13">
        <v>2.64563240416456E12</v>
      </c>
      <c r="C158" s="14">
        <v>-5.9431090761364E10</v>
      </c>
      <c r="D158" s="14">
        <v>8.873494984984E9</v>
      </c>
      <c r="E158" s="14">
        <v>-0.2912439219028</v>
      </c>
      <c r="F158" s="14">
        <v>-1.77305214586667E-4</v>
      </c>
      <c r="G158" s="14">
        <v>45.48845444336</v>
      </c>
      <c r="H158" s="15"/>
    </row>
    <row r="160">
      <c r="D160" s="15">
        <f>B158+C158*298+D158*298*LN(298)+E158*298*298+F158*298*298*298+G158/298</f>
        <v>210206.7168</v>
      </c>
      <c r="E160" s="7">
        <f>-90320-115.3*298</f>
        <v>-124679.4</v>
      </c>
    </row>
    <row r="161">
      <c r="A161" s="2" t="s">
        <v>110</v>
      </c>
      <c r="B161" s="2" t="s">
        <v>111</v>
      </c>
      <c r="C161" s="2" t="s">
        <v>112</v>
      </c>
    </row>
    <row r="162">
      <c r="A162" s="2">
        <v>700.0</v>
      </c>
      <c r="B162" s="7">
        <f>-90320-115.2692*700</f>
        <v>-171008.44</v>
      </c>
      <c r="C162" s="7">
        <f>-(79.25+0.00444*700)*1000</f>
        <v>-82358</v>
      </c>
    </row>
    <row r="164">
      <c r="A164" s="2" t="s">
        <v>113</v>
      </c>
    </row>
    <row r="166">
      <c r="A166" s="2" t="s">
        <v>114</v>
      </c>
      <c r="C166" s="1" t="s">
        <v>115</v>
      </c>
    </row>
    <row r="167">
      <c r="A167" s="2" t="s">
        <v>116</v>
      </c>
      <c r="D167" s="1" t="s">
        <v>117</v>
      </c>
      <c r="E167" s="1" t="s">
        <v>118</v>
      </c>
    </row>
    <row r="168">
      <c r="A168" s="2" t="s">
        <v>119</v>
      </c>
      <c r="B168" s="2" t="s">
        <v>120</v>
      </c>
      <c r="C168" s="2" t="s">
        <v>121</v>
      </c>
    </row>
    <row r="169">
      <c r="A169" s="1">
        <v>114.65349996749</v>
      </c>
      <c r="B169" s="1">
        <v>-0.448459767751312</v>
      </c>
      <c r="C169" s="1">
        <v>2.61567952602623E-4</v>
      </c>
    </row>
    <row r="170">
      <c r="A170" s="2" t="s">
        <v>122</v>
      </c>
      <c r="B170" s="2" t="s">
        <v>123</v>
      </c>
      <c r="C170" s="2" t="s">
        <v>124</v>
      </c>
      <c r="D170" s="2" t="s">
        <v>92</v>
      </c>
      <c r="E170" s="2" t="s">
        <v>93</v>
      </c>
    </row>
    <row r="171">
      <c r="A171" s="2">
        <v>725.0</v>
      </c>
      <c r="B171" s="7">
        <f t="shared" ref="B171:B240" si="10">-79.25+0.00444*A171</f>
        <v>-76.031</v>
      </c>
      <c r="C171" s="7">
        <f t="shared" ref="C171:C265" si="11">A$169+B$169*A171+C$169*A171*A171</f>
        <v>-72.99317657</v>
      </c>
      <c r="D171" s="7">
        <f t="shared" ref="D171:D265" si="12">B171-C171</f>
        <v>-3.037823435</v>
      </c>
      <c r="E171" s="7">
        <f t="shared" ref="E171:E265" si="13">D171^2</f>
        <v>9.228371219</v>
      </c>
    </row>
    <row r="172">
      <c r="A172" s="2">
        <v>730.0</v>
      </c>
      <c r="B172" s="7">
        <f t="shared" si="10"/>
        <v>-76.0088</v>
      </c>
      <c r="C172" s="7">
        <f t="shared" si="11"/>
        <v>-73.33256855</v>
      </c>
      <c r="D172" s="7">
        <f t="shared" si="12"/>
        <v>-2.676231451</v>
      </c>
      <c r="E172" s="7">
        <f t="shared" si="13"/>
        <v>7.162214779</v>
      </c>
    </row>
    <row r="173">
      <c r="A173" s="2">
        <v>735.0</v>
      </c>
      <c r="B173" s="7">
        <f t="shared" si="10"/>
        <v>-75.9866</v>
      </c>
      <c r="C173" s="7">
        <f t="shared" si="11"/>
        <v>-73.65888213</v>
      </c>
      <c r="D173" s="7">
        <f t="shared" si="12"/>
        <v>-2.327717865</v>
      </c>
      <c r="E173" s="7">
        <f t="shared" si="13"/>
        <v>5.418270459</v>
      </c>
    </row>
    <row r="174">
      <c r="A174" s="2">
        <v>740.0</v>
      </c>
      <c r="B174" s="7">
        <f t="shared" si="10"/>
        <v>-75.9644</v>
      </c>
      <c r="C174" s="7">
        <f t="shared" si="11"/>
        <v>-73.97211732</v>
      </c>
      <c r="D174" s="7">
        <f t="shared" si="12"/>
        <v>-1.992282677</v>
      </c>
      <c r="E174" s="7">
        <f t="shared" si="13"/>
        <v>3.969190264</v>
      </c>
    </row>
    <row r="175">
      <c r="A175" s="2">
        <v>745.0</v>
      </c>
      <c r="B175" s="7">
        <f t="shared" si="10"/>
        <v>-75.9422</v>
      </c>
      <c r="C175" s="7">
        <f t="shared" si="11"/>
        <v>-74.27227411</v>
      </c>
      <c r="D175" s="7">
        <f t="shared" si="12"/>
        <v>-1.669925886</v>
      </c>
      <c r="E175" s="7">
        <f t="shared" si="13"/>
        <v>2.788652465</v>
      </c>
    </row>
    <row r="176">
      <c r="A176" s="2">
        <v>750.0</v>
      </c>
      <c r="B176" s="7">
        <f t="shared" si="10"/>
        <v>-75.92</v>
      </c>
      <c r="C176" s="7">
        <f t="shared" si="11"/>
        <v>-74.55935251</v>
      </c>
      <c r="D176" s="7">
        <f t="shared" si="12"/>
        <v>-1.360647493</v>
      </c>
      <c r="E176" s="7">
        <f t="shared" si="13"/>
        <v>1.8513616</v>
      </c>
    </row>
    <row r="177">
      <c r="A177" s="2">
        <v>755.0</v>
      </c>
      <c r="B177" s="7">
        <f t="shared" si="10"/>
        <v>-75.8978</v>
      </c>
      <c r="C177" s="7">
        <f t="shared" si="11"/>
        <v>-74.8333525</v>
      </c>
      <c r="D177" s="7">
        <f t="shared" si="12"/>
        <v>-1.064447498</v>
      </c>
      <c r="E177" s="7">
        <f t="shared" si="13"/>
        <v>1.133048475</v>
      </c>
    </row>
    <row r="178">
      <c r="A178" s="2">
        <v>760.0</v>
      </c>
      <c r="B178" s="7">
        <f t="shared" si="10"/>
        <v>-75.8756</v>
      </c>
      <c r="C178" s="7">
        <f t="shared" si="11"/>
        <v>-75.0942741</v>
      </c>
      <c r="D178" s="7">
        <f t="shared" si="12"/>
        <v>-0.7813258998</v>
      </c>
      <c r="E178" s="7">
        <f t="shared" si="13"/>
        <v>0.6104701616</v>
      </c>
    </row>
    <row r="179">
      <c r="A179" s="2">
        <v>765.0</v>
      </c>
      <c r="B179" s="7">
        <f t="shared" si="10"/>
        <v>-75.8534</v>
      </c>
      <c r="C179" s="7">
        <f t="shared" si="11"/>
        <v>-75.3421173</v>
      </c>
      <c r="D179" s="7">
        <f t="shared" si="12"/>
        <v>-0.5112826996</v>
      </c>
      <c r="E179" s="7">
        <f t="shared" si="13"/>
        <v>0.2614099989</v>
      </c>
    </row>
    <row r="180">
      <c r="A180" s="2">
        <v>770.0</v>
      </c>
      <c r="B180" s="7">
        <f t="shared" si="10"/>
        <v>-75.8312</v>
      </c>
      <c r="C180" s="7">
        <f t="shared" si="11"/>
        <v>-75.5768821</v>
      </c>
      <c r="D180" s="7">
        <f t="shared" si="12"/>
        <v>-0.2543178971</v>
      </c>
      <c r="E180" s="7">
        <f t="shared" si="13"/>
        <v>0.06467759277</v>
      </c>
    </row>
    <row r="181">
      <c r="A181" s="2">
        <v>775.0</v>
      </c>
      <c r="B181" s="7">
        <f t="shared" si="10"/>
        <v>-75.809</v>
      </c>
      <c r="C181" s="7">
        <f t="shared" si="11"/>
        <v>-75.79856851</v>
      </c>
      <c r="D181" s="7">
        <f t="shared" si="12"/>
        <v>-0.01043149217</v>
      </c>
      <c r="E181" s="7">
        <f t="shared" si="13"/>
        <v>0.000108816029</v>
      </c>
    </row>
    <row r="182">
      <c r="A182" s="2">
        <v>780.0</v>
      </c>
      <c r="B182" s="7">
        <f t="shared" si="10"/>
        <v>-75.7868</v>
      </c>
      <c r="C182" s="7">
        <f t="shared" si="11"/>
        <v>-76.00717652</v>
      </c>
      <c r="D182" s="7">
        <f t="shared" si="12"/>
        <v>0.2203765151</v>
      </c>
      <c r="E182" s="7">
        <f t="shared" si="13"/>
        <v>0.04856580841</v>
      </c>
    </row>
    <row r="183">
      <c r="A183" s="2">
        <v>785.0</v>
      </c>
      <c r="B183" s="7">
        <f t="shared" si="10"/>
        <v>-75.7646</v>
      </c>
      <c r="C183" s="7">
        <f t="shared" si="11"/>
        <v>-76.20270612</v>
      </c>
      <c r="D183" s="7">
        <f t="shared" si="12"/>
        <v>0.4381061247</v>
      </c>
      <c r="E183" s="7">
        <f t="shared" si="13"/>
        <v>0.1919369765</v>
      </c>
    </row>
    <row r="184">
      <c r="A184" s="2">
        <v>790.0</v>
      </c>
      <c r="B184" s="7">
        <f t="shared" si="10"/>
        <v>-75.7424</v>
      </c>
      <c r="C184" s="7">
        <f t="shared" si="11"/>
        <v>-76.38515734</v>
      </c>
      <c r="D184" s="7">
        <f t="shared" si="12"/>
        <v>0.6427573367</v>
      </c>
      <c r="E184" s="7">
        <f t="shared" si="13"/>
        <v>0.4131369939</v>
      </c>
    </row>
    <row r="185">
      <c r="A185" s="2">
        <v>795.0</v>
      </c>
      <c r="B185" s="7">
        <f t="shared" si="10"/>
        <v>-75.7202</v>
      </c>
      <c r="C185" s="7">
        <f t="shared" si="11"/>
        <v>-76.55453015</v>
      </c>
      <c r="D185" s="7">
        <f t="shared" si="12"/>
        <v>0.8343301511</v>
      </c>
      <c r="E185" s="7">
        <f t="shared" si="13"/>
        <v>0.6961068011</v>
      </c>
    </row>
    <row r="186">
      <c r="A186" s="2">
        <v>800.0</v>
      </c>
      <c r="B186" s="7">
        <f t="shared" si="10"/>
        <v>-75.698</v>
      </c>
      <c r="C186" s="7">
        <f t="shared" si="11"/>
        <v>-76.71082457</v>
      </c>
      <c r="D186" s="7">
        <f t="shared" si="12"/>
        <v>1.012824568</v>
      </c>
      <c r="E186" s="7">
        <f t="shared" si="13"/>
        <v>1.025813605</v>
      </c>
    </row>
    <row r="187">
      <c r="A187" s="2">
        <v>805.0</v>
      </c>
      <c r="B187" s="7">
        <f t="shared" si="10"/>
        <v>-75.6758</v>
      </c>
      <c r="C187" s="7">
        <f t="shared" si="11"/>
        <v>-76.85404059</v>
      </c>
      <c r="D187" s="7">
        <f t="shared" si="12"/>
        <v>1.178240587</v>
      </c>
      <c r="E187" s="7">
        <f t="shared" si="13"/>
        <v>1.388250881</v>
      </c>
    </row>
    <row r="188">
      <c r="A188" s="2">
        <v>810.0</v>
      </c>
      <c r="B188" s="7">
        <f t="shared" si="10"/>
        <v>-75.6536</v>
      </c>
      <c r="C188" s="7">
        <f t="shared" si="11"/>
        <v>-76.98417821</v>
      </c>
      <c r="D188" s="7">
        <f t="shared" si="12"/>
        <v>1.330578208</v>
      </c>
      <c r="E188" s="7">
        <f t="shared" si="13"/>
        <v>1.770438369</v>
      </c>
    </row>
    <row r="189">
      <c r="A189" s="2">
        <v>815.0</v>
      </c>
      <c r="B189" s="7">
        <f t="shared" si="10"/>
        <v>-75.6314</v>
      </c>
      <c r="C189" s="7">
        <f t="shared" si="11"/>
        <v>-77.10123743</v>
      </c>
      <c r="D189" s="7">
        <f t="shared" si="12"/>
        <v>1.469837432</v>
      </c>
      <c r="E189" s="7">
        <f t="shared" si="13"/>
        <v>2.160422078</v>
      </c>
    </row>
    <row r="190">
      <c r="A190" s="2">
        <v>820.0</v>
      </c>
      <c r="B190" s="7">
        <f t="shared" si="10"/>
        <v>-75.6092</v>
      </c>
      <c r="C190" s="7">
        <f t="shared" si="11"/>
        <v>-77.20521826</v>
      </c>
      <c r="D190" s="7">
        <f t="shared" si="12"/>
        <v>1.596018259</v>
      </c>
      <c r="E190" s="7">
        <f t="shared" si="13"/>
        <v>2.547274282</v>
      </c>
    </row>
    <row r="191">
      <c r="A191" s="2">
        <v>825.0</v>
      </c>
      <c r="B191" s="7">
        <f t="shared" si="10"/>
        <v>-75.587</v>
      </c>
      <c r="C191" s="7">
        <f t="shared" si="11"/>
        <v>-77.29612069</v>
      </c>
      <c r="D191" s="7">
        <f t="shared" si="12"/>
        <v>1.709120687</v>
      </c>
      <c r="E191" s="7">
        <f t="shared" si="13"/>
        <v>2.921093523</v>
      </c>
    </row>
    <row r="192">
      <c r="A192" s="2">
        <v>830.0</v>
      </c>
      <c r="B192" s="7">
        <f t="shared" si="10"/>
        <v>-75.5648</v>
      </c>
      <c r="C192" s="7">
        <f t="shared" si="11"/>
        <v>-77.37394472</v>
      </c>
      <c r="D192" s="7">
        <f t="shared" si="12"/>
        <v>1.809144718</v>
      </c>
      <c r="E192" s="7">
        <f t="shared" si="13"/>
        <v>3.273004611</v>
      </c>
    </row>
    <row r="193">
      <c r="A193" s="2">
        <v>835.0</v>
      </c>
      <c r="B193" s="7">
        <f t="shared" si="10"/>
        <v>-75.5426</v>
      </c>
      <c r="C193" s="7">
        <f t="shared" si="11"/>
        <v>-77.43869035</v>
      </c>
      <c r="D193" s="7">
        <f t="shared" si="12"/>
        <v>1.896090351</v>
      </c>
      <c r="E193" s="7">
        <f t="shared" si="13"/>
        <v>3.595158621</v>
      </c>
    </row>
    <row r="194">
      <c r="A194" s="2">
        <v>840.0</v>
      </c>
      <c r="B194" s="7">
        <f t="shared" si="10"/>
        <v>-75.5204</v>
      </c>
      <c r="C194" s="7">
        <f t="shared" si="11"/>
        <v>-77.49035759</v>
      </c>
      <c r="D194" s="7">
        <f t="shared" si="12"/>
        <v>1.969957587</v>
      </c>
      <c r="E194" s="7">
        <f t="shared" si="13"/>
        <v>3.880732895</v>
      </c>
    </row>
    <row r="195">
      <c r="A195" s="2">
        <v>845.0</v>
      </c>
      <c r="B195" s="7">
        <f t="shared" si="10"/>
        <v>-75.4982</v>
      </c>
      <c r="C195" s="7">
        <f t="shared" si="11"/>
        <v>-77.52894643</v>
      </c>
      <c r="D195" s="7">
        <f t="shared" si="12"/>
        <v>2.030746425</v>
      </c>
      <c r="E195" s="7">
        <f t="shared" si="13"/>
        <v>4.123931044</v>
      </c>
    </row>
    <row r="196">
      <c r="A196" s="2">
        <v>850.0</v>
      </c>
      <c r="B196" s="7">
        <f t="shared" si="10"/>
        <v>-75.476</v>
      </c>
      <c r="C196" s="7">
        <f t="shared" si="11"/>
        <v>-77.55445687</v>
      </c>
      <c r="D196" s="7">
        <f t="shared" si="12"/>
        <v>2.078456866</v>
      </c>
      <c r="E196" s="7">
        <f t="shared" si="13"/>
        <v>4.319982943</v>
      </c>
    </row>
    <row r="197">
      <c r="A197" s="2">
        <v>855.0</v>
      </c>
      <c r="B197" s="7">
        <f t="shared" si="10"/>
        <v>-75.4538</v>
      </c>
      <c r="C197" s="7">
        <f t="shared" si="11"/>
        <v>-77.56688891</v>
      </c>
      <c r="D197" s="7">
        <f t="shared" si="12"/>
        <v>2.113088909</v>
      </c>
      <c r="E197" s="7">
        <f t="shared" si="13"/>
        <v>4.465144735</v>
      </c>
    </row>
    <row r="198">
      <c r="A198" s="2">
        <v>860.0</v>
      </c>
      <c r="B198" s="7">
        <f t="shared" si="10"/>
        <v>-75.4316</v>
      </c>
      <c r="C198" s="7">
        <f t="shared" si="11"/>
        <v>-77.56624255</v>
      </c>
      <c r="D198" s="7">
        <f t="shared" si="12"/>
        <v>2.134642554</v>
      </c>
      <c r="E198" s="7">
        <f t="shared" si="13"/>
        <v>4.556698832</v>
      </c>
    </row>
    <row r="199">
      <c r="A199" s="2">
        <v>865.0</v>
      </c>
      <c r="B199" s="7">
        <f t="shared" si="10"/>
        <v>-75.4094</v>
      </c>
      <c r="C199" s="7">
        <f t="shared" si="11"/>
        <v>-77.5525178</v>
      </c>
      <c r="D199" s="7">
        <f t="shared" si="12"/>
        <v>2.143117801</v>
      </c>
      <c r="E199" s="7">
        <f t="shared" si="13"/>
        <v>4.59295391</v>
      </c>
    </row>
    <row r="200">
      <c r="A200" s="2">
        <v>870.0</v>
      </c>
      <c r="B200" s="7">
        <f t="shared" si="10"/>
        <v>-75.3872</v>
      </c>
      <c r="C200" s="7">
        <f t="shared" si="11"/>
        <v>-77.52571465</v>
      </c>
      <c r="D200" s="7">
        <f t="shared" si="12"/>
        <v>2.138514651</v>
      </c>
      <c r="E200" s="7">
        <f t="shared" si="13"/>
        <v>4.573244914</v>
      </c>
    </row>
    <row r="201">
      <c r="A201" s="2">
        <v>875.0</v>
      </c>
      <c r="B201" s="7">
        <f t="shared" si="10"/>
        <v>-75.365</v>
      </c>
      <c r="C201" s="7">
        <f t="shared" si="11"/>
        <v>-77.4858331</v>
      </c>
      <c r="D201" s="7">
        <f t="shared" si="12"/>
        <v>2.120833104</v>
      </c>
      <c r="E201" s="7">
        <f t="shared" si="13"/>
        <v>4.497933053</v>
      </c>
    </row>
    <row r="202">
      <c r="A202" s="2">
        <v>880.0</v>
      </c>
      <c r="B202" s="7">
        <f t="shared" si="10"/>
        <v>-75.3428</v>
      </c>
      <c r="C202" s="7">
        <f t="shared" si="11"/>
        <v>-77.43287316</v>
      </c>
      <c r="D202" s="7">
        <f t="shared" si="12"/>
        <v>2.090073158</v>
      </c>
      <c r="E202" s="7">
        <f t="shared" si="13"/>
        <v>4.368405807</v>
      </c>
    </row>
    <row r="203">
      <c r="A203" s="2">
        <v>885.0</v>
      </c>
      <c r="B203" s="7">
        <f t="shared" si="10"/>
        <v>-75.3206</v>
      </c>
      <c r="C203" s="7">
        <f t="shared" si="11"/>
        <v>-77.36683482</v>
      </c>
      <c r="D203" s="7">
        <f t="shared" si="12"/>
        <v>2.046234815</v>
      </c>
      <c r="E203" s="7">
        <f t="shared" si="13"/>
        <v>4.187076919</v>
      </c>
    </row>
    <row r="204">
      <c r="A204" s="2">
        <v>890.0</v>
      </c>
      <c r="B204" s="7">
        <f t="shared" si="10"/>
        <v>-75.2984</v>
      </c>
      <c r="C204" s="7">
        <f t="shared" si="11"/>
        <v>-77.28771807</v>
      </c>
      <c r="D204" s="7">
        <f t="shared" si="12"/>
        <v>1.989318075</v>
      </c>
      <c r="E204" s="7">
        <f t="shared" si="13"/>
        <v>3.957386402</v>
      </c>
    </row>
    <row r="205">
      <c r="A205" s="2">
        <v>895.0</v>
      </c>
      <c r="B205" s="7">
        <f t="shared" si="10"/>
        <v>-75.2762</v>
      </c>
      <c r="C205" s="7">
        <f t="shared" si="11"/>
        <v>-77.19552294</v>
      </c>
      <c r="D205" s="7">
        <f t="shared" si="12"/>
        <v>1.919322936</v>
      </c>
      <c r="E205" s="7">
        <f t="shared" si="13"/>
        <v>3.683800534</v>
      </c>
    </row>
    <row r="206">
      <c r="A206" s="2">
        <v>900.0</v>
      </c>
      <c r="B206" s="7">
        <f t="shared" si="10"/>
        <v>-75.254</v>
      </c>
      <c r="C206" s="7">
        <f t="shared" si="11"/>
        <v>-77.0902494</v>
      </c>
      <c r="D206" s="7">
        <f t="shared" si="12"/>
        <v>1.836249401</v>
      </c>
      <c r="E206" s="7">
        <f t="shared" si="13"/>
        <v>3.371811861</v>
      </c>
    </row>
    <row r="207">
      <c r="A207" s="2">
        <v>905.0</v>
      </c>
      <c r="B207" s="7">
        <f t="shared" si="10"/>
        <v>-75.2318</v>
      </c>
      <c r="C207" s="7">
        <f t="shared" si="11"/>
        <v>-76.97189747</v>
      </c>
      <c r="D207" s="7">
        <f t="shared" si="12"/>
        <v>1.740097467</v>
      </c>
      <c r="E207" s="7">
        <f t="shared" si="13"/>
        <v>3.027939195</v>
      </c>
    </row>
    <row r="208">
      <c r="A208" s="2">
        <v>910.0</v>
      </c>
      <c r="B208" s="7">
        <f t="shared" si="10"/>
        <v>-75.2096</v>
      </c>
      <c r="C208" s="7">
        <f t="shared" si="11"/>
        <v>-76.84046714</v>
      </c>
      <c r="D208" s="7">
        <f t="shared" si="12"/>
        <v>1.630867136</v>
      </c>
      <c r="E208" s="7">
        <f t="shared" si="13"/>
        <v>2.659727615</v>
      </c>
    </row>
    <row r="209">
      <c r="A209" s="2">
        <v>915.0</v>
      </c>
      <c r="B209" s="7">
        <f t="shared" si="10"/>
        <v>-75.1874</v>
      </c>
      <c r="C209" s="7">
        <f t="shared" si="11"/>
        <v>-76.69595841</v>
      </c>
      <c r="D209" s="7">
        <f t="shared" si="12"/>
        <v>1.508558407</v>
      </c>
      <c r="E209" s="7">
        <f t="shared" si="13"/>
        <v>2.275748468</v>
      </c>
    </row>
    <row r="210">
      <c r="A210" s="2">
        <v>920.0</v>
      </c>
      <c r="B210" s="7">
        <f t="shared" si="10"/>
        <v>-75.1652</v>
      </c>
      <c r="C210" s="7">
        <f t="shared" si="11"/>
        <v>-76.53837128</v>
      </c>
      <c r="D210" s="7">
        <f t="shared" si="12"/>
        <v>1.373171281</v>
      </c>
      <c r="E210" s="7">
        <f t="shared" si="13"/>
        <v>1.885599367</v>
      </c>
    </row>
    <row r="211">
      <c r="A211" s="2">
        <v>925.0</v>
      </c>
      <c r="B211" s="7">
        <f t="shared" si="10"/>
        <v>-75.143</v>
      </c>
      <c r="C211" s="7">
        <f t="shared" si="11"/>
        <v>-76.36770576</v>
      </c>
      <c r="D211" s="7">
        <f t="shared" si="12"/>
        <v>1.224705757</v>
      </c>
      <c r="E211" s="7">
        <f t="shared" si="13"/>
        <v>1.499904191</v>
      </c>
    </row>
    <row r="212">
      <c r="A212" s="2">
        <v>930.0</v>
      </c>
      <c r="B212" s="7">
        <f t="shared" si="10"/>
        <v>-75.1208</v>
      </c>
      <c r="C212" s="7">
        <f t="shared" si="11"/>
        <v>-76.18396184</v>
      </c>
      <c r="D212" s="7">
        <f t="shared" si="12"/>
        <v>1.063161835</v>
      </c>
      <c r="E212" s="7">
        <f t="shared" si="13"/>
        <v>1.130313088</v>
      </c>
    </row>
    <row r="213">
      <c r="A213" s="2">
        <v>935.0</v>
      </c>
      <c r="B213" s="7">
        <f t="shared" si="10"/>
        <v>-75.0986</v>
      </c>
      <c r="C213" s="7">
        <f t="shared" si="11"/>
        <v>-75.98713952</v>
      </c>
      <c r="D213" s="7">
        <f t="shared" si="12"/>
        <v>0.888539516</v>
      </c>
      <c r="E213" s="7">
        <f t="shared" si="13"/>
        <v>0.7895024714</v>
      </c>
    </row>
    <row r="214">
      <c r="A214" s="2">
        <v>940.0</v>
      </c>
      <c r="B214" s="7">
        <f t="shared" si="10"/>
        <v>-75.0764</v>
      </c>
      <c r="C214" s="7">
        <f t="shared" si="11"/>
        <v>-75.7772388</v>
      </c>
      <c r="D214" s="7">
        <f t="shared" si="12"/>
        <v>0.7008387991</v>
      </c>
      <c r="E214" s="7">
        <f t="shared" si="13"/>
        <v>0.4911750223</v>
      </c>
    </row>
    <row r="215">
      <c r="A215" s="2">
        <v>945.0</v>
      </c>
      <c r="B215" s="7">
        <f t="shared" si="10"/>
        <v>-75.0542</v>
      </c>
      <c r="C215" s="7">
        <f t="shared" si="11"/>
        <v>-75.55425968</v>
      </c>
      <c r="D215" s="7">
        <f t="shared" si="12"/>
        <v>0.5000596845</v>
      </c>
      <c r="E215" s="7">
        <f t="shared" si="13"/>
        <v>0.2500596881</v>
      </c>
    </row>
    <row r="216">
      <c r="A216" s="2">
        <v>950.0</v>
      </c>
      <c r="B216" s="7">
        <f t="shared" si="10"/>
        <v>-75.032</v>
      </c>
      <c r="C216" s="7">
        <f t="shared" si="11"/>
        <v>-75.31820217</v>
      </c>
      <c r="D216" s="7">
        <f t="shared" si="12"/>
        <v>0.2862021724</v>
      </c>
      <c r="E216" s="7">
        <f t="shared" si="13"/>
        <v>0.08191168348</v>
      </c>
    </row>
    <row r="217">
      <c r="A217" s="2">
        <v>955.0</v>
      </c>
      <c r="B217" s="7">
        <f t="shared" si="10"/>
        <v>-75.0098</v>
      </c>
      <c r="C217" s="7">
        <f t="shared" si="11"/>
        <v>-75.06906626</v>
      </c>
      <c r="D217" s="7">
        <f t="shared" si="12"/>
        <v>0.05926626261</v>
      </c>
      <c r="E217" s="7">
        <f t="shared" si="13"/>
        <v>0.003512489883</v>
      </c>
    </row>
    <row r="218">
      <c r="A218" s="2">
        <v>960.0</v>
      </c>
      <c r="B218" s="7">
        <f t="shared" si="10"/>
        <v>-74.9876</v>
      </c>
      <c r="C218" s="7">
        <f t="shared" si="11"/>
        <v>-74.80685196</v>
      </c>
      <c r="D218" s="7">
        <f t="shared" si="12"/>
        <v>-0.1807480448</v>
      </c>
      <c r="E218" s="7">
        <f t="shared" si="13"/>
        <v>0.0326698557</v>
      </c>
    </row>
    <row r="219">
      <c r="A219" s="2">
        <v>965.0</v>
      </c>
      <c r="B219" s="7">
        <f t="shared" si="10"/>
        <v>-74.9654</v>
      </c>
      <c r="C219" s="7">
        <f t="shared" si="11"/>
        <v>-74.53155925</v>
      </c>
      <c r="D219" s="7">
        <f t="shared" si="12"/>
        <v>-0.4338407499</v>
      </c>
      <c r="E219" s="7">
        <f t="shared" si="13"/>
        <v>0.1882177962</v>
      </c>
    </row>
    <row r="220">
      <c r="A220" s="2">
        <v>970.0</v>
      </c>
      <c r="B220" s="7">
        <f t="shared" si="10"/>
        <v>-74.9432</v>
      </c>
      <c r="C220" s="7">
        <f t="shared" si="11"/>
        <v>-74.24318815</v>
      </c>
      <c r="D220" s="7">
        <f t="shared" si="12"/>
        <v>-0.7000118525</v>
      </c>
      <c r="E220" s="7">
        <f t="shared" si="13"/>
        <v>0.4900165937</v>
      </c>
    </row>
    <row r="221">
      <c r="A221" s="2">
        <v>975.0</v>
      </c>
      <c r="B221" s="7">
        <f t="shared" si="10"/>
        <v>-74.921</v>
      </c>
      <c r="C221" s="7">
        <f t="shared" si="11"/>
        <v>-73.94173865</v>
      </c>
      <c r="D221" s="7">
        <f t="shared" si="12"/>
        <v>-0.9792613528</v>
      </c>
      <c r="E221" s="7">
        <f t="shared" si="13"/>
        <v>0.9589527971</v>
      </c>
    </row>
    <row r="222">
      <c r="A222" s="2">
        <v>980.0</v>
      </c>
      <c r="B222" s="7">
        <f t="shared" si="10"/>
        <v>-74.8988</v>
      </c>
      <c r="C222" s="7">
        <f t="shared" si="11"/>
        <v>-73.62721075</v>
      </c>
      <c r="D222" s="7">
        <f t="shared" si="12"/>
        <v>-1.271589251</v>
      </c>
      <c r="E222" s="7">
        <f t="shared" si="13"/>
        <v>1.616939223</v>
      </c>
    </row>
    <row r="223">
      <c r="A223" s="2">
        <v>985.0</v>
      </c>
      <c r="B223" s="7">
        <f t="shared" si="10"/>
        <v>-74.8766</v>
      </c>
      <c r="C223" s="7">
        <f t="shared" si="11"/>
        <v>-73.29960445</v>
      </c>
      <c r="D223" s="7">
        <f t="shared" si="12"/>
        <v>-1.576995546</v>
      </c>
      <c r="E223" s="7">
        <f t="shared" si="13"/>
        <v>2.486914953</v>
      </c>
    </row>
    <row r="224">
      <c r="A224" s="2">
        <v>990.0</v>
      </c>
      <c r="B224" s="7">
        <f t="shared" si="10"/>
        <v>-74.8544</v>
      </c>
      <c r="C224" s="7">
        <f t="shared" si="11"/>
        <v>-72.95891976</v>
      </c>
      <c r="D224" s="7">
        <f t="shared" si="12"/>
        <v>-1.89548024</v>
      </c>
      <c r="E224" s="7">
        <f t="shared" si="13"/>
        <v>3.592845338</v>
      </c>
    </row>
    <row r="225">
      <c r="A225" s="2">
        <v>995.0</v>
      </c>
      <c r="B225" s="7">
        <f t="shared" si="10"/>
        <v>-74.8322</v>
      </c>
      <c r="C225" s="7">
        <f t="shared" si="11"/>
        <v>-72.60515667</v>
      </c>
      <c r="D225" s="7">
        <f t="shared" si="12"/>
        <v>-2.22704333</v>
      </c>
      <c r="E225" s="7">
        <f t="shared" si="13"/>
        <v>4.959721995</v>
      </c>
    </row>
    <row r="226">
      <c r="A226" s="2">
        <v>1000.0</v>
      </c>
      <c r="B226" s="7">
        <f t="shared" si="10"/>
        <v>-74.81</v>
      </c>
      <c r="C226" s="7">
        <f t="shared" si="11"/>
        <v>-72.23831518</v>
      </c>
      <c r="D226" s="7">
        <f t="shared" si="12"/>
        <v>-2.571684819</v>
      </c>
      <c r="E226" s="7">
        <f t="shared" si="13"/>
        <v>6.613562807</v>
      </c>
    </row>
    <row r="227">
      <c r="A227" s="2">
        <v>1005.0</v>
      </c>
      <c r="B227" s="7">
        <f t="shared" si="10"/>
        <v>-74.7878</v>
      </c>
      <c r="C227" s="7">
        <f t="shared" si="11"/>
        <v>-71.8583953</v>
      </c>
      <c r="D227" s="7">
        <f t="shared" si="12"/>
        <v>-2.929404705</v>
      </c>
      <c r="E227" s="7">
        <f t="shared" si="13"/>
        <v>8.581411925</v>
      </c>
    </row>
    <row r="228">
      <c r="A228" s="2">
        <v>1010.0</v>
      </c>
      <c r="B228" s="7">
        <f t="shared" si="10"/>
        <v>-74.7656</v>
      </c>
      <c r="C228" s="7">
        <f t="shared" si="11"/>
        <v>-71.46539701</v>
      </c>
      <c r="D228" s="7">
        <f t="shared" si="12"/>
        <v>-3.300202989</v>
      </c>
      <c r="E228" s="7">
        <f t="shared" si="13"/>
        <v>10.89133977</v>
      </c>
    </row>
    <row r="229">
      <c r="A229" s="2">
        <v>1015.0</v>
      </c>
      <c r="B229" s="7">
        <f t="shared" si="10"/>
        <v>-74.7434</v>
      </c>
      <c r="C229" s="7">
        <f t="shared" si="11"/>
        <v>-71.05932033</v>
      </c>
      <c r="D229" s="7">
        <f t="shared" si="12"/>
        <v>-3.68407967</v>
      </c>
      <c r="E229" s="7">
        <f t="shared" si="13"/>
        <v>13.57244301</v>
      </c>
    </row>
    <row r="230">
      <c r="A230" s="2">
        <v>1020.0</v>
      </c>
      <c r="B230" s="7">
        <f t="shared" si="10"/>
        <v>-74.7212</v>
      </c>
      <c r="C230" s="7">
        <f t="shared" si="11"/>
        <v>-70.64016525</v>
      </c>
      <c r="D230" s="7">
        <f t="shared" si="12"/>
        <v>-4.081034749</v>
      </c>
      <c r="E230" s="7">
        <f t="shared" si="13"/>
        <v>16.65484462</v>
      </c>
    </row>
    <row r="231">
      <c r="A231" s="2">
        <v>1025.0</v>
      </c>
      <c r="B231" s="7">
        <f t="shared" si="10"/>
        <v>-74.699</v>
      </c>
      <c r="C231" s="7">
        <f t="shared" si="11"/>
        <v>-70.20793177</v>
      </c>
      <c r="D231" s="7">
        <f t="shared" si="12"/>
        <v>-4.491068226</v>
      </c>
      <c r="E231" s="7">
        <f t="shared" si="13"/>
        <v>20.16969381</v>
      </c>
    </row>
    <row r="232">
      <c r="A232" s="2">
        <v>1030.0</v>
      </c>
      <c r="B232" s="7">
        <f t="shared" si="10"/>
        <v>-74.6768</v>
      </c>
      <c r="C232" s="7">
        <f t="shared" si="11"/>
        <v>-69.7626199</v>
      </c>
      <c r="D232" s="7">
        <f t="shared" si="12"/>
        <v>-4.9141801</v>
      </c>
      <c r="E232" s="7">
        <f t="shared" si="13"/>
        <v>24.14916605</v>
      </c>
    </row>
    <row r="233">
      <c r="A233" s="2">
        <v>1035.0</v>
      </c>
      <c r="B233" s="7">
        <f t="shared" si="10"/>
        <v>-74.6546</v>
      </c>
      <c r="C233" s="7">
        <f t="shared" si="11"/>
        <v>-69.30422963</v>
      </c>
      <c r="D233" s="7">
        <f t="shared" si="12"/>
        <v>-5.350370372</v>
      </c>
      <c r="E233" s="7">
        <f t="shared" si="13"/>
        <v>28.62646311</v>
      </c>
    </row>
    <row r="234">
      <c r="A234" s="2">
        <v>1040.0</v>
      </c>
      <c r="B234" s="7">
        <f t="shared" si="10"/>
        <v>-74.6324</v>
      </c>
      <c r="C234" s="7">
        <f t="shared" si="11"/>
        <v>-68.83276096</v>
      </c>
      <c r="D234" s="7">
        <f t="shared" si="12"/>
        <v>-5.799639041</v>
      </c>
      <c r="E234" s="7">
        <f t="shared" si="13"/>
        <v>33.63581301</v>
      </c>
    </row>
    <row r="235">
      <c r="A235" s="2">
        <v>1045.0</v>
      </c>
      <c r="B235" s="7">
        <f t="shared" si="10"/>
        <v>-74.6102</v>
      </c>
      <c r="C235" s="7">
        <f t="shared" si="11"/>
        <v>-68.34821389</v>
      </c>
      <c r="D235" s="7">
        <f t="shared" si="12"/>
        <v>-6.261986108</v>
      </c>
      <c r="E235" s="7">
        <f t="shared" si="13"/>
        <v>39.21247002</v>
      </c>
    </row>
    <row r="236">
      <c r="A236" s="2">
        <v>1050.0</v>
      </c>
      <c r="B236" s="7">
        <f t="shared" si="10"/>
        <v>-74.588</v>
      </c>
      <c r="C236" s="7">
        <f t="shared" si="11"/>
        <v>-67.85058843</v>
      </c>
      <c r="D236" s="7">
        <f t="shared" si="12"/>
        <v>-6.737411573</v>
      </c>
      <c r="E236" s="7">
        <f t="shared" si="13"/>
        <v>45.3927147</v>
      </c>
    </row>
    <row r="237">
      <c r="A237" s="2">
        <v>1055.0</v>
      </c>
      <c r="B237" s="7">
        <f t="shared" si="10"/>
        <v>-74.5658</v>
      </c>
      <c r="C237" s="7">
        <f t="shared" si="11"/>
        <v>-67.33988456</v>
      </c>
      <c r="D237" s="7">
        <f t="shared" si="12"/>
        <v>-7.225915435</v>
      </c>
      <c r="E237" s="7">
        <f t="shared" si="13"/>
        <v>52.21385388</v>
      </c>
    </row>
    <row r="238">
      <c r="A238" s="2">
        <v>1060.0</v>
      </c>
      <c r="B238" s="7">
        <f t="shared" si="10"/>
        <v>-74.5436</v>
      </c>
      <c r="C238" s="7">
        <f t="shared" si="11"/>
        <v>-66.8161023</v>
      </c>
      <c r="D238" s="7">
        <f t="shared" si="12"/>
        <v>-7.727497695</v>
      </c>
      <c r="E238" s="7">
        <f t="shared" si="13"/>
        <v>59.71422063</v>
      </c>
    </row>
    <row r="239">
      <c r="A239" s="2">
        <v>1065.0</v>
      </c>
      <c r="B239" s="7">
        <f t="shared" si="10"/>
        <v>-74.5214</v>
      </c>
      <c r="C239" s="7">
        <f t="shared" si="11"/>
        <v>-66.27924165</v>
      </c>
      <c r="D239" s="7">
        <f t="shared" si="12"/>
        <v>-8.242158353</v>
      </c>
      <c r="E239" s="7">
        <f t="shared" si="13"/>
        <v>67.93317432</v>
      </c>
    </row>
    <row r="240">
      <c r="A240" s="2">
        <v>1100.0</v>
      </c>
      <c r="B240" s="7">
        <f t="shared" si="10"/>
        <v>-74.366</v>
      </c>
      <c r="C240" s="7">
        <f t="shared" si="11"/>
        <v>-62.15502191</v>
      </c>
      <c r="D240" s="7">
        <f t="shared" si="12"/>
        <v>-12.21097809</v>
      </c>
      <c r="E240" s="7">
        <f t="shared" si="13"/>
        <v>149.1079859</v>
      </c>
    </row>
    <row r="241">
      <c r="A241" s="10">
        <v>1100.0</v>
      </c>
      <c r="B241" s="16">
        <f t="shared" ref="B241:B265" si="14">-213.5333+0.1427*A241</f>
        <v>-56.5633</v>
      </c>
      <c r="C241" s="7">
        <f t="shared" si="11"/>
        <v>-62.15502191</v>
      </c>
      <c r="D241" s="7">
        <f t="shared" si="12"/>
        <v>5.59172191</v>
      </c>
      <c r="E241" s="7">
        <f t="shared" si="13"/>
        <v>31.26735392</v>
      </c>
    </row>
    <row r="242">
      <c r="A242" s="2">
        <v>1110.0</v>
      </c>
      <c r="B242" s="16">
        <f t="shared" si="14"/>
        <v>-55.1363</v>
      </c>
      <c r="C242" s="7">
        <f t="shared" si="11"/>
        <v>-60.85896783</v>
      </c>
      <c r="D242" s="7">
        <f t="shared" si="12"/>
        <v>5.722667835</v>
      </c>
      <c r="E242" s="7">
        <f t="shared" si="13"/>
        <v>32.74892715</v>
      </c>
    </row>
    <row r="243">
      <c r="A243" s="2">
        <v>1120.0</v>
      </c>
      <c r="B243" s="16">
        <f t="shared" si="14"/>
        <v>-53.7093</v>
      </c>
      <c r="C243" s="7">
        <f t="shared" si="11"/>
        <v>-59.51060017</v>
      </c>
      <c r="D243" s="7">
        <f t="shared" si="12"/>
        <v>5.801300169</v>
      </c>
      <c r="E243" s="7">
        <f t="shared" si="13"/>
        <v>33.65508365</v>
      </c>
    </row>
    <row r="244">
      <c r="A244" s="2">
        <v>1130.0</v>
      </c>
      <c r="B244" s="16">
        <f t="shared" si="14"/>
        <v>-52.2823</v>
      </c>
      <c r="C244" s="7">
        <f t="shared" si="11"/>
        <v>-58.10991891</v>
      </c>
      <c r="D244" s="7">
        <f t="shared" si="12"/>
        <v>5.827618913</v>
      </c>
      <c r="E244" s="7">
        <f t="shared" si="13"/>
        <v>33.9611422</v>
      </c>
    </row>
    <row r="245">
      <c r="A245" s="2">
        <v>1140.0</v>
      </c>
      <c r="B245" s="16">
        <f t="shared" si="14"/>
        <v>-50.8553</v>
      </c>
      <c r="C245" s="7">
        <f t="shared" si="11"/>
        <v>-56.65692407</v>
      </c>
      <c r="D245" s="7">
        <f t="shared" si="12"/>
        <v>5.801624067</v>
      </c>
      <c r="E245" s="7">
        <f t="shared" si="13"/>
        <v>33.65884181</v>
      </c>
    </row>
    <row r="246">
      <c r="A246" s="2">
        <v>1150.0</v>
      </c>
      <c r="B246" s="16">
        <f t="shared" si="14"/>
        <v>-49.4283</v>
      </c>
      <c r="C246" s="7">
        <f t="shared" si="11"/>
        <v>-55.15161563</v>
      </c>
      <c r="D246" s="7">
        <f t="shared" si="12"/>
        <v>5.72331563</v>
      </c>
      <c r="E246" s="7">
        <f t="shared" si="13"/>
        <v>32.7563418</v>
      </c>
    </row>
    <row r="247">
      <c r="A247" s="2">
        <v>1160.0</v>
      </c>
      <c r="B247" s="16">
        <f t="shared" si="14"/>
        <v>-48.0013</v>
      </c>
      <c r="C247" s="7">
        <f t="shared" si="11"/>
        <v>-53.5939936</v>
      </c>
      <c r="D247" s="7">
        <f t="shared" si="12"/>
        <v>5.592693602</v>
      </c>
      <c r="E247" s="7">
        <f t="shared" si="13"/>
        <v>31.27822173</v>
      </c>
    </row>
    <row r="248">
      <c r="A248" s="2">
        <v>1170.0</v>
      </c>
      <c r="B248" s="16">
        <f t="shared" si="14"/>
        <v>-46.5743</v>
      </c>
      <c r="C248" s="7">
        <f t="shared" si="11"/>
        <v>-51.98405798</v>
      </c>
      <c r="D248" s="7">
        <f t="shared" si="12"/>
        <v>5.409757984</v>
      </c>
      <c r="E248" s="7">
        <f t="shared" si="13"/>
        <v>29.26548144</v>
      </c>
    </row>
    <row r="249">
      <c r="A249" s="2">
        <v>1180.0</v>
      </c>
      <c r="B249" s="16">
        <f t="shared" si="14"/>
        <v>-45.1473</v>
      </c>
      <c r="C249" s="7">
        <f t="shared" si="11"/>
        <v>-50.32180878</v>
      </c>
      <c r="D249" s="7">
        <f t="shared" si="12"/>
        <v>5.174508775</v>
      </c>
      <c r="E249" s="7">
        <f t="shared" si="13"/>
        <v>26.77554106</v>
      </c>
    </row>
    <row r="250">
      <c r="A250" s="2">
        <v>1190.0</v>
      </c>
      <c r="B250" s="16">
        <f t="shared" si="14"/>
        <v>-43.7203</v>
      </c>
      <c r="C250" s="7">
        <f t="shared" si="11"/>
        <v>-48.60724598</v>
      </c>
      <c r="D250" s="7">
        <f t="shared" si="12"/>
        <v>4.886945976</v>
      </c>
      <c r="E250" s="7">
        <f t="shared" si="13"/>
        <v>23.88224097</v>
      </c>
    </row>
    <row r="251">
      <c r="A251" s="2">
        <v>1200.0</v>
      </c>
      <c r="B251" s="16">
        <f t="shared" si="14"/>
        <v>-42.2933</v>
      </c>
      <c r="C251" s="7">
        <f t="shared" si="11"/>
        <v>-46.84036959</v>
      </c>
      <c r="D251" s="7">
        <f t="shared" si="12"/>
        <v>4.547069586</v>
      </c>
      <c r="E251" s="7">
        <f t="shared" si="13"/>
        <v>20.67584182</v>
      </c>
    </row>
    <row r="252">
      <c r="A252" s="2">
        <v>1210.0</v>
      </c>
      <c r="B252" s="16">
        <f t="shared" si="14"/>
        <v>-40.8663</v>
      </c>
      <c r="C252" s="7">
        <f t="shared" si="11"/>
        <v>-45.02117961</v>
      </c>
      <c r="D252" s="7">
        <f t="shared" si="12"/>
        <v>4.154879606</v>
      </c>
      <c r="E252" s="7">
        <f t="shared" si="13"/>
        <v>17.26302454</v>
      </c>
    </row>
    <row r="253">
      <c r="A253" s="2">
        <v>1220.0</v>
      </c>
      <c r="B253" s="16">
        <f t="shared" si="14"/>
        <v>-39.4393</v>
      </c>
      <c r="C253" s="7">
        <f t="shared" si="11"/>
        <v>-43.14967604</v>
      </c>
      <c r="D253" s="7">
        <f t="shared" si="12"/>
        <v>3.710376035</v>
      </c>
      <c r="E253" s="7">
        <f t="shared" si="13"/>
        <v>13.76689032</v>
      </c>
    </row>
    <row r="254">
      <c r="A254" s="2">
        <v>1230.0</v>
      </c>
      <c r="B254" s="16">
        <f t="shared" si="14"/>
        <v>-38.0123</v>
      </c>
      <c r="C254" s="7">
        <f t="shared" si="11"/>
        <v>-41.22585887</v>
      </c>
      <c r="D254" s="7">
        <f t="shared" si="12"/>
        <v>3.213558874</v>
      </c>
      <c r="E254" s="7">
        <f t="shared" si="13"/>
        <v>10.32696064</v>
      </c>
    </row>
    <row r="255">
      <c r="A255" s="2">
        <v>1240.0</v>
      </c>
      <c r="B255" s="16">
        <f t="shared" si="14"/>
        <v>-36.5853</v>
      </c>
      <c r="C255" s="7">
        <f t="shared" si="11"/>
        <v>-39.24972812</v>
      </c>
      <c r="D255" s="7">
        <f t="shared" si="12"/>
        <v>2.664428122</v>
      </c>
      <c r="E255" s="7">
        <f t="shared" si="13"/>
        <v>7.099177219</v>
      </c>
    </row>
    <row r="256">
      <c r="A256" s="2">
        <v>1250.0</v>
      </c>
      <c r="B256" s="16">
        <f t="shared" si="14"/>
        <v>-35.1583</v>
      </c>
      <c r="C256" s="7">
        <f t="shared" si="11"/>
        <v>-37.22128378</v>
      </c>
      <c r="D256" s="7">
        <f t="shared" si="12"/>
        <v>2.06298378</v>
      </c>
      <c r="E256" s="7">
        <f t="shared" si="13"/>
        <v>4.255902077</v>
      </c>
    </row>
    <row r="257">
      <c r="A257" s="2">
        <v>1260.0</v>
      </c>
      <c r="B257" s="16">
        <f t="shared" si="14"/>
        <v>-33.7313</v>
      </c>
      <c r="C257" s="7">
        <f t="shared" si="11"/>
        <v>-35.14052585</v>
      </c>
      <c r="D257" s="7">
        <f t="shared" si="12"/>
        <v>1.409225847</v>
      </c>
      <c r="E257" s="7">
        <f t="shared" si="13"/>
        <v>1.985917489</v>
      </c>
    </row>
    <row r="258">
      <c r="A258" s="2">
        <v>1270.0</v>
      </c>
      <c r="B258" s="16">
        <f t="shared" si="14"/>
        <v>-32.3043</v>
      </c>
      <c r="C258" s="7">
        <f t="shared" si="11"/>
        <v>-33.00745432</v>
      </c>
      <c r="D258" s="7">
        <f t="shared" si="12"/>
        <v>0.7031543239</v>
      </c>
      <c r="E258" s="7">
        <f t="shared" si="13"/>
        <v>0.4944260032</v>
      </c>
    </row>
    <row r="259">
      <c r="A259" s="2">
        <v>1280.0</v>
      </c>
      <c r="B259" s="16">
        <f t="shared" si="14"/>
        <v>-30.8773</v>
      </c>
      <c r="C259" s="7">
        <f t="shared" si="11"/>
        <v>-30.82206921</v>
      </c>
      <c r="D259" s="7">
        <f t="shared" si="12"/>
        <v>-0.05523078995</v>
      </c>
      <c r="E259" s="7">
        <f t="shared" si="13"/>
        <v>0.003050440158</v>
      </c>
    </row>
    <row r="260">
      <c r="A260" s="2">
        <v>1290.0</v>
      </c>
      <c r="B260" s="16">
        <f t="shared" si="14"/>
        <v>-29.4503</v>
      </c>
      <c r="C260" s="7">
        <f t="shared" si="11"/>
        <v>-28.58437051</v>
      </c>
      <c r="D260" s="7">
        <f t="shared" si="12"/>
        <v>-0.8659294943</v>
      </c>
      <c r="E260" s="7">
        <f t="shared" si="13"/>
        <v>0.7498338891</v>
      </c>
    </row>
    <row r="261">
      <c r="A261" s="2">
        <v>1300.0</v>
      </c>
      <c r="B261" s="16">
        <f t="shared" si="14"/>
        <v>-28.0233</v>
      </c>
      <c r="C261" s="7">
        <f t="shared" si="11"/>
        <v>-26.29435821</v>
      </c>
      <c r="D261" s="7">
        <f t="shared" si="12"/>
        <v>-1.728941789</v>
      </c>
      <c r="E261" s="7">
        <f t="shared" si="13"/>
        <v>2.989239711</v>
      </c>
    </row>
    <row r="262">
      <c r="A262" s="2">
        <v>1310.0</v>
      </c>
      <c r="B262" s="16">
        <f t="shared" si="14"/>
        <v>-26.5963</v>
      </c>
      <c r="C262" s="7">
        <f t="shared" si="11"/>
        <v>-23.95203233</v>
      </c>
      <c r="D262" s="7">
        <f t="shared" si="12"/>
        <v>-2.644267675</v>
      </c>
      <c r="E262" s="7">
        <f t="shared" si="13"/>
        <v>6.992151535</v>
      </c>
    </row>
    <row r="263">
      <c r="A263" s="2">
        <v>1320.0</v>
      </c>
      <c r="B263" s="16">
        <f t="shared" si="14"/>
        <v>-25.1693</v>
      </c>
      <c r="C263" s="7">
        <f t="shared" si="11"/>
        <v>-21.55739285</v>
      </c>
      <c r="D263" s="7">
        <f t="shared" si="12"/>
        <v>-3.611907151</v>
      </c>
      <c r="E263" s="7">
        <f t="shared" si="13"/>
        <v>13.04587326</v>
      </c>
    </row>
    <row r="264">
      <c r="A264" s="2">
        <v>1330.0</v>
      </c>
      <c r="B264" s="16">
        <f t="shared" si="14"/>
        <v>-23.7423</v>
      </c>
      <c r="C264" s="7">
        <f t="shared" si="11"/>
        <v>-19.11043978</v>
      </c>
      <c r="D264" s="7">
        <f t="shared" si="12"/>
        <v>-4.631860217</v>
      </c>
      <c r="E264" s="7">
        <f t="shared" si="13"/>
        <v>21.45412907</v>
      </c>
    </row>
    <row r="265">
      <c r="A265" s="2">
        <v>1340.0</v>
      </c>
      <c r="B265" s="16">
        <f t="shared" si="14"/>
        <v>-22.3153</v>
      </c>
      <c r="C265" s="7">
        <f t="shared" si="11"/>
        <v>-16.61117313</v>
      </c>
      <c r="D265" s="7">
        <f t="shared" si="12"/>
        <v>-5.704126874</v>
      </c>
      <c r="E265" s="7">
        <f t="shared" si="13"/>
        <v>32.53706339</v>
      </c>
    </row>
    <row r="266">
      <c r="D266" s="2" t="s">
        <v>125</v>
      </c>
      <c r="E266" s="7">
        <f>SUM(E165:E265)</f>
        <v>1174.877569</v>
      </c>
    </row>
  </sheetData>
  <hyperlinks>
    <hyperlink r:id="rId1" ref="A10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/>
      <c r="B1" s="18" t="s">
        <v>126</v>
      </c>
      <c r="C1" s="18">
        <v>1.0</v>
      </c>
      <c r="D1" s="18">
        <v>2.0</v>
      </c>
      <c r="E1" s="18">
        <v>3.0</v>
      </c>
      <c r="F1" s="18">
        <v>4.0</v>
      </c>
      <c r="G1" s="18">
        <v>5.0</v>
      </c>
      <c r="H1" s="18">
        <v>6.0</v>
      </c>
      <c r="I1" s="18">
        <v>7.0</v>
      </c>
      <c r="J1" s="19" t="s">
        <v>127</v>
      </c>
    </row>
    <row r="2">
      <c r="A2" s="20" t="s">
        <v>97</v>
      </c>
      <c r="B2" s="21" t="s">
        <v>128</v>
      </c>
      <c r="C2" s="22">
        <v>0.025</v>
      </c>
      <c r="D2" s="22">
        <v>0.066</v>
      </c>
      <c r="E2" s="22">
        <v>0.096</v>
      </c>
      <c r="F2" s="22">
        <v>0.03</v>
      </c>
      <c r="G2" s="22">
        <v>0.138</v>
      </c>
      <c r="H2" s="23">
        <v>0.15</v>
      </c>
      <c r="I2" s="22">
        <v>0.168</v>
      </c>
      <c r="J2" s="22">
        <v>0.0228</v>
      </c>
    </row>
    <row r="3">
      <c r="B3" s="21" t="s">
        <v>129</v>
      </c>
      <c r="C3" s="22">
        <v>0.05</v>
      </c>
      <c r="D3" s="22">
        <v>0.14</v>
      </c>
      <c r="E3" s="22">
        <v>0.12</v>
      </c>
      <c r="F3" s="23">
        <v>0.15</v>
      </c>
      <c r="G3" s="22">
        <v>0.182</v>
      </c>
      <c r="H3" s="23">
        <v>0.2</v>
      </c>
      <c r="I3" s="22">
        <v>0.21</v>
      </c>
      <c r="J3" s="24">
        <v>0.0236</v>
      </c>
    </row>
    <row r="4">
      <c r="B4" s="21" t="s">
        <v>130</v>
      </c>
      <c r="C4" s="23">
        <v>0.1</v>
      </c>
      <c r="D4" s="22">
        <v>0.16</v>
      </c>
      <c r="E4" s="23">
        <v>0.2</v>
      </c>
      <c r="F4" s="22">
        <v>0.22</v>
      </c>
      <c r="G4" s="22">
        <v>0.252</v>
      </c>
      <c r="H4" s="22">
        <v>0.262</v>
      </c>
      <c r="I4" s="22">
        <v>0.276</v>
      </c>
      <c r="J4" s="24">
        <v>0.028</v>
      </c>
    </row>
    <row r="20">
      <c r="A20" s="25"/>
      <c r="B20" s="18" t="s">
        <v>126</v>
      </c>
      <c r="C20" s="22">
        <v>1.0</v>
      </c>
      <c r="D20" s="22">
        <v>2.0</v>
      </c>
      <c r="E20" s="22">
        <v>3.0</v>
      </c>
      <c r="F20" s="22">
        <v>4.0</v>
      </c>
      <c r="G20" s="22">
        <v>5.0</v>
      </c>
      <c r="H20" s="22">
        <v>6.0</v>
      </c>
      <c r="I20" s="22">
        <v>7.0</v>
      </c>
      <c r="J20" s="26" t="s">
        <v>131</v>
      </c>
    </row>
    <row r="21">
      <c r="A21" s="25"/>
      <c r="B21" s="21" t="s">
        <v>128</v>
      </c>
      <c r="C21" s="27">
        <v>7.02274929496038E-5</v>
      </c>
      <c r="D21" s="22">
        <v>4.98769188177E-4</v>
      </c>
      <c r="E21" s="22">
        <v>0.001070305647647</v>
      </c>
      <c r="F21" s="22">
        <v>1.01357143681E-4</v>
      </c>
      <c r="G21" s="22">
        <v>0.002257296999365</v>
      </c>
      <c r="H21" s="22">
        <v>0.002682886818699</v>
      </c>
      <c r="I21" s="22">
        <v>0.003396029811381</v>
      </c>
      <c r="J21" s="23">
        <v>6.0E-4</v>
      </c>
    </row>
    <row r="22">
      <c r="A22" s="21" t="s">
        <v>132</v>
      </c>
      <c r="B22" s="21" t="s">
        <v>129</v>
      </c>
      <c r="C22" s="22">
        <v>2.84136885121E-4</v>
      </c>
      <c r="D22" s="22">
        <v>0.002325500113357</v>
      </c>
      <c r="E22" s="22">
        <v>0.001691830133778</v>
      </c>
      <c r="F22" s="22">
        <v>0.002682886818699</v>
      </c>
      <c r="G22" s="22">
        <v>0.004014178814847</v>
      </c>
      <c r="H22" s="22">
        <v>0.004892790653913</v>
      </c>
      <c r="I22" s="22">
        <v>0.005422618035826</v>
      </c>
      <c r="J22" s="23">
        <v>8.0E-4</v>
      </c>
    </row>
    <row r="23">
      <c r="A23" s="25"/>
      <c r="B23" s="21" t="s">
        <v>130</v>
      </c>
      <c r="C23" s="22">
        <v>0.001163581547176</v>
      </c>
      <c r="D23" s="22">
        <v>0.003067873656739</v>
      </c>
      <c r="E23" s="22">
        <v>0.004892790653913</v>
      </c>
      <c r="F23" s="22">
        <v>0.005982875472928</v>
      </c>
      <c r="G23" s="22">
        <v>0.007986364004838</v>
      </c>
      <c r="H23" s="22">
        <v>0.008680309358359</v>
      </c>
      <c r="I23" s="22">
        <v>0.009707950433402</v>
      </c>
      <c r="J23" s="23">
        <v>0.0014</v>
      </c>
    </row>
  </sheetData>
  <mergeCells count="1">
    <mergeCell ref="A2: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133</v>
      </c>
    </row>
    <row r="2">
      <c r="A2" s="1" t="s">
        <v>89</v>
      </c>
      <c r="B2" s="1" t="s">
        <v>134</v>
      </c>
      <c r="C2" s="1" t="s">
        <v>135</v>
      </c>
      <c r="D2" s="1" t="s">
        <v>136</v>
      </c>
      <c r="E2" s="1" t="s">
        <v>137</v>
      </c>
      <c r="F2" s="1" t="s">
        <v>138</v>
      </c>
      <c r="G2" s="1" t="s">
        <v>139</v>
      </c>
      <c r="H2" s="1" t="s">
        <v>140</v>
      </c>
      <c r="I2" s="1" t="s">
        <v>141</v>
      </c>
    </row>
    <row r="3">
      <c r="A3" s="2">
        <v>5.0</v>
      </c>
      <c r="B3" s="2">
        <v>-0.016</v>
      </c>
      <c r="C3" s="7">
        <f t="shared" ref="C3:C32" si="1">F$3+G$3*A3+(H$3/(A3*A3))+I$3*A3*A3</f>
        <v>0.1201699867</v>
      </c>
      <c r="D3" s="7">
        <f t="shared" ref="D3:D32" si="2">C3-B3</f>
        <v>0.1361699867</v>
      </c>
      <c r="E3" s="7">
        <f t="shared" ref="E3:E32" si="3">D3*D3</f>
        <v>0.01854226529</v>
      </c>
      <c r="F3" s="2">
        <v>-2.31736388318663</v>
      </c>
      <c r="G3" s="2">
        <v>0.154319178987577</v>
      </c>
      <c r="H3" s="2">
        <v>41.9782799665908</v>
      </c>
      <c r="I3" s="2">
        <v>-5.27728947275818E-4</v>
      </c>
      <c r="N3" s="2">
        <v>5.0</v>
      </c>
      <c r="O3" s="7">
        <f t="shared" ref="O3:O30" si="4">-5.869+0.334534*N3-0.00119*N3*N3+(305.7171/(N3*N3))</f>
        <v>8.002604</v>
      </c>
    </row>
    <row r="4">
      <c r="A4" s="2">
        <v>10.0</v>
      </c>
      <c r="B4" s="2">
        <v>0.105</v>
      </c>
      <c r="C4" s="7">
        <f t="shared" si="1"/>
        <v>-0.4071621884</v>
      </c>
      <c r="D4" s="7">
        <f t="shared" si="2"/>
        <v>-0.5121621884</v>
      </c>
      <c r="E4" s="7">
        <f t="shared" si="3"/>
        <v>0.2623101072</v>
      </c>
      <c r="N4" s="2">
        <v>10.0</v>
      </c>
      <c r="O4" s="7">
        <f t="shared" si="4"/>
        <v>0.414511</v>
      </c>
    </row>
    <row r="5">
      <c r="A5" s="2">
        <v>15.0</v>
      </c>
      <c r="B5" s="2">
        <v>0.348</v>
      </c>
      <c r="C5" s="7">
        <f t="shared" si="1"/>
        <v>0.06525492167</v>
      </c>
      <c r="D5" s="7">
        <f t="shared" si="2"/>
        <v>-0.2827450783</v>
      </c>
      <c r="E5" s="7">
        <f t="shared" si="3"/>
        <v>0.07994477932</v>
      </c>
      <c r="N5" s="2">
        <v>15.0</v>
      </c>
      <c r="O5" s="7">
        <f t="shared" si="4"/>
        <v>0.2400026667</v>
      </c>
    </row>
    <row r="6">
      <c r="A6" s="2">
        <v>20.0</v>
      </c>
      <c r="B6" s="2">
        <v>0.692</v>
      </c>
      <c r="C6" s="7">
        <f t="shared" si="1"/>
        <v>0.6628738176</v>
      </c>
      <c r="D6" s="7">
        <f t="shared" si="2"/>
        <v>-0.02912618243</v>
      </c>
      <c r="E6" s="7">
        <f t="shared" si="3"/>
        <v>0.0008483345029</v>
      </c>
      <c r="N6" s="2">
        <v>20.0</v>
      </c>
      <c r="O6" s="7">
        <f t="shared" si="4"/>
        <v>1.10997275</v>
      </c>
    </row>
    <row r="7">
      <c r="A7" s="2">
        <v>25.0</v>
      </c>
      <c r="B7" s="2">
        <v>1.14</v>
      </c>
      <c r="C7" s="7">
        <f t="shared" si="1"/>
        <v>1.277950247</v>
      </c>
      <c r="D7" s="7">
        <f t="shared" si="2"/>
        <v>0.1379502474</v>
      </c>
      <c r="E7" s="7">
        <f t="shared" si="3"/>
        <v>0.01903027076</v>
      </c>
      <c r="N7" s="2">
        <v>25.0</v>
      </c>
      <c r="O7" s="7">
        <f t="shared" si="4"/>
        <v>2.23974736</v>
      </c>
    </row>
    <row r="8">
      <c r="A8" s="2">
        <v>30.0</v>
      </c>
      <c r="B8" s="2">
        <v>1.653</v>
      </c>
      <c r="C8" s="7">
        <f t="shared" si="1"/>
        <v>1.883897967</v>
      </c>
      <c r="D8" s="7">
        <f t="shared" si="2"/>
        <v>0.2308979672</v>
      </c>
      <c r="E8" s="7">
        <f t="shared" si="3"/>
        <v>0.05331387125</v>
      </c>
      <c r="N8" s="2">
        <v>30.0</v>
      </c>
      <c r="O8" s="7">
        <f t="shared" si="4"/>
        <v>3.435705667</v>
      </c>
    </row>
    <row r="9">
      <c r="A9" s="2">
        <v>35.0</v>
      </c>
      <c r="B9" s="2">
        <v>2.135</v>
      </c>
      <c r="C9" s="7">
        <f t="shared" si="1"/>
        <v>2.471607405</v>
      </c>
      <c r="D9" s="7">
        <f t="shared" si="2"/>
        <v>0.3366074046</v>
      </c>
      <c r="E9" s="7">
        <f t="shared" si="3"/>
        <v>0.1133045448</v>
      </c>
      <c r="N9" s="2">
        <v>35.0</v>
      </c>
      <c r="O9" s="7">
        <f t="shared" si="4"/>
        <v>4.63150498</v>
      </c>
    </row>
    <row r="10">
      <c r="A10" s="2">
        <v>40.0</v>
      </c>
      <c r="B10" s="2">
        <v>2.76</v>
      </c>
      <c r="C10" s="7">
        <f t="shared" si="1"/>
        <v>3.037273386</v>
      </c>
      <c r="D10" s="7">
        <f t="shared" si="2"/>
        <v>0.2772733857</v>
      </c>
      <c r="E10" s="7">
        <f t="shared" si="3"/>
        <v>0.07688053039</v>
      </c>
      <c r="N10" s="2">
        <v>40.0</v>
      </c>
      <c r="O10" s="7">
        <f t="shared" si="4"/>
        <v>5.799433188</v>
      </c>
    </row>
    <row r="11">
      <c r="A11" s="2">
        <v>45.0</v>
      </c>
      <c r="B11" s="2">
        <v>3.36</v>
      </c>
      <c r="C11" s="7">
        <f t="shared" si="1"/>
        <v>3.579078068</v>
      </c>
      <c r="D11" s="7">
        <f t="shared" si="2"/>
        <v>0.2190780678</v>
      </c>
      <c r="E11" s="7">
        <f t="shared" si="3"/>
        <v>0.0479951998</v>
      </c>
      <c r="N11" s="2">
        <v>45.0</v>
      </c>
      <c r="O11" s="7">
        <f t="shared" si="4"/>
        <v>6.926251407</v>
      </c>
    </row>
    <row r="12">
      <c r="A12" s="2">
        <v>50.0</v>
      </c>
      <c r="B12" s="2">
        <v>3.95</v>
      </c>
      <c r="C12" s="7">
        <f t="shared" si="1"/>
        <v>4.09606401</v>
      </c>
      <c r="D12" s="7">
        <f t="shared" si="2"/>
        <v>0.14606401</v>
      </c>
      <c r="E12" s="7">
        <f t="shared" si="3"/>
        <v>0.02133469501</v>
      </c>
      <c r="N12" s="2">
        <v>50.0</v>
      </c>
      <c r="O12" s="7">
        <f t="shared" si="4"/>
        <v>8.00498684</v>
      </c>
    </row>
    <row r="13">
      <c r="A13" s="2">
        <v>55.0</v>
      </c>
      <c r="B13" s="2">
        <v>4.555</v>
      </c>
      <c r="C13" s="7">
        <f t="shared" si="1"/>
        <v>4.587688013</v>
      </c>
      <c r="D13" s="7">
        <f t="shared" si="2"/>
        <v>0.03268801297</v>
      </c>
      <c r="E13" s="7">
        <f t="shared" si="3"/>
        <v>0.001068506192</v>
      </c>
      <c r="N13" s="2">
        <v>55.0</v>
      </c>
      <c r="O13" s="7">
        <f t="shared" si="4"/>
        <v>9.031683504</v>
      </c>
    </row>
    <row r="14">
      <c r="A14" s="2">
        <v>60.0</v>
      </c>
      <c r="B14" s="2">
        <v>5.146</v>
      </c>
      <c r="C14" s="7">
        <f t="shared" si="1"/>
        <v>5.053623279</v>
      </c>
      <c r="D14" s="7">
        <f t="shared" si="2"/>
        <v>-0.0923767208</v>
      </c>
      <c r="E14" s="7">
        <f t="shared" si="3"/>
        <v>0.008533458546</v>
      </c>
      <c r="N14" s="2">
        <v>60.0</v>
      </c>
      <c r="O14" s="7">
        <f t="shared" si="4"/>
        <v>10.00396142</v>
      </c>
    </row>
    <row r="15">
      <c r="A15" s="2">
        <v>65.0</v>
      </c>
      <c r="B15" s="2">
        <v>5.608</v>
      </c>
      <c r="C15" s="7">
        <f t="shared" si="1"/>
        <v>5.493663636</v>
      </c>
      <c r="D15" s="7">
        <f t="shared" si="2"/>
        <v>-0.1143363637</v>
      </c>
      <c r="E15" s="7">
        <f t="shared" si="3"/>
        <v>0.01307280406</v>
      </c>
      <c r="N15" s="2">
        <v>65.0</v>
      </c>
      <c r="O15" s="7">
        <f t="shared" si="4"/>
        <v>10.92031908</v>
      </c>
    </row>
    <row r="16">
      <c r="A16" s="2">
        <v>70.0</v>
      </c>
      <c r="B16" s="2">
        <v>6.023</v>
      </c>
      <c r="C16" s="7">
        <f t="shared" si="1"/>
        <v>5.9076738</v>
      </c>
      <c r="D16" s="7">
        <f t="shared" si="2"/>
        <v>-0.1153261998</v>
      </c>
      <c r="E16" s="7">
        <f t="shared" si="3"/>
        <v>0.01330013236</v>
      </c>
      <c r="N16" s="2">
        <v>70.0</v>
      </c>
      <c r="O16" s="7">
        <f t="shared" si="4"/>
        <v>11.77977124</v>
      </c>
    </row>
    <row r="17">
      <c r="A17" s="2">
        <v>75.0</v>
      </c>
      <c r="B17" s="2">
        <v>6.421</v>
      </c>
      <c r="C17" s="7">
        <f t="shared" si="1"/>
        <v>6.295562018</v>
      </c>
      <c r="D17" s="7">
        <f t="shared" si="2"/>
        <v>-0.1254379822</v>
      </c>
      <c r="E17" s="7">
        <f t="shared" si="3"/>
        <v>0.01573468738</v>
      </c>
      <c r="N17" s="2">
        <v>75.0</v>
      </c>
      <c r="O17" s="7">
        <f t="shared" si="4"/>
        <v>12.58164971</v>
      </c>
    </row>
    <row r="18">
      <c r="A18" s="2">
        <v>80.0</v>
      </c>
      <c r="B18" s="2">
        <v>6.778</v>
      </c>
      <c r="C18" s="7">
        <f t="shared" si="1"/>
        <v>6.657264279</v>
      </c>
      <c r="D18" s="7">
        <f t="shared" si="2"/>
        <v>-0.1207357205</v>
      </c>
      <c r="E18" s="7">
        <f t="shared" si="3"/>
        <v>0.0145771142</v>
      </c>
      <c r="N18" s="2">
        <v>80.0</v>
      </c>
      <c r="O18" s="7">
        <f t="shared" si="4"/>
        <v>13.3254883</v>
      </c>
    </row>
    <row r="19">
      <c r="A19" s="2">
        <v>85.0</v>
      </c>
      <c r="B19" s="2">
        <v>7.08</v>
      </c>
      <c r="C19" s="7">
        <f t="shared" si="1"/>
        <v>6.992734829</v>
      </c>
      <c r="D19" s="7">
        <f t="shared" si="2"/>
        <v>-0.08726517075</v>
      </c>
      <c r="E19" s="7">
        <f t="shared" si="3"/>
        <v>0.007615210027</v>
      </c>
      <c r="N19" s="2">
        <v>85.0</v>
      </c>
      <c r="O19" s="7">
        <f t="shared" si="4"/>
        <v>14.01095379</v>
      </c>
    </row>
    <row r="20">
      <c r="A20" s="2">
        <v>90.0</v>
      </c>
      <c r="B20" s="2">
        <v>7.352</v>
      </c>
      <c r="C20" s="7">
        <f t="shared" si="1"/>
        <v>7.301940256</v>
      </c>
      <c r="D20" s="7">
        <f t="shared" si="2"/>
        <v>-0.05005974354</v>
      </c>
      <c r="E20" s="7">
        <f t="shared" si="3"/>
        <v>0.002505977923</v>
      </c>
      <c r="N20" s="2">
        <v>90.0</v>
      </c>
      <c r="O20" s="7">
        <f t="shared" si="4"/>
        <v>14.63780285</v>
      </c>
    </row>
    <row r="21">
      <c r="A21" s="2">
        <v>92.0</v>
      </c>
      <c r="B21" s="2">
        <v>7.46</v>
      </c>
      <c r="C21" s="7">
        <f t="shared" si="1"/>
        <v>7.418262401</v>
      </c>
      <c r="D21" s="7">
        <f t="shared" si="2"/>
        <v>-0.04173759942</v>
      </c>
      <c r="E21" s="7">
        <f t="shared" si="3"/>
        <v>0.001742027206</v>
      </c>
      <c r="N21" s="2">
        <v>95.0</v>
      </c>
      <c r="O21" s="7">
        <f t="shared" si="4"/>
        <v>15.20585447</v>
      </c>
    </row>
    <row r="22">
      <c r="A22" s="2">
        <v>95.0</v>
      </c>
      <c r="B22" s="2">
        <v>7.638</v>
      </c>
      <c r="C22" s="7">
        <f t="shared" si="1"/>
        <v>7.584855704</v>
      </c>
      <c r="D22" s="7">
        <f t="shared" si="2"/>
        <v>-0.05314429557</v>
      </c>
      <c r="E22" s="7">
        <f t="shared" si="3"/>
        <v>0.002824316152</v>
      </c>
      <c r="N22" s="2">
        <v>100.0</v>
      </c>
      <c r="O22" s="7">
        <f t="shared" si="4"/>
        <v>15.71497171</v>
      </c>
    </row>
    <row r="23">
      <c r="A23" s="2">
        <v>100.0</v>
      </c>
      <c r="B23" s="2">
        <v>7.88</v>
      </c>
      <c r="C23" s="7">
        <f t="shared" si="1"/>
        <v>7.841462371</v>
      </c>
      <c r="D23" s="7">
        <f t="shared" si="2"/>
        <v>-0.03853762919</v>
      </c>
      <c r="E23" s="7">
        <f t="shared" si="3"/>
        <v>0.001485148864</v>
      </c>
      <c r="N23" s="2">
        <v>105.0</v>
      </c>
      <c r="O23" s="7">
        <f t="shared" si="4"/>
        <v>16.16504944</v>
      </c>
    </row>
    <row r="24">
      <c r="A24" s="2">
        <v>105.0</v>
      </c>
      <c r="B24" s="2">
        <v>8.116</v>
      </c>
      <c r="C24" s="7">
        <f t="shared" si="1"/>
        <v>8.071745821</v>
      </c>
      <c r="D24" s="7">
        <f t="shared" si="2"/>
        <v>-0.04425417947</v>
      </c>
      <c r="E24" s="7">
        <f t="shared" si="3"/>
        <v>0.0019584324</v>
      </c>
      <c r="N24" s="2">
        <v>110.0</v>
      </c>
      <c r="O24" s="7">
        <f t="shared" si="4"/>
        <v>16.55600588</v>
      </c>
    </row>
    <row r="25">
      <c r="A25" s="2">
        <v>110.0</v>
      </c>
      <c r="B25" s="2">
        <v>8.31</v>
      </c>
      <c r="C25" s="7">
        <f t="shared" si="1"/>
        <v>8.275694823</v>
      </c>
      <c r="D25" s="7">
        <f t="shared" si="2"/>
        <v>-0.03430517725</v>
      </c>
      <c r="E25" s="7">
        <f t="shared" si="3"/>
        <v>0.001176845186</v>
      </c>
      <c r="N25" s="2">
        <v>115.0</v>
      </c>
      <c r="O25" s="7">
        <f t="shared" si="4"/>
        <v>16.8877766</v>
      </c>
    </row>
    <row r="26">
      <c r="A26" s="2">
        <v>115.0</v>
      </c>
      <c r="B26" s="2">
        <v>8.461</v>
      </c>
      <c r="C26" s="7">
        <f t="shared" si="1"/>
        <v>8.453300534</v>
      </c>
      <c r="D26" s="7">
        <f t="shared" si="2"/>
        <v>-0.007699466282</v>
      </c>
      <c r="E26" s="7">
        <f t="shared" si="3"/>
        <v>0.00005928178103</v>
      </c>
      <c r="N26" s="2">
        <v>120.0</v>
      </c>
      <c r="O26" s="7">
        <f t="shared" si="4"/>
        <v>17.16031035</v>
      </c>
    </row>
    <row r="27">
      <c r="A27" s="2">
        <v>120.0</v>
      </c>
      <c r="B27" s="2">
        <v>8.587</v>
      </c>
      <c r="C27" s="7">
        <f t="shared" si="1"/>
        <v>8.604555913</v>
      </c>
      <c r="D27" s="7">
        <f t="shared" si="2"/>
        <v>0.01755591288</v>
      </c>
      <c r="E27" s="7">
        <f t="shared" si="3"/>
        <v>0.0003082100771</v>
      </c>
      <c r="N27" s="2">
        <v>125.0</v>
      </c>
      <c r="O27" s="7">
        <f t="shared" si="4"/>
        <v>17.37356589</v>
      </c>
    </row>
    <row r="28">
      <c r="A28" s="2">
        <v>125.0</v>
      </c>
      <c r="B28" s="2">
        <v>8.693</v>
      </c>
      <c r="C28" s="7">
        <f t="shared" si="1"/>
        <v>8.729455299</v>
      </c>
      <c r="D28" s="7">
        <f t="shared" si="2"/>
        <v>0.03645529899</v>
      </c>
      <c r="E28" s="7">
        <f t="shared" si="3"/>
        <v>0.001328988825</v>
      </c>
      <c r="N28" s="2">
        <v>130.0</v>
      </c>
      <c r="O28" s="7">
        <f t="shared" si="4"/>
        <v>17.52750977</v>
      </c>
    </row>
    <row r="29">
      <c r="A29" s="2">
        <v>130.0</v>
      </c>
      <c r="B29" s="2">
        <v>8.782</v>
      </c>
      <c r="C29" s="7">
        <f t="shared" si="1"/>
        <v>8.827994098</v>
      </c>
      <c r="D29" s="7">
        <f t="shared" si="2"/>
        <v>0.04599409813</v>
      </c>
      <c r="E29" s="7">
        <f t="shared" si="3"/>
        <v>0.002115457063</v>
      </c>
      <c r="N29" s="2">
        <v>135.0</v>
      </c>
      <c r="O29" s="7">
        <f t="shared" si="4"/>
        <v>17.6221146</v>
      </c>
    </row>
    <row r="30">
      <c r="A30" s="2">
        <v>135.0</v>
      </c>
      <c r="B30" s="2">
        <v>8.852</v>
      </c>
      <c r="C30" s="7">
        <f t="shared" si="1"/>
        <v>8.900168551</v>
      </c>
      <c r="D30" s="7">
        <f t="shared" si="2"/>
        <v>0.04816855101</v>
      </c>
      <c r="E30" s="7">
        <f t="shared" si="3"/>
        <v>0.002320209307</v>
      </c>
      <c r="N30" s="2">
        <v>140.0</v>
      </c>
      <c r="O30" s="7">
        <f t="shared" si="4"/>
        <v>17.65735781</v>
      </c>
    </row>
    <row r="31">
      <c r="A31" s="2">
        <v>140.0</v>
      </c>
      <c r="B31" s="2">
        <v>8.898</v>
      </c>
      <c r="C31" s="7">
        <f t="shared" si="1"/>
        <v>8.945975557</v>
      </c>
      <c r="D31" s="7">
        <f t="shared" si="2"/>
        <v>0.04797555745</v>
      </c>
      <c r="E31" s="7">
        <f t="shared" si="3"/>
        <v>0.002301654112</v>
      </c>
    </row>
    <row r="32">
      <c r="A32" s="2">
        <v>145.0</v>
      </c>
      <c r="B32" s="2">
        <v>8.929</v>
      </c>
      <c r="C32" s="7">
        <f t="shared" si="1"/>
        <v>8.965412542</v>
      </c>
      <c r="D32" s="7">
        <f t="shared" si="2"/>
        <v>0.03641254236</v>
      </c>
      <c r="E32" s="7">
        <f t="shared" si="3"/>
        <v>0.001325873241</v>
      </c>
    </row>
    <row r="33">
      <c r="D33" s="2" t="s">
        <v>142</v>
      </c>
      <c r="E33" s="9">
        <f>SUM(E3:E32)</f>
        <v>0.7888589333</v>
      </c>
    </row>
    <row r="35">
      <c r="A35" s="1" t="s">
        <v>89</v>
      </c>
      <c r="B35" s="1" t="s">
        <v>134</v>
      </c>
      <c r="C35" s="1" t="s">
        <v>135</v>
      </c>
      <c r="D35" s="1" t="s">
        <v>136</v>
      </c>
      <c r="E35" s="1" t="s">
        <v>137</v>
      </c>
      <c r="F35" s="1" t="s">
        <v>138</v>
      </c>
      <c r="G35" s="1" t="s">
        <v>139</v>
      </c>
      <c r="H35" s="1" t="s">
        <v>140</v>
      </c>
      <c r="I35" s="1" t="s">
        <v>141</v>
      </c>
    </row>
    <row r="36">
      <c r="A36" s="2">
        <v>150.0</v>
      </c>
      <c r="B36" s="2">
        <v>8.945</v>
      </c>
      <c r="C36" s="7">
        <f t="shared" ref="C36:C58" si="5">F$36+G$36*A36+H$36/(A36*A36)+I$36*A36*A36</f>
        <v>8.959776165</v>
      </c>
      <c r="D36" s="7">
        <f t="shared" ref="D36:D58" si="6">C36-B36</f>
        <v>0.01477616535</v>
      </c>
      <c r="E36" s="7">
        <f t="shared" ref="E36:E58" si="7">D36*D36</f>
        <v>0.0002183350624</v>
      </c>
      <c r="F36" s="2">
        <v>9.15812523875266</v>
      </c>
      <c r="G36" s="2">
        <v>-0.0031222866059295</v>
      </c>
      <c r="H36" s="2">
        <v>-81.686883970187</v>
      </c>
      <c r="I36" s="2">
        <v>1.21610864738386E-5</v>
      </c>
    </row>
    <row r="37">
      <c r="A37" s="2">
        <v>155.0</v>
      </c>
      <c r="B37" s="2">
        <v>8.952</v>
      </c>
      <c r="C37" s="7">
        <f t="shared" si="5"/>
        <v>8.962940839</v>
      </c>
      <c r="D37" s="7">
        <f t="shared" si="6"/>
        <v>0.01094083895</v>
      </c>
      <c r="E37" s="7">
        <f t="shared" si="7"/>
        <v>0.0001197019569</v>
      </c>
    </row>
    <row r="38">
      <c r="A38" s="2">
        <v>165.0</v>
      </c>
      <c r="B38" s="2">
        <v>8.959</v>
      </c>
      <c r="C38" s="7">
        <f t="shared" si="5"/>
        <v>8.971033092</v>
      </c>
      <c r="D38" s="7">
        <f t="shared" si="6"/>
        <v>0.01203309152</v>
      </c>
      <c r="E38" s="7">
        <f t="shared" si="7"/>
        <v>0.0001447952914</v>
      </c>
    </row>
    <row r="39">
      <c r="A39" s="2">
        <v>170.0</v>
      </c>
      <c r="B39" s="2">
        <v>8.972</v>
      </c>
      <c r="C39" s="7">
        <f t="shared" si="5"/>
        <v>8.975965379</v>
      </c>
      <c r="D39" s="7">
        <f t="shared" si="6"/>
        <v>0.003965379061</v>
      </c>
      <c r="E39" s="7">
        <f t="shared" si="7"/>
        <v>0.0000157242311</v>
      </c>
    </row>
    <row r="40">
      <c r="A40" s="2">
        <v>175.0</v>
      </c>
      <c r="B40" s="2">
        <v>8.989</v>
      </c>
      <c r="C40" s="7">
        <f t="shared" si="5"/>
        <v>8.981491029</v>
      </c>
      <c r="D40" s="7">
        <f t="shared" si="6"/>
        <v>-0.007508970847</v>
      </c>
      <c r="E40" s="7">
        <f t="shared" si="7"/>
        <v>0.00005638464318</v>
      </c>
    </row>
    <row r="41">
      <c r="A41" s="2">
        <v>180.0</v>
      </c>
      <c r="B41" s="2">
        <v>9.006</v>
      </c>
      <c r="C41" s="7">
        <f t="shared" si="5"/>
        <v>8.987611651</v>
      </c>
      <c r="D41" s="7">
        <f t="shared" si="6"/>
        <v>-0.01838834868</v>
      </c>
      <c r="E41" s="7">
        <f t="shared" si="7"/>
        <v>0.0003381313674</v>
      </c>
    </row>
    <row r="42">
      <c r="A42" s="2">
        <v>190.0</v>
      </c>
      <c r="B42" s="2">
        <v>9.034</v>
      </c>
      <c r="C42" s="7">
        <f t="shared" si="5"/>
        <v>9.001643211</v>
      </c>
      <c r="D42" s="7">
        <f t="shared" si="6"/>
        <v>-0.03235678924</v>
      </c>
      <c r="E42" s="7">
        <f t="shared" si="7"/>
        <v>0.00104696181</v>
      </c>
    </row>
    <row r="43">
      <c r="A43" s="2">
        <v>200.0</v>
      </c>
      <c r="B43" s="2">
        <v>9.054</v>
      </c>
      <c r="C43" s="7">
        <f t="shared" si="5"/>
        <v>9.018069204</v>
      </c>
      <c r="D43" s="7">
        <f t="shared" si="6"/>
        <v>-0.03593079558</v>
      </c>
      <c r="E43" s="7">
        <f t="shared" si="7"/>
        <v>0.001291022071</v>
      </c>
    </row>
    <row r="44">
      <c r="A44" s="2">
        <v>210.0</v>
      </c>
      <c r="B44" s="2">
        <v>9.057</v>
      </c>
      <c r="C44" s="7">
        <f t="shared" si="5"/>
        <v>9.036896655</v>
      </c>
      <c r="D44" s="7">
        <f t="shared" si="6"/>
        <v>-0.02010334529</v>
      </c>
      <c r="E44" s="7">
        <f t="shared" si="7"/>
        <v>0.0004041444919</v>
      </c>
    </row>
    <row r="45">
      <c r="A45" s="2">
        <v>220.0</v>
      </c>
      <c r="B45" s="2">
        <v>9.064</v>
      </c>
      <c r="C45" s="7">
        <f t="shared" si="5"/>
        <v>9.058131025</v>
      </c>
      <c r="D45" s="7">
        <f t="shared" si="6"/>
        <v>-0.005868974755</v>
      </c>
      <c r="E45" s="7">
        <f t="shared" si="7"/>
        <v>0.00003444486467</v>
      </c>
    </row>
    <row r="46">
      <c r="A46" s="2">
        <v>230.0</v>
      </c>
      <c r="B46" s="2">
        <v>9.07</v>
      </c>
      <c r="C46" s="7">
        <f t="shared" si="5"/>
        <v>9.081776618</v>
      </c>
      <c r="D46" s="7">
        <f t="shared" si="6"/>
        <v>0.01177661835</v>
      </c>
      <c r="E46" s="7">
        <f t="shared" si="7"/>
        <v>0.0001386887399</v>
      </c>
    </row>
    <row r="47">
      <c r="A47" s="2">
        <v>240.0</v>
      </c>
      <c r="B47" s="2">
        <v>9.082</v>
      </c>
      <c r="C47" s="7">
        <f t="shared" si="5"/>
        <v>9.107836859</v>
      </c>
      <c r="D47" s="7">
        <f t="shared" si="6"/>
        <v>0.02583685915</v>
      </c>
      <c r="E47" s="7">
        <f t="shared" si="7"/>
        <v>0.0006675432909</v>
      </c>
    </row>
    <row r="48">
      <c r="A48" s="2">
        <v>250.0</v>
      </c>
      <c r="B48" s="2">
        <v>9.098</v>
      </c>
      <c r="C48" s="7">
        <f t="shared" si="5"/>
        <v>9.136314502</v>
      </c>
      <c r="D48" s="7">
        <f t="shared" si="6"/>
        <v>0.03831450174</v>
      </c>
      <c r="E48" s="7">
        <f t="shared" si="7"/>
        <v>0.001468001044</v>
      </c>
    </row>
    <row r="49">
      <c r="A49" s="2">
        <v>260.0</v>
      </c>
      <c r="B49" s="2">
        <v>9.132</v>
      </c>
      <c r="C49" s="7">
        <f t="shared" si="5"/>
        <v>9.167211781</v>
      </c>
      <c r="D49" s="7">
        <f t="shared" si="6"/>
        <v>0.03521178098</v>
      </c>
      <c r="E49" s="7">
        <f t="shared" si="7"/>
        <v>0.00123986952</v>
      </c>
    </row>
    <row r="50">
      <c r="A50" s="2">
        <v>270.0</v>
      </c>
      <c r="B50" s="2">
        <v>9.178</v>
      </c>
      <c r="C50" s="7">
        <f t="shared" si="5"/>
        <v>9.200530526</v>
      </c>
      <c r="D50" s="7">
        <f t="shared" si="6"/>
        <v>0.02253052571</v>
      </c>
      <c r="E50" s="7">
        <f t="shared" si="7"/>
        <v>0.0005076245886</v>
      </c>
    </row>
    <row r="51">
      <c r="A51" s="2">
        <v>280.0</v>
      </c>
      <c r="B51" s="2">
        <v>9.228</v>
      </c>
      <c r="C51" s="7">
        <f t="shared" si="5"/>
        <v>9.236272244</v>
      </c>
      <c r="D51" s="7">
        <f t="shared" si="6"/>
        <v>0.008272244101</v>
      </c>
      <c r="E51" s="7">
        <f t="shared" si="7"/>
        <v>0.00006843002247</v>
      </c>
    </row>
    <row r="52">
      <c r="A52" s="2">
        <v>290.0</v>
      </c>
      <c r="B52" s="2">
        <v>9.282</v>
      </c>
      <c r="C52" s="7">
        <f t="shared" si="5"/>
        <v>9.274438189</v>
      </c>
      <c r="D52" s="7">
        <f t="shared" si="6"/>
        <v>-0.007561811104</v>
      </c>
      <c r="E52" s="7">
        <f t="shared" si="7"/>
        <v>0.00005718098717</v>
      </c>
    </row>
    <row r="53">
      <c r="A53" s="2">
        <v>300.0</v>
      </c>
      <c r="B53" s="2">
        <v>9.339</v>
      </c>
      <c r="C53" s="7">
        <f t="shared" si="5"/>
        <v>9.315029408</v>
      </c>
      <c r="D53" s="7">
        <f t="shared" si="6"/>
        <v>-0.02397059242</v>
      </c>
      <c r="E53" s="7">
        <f t="shared" si="7"/>
        <v>0.0005745893012</v>
      </c>
    </row>
    <row r="54">
      <c r="A54" s="2">
        <v>310.0</v>
      </c>
      <c r="B54" s="2">
        <v>9.378</v>
      </c>
      <c r="C54" s="7">
        <f t="shared" si="5"/>
        <v>9.358046781</v>
      </c>
      <c r="D54" s="7">
        <f t="shared" si="6"/>
        <v>-0.01995321855</v>
      </c>
      <c r="E54" s="7">
        <f t="shared" si="7"/>
        <v>0.0003981309307</v>
      </c>
    </row>
    <row r="55">
      <c r="A55" s="2">
        <v>320.0</v>
      </c>
      <c r="B55" s="2">
        <v>9.415</v>
      </c>
      <c r="C55" s="7">
        <f t="shared" si="5"/>
        <v>9.403491056</v>
      </c>
      <c r="D55" s="7">
        <f t="shared" si="6"/>
        <v>-0.0115089437</v>
      </c>
      <c r="E55" s="7">
        <f t="shared" si="7"/>
        <v>0.0001324557851</v>
      </c>
    </row>
    <row r="56">
      <c r="A56" s="2">
        <v>330.0</v>
      </c>
      <c r="B56" s="2">
        <v>9.446</v>
      </c>
      <c r="C56" s="7">
        <f t="shared" si="5"/>
        <v>9.451362867</v>
      </c>
      <c r="D56" s="7">
        <f t="shared" si="6"/>
        <v>0.00536286667</v>
      </c>
      <c r="E56" s="7">
        <f t="shared" si="7"/>
        <v>0.00002876033892</v>
      </c>
    </row>
    <row r="57">
      <c r="A57" s="2">
        <v>335.0</v>
      </c>
      <c r="B57" s="2">
        <v>9.461</v>
      </c>
      <c r="C57" s="7">
        <f t="shared" si="5"/>
        <v>9.47620927</v>
      </c>
      <c r="D57" s="7">
        <f t="shared" si="6"/>
        <v>0.01520927038</v>
      </c>
      <c r="E57" s="7">
        <f t="shared" si="7"/>
        <v>0.0002313219056</v>
      </c>
    </row>
    <row r="58">
      <c r="A58" s="2">
        <v>298.15</v>
      </c>
      <c r="B58" s="2">
        <v>9.33</v>
      </c>
      <c r="C58" s="7">
        <f t="shared" si="5"/>
        <v>9.307337155</v>
      </c>
      <c r="D58" s="7">
        <f t="shared" si="6"/>
        <v>-0.0226628454</v>
      </c>
      <c r="E58" s="7">
        <f t="shared" si="7"/>
        <v>0.0005136045618</v>
      </c>
    </row>
    <row r="59">
      <c r="D59" s="2" t="s">
        <v>142</v>
      </c>
      <c r="E59" s="7">
        <f>SUM(E2:E58)</f>
        <v>1.587413713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25"/>
  </cols>
  <sheetData>
    <row r="1">
      <c r="A1" s="2" t="s">
        <v>143</v>
      </c>
      <c r="C1" s="2" t="s">
        <v>144</v>
      </c>
      <c r="E1" s="2" t="s">
        <v>145</v>
      </c>
      <c r="G1" s="2" t="s">
        <v>146</v>
      </c>
      <c r="I1" s="2" t="s">
        <v>147</v>
      </c>
      <c r="L1" s="2" t="s">
        <v>148</v>
      </c>
      <c r="N1" s="2" t="s">
        <v>149</v>
      </c>
      <c r="P1" s="2" t="s">
        <v>150</v>
      </c>
      <c r="R1" s="2" t="s">
        <v>151</v>
      </c>
      <c r="T1" s="2" t="s">
        <v>152</v>
      </c>
    </row>
    <row r="2">
      <c r="A2" s="2" t="s">
        <v>15</v>
      </c>
      <c r="B2" s="2" t="s">
        <v>16</v>
      </c>
      <c r="C2" s="2" t="s">
        <v>15</v>
      </c>
      <c r="D2" s="2" t="s">
        <v>16</v>
      </c>
      <c r="E2" s="2" t="s">
        <v>15</v>
      </c>
      <c r="F2" s="2" t="s">
        <v>16</v>
      </c>
      <c r="G2" s="2" t="s">
        <v>15</v>
      </c>
      <c r="H2" s="2" t="s">
        <v>16</v>
      </c>
      <c r="I2" s="2" t="s">
        <v>15</v>
      </c>
      <c r="J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T2" s="2" t="s">
        <v>15</v>
      </c>
      <c r="U2" s="2" t="s">
        <v>16</v>
      </c>
    </row>
    <row r="3">
      <c r="A3" s="2">
        <v>7.30797342533645E-4</v>
      </c>
      <c r="B3" s="2">
        <v>2623.36624804881</v>
      </c>
      <c r="C3" s="2">
        <v>0.181166623876764</v>
      </c>
      <c r="D3" s="2">
        <v>2583.42241777264</v>
      </c>
      <c r="E3" s="2">
        <v>0.100644929396662</v>
      </c>
      <c r="F3" s="2">
        <v>2535.56090594345</v>
      </c>
      <c r="G3" s="2">
        <v>4.36456996148804E-4</v>
      </c>
      <c r="H3" s="2">
        <v>2619.15236583958</v>
      </c>
      <c r="I3" s="2">
        <v>8.98587933247679E-4</v>
      </c>
      <c r="J3" s="2">
        <v>2618.32143681477</v>
      </c>
      <c r="L3" s="2">
        <v>0.243761270977749</v>
      </c>
      <c r="M3" s="2">
        <v>2615.62542705784</v>
      </c>
      <c r="N3" s="2">
        <v>5.21855983365175</v>
      </c>
      <c r="O3" s="2">
        <v>2600.81914719729</v>
      </c>
      <c r="P3" s="2">
        <v>10.1374087938412</v>
      </c>
      <c r="Q3" s="2">
        <v>2491.89749003866</v>
      </c>
      <c r="R3" s="2">
        <v>10.1133997690203</v>
      </c>
      <c r="S3" s="2">
        <v>2537.33456951229</v>
      </c>
      <c r="T3" s="2">
        <v>0.455126435919215</v>
      </c>
      <c r="U3" s="2">
        <v>2615.61685240612</v>
      </c>
    </row>
    <row r="4">
      <c r="A4" s="2">
        <v>0.249318835783762</v>
      </c>
      <c r="B4" s="2">
        <v>2460.88298832836</v>
      </c>
      <c r="C4" s="2">
        <v>0.184493966623876</v>
      </c>
      <c r="D4" s="2">
        <v>2554.70551067513</v>
      </c>
      <c r="E4" s="2">
        <v>0.0999794608472399</v>
      </c>
      <c r="F4" s="2">
        <v>2489.49420080784</v>
      </c>
      <c r="G4" s="2">
        <v>0.0429525032092425</v>
      </c>
      <c r="H4" s="2">
        <v>2593.39356607039</v>
      </c>
      <c r="I4" s="2">
        <v>0.0448010269576379</v>
      </c>
      <c r="J4" s="2">
        <v>2578.02137911136</v>
      </c>
      <c r="L4" s="2">
        <v>1.00326104723293</v>
      </c>
      <c r="M4" s="2">
        <v>2578.27210049491</v>
      </c>
      <c r="N4" s="2">
        <v>13.1876267775654</v>
      </c>
      <c r="O4" s="2">
        <v>2519.35995584054</v>
      </c>
      <c r="P4" s="2">
        <v>20.0079047570559</v>
      </c>
      <c r="Q4" s="2">
        <v>2411.98387965476</v>
      </c>
      <c r="R4" s="2">
        <v>20.0655692898848</v>
      </c>
      <c r="S4" s="2">
        <v>2502.85375127614</v>
      </c>
      <c r="T4" s="2">
        <v>99.6301913487123</v>
      </c>
      <c r="U4" s="2">
        <v>1926.80650494516</v>
      </c>
    </row>
    <row r="5">
      <c r="A5" s="2">
        <v>0.385753201067785</v>
      </c>
      <c r="B5" s="2">
        <v>2420.00233876117</v>
      </c>
      <c r="C5" s="2">
        <v>0.33355892169448</v>
      </c>
      <c r="D5" s="2">
        <v>2503.8526543566</v>
      </c>
      <c r="E5" s="2">
        <v>0.201130680359435</v>
      </c>
      <c r="F5" s="2">
        <v>2497.86996537795</v>
      </c>
      <c r="G5" s="2">
        <v>0.0873170731707316</v>
      </c>
      <c r="H5" s="2">
        <v>2565.14197922677</v>
      </c>
      <c r="I5" s="2">
        <v>0.0817715019255455</v>
      </c>
      <c r="J5" s="2">
        <v>2545.19968263127</v>
      </c>
      <c r="L5" s="2">
        <v>2.18549115337104</v>
      </c>
      <c r="M5" s="2">
        <v>2540.90162462854</v>
      </c>
      <c r="N5" s="2">
        <v>19.9830382670628</v>
      </c>
      <c r="O5" s="2">
        <v>2459.04371196673</v>
      </c>
      <c r="P5" s="2">
        <v>29.7512815084956</v>
      </c>
      <c r="Q5" s="2">
        <v>2372.64337755531</v>
      </c>
      <c r="R5" s="2">
        <v>30.016023880405</v>
      </c>
      <c r="S5" s="2">
        <v>2471.61843871669</v>
      </c>
    </row>
    <row r="6">
      <c r="A6" s="2">
        <v>0.556103453767046</v>
      </c>
      <c r="B6" s="2">
        <v>2199.66256651766</v>
      </c>
      <c r="C6" s="2">
        <v>0.33355892169448</v>
      </c>
      <c r="D6" s="2">
        <v>2541.5435949221</v>
      </c>
      <c r="E6" s="2">
        <v>0.201130680359435</v>
      </c>
      <c r="F6" s="2">
        <v>2408.12963069821</v>
      </c>
      <c r="G6" s="2">
        <v>0.139999999999999</v>
      </c>
      <c r="H6" s="2">
        <v>2531.48935372186</v>
      </c>
      <c r="I6" s="2">
        <v>0.117817715019255</v>
      </c>
      <c r="J6" s="2">
        <v>2514.0398442008</v>
      </c>
      <c r="L6" s="2">
        <v>5.09208372075574</v>
      </c>
      <c r="M6" s="2">
        <v>2440.17519085299</v>
      </c>
      <c r="N6" s="2">
        <v>28.9435493163055</v>
      </c>
      <c r="O6" s="2">
        <v>2301.27655127507</v>
      </c>
      <c r="P6" s="2">
        <v>39.8305702411352</v>
      </c>
      <c r="Q6" s="2">
        <v>2297.58945103471</v>
      </c>
      <c r="R6" s="2">
        <v>40.194135474138</v>
      </c>
      <c r="S6" s="2">
        <v>2409.54224757699</v>
      </c>
    </row>
    <row r="7">
      <c r="A7" s="2">
        <v>0.696391897166437</v>
      </c>
      <c r="B7" s="2">
        <v>2139.38093071519</v>
      </c>
      <c r="C7" s="2">
        <v>0.456005134788189</v>
      </c>
      <c r="D7" s="2">
        <v>2482.31497403346</v>
      </c>
      <c r="E7" s="2">
        <v>0.301616431322207</v>
      </c>
      <c r="F7" s="2">
        <v>2466.16171379111</v>
      </c>
      <c r="G7" s="2">
        <v>0.182053915275994</v>
      </c>
      <c r="H7" s="2">
        <v>2506.14601846508</v>
      </c>
      <c r="I7" s="2">
        <v>0.154326059050064</v>
      </c>
      <c r="J7" s="2">
        <v>2484.54186381996</v>
      </c>
      <c r="L7" s="2">
        <v>9.25057543951789</v>
      </c>
      <c r="M7" s="2">
        <v>2370.22961309563</v>
      </c>
      <c r="N7" s="2">
        <v>43.9588363125782</v>
      </c>
      <c r="O7" s="2">
        <v>2084.84591082898</v>
      </c>
      <c r="P7" s="2">
        <v>49.9064291130862</v>
      </c>
      <c r="Q7" s="2">
        <v>2229.0265358675</v>
      </c>
      <c r="R7" s="2">
        <v>49.9520891335046</v>
      </c>
      <c r="S7" s="2">
        <v>2342.61494722569</v>
      </c>
    </row>
    <row r="8">
      <c r="A8" s="2">
        <v>0.815868318742842</v>
      </c>
      <c r="B8" s="2">
        <v>2059.69830867745</v>
      </c>
      <c r="C8" s="2">
        <v>0.456670603337612</v>
      </c>
      <c r="D8" s="2">
        <v>2411.7192440854</v>
      </c>
      <c r="E8" s="2">
        <v>0.300950962772785</v>
      </c>
      <c r="F8" s="2">
        <v>2360.86638776687</v>
      </c>
      <c r="G8" s="2">
        <v>0.229653401797175</v>
      </c>
      <c r="H8" s="2">
        <v>2475.40164454702</v>
      </c>
      <c r="I8" s="2">
        <v>0.193145057766367</v>
      </c>
      <c r="J8" s="2">
        <v>2456.29027697634</v>
      </c>
      <c r="L8" s="2">
        <v>13.0163481094232</v>
      </c>
      <c r="M8" s="2">
        <v>2243.50483529969</v>
      </c>
      <c r="N8" s="2">
        <v>47.2692949760579</v>
      </c>
      <c r="O8" s="2">
        <v>2019.80289019354</v>
      </c>
      <c r="P8" s="2">
        <v>60.0716787292366</v>
      </c>
      <c r="Q8" s="2">
        <v>2191.29163730295</v>
      </c>
      <c r="R8" s="2">
        <v>60.0305204009721</v>
      </c>
      <c r="S8" s="2">
        <v>2269.18377354344</v>
      </c>
    </row>
    <row r="9">
      <c r="A9" s="2">
        <v>0.897574774788641</v>
      </c>
      <c r="B9" s="2">
        <v>1978.97634809138</v>
      </c>
      <c r="C9" s="2">
        <v>0.565807445442875</v>
      </c>
      <c r="D9" s="2">
        <v>2405.73655510675</v>
      </c>
      <c r="E9" s="2">
        <v>0.400179717586649</v>
      </c>
      <c r="F9" s="2">
        <v>2399.78710328909</v>
      </c>
      <c r="G9" s="2">
        <v>0.28788189987163</v>
      </c>
      <c r="H9" s="2">
        <v>2437.59437391806</v>
      </c>
      <c r="I9" s="2">
        <v>0.228267008985879</v>
      </c>
      <c r="J9" s="2">
        <v>2430.53147720715</v>
      </c>
      <c r="L9" s="2">
        <v>17.6001425535848</v>
      </c>
      <c r="M9" s="2">
        <v>2168.67384972386</v>
      </c>
      <c r="N9" s="2">
        <v>57.7310131754882</v>
      </c>
      <c r="O9" s="2">
        <v>2021.00119777166</v>
      </c>
      <c r="P9" s="2">
        <v>69.6174097584895</v>
      </c>
      <c r="Q9" s="2">
        <v>2125.99566444172</v>
      </c>
      <c r="R9" s="2">
        <v>69.8864394562599</v>
      </c>
      <c r="S9" s="2">
        <v>2216.85696141138</v>
      </c>
    </row>
    <row r="10">
      <c r="A10" s="2">
        <v>0.916459757553944</v>
      </c>
      <c r="B10" s="2">
        <v>1958.88246949056</v>
      </c>
      <c r="C10" s="2">
        <v>0.56447650834403</v>
      </c>
      <c r="D10" s="2">
        <v>2343.51658972879</v>
      </c>
      <c r="E10" s="2">
        <v>0.400641848523748</v>
      </c>
      <c r="F10" s="2">
        <v>2280.96425274091</v>
      </c>
      <c r="G10" s="2">
        <v>0.355353016688061</v>
      </c>
      <c r="H10" s="2">
        <v>2397.29431621465</v>
      </c>
      <c r="I10" s="2">
        <v>0.27586649550706</v>
      </c>
      <c r="J10" s="2">
        <v>2397.70978072706</v>
      </c>
      <c r="L10" s="2">
        <v>20.0462763235108</v>
      </c>
      <c r="M10" s="2">
        <v>2139.36569013888</v>
      </c>
      <c r="N10" s="2">
        <v>69.8028366019727</v>
      </c>
      <c r="O10" s="2">
        <v>1975.07536314989</v>
      </c>
      <c r="P10" s="2">
        <v>79.9080636560707</v>
      </c>
      <c r="Q10" s="2">
        <v>2050.9331632694</v>
      </c>
      <c r="R10" s="2">
        <v>80.0791279579199</v>
      </c>
      <c r="S10" s="2">
        <v>2127.19397201983</v>
      </c>
    </row>
    <row r="11">
      <c r="A11" s="2">
        <v>0.999322437034353</v>
      </c>
      <c r="B11" s="2">
        <v>1888.2074482049</v>
      </c>
      <c r="C11" s="2">
        <v>0.656311168164313</v>
      </c>
      <c r="D11" s="2">
        <v>2330.95294287362</v>
      </c>
      <c r="E11" s="2">
        <v>0.5</v>
      </c>
      <c r="F11" s="2">
        <v>2332.89731679169</v>
      </c>
      <c r="G11" s="2">
        <v>0.37568677792041</v>
      </c>
      <c r="H11" s="2">
        <v>2384.41491633006</v>
      </c>
      <c r="I11" s="2">
        <v>0.334094993581514</v>
      </c>
      <c r="J11" s="2">
        <v>2359.07158107328</v>
      </c>
      <c r="L11" s="2">
        <v>29.4777501185713</v>
      </c>
      <c r="M11" s="2">
        <v>2090.30153298695</v>
      </c>
      <c r="N11" s="2">
        <v>82.7364125264943</v>
      </c>
      <c r="O11" s="2">
        <v>1898.28292599271</v>
      </c>
      <c r="P11" s="2">
        <v>89.4546521504958</v>
      </c>
      <c r="Q11" s="2">
        <v>1984.01443756983</v>
      </c>
      <c r="R11" s="2">
        <v>89.9667732245781</v>
      </c>
      <c r="S11" s="2">
        <v>2014.82530486906</v>
      </c>
    </row>
    <row r="12">
      <c r="C12" s="2">
        <v>0.656976636713735</v>
      </c>
      <c r="D12" s="2">
        <v>2232.2385747259</v>
      </c>
      <c r="E12" s="2">
        <v>0.500462130937098</v>
      </c>
      <c r="F12" s="2">
        <v>2211.99714368147</v>
      </c>
      <c r="G12" s="2">
        <v>0.408498074454428</v>
      </c>
      <c r="H12" s="2">
        <v>2364.47261973456</v>
      </c>
      <c r="I12" s="2">
        <v>0.38400513478819</v>
      </c>
      <c r="J12" s="2">
        <v>2326.66534910559</v>
      </c>
      <c r="L12" s="2">
        <v>47.4264254688592</v>
      </c>
      <c r="M12" s="2">
        <v>1922.43343256706</v>
      </c>
      <c r="N12" s="2">
        <v>99.8044711449571</v>
      </c>
      <c r="O12" s="2">
        <v>1796.9819905518</v>
      </c>
    </row>
    <row r="13">
      <c r="C13" s="2">
        <v>0.750807702182285</v>
      </c>
      <c r="D13" s="2">
        <v>2227.45242354298</v>
      </c>
      <c r="E13" s="2">
        <v>0.59982028241335</v>
      </c>
      <c r="F13" s="2">
        <v>2255.62091748413</v>
      </c>
      <c r="G13" s="2">
        <v>0.44362002567394</v>
      </c>
      <c r="H13" s="2">
        <v>2343.28392960184</v>
      </c>
      <c r="I13" s="2">
        <v>0.434377406931964</v>
      </c>
      <c r="J13" s="2">
        <v>2295.09004616272</v>
      </c>
      <c r="L13" s="2">
        <v>58.1209454625354</v>
      </c>
      <c r="M13" s="2">
        <v>1883.05434453486</v>
      </c>
      <c r="N13" s="2">
        <v>0.558236622873415</v>
      </c>
      <c r="O13" s="2">
        <v>2620.48082359529</v>
      </c>
    </row>
    <row r="14">
      <c r="C14" s="2">
        <v>0.746149422336328</v>
      </c>
      <c r="D14" s="2">
        <v>2126.3449798038</v>
      </c>
      <c r="E14" s="2">
        <v>0.59982028241335</v>
      </c>
      <c r="F14" s="2">
        <v>2176.68266012694</v>
      </c>
      <c r="G14" s="2">
        <v>0.490295250320924</v>
      </c>
      <c r="H14" s="2">
        <v>2314.20141373341</v>
      </c>
      <c r="I14" s="2">
        <v>0.478741976893453</v>
      </c>
      <c r="J14" s="2">
        <v>2266.42299480669</v>
      </c>
      <c r="L14" s="2">
        <v>70.1816218417816</v>
      </c>
      <c r="M14" s="2">
        <v>1858.22429681156</v>
      </c>
    </row>
    <row r="15">
      <c r="C15" s="2">
        <v>0.824009242618741</v>
      </c>
      <c r="D15" s="2">
        <v>2156.25842469705</v>
      </c>
      <c r="E15" s="2">
        <v>0.6996405648267</v>
      </c>
      <c r="F15" s="2">
        <v>2204.10331794575</v>
      </c>
      <c r="G15" s="2">
        <v>0.520795892169448</v>
      </c>
      <c r="H15" s="2">
        <v>2295.50551067512</v>
      </c>
      <c r="I15" s="2">
        <v>0.52403080872914</v>
      </c>
      <c r="J15" s="2">
        <v>2237.75594345066</v>
      </c>
      <c r="L15" s="2">
        <v>83.196871323953</v>
      </c>
      <c r="M15" s="2">
        <v>1826.86465180215</v>
      </c>
    </row>
    <row r="16">
      <c r="C16" s="2">
        <v>0.821347368421052</v>
      </c>
      <c r="D16" s="2">
        <v>2080.2782746682</v>
      </c>
      <c r="E16" s="2">
        <v>0.700102695763799</v>
      </c>
      <c r="F16" s="2">
        <v>2107.71555106751</v>
      </c>
      <c r="G16" s="2">
        <v>0.569781771501925</v>
      </c>
      <c r="H16" s="2">
        <v>2263.93020773225</v>
      </c>
      <c r="I16" s="2">
        <v>0.570706033376123</v>
      </c>
      <c r="J16" s="2">
        <v>2208.25796306982</v>
      </c>
      <c r="L16" s="2">
        <v>99.9110111926</v>
      </c>
      <c r="M16" s="2">
        <v>1795.3549503876</v>
      </c>
    </row>
    <row r="17">
      <c r="C17" s="2">
        <v>0.888559691912708</v>
      </c>
      <c r="D17" s="2">
        <v>2040.19425851125</v>
      </c>
      <c r="E17" s="2">
        <v>0.800385109114249</v>
      </c>
      <c r="F17" s="2">
        <v>2113.5320542412</v>
      </c>
      <c r="G17" s="2">
        <v>0.613222079589216</v>
      </c>
      <c r="H17" s="2">
        <v>2236.92501442585</v>
      </c>
      <c r="I17" s="2">
        <v>0.622464698331193</v>
      </c>
      <c r="J17" s="2">
        <v>2175.02080207732</v>
      </c>
    </row>
    <row r="18">
      <c r="C18" s="2">
        <v>0.887894223363286</v>
      </c>
      <c r="D18" s="2">
        <v>2002.50331794575</v>
      </c>
      <c r="E18" s="2">
        <v>0.800385109114249</v>
      </c>
      <c r="F18" s="2">
        <v>2033.7628678592</v>
      </c>
      <c r="G18" s="2">
        <v>0.644646983311938</v>
      </c>
      <c r="H18" s="2">
        <v>2215.32085978072</v>
      </c>
      <c r="I18" s="2">
        <v>0.676534017971758</v>
      </c>
      <c r="J18" s="2">
        <v>2139.70631852279</v>
      </c>
      <c r="L18" s="2"/>
    </row>
    <row r="19">
      <c r="C19" s="2">
        <v>0.94312811296534</v>
      </c>
      <c r="D19" s="2">
        <v>1939.08681477207</v>
      </c>
      <c r="E19" s="2">
        <v>0.902053915275994</v>
      </c>
      <c r="F19" s="2">
        <v>1994.29373918061</v>
      </c>
      <c r="G19" s="2">
        <v>0.683465982028241</v>
      </c>
      <c r="H19" s="2">
        <v>2189.14659549913</v>
      </c>
      <c r="I19" s="2">
        <v>0.725982028241335</v>
      </c>
      <c r="J19" s="2">
        <v>2106.8846220427</v>
      </c>
    </row>
    <row r="20">
      <c r="C20" s="2">
        <v>0.94312811296534</v>
      </c>
      <c r="D20" s="2">
        <v>1910.36990767455</v>
      </c>
      <c r="E20" s="2">
        <v>0.902053915275994</v>
      </c>
      <c r="F20" s="2">
        <v>1971.44319099826</v>
      </c>
      <c r="G20" s="2">
        <v>0.717201540436457</v>
      </c>
      <c r="H20" s="2">
        <v>2166.71151182919</v>
      </c>
      <c r="I20" s="2">
        <v>0.768498074454428</v>
      </c>
      <c r="J20" s="2">
        <v>2078.63303519907</v>
      </c>
    </row>
    <row r="21">
      <c r="E21" s="2">
        <v>1.00002567394095</v>
      </c>
      <c r="F21" s="2">
        <v>1904.55340450086</v>
      </c>
      <c r="G21" s="2">
        <v>0.752323491655969</v>
      </c>
      <c r="H21" s="2">
        <v>2140.95271206001</v>
      </c>
      <c r="I21" s="2">
        <v>0.818870346598202</v>
      </c>
      <c r="J21" s="2">
        <v>2042.90308713214</v>
      </c>
      <c r="M21" s="2" t="s">
        <v>153</v>
      </c>
    </row>
    <row r="22">
      <c r="G22" s="2">
        <v>0.803157894736842</v>
      </c>
      <c r="H22" s="2">
        <v>2103.56090594345</v>
      </c>
      <c r="I22" s="2">
        <v>0.861386392811296</v>
      </c>
      <c r="J22" s="2">
        <v>2013.40510675129</v>
      </c>
    </row>
    <row r="23">
      <c r="G23" s="2">
        <v>0.841052631578947</v>
      </c>
      <c r="H23" s="2">
        <v>2073.6474610502</v>
      </c>
      <c r="I23" s="2">
        <v>0.890500641848523</v>
      </c>
      <c r="J23" s="2">
        <v>1992.21641661858</v>
      </c>
    </row>
    <row r="24">
      <c r="G24" s="2">
        <v>0.872939666238767</v>
      </c>
      <c r="H24" s="2">
        <v>2045.39587420657</v>
      </c>
      <c r="I24" s="2">
        <v>0.921001283697047</v>
      </c>
      <c r="J24" s="2">
        <v>1970.19679746105</v>
      </c>
    </row>
    <row r="25">
      <c r="G25" s="2">
        <v>0.905750962772785</v>
      </c>
      <c r="H25" s="2">
        <v>2015.89789382573</v>
      </c>
      <c r="I25" s="2">
        <v>0.948729139922978</v>
      </c>
      <c r="J25" s="2">
        <v>1949.42357184073</v>
      </c>
    </row>
    <row r="26">
      <c r="G26" s="2">
        <v>0.928395378690629</v>
      </c>
      <c r="H26" s="2">
        <v>1993.46281015579</v>
      </c>
      <c r="I26" s="2">
        <v>0.968600770218228</v>
      </c>
      <c r="J26" s="2">
        <v>1934.88231390652</v>
      </c>
    </row>
    <row r="27">
      <c r="G27" s="2">
        <v>0.948729139922978</v>
      </c>
      <c r="H27" s="2">
        <v>1972.27412002308</v>
      </c>
      <c r="I27" s="2">
        <v>1.00002567394095</v>
      </c>
      <c r="J27" s="2">
        <v>1910.36990767455</v>
      </c>
    </row>
    <row r="28">
      <c r="G28" s="2">
        <v>0.974146341463414</v>
      </c>
      <c r="H28" s="2">
        <v>1943.60706866705</v>
      </c>
    </row>
    <row r="29">
      <c r="G29" s="2">
        <v>1.00002567394095</v>
      </c>
      <c r="H29" s="2">
        <v>1912.44723023658</v>
      </c>
    </row>
    <row r="32">
      <c r="A32" s="28" t="s">
        <v>154</v>
      </c>
      <c r="N32" s="29" t="s">
        <v>155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156</v>
      </c>
      <c r="D1" s="30" t="s">
        <v>157</v>
      </c>
      <c r="J1" s="31">
        <v>1.0</v>
      </c>
    </row>
    <row r="2">
      <c r="A2" s="7">
        <f>Min('Mo-Te'!E266)</f>
        <v>1174.877569</v>
      </c>
      <c r="B2" s="7">
        <f>Min('W-Te'!E59)</f>
        <v>1.587413713</v>
      </c>
    </row>
    <row r="3">
      <c r="A3" s="7">
        <f>'Mo-Te'!A169:C169</f>
        <v>114.6535</v>
      </c>
      <c r="B3" s="7" t="str">
        <f>'W-Te'!F36:I36</f>
        <v>#VALUE!</v>
      </c>
    </row>
    <row r="4">
      <c r="A4" s="30" t="s">
        <v>158</v>
      </c>
      <c r="B4" s="30" t="s">
        <v>159</v>
      </c>
    </row>
    <row r="6">
      <c r="A6" s="30" t="s">
        <v>160</v>
      </c>
      <c r="B6" s="30" t="s">
        <v>160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161</v>
      </c>
      <c r="C1" s="2" t="s">
        <v>162</v>
      </c>
      <c r="E1" s="2" t="s">
        <v>163</v>
      </c>
      <c r="I1" s="2" t="s">
        <v>161</v>
      </c>
      <c r="K1" s="2" t="s">
        <v>162</v>
      </c>
      <c r="M1" s="2" t="s">
        <v>163</v>
      </c>
      <c r="O1" s="2" t="s">
        <v>164</v>
      </c>
      <c r="Q1" s="2" t="s">
        <v>165</v>
      </c>
      <c r="S1" s="2" t="s">
        <v>166</v>
      </c>
      <c r="U1" s="2" t="s">
        <v>167</v>
      </c>
      <c r="W1" s="2" t="s">
        <v>168</v>
      </c>
      <c r="Y1" s="2" t="s">
        <v>169</v>
      </c>
    </row>
    <row r="2">
      <c r="A2" s="2" t="s">
        <v>15</v>
      </c>
      <c r="B2" s="2" t="s">
        <v>16</v>
      </c>
      <c r="C2" s="2" t="s">
        <v>15</v>
      </c>
      <c r="D2" s="2" t="s">
        <v>16</v>
      </c>
      <c r="E2" s="2" t="s">
        <v>15</v>
      </c>
      <c r="F2" s="2" t="s">
        <v>16</v>
      </c>
      <c r="I2" s="2" t="s">
        <v>15</v>
      </c>
      <c r="J2" s="2" t="s">
        <v>16</v>
      </c>
      <c r="K2" s="2" t="s">
        <v>15</v>
      </c>
      <c r="L2" s="2" t="s">
        <v>16</v>
      </c>
      <c r="M2" s="2" t="s">
        <v>15</v>
      </c>
      <c r="N2" s="2" t="s">
        <v>16</v>
      </c>
      <c r="O2" s="2" t="s">
        <v>15</v>
      </c>
      <c r="P2" s="2" t="s">
        <v>16</v>
      </c>
      <c r="Q2" s="2" t="s">
        <v>15</v>
      </c>
      <c r="R2" s="2" t="s">
        <v>16</v>
      </c>
      <c r="S2" s="2" t="s">
        <v>15</v>
      </c>
      <c r="T2" s="2" t="s">
        <v>16</v>
      </c>
      <c r="U2" s="2" t="s">
        <v>15</v>
      </c>
      <c r="V2" s="2" t="s">
        <v>16</v>
      </c>
      <c r="W2" s="2" t="s">
        <v>15</v>
      </c>
      <c r="X2" s="2" t="s">
        <v>16</v>
      </c>
      <c r="Y2" s="2" t="s">
        <v>15</v>
      </c>
      <c r="Z2" s="2" t="s">
        <v>16</v>
      </c>
    </row>
    <row r="3">
      <c r="A3" s="2">
        <v>0.6998643180347</v>
      </c>
      <c r="B3" s="2">
        <v>206.66639089161</v>
      </c>
      <c r="C3" s="2">
        <v>0.697609390004543</v>
      </c>
      <c r="D3" s="2">
        <v>1278.2283251195</v>
      </c>
      <c r="E3" s="2">
        <v>0.697232938540563</v>
      </c>
      <c r="F3" s="2">
        <v>1271.01151886102</v>
      </c>
      <c r="I3" s="2">
        <v>0.6998643180347</v>
      </c>
      <c r="J3" s="2">
        <v>206.66639089161</v>
      </c>
      <c r="K3" s="2">
        <v>0.697609390004543</v>
      </c>
      <c r="L3" s="2">
        <v>1278.2283251195</v>
      </c>
      <c r="M3" s="2">
        <v>0.697232938540563</v>
      </c>
      <c r="N3" s="2">
        <v>1271.01151886102</v>
      </c>
      <c r="O3" s="2">
        <v>0.554862506759914</v>
      </c>
      <c r="P3" s="2">
        <v>750.487299562722</v>
      </c>
      <c r="Q3" s="2">
        <v>0.589635142764831</v>
      </c>
      <c r="R3" s="2">
        <v>853.473790861464</v>
      </c>
      <c r="S3" s="2">
        <v>0.66571450776348</v>
      </c>
      <c r="T3" s="2">
        <v>502.206048741301</v>
      </c>
      <c r="U3" s="2">
        <v>0.629087555028175</v>
      </c>
      <c r="V3" s="2">
        <v>136.065396274349</v>
      </c>
      <c r="W3" s="2">
        <v>0.564894619210996</v>
      </c>
      <c r="X3" s="2">
        <v>895.346997429721</v>
      </c>
      <c r="Y3" s="2">
        <v>0.657977024654361</v>
      </c>
      <c r="Z3" s="2">
        <v>208.969046097718</v>
      </c>
    </row>
    <row r="4">
      <c r="A4" s="2">
        <v>0.723868068022742</v>
      </c>
      <c r="B4" s="2">
        <v>208.499718378874</v>
      </c>
      <c r="C4" s="2">
        <v>0.722071353761981</v>
      </c>
      <c r="D4" s="2">
        <v>1213.2336518011</v>
      </c>
      <c r="E4" s="2">
        <v>0.721647845865004</v>
      </c>
      <c r="F4" s="2">
        <v>1183.0114782994</v>
      </c>
      <c r="I4" s="2">
        <v>0.723868068022742</v>
      </c>
      <c r="J4" s="2">
        <v>208.499718378874</v>
      </c>
      <c r="K4" s="2">
        <v>0.722071353761981</v>
      </c>
      <c r="L4" s="2">
        <v>1213.2336518011</v>
      </c>
      <c r="M4" s="2">
        <v>0.721647845865004</v>
      </c>
      <c r="N4" s="2">
        <v>1183.0114782994</v>
      </c>
      <c r="O4" s="2">
        <v>0.558884462609435</v>
      </c>
      <c r="P4" s="2">
        <v>847.917127999069</v>
      </c>
      <c r="Q4" s="2">
        <v>0.555959357748767</v>
      </c>
      <c r="R4" s="2">
        <v>761.566804986057</v>
      </c>
      <c r="S4" s="2">
        <v>0.664674104550499</v>
      </c>
      <c r="T4" s="2">
        <v>601.994938205031</v>
      </c>
      <c r="U4" s="2">
        <v>0.64238786549908</v>
      </c>
      <c r="V4" s="2">
        <v>136.428510622063</v>
      </c>
      <c r="W4" s="2">
        <v>0.647152685747866</v>
      </c>
      <c r="X4" s="2">
        <v>127.353818624097</v>
      </c>
    </row>
    <row r="5">
      <c r="A5" s="2">
        <v>0.7486179891008</v>
      </c>
      <c r="B5" s="2">
        <v>208.461134318236</v>
      </c>
      <c r="C5" s="2">
        <v>0.746932835862319</v>
      </c>
      <c r="D5" s="2">
        <v>1166.73292554667</v>
      </c>
      <c r="E5" s="2">
        <v>0.746875630002597</v>
      </c>
      <c r="F5" s="2">
        <v>1138.76561634903</v>
      </c>
      <c r="I5" s="2">
        <v>0.7486179891008</v>
      </c>
      <c r="J5" s="2">
        <v>208.461134318236</v>
      </c>
      <c r="K5" s="2">
        <v>0.746932835862319</v>
      </c>
      <c r="L5" s="2">
        <v>1166.73292554667</v>
      </c>
      <c r="M5" s="2">
        <v>0.746875630002597</v>
      </c>
      <c r="N5" s="2">
        <v>1138.76561634903</v>
      </c>
      <c r="O5" s="2">
        <v>0.569889637067194</v>
      </c>
      <c r="P5" s="2">
        <v>900.509596779649</v>
      </c>
      <c r="Q5" s="2">
        <v>0.572817881753828</v>
      </c>
      <c r="R5" s="2">
        <v>900.779990300901</v>
      </c>
      <c r="S5" s="2">
        <v>0.66119477050731</v>
      </c>
      <c r="T5" s="2">
        <v>698.800801079689</v>
      </c>
      <c r="U5" s="2">
        <v>0.645133294010736</v>
      </c>
      <c r="V5" s="2">
        <v>141.915337306421</v>
      </c>
      <c r="W5" s="2">
        <v>0.650128803184445</v>
      </c>
      <c r="X5" s="2">
        <v>168.938855957104</v>
      </c>
    </row>
    <row r="6">
      <c r="A6" s="2">
        <v>0.774112168009668</v>
      </c>
      <c r="B6" s="2">
        <v>205.615267542727</v>
      </c>
      <c r="C6" s="2">
        <v>0.771312681530801</v>
      </c>
      <c r="D6" s="2">
        <v>1061.59163096069</v>
      </c>
      <c r="E6" s="2">
        <v>0.772357149808313</v>
      </c>
      <c r="F6" s="2">
        <v>1041.74217157189</v>
      </c>
      <c r="I6" s="2">
        <v>0.774112168009668</v>
      </c>
      <c r="J6" s="2">
        <v>205.615267542727</v>
      </c>
      <c r="K6" s="2">
        <v>0.771312681530801</v>
      </c>
      <c r="L6" s="2">
        <v>1061.59163096069</v>
      </c>
      <c r="M6" s="2">
        <v>0.772357149808313</v>
      </c>
      <c r="N6" s="2">
        <v>1041.74217157189</v>
      </c>
      <c r="O6" s="2">
        <v>0.572819117724441</v>
      </c>
      <c r="P6" s="2">
        <v>907.699260864393</v>
      </c>
      <c r="Q6" s="2">
        <v>0.58164988977046</v>
      </c>
      <c r="R6" s="2">
        <v>899.685369432936</v>
      </c>
      <c r="S6" s="2">
        <v>0.652540673167387</v>
      </c>
      <c r="T6" s="2">
        <v>799.671644631813</v>
      </c>
      <c r="U6" s="2">
        <v>0.648691699465795</v>
      </c>
      <c r="V6" s="2">
        <v>148.396506187136</v>
      </c>
      <c r="W6" s="2">
        <v>0.655828086307978</v>
      </c>
      <c r="X6" s="2">
        <v>186.929905208393</v>
      </c>
    </row>
    <row r="7">
      <c r="A7" s="2">
        <v>0.798865915606136</v>
      </c>
      <c r="B7" s="2">
        <v>207.447425816031</v>
      </c>
      <c r="C7" s="2">
        <v>0.795352982741575</v>
      </c>
      <c r="D7" s="2">
        <v>967.276955405038</v>
      </c>
      <c r="E7" s="2">
        <v>0.795745119683221</v>
      </c>
      <c r="F7" s="2">
        <v>982.162217411254</v>
      </c>
      <c r="I7" s="2">
        <v>0.798865915606136</v>
      </c>
      <c r="J7" s="2">
        <v>207.447425816031</v>
      </c>
      <c r="K7" s="2">
        <v>0.795352982741575</v>
      </c>
      <c r="L7" s="2">
        <v>967.276955405038</v>
      </c>
      <c r="M7" s="2">
        <v>0.795745119683221</v>
      </c>
      <c r="N7" s="2">
        <v>982.162217411254</v>
      </c>
      <c r="O7" s="2">
        <v>0.575888715994257</v>
      </c>
      <c r="P7" s="2">
        <v>906.945334144302</v>
      </c>
      <c r="Q7" s="2">
        <v>0.598862123999008</v>
      </c>
      <c r="R7" s="2">
        <v>837.834540350605</v>
      </c>
      <c r="S7" s="2">
        <v>0.641348038048807</v>
      </c>
      <c r="T7" s="2">
        <v>900.067483950008</v>
      </c>
      <c r="U7" s="2">
        <v>0.654614762361757</v>
      </c>
      <c r="V7" s="2">
        <v>193.460685642429</v>
      </c>
      <c r="W7" s="2">
        <v>0.657563243188361</v>
      </c>
      <c r="X7" s="2">
        <v>198.945401196859</v>
      </c>
    </row>
    <row r="8">
      <c r="A8" s="2">
        <v>0.825119658419456</v>
      </c>
      <c r="B8" s="2">
        <v>209.277245661419</v>
      </c>
      <c r="C8" s="2">
        <v>0.822776733752384</v>
      </c>
      <c r="D8" s="2">
        <v>935.658108014583</v>
      </c>
      <c r="E8" s="2">
        <v>0.823458590693269</v>
      </c>
      <c r="F8" s="2">
        <v>915.358126850607</v>
      </c>
      <c r="I8" s="2">
        <v>0.825119658419456</v>
      </c>
      <c r="J8" s="2">
        <v>209.277245661419</v>
      </c>
      <c r="K8" s="2">
        <v>0.822776733752384</v>
      </c>
      <c r="L8" s="2">
        <v>935.658108014583</v>
      </c>
      <c r="M8" s="2">
        <v>0.823458590693269</v>
      </c>
      <c r="N8" s="2">
        <v>915.358126850607</v>
      </c>
      <c r="O8" s="2">
        <v>0.580856673003188</v>
      </c>
      <c r="P8" s="2">
        <v>903.283621505792</v>
      </c>
      <c r="Q8" s="2">
        <v>0.637824562198021</v>
      </c>
      <c r="R8" s="2">
        <v>143.495518057957</v>
      </c>
      <c r="S8" s="2">
        <v>0.626396632052856</v>
      </c>
      <c r="T8" s="2">
        <v>997.494019023666</v>
      </c>
      <c r="U8" s="2">
        <v>0.666407150300954</v>
      </c>
      <c r="V8" s="2">
        <v>213.393974428004</v>
      </c>
    </row>
    <row r="9">
      <c r="A9" s="2">
        <v>0.849869579497514</v>
      </c>
      <c r="B9" s="2">
        <v>209.238661600781</v>
      </c>
      <c r="C9" s="2">
        <v>0.848012821966388</v>
      </c>
      <c r="D9" s="2">
        <v>895.472016754193</v>
      </c>
      <c r="E9" s="2">
        <v>0.873115122282655</v>
      </c>
      <c r="F9" s="2">
        <v>789.878508821916</v>
      </c>
      <c r="I9" s="2">
        <v>0.849869579497514</v>
      </c>
      <c r="J9" s="2">
        <v>209.238661600781</v>
      </c>
      <c r="K9" s="2">
        <v>0.848012821966388</v>
      </c>
      <c r="L9" s="2">
        <v>895.472016754193</v>
      </c>
      <c r="M9" s="2">
        <v>0.873115122282655</v>
      </c>
      <c r="N9" s="2">
        <v>789.878508821916</v>
      </c>
      <c r="O9" s="2">
        <v>0.585956456641696</v>
      </c>
      <c r="P9" s="2">
        <v>880.848221528874</v>
      </c>
      <c r="Q9" s="2">
        <v>0.637724379486865</v>
      </c>
      <c r="R9" s="2">
        <v>543.110246672343</v>
      </c>
    </row>
    <row r="10">
      <c r="A10" s="2">
        <v>0.87385993667112</v>
      </c>
      <c r="B10" s="2">
        <v>204.524390919246</v>
      </c>
      <c r="C10" s="2">
        <v>0.898814393425379</v>
      </c>
      <c r="D10" s="2">
        <v>799.311273248674</v>
      </c>
      <c r="E10" s="2">
        <v>0.897226469480504</v>
      </c>
      <c r="F10" s="2">
        <v>730.29742694719</v>
      </c>
      <c r="I10" s="2">
        <v>0.87385993667112</v>
      </c>
      <c r="J10" s="2">
        <v>204.524390919246</v>
      </c>
      <c r="K10" s="2">
        <v>0.898814393425379</v>
      </c>
      <c r="L10" s="2">
        <v>799.311273248674</v>
      </c>
      <c r="M10" s="2">
        <v>0.897226469480504</v>
      </c>
      <c r="N10" s="2">
        <v>730.29742694719</v>
      </c>
      <c r="O10" s="2">
        <v>0.587858131774009</v>
      </c>
      <c r="P10" s="2">
        <v>882.272474223886</v>
      </c>
    </row>
    <row r="11">
      <c r="A11" s="2">
        <v>0.900869416870481</v>
      </c>
      <c r="B11" s="2">
        <v>209.159155051588</v>
      </c>
      <c r="C11" s="2">
        <v>0.872743284194459</v>
      </c>
      <c r="D11" s="2">
        <v>784.917130724537</v>
      </c>
      <c r="E11" s="2">
        <v>0.919470322160962</v>
      </c>
      <c r="F11" s="2">
        <v>641.849683895592</v>
      </c>
      <c r="I11" s="2">
        <v>0.900869416870481</v>
      </c>
      <c r="J11" s="2">
        <v>209.159155051588</v>
      </c>
      <c r="K11" s="2">
        <v>0.872743284194459</v>
      </c>
      <c r="L11" s="2">
        <v>784.917130724537</v>
      </c>
      <c r="M11" s="2">
        <v>0.919470322160962</v>
      </c>
      <c r="N11" s="2">
        <v>641.849683895592</v>
      </c>
      <c r="O11" s="2">
        <v>0.589888317142701</v>
      </c>
      <c r="P11" s="2">
        <v>860.59100096706</v>
      </c>
    </row>
    <row r="12">
      <c r="A12" s="2">
        <v>0.921111699261162</v>
      </c>
      <c r="B12" s="2">
        <v>205.386101606819</v>
      </c>
      <c r="C12" s="2">
        <v>0.920602444578372</v>
      </c>
      <c r="D12" s="2">
        <v>664.853359567686</v>
      </c>
      <c r="E12" s="2">
        <v>0.947845351258446</v>
      </c>
      <c r="F12" s="2">
        <v>544.82172826213</v>
      </c>
      <c r="I12" s="2">
        <v>0.921111699261162</v>
      </c>
      <c r="J12" s="2">
        <v>205.386101606819</v>
      </c>
      <c r="K12" s="2">
        <v>0.920602444578372</v>
      </c>
      <c r="L12" s="2">
        <v>664.853359567686</v>
      </c>
      <c r="M12" s="2">
        <v>0.947845351258446</v>
      </c>
      <c r="N12" s="2">
        <v>544.82172826213</v>
      </c>
      <c r="O12" s="2">
        <v>0.592230243471901</v>
      </c>
      <c r="P12" s="2">
        <v>864.17671292814</v>
      </c>
    </row>
    <row r="13">
      <c r="A13" s="2">
        <v>0.947375008370509</v>
      </c>
      <c r="B13" s="2">
        <v>211.892777287062</v>
      </c>
      <c r="C13" s="2">
        <v>0.946871928968008</v>
      </c>
      <c r="D13" s="2">
        <v>599.40478133186</v>
      </c>
      <c r="E13" s="2">
        <v>0.97096205463725</v>
      </c>
      <c r="F13" s="2">
        <v>529.448729916076</v>
      </c>
      <c r="I13" s="2">
        <v>0.947375008370509</v>
      </c>
      <c r="J13" s="2">
        <v>211.892777287062</v>
      </c>
      <c r="K13" s="2">
        <v>0.946871928968008</v>
      </c>
      <c r="L13" s="2">
        <v>599.40478133186</v>
      </c>
      <c r="M13" s="2">
        <v>0.97096205463725</v>
      </c>
      <c r="N13" s="2">
        <v>529.448729916076</v>
      </c>
      <c r="O13" s="2">
        <v>0.5949980499608</v>
      </c>
      <c r="P13" s="2">
        <v>851.15171683043</v>
      </c>
    </row>
    <row r="14">
      <c r="A14" s="2">
        <v>0.971355799248089</v>
      </c>
      <c r="B14" s="2">
        <v>202.501650770671</v>
      </c>
      <c r="I14" s="2">
        <v>0.971355799248089</v>
      </c>
      <c r="J14" s="2">
        <v>202.501650770671</v>
      </c>
      <c r="O14" s="2">
        <v>0.598939859641396</v>
      </c>
      <c r="P14" s="2">
        <v>843.890612108903</v>
      </c>
    </row>
    <row r="15">
      <c r="A15" s="2">
        <v>0.699602201523592</v>
      </c>
      <c r="B15" s="2">
        <v>445.187207683223</v>
      </c>
      <c r="I15" s="2">
        <v>0.699602201523592</v>
      </c>
      <c r="J15" s="2">
        <v>445.187207683223</v>
      </c>
      <c r="O15" s="2">
        <v>0.603020128737962</v>
      </c>
      <c r="P15" s="2">
        <v>826.519897275826</v>
      </c>
    </row>
    <row r="16">
      <c r="A16" s="2">
        <v>0.724346382824034</v>
      </c>
      <c r="B16" s="2">
        <v>442.342510121672</v>
      </c>
      <c r="I16" s="2">
        <v>0.724346382824034</v>
      </c>
      <c r="J16" s="2">
        <v>442.342510121672</v>
      </c>
      <c r="O16" s="2">
        <v>0.604907985565288</v>
      </c>
      <c r="P16" s="2">
        <v>809.893989081549</v>
      </c>
    </row>
    <row r="17">
      <c r="A17" s="2">
        <v>0.749103956938912</v>
      </c>
      <c r="B17" s="2">
        <v>446.045410728919</v>
      </c>
      <c r="I17" s="2">
        <v>0.749103956938912</v>
      </c>
      <c r="J17" s="2">
        <v>446.045410728919</v>
      </c>
      <c r="O17" s="2">
        <v>0.606805238840005</v>
      </c>
      <c r="P17" s="2">
        <v>805.542190291988</v>
      </c>
    </row>
    <row r="18">
      <c r="A18" s="2">
        <v>0.774600049106986</v>
      </c>
      <c r="B18" s="2">
        <v>444.134915120381</v>
      </c>
      <c r="I18" s="2">
        <v>0.774600049106986</v>
      </c>
      <c r="J18" s="2">
        <v>444.134915120381</v>
      </c>
      <c r="O18" s="2">
        <v>0.614965777033136</v>
      </c>
      <c r="P18" s="2">
        <v>770.800760625834</v>
      </c>
    </row>
    <row r="19">
      <c r="A19" s="2">
        <v>0.798601885835823</v>
      </c>
      <c r="B19" s="2">
        <v>445.032871440673</v>
      </c>
      <c r="I19" s="2">
        <v>0.798601885835823</v>
      </c>
      <c r="J19" s="2">
        <v>445.032871440673</v>
      </c>
      <c r="O19" s="2">
        <v>0.621066282318804</v>
      </c>
      <c r="P19" s="2">
        <v>718.752456695643</v>
      </c>
    </row>
    <row r="20">
      <c r="A20" s="2">
        <v>0.824101804522307</v>
      </c>
      <c r="B20" s="2">
        <v>444.993118166077</v>
      </c>
      <c r="I20" s="2">
        <v>0.824101804522307</v>
      </c>
      <c r="J20" s="2">
        <v>444.993118166077</v>
      </c>
      <c r="O20" s="2">
        <v>0.644901752957006</v>
      </c>
      <c r="P20" s="2">
        <v>152.447088958488</v>
      </c>
    </row>
    <row r="21">
      <c r="A21" s="2">
        <v>0.84960172320879</v>
      </c>
      <c r="B21" s="2">
        <v>444.953364891481</v>
      </c>
      <c r="I21" s="2">
        <v>0.84960172320879</v>
      </c>
      <c r="J21" s="2">
        <v>444.953364891481</v>
      </c>
      <c r="O21" s="2">
        <v>0.650025304080092</v>
      </c>
      <c r="P21" s="2">
        <v>161.057965711147</v>
      </c>
    </row>
    <row r="22">
      <c r="A22" s="2">
        <v>0.872847822551586</v>
      </c>
      <c r="B22" s="2">
        <v>443.046376924818</v>
      </c>
      <c r="I22" s="2">
        <v>0.872847822551586</v>
      </c>
      <c r="J22" s="2">
        <v>443.046376924818</v>
      </c>
      <c r="O22" s="2">
        <v>0.654860328995048</v>
      </c>
      <c r="P22" s="2">
        <v>174.725927539903</v>
      </c>
    </row>
    <row r="23">
      <c r="A23" s="2">
        <v>0.899103478624111</v>
      </c>
      <c r="B23" s="2">
        <v>445.811567937177</v>
      </c>
      <c r="I23" s="2">
        <v>0.899103478624111</v>
      </c>
      <c r="J23" s="2">
        <v>445.811567937177</v>
      </c>
      <c r="O23" s="2">
        <v>0.660118470408707</v>
      </c>
      <c r="P23" s="2">
        <v>168.173149132011</v>
      </c>
    </row>
    <row r="24">
      <c r="A24" s="2">
        <v>0.92159958035848</v>
      </c>
      <c r="B24" s="2">
        <v>443.905749184473</v>
      </c>
      <c r="I24" s="2">
        <v>0.92159958035848</v>
      </c>
      <c r="J24" s="2">
        <v>443.905749184473</v>
      </c>
      <c r="O24" s="2">
        <v>0.65478460468372</v>
      </c>
      <c r="P24" s="2">
        <v>839.699934755491</v>
      </c>
    </row>
    <row r="25">
      <c r="A25" s="2">
        <v>0.947103325563375</v>
      </c>
      <c r="B25" s="2">
        <v>445.736738243819</v>
      </c>
      <c r="I25" s="2">
        <v>0.947103325563375</v>
      </c>
      <c r="J25" s="2">
        <v>445.736738243819</v>
      </c>
      <c r="O25" s="2">
        <v>0.649859208054148</v>
      </c>
      <c r="P25" s="2">
        <v>898.956142933009</v>
      </c>
    </row>
    <row r="26">
      <c r="A26" s="2">
        <v>0.971097509255391</v>
      </c>
      <c r="B26" s="2">
        <v>442.893209896226</v>
      </c>
      <c r="I26" s="2">
        <v>0.971097509255391</v>
      </c>
      <c r="J26" s="2">
        <v>442.893209896226</v>
      </c>
      <c r="O26" s="2">
        <v>0.645045739694971</v>
      </c>
      <c r="P26" s="2">
        <v>913.446432091543</v>
      </c>
    </row>
    <row r="27">
      <c r="O27" s="2">
        <v>0.63966240443813</v>
      </c>
      <c r="P27" s="2">
        <v>947.436975064702</v>
      </c>
    </row>
    <row r="28">
      <c r="A28" s="2" t="s">
        <v>170</v>
      </c>
      <c r="O28" s="2">
        <v>0.634714345788379</v>
      </c>
      <c r="P28" s="2">
        <v>977.090919383787</v>
      </c>
    </row>
    <row r="29">
      <c r="A29" s="2" t="s">
        <v>171</v>
      </c>
      <c r="O29" s="2">
        <v>0.629909168412194</v>
      </c>
      <c r="P29" s="2">
        <v>1002.41130507589</v>
      </c>
    </row>
    <row r="30">
      <c r="O30" s="2">
        <v>0.620739617588911</v>
      </c>
      <c r="P30" s="2">
        <v>1055.93554216174</v>
      </c>
    </row>
    <row r="31">
      <c r="O31" s="2">
        <v>0.614921558457178</v>
      </c>
      <c r="P31" s="2">
        <v>1094.98469022455</v>
      </c>
    </row>
    <row r="32">
      <c r="O32" s="2">
        <v>0.606620902651478</v>
      </c>
      <c r="P32" s="2">
        <v>1137.66971069554</v>
      </c>
    </row>
    <row r="33">
      <c r="O33" s="2">
        <v>0.604869294311324</v>
      </c>
      <c r="P33" s="2">
        <v>1141.29798303598</v>
      </c>
    </row>
    <row r="34">
      <c r="O34" s="2">
        <v>0.602991386663589</v>
      </c>
      <c r="P34" s="2">
        <v>1170.92000707055</v>
      </c>
    </row>
    <row r="35">
      <c r="O35" s="2">
        <v>0.598789240117037</v>
      </c>
      <c r="P35" s="2">
        <v>1220.06052508232</v>
      </c>
    </row>
    <row r="36">
      <c r="O36" s="2">
        <v>0.659795951170311</v>
      </c>
      <c r="P36" s="2">
        <v>701.743505087126</v>
      </c>
    </row>
  </sheetData>
  <drawing r:id="rId1"/>
</worksheet>
</file>