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\OneDrive\Desktop\shreyas\Excel Workbook\"/>
    </mc:Choice>
  </mc:AlternateContent>
  <xr:revisionPtr revIDLastSave="0" documentId="13_ncr:1_{947C5F25-0DCF-43E6-B012-A06CDC3DEEA9}" xr6:coauthVersionLast="47" xr6:coauthVersionMax="47" xr10:uidLastSave="{00000000-0000-0000-0000-000000000000}"/>
  <bookViews>
    <workbookView xWindow="-108" yWindow="-108" windowWidth="23256" windowHeight="12456" xr2:uid="{E19D6C07-E84C-4D21-905D-401F58CC0B7B}"/>
  </bookViews>
  <sheets>
    <sheet name="LB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P19" i="1"/>
  <c r="P131" i="1"/>
  <c r="P130" i="1"/>
  <c r="P128" i="1"/>
  <c r="P126" i="1"/>
  <c r="P125" i="1"/>
  <c r="P124" i="1"/>
  <c r="P123" i="1"/>
  <c r="P122" i="1"/>
  <c r="L64" i="1"/>
  <c r="L116" i="1"/>
  <c r="L115" i="1"/>
  <c r="K118" i="1"/>
  <c r="L110" i="1"/>
  <c r="K112" i="1"/>
  <c r="L104" i="1"/>
  <c r="K106" i="1"/>
  <c r="L103" i="1" s="1"/>
  <c r="L98" i="1"/>
  <c r="L109" i="1"/>
  <c r="L97" i="1"/>
  <c r="K100" i="1"/>
  <c r="P90" i="1"/>
  <c r="O90" i="1"/>
  <c r="N90" i="1"/>
  <c r="M90" i="1"/>
  <c r="P89" i="1"/>
  <c r="O89" i="1"/>
  <c r="N89" i="1"/>
  <c r="M89" i="1"/>
  <c r="P88" i="1"/>
  <c r="O88" i="1"/>
  <c r="N88" i="1"/>
  <c r="M88" i="1"/>
  <c r="L90" i="1"/>
  <c r="L89" i="1"/>
  <c r="L88" i="1"/>
  <c r="O70" i="1"/>
  <c r="P70" i="1" s="1"/>
  <c r="N70" i="1"/>
  <c r="M70" i="1"/>
  <c r="L70" i="1"/>
  <c r="L67" i="1"/>
  <c r="L66" i="1"/>
  <c r="L69" i="1" s="1"/>
  <c r="P83" i="1"/>
  <c r="O83" i="1"/>
  <c r="N83" i="1"/>
  <c r="M83" i="1"/>
  <c r="L83" i="1"/>
  <c r="M84" i="1"/>
  <c r="N84" i="1" s="1"/>
  <c r="O84" i="1" s="1"/>
  <c r="P84" i="1" s="1"/>
  <c r="L84" i="1"/>
  <c r="K84" i="1"/>
  <c r="K83" i="1"/>
  <c r="P81" i="1"/>
  <c r="O81" i="1"/>
  <c r="N81" i="1"/>
  <c r="M81" i="1"/>
  <c r="L81" i="1"/>
  <c r="P79" i="1"/>
  <c r="O79" i="1"/>
  <c r="N79" i="1"/>
  <c r="M79" i="1"/>
  <c r="L79" i="1"/>
  <c r="M80" i="1"/>
  <c r="N80" i="1" s="1"/>
  <c r="O80" i="1" s="1"/>
  <c r="P80" i="1" s="1"/>
  <c r="L80" i="1"/>
  <c r="K80" i="1"/>
  <c r="K79" i="1"/>
  <c r="P77" i="1"/>
  <c r="O77" i="1"/>
  <c r="N77" i="1"/>
  <c r="M77" i="1"/>
  <c r="L77" i="1"/>
  <c r="K77" i="1"/>
  <c r="P76" i="1"/>
  <c r="O76" i="1"/>
  <c r="N76" i="1"/>
  <c r="M76" i="1"/>
  <c r="L76" i="1"/>
  <c r="K76" i="1"/>
  <c r="N37" i="1"/>
  <c r="P31" i="1" s="1"/>
  <c r="O33" i="1"/>
  <c r="O31" i="1"/>
  <c r="O30" i="1"/>
  <c r="O37" i="1" s="1"/>
  <c r="E33" i="1"/>
  <c r="K58" i="1"/>
  <c r="K52" i="1"/>
  <c r="K46" i="1"/>
  <c r="P44" i="1"/>
  <c r="O44" i="1"/>
  <c r="N44" i="1"/>
  <c r="M44" i="1"/>
  <c r="L44" i="1"/>
  <c r="K43" i="1"/>
  <c r="J23" i="1"/>
  <c r="L72" i="1" l="1"/>
  <c r="E37" i="1"/>
  <c r="E35" i="1" s="1"/>
  <c r="G35" i="1" s="1"/>
  <c r="P33" i="1"/>
  <c r="F37" i="1"/>
  <c r="G30" i="1"/>
  <c r="G31" i="1"/>
  <c r="G32" i="1"/>
  <c r="G33" i="1"/>
  <c r="G37" i="1"/>
  <c r="P30" i="1"/>
  <c r="P37" i="1" s="1"/>
  <c r="F35" i="1"/>
  <c r="L43" i="1"/>
  <c r="M43" i="1" s="1"/>
  <c r="K47" i="1"/>
  <c r="L47" i="1" s="1"/>
  <c r="K53" i="1"/>
  <c r="L53" i="1" s="1"/>
  <c r="K59" i="1"/>
  <c r="L59" i="1" s="1"/>
  <c r="M59" i="1" s="1"/>
  <c r="K49" i="1"/>
  <c r="M53" i="1"/>
  <c r="M47" i="1"/>
  <c r="L73" i="1" l="1"/>
  <c r="L87" i="1"/>
  <c r="L91" i="1" s="1"/>
  <c r="L46" i="1"/>
  <c r="L49" i="1" s="1"/>
  <c r="L50" i="1" s="1"/>
  <c r="L52" i="1"/>
  <c r="L58" i="1"/>
  <c r="K50" i="1"/>
  <c r="K55" i="1"/>
  <c r="N43" i="1"/>
  <c r="N59" i="1"/>
  <c r="M58" i="1"/>
  <c r="N53" i="1"/>
  <c r="M52" i="1"/>
  <c r="N47" i="1"/>
  <c r="M46" i="1"/>
  <c r="M49" i="1" s="1"/>
  <c r="M50" i="1" s="1"/>
  <c r="L99" i="1" l="1"/>
  <c r="L55" i="1"/>
  <c r="L56" i="1" s="1"/>
  <c r="M55" i="1"/>
  <c r="M56" i="1" s="1"/>
  <c r="K61" i="1"/>
  <c r="K56" i="1"/>
  <c r="O43" i="1"/>
  <c r="O59" i="1"/>
  <c r="N58" i="1"/>
  <c r="O53" i="1"/>
  <c r="N52" i="1"/>
  <c r="O47" i="1"/>
  <c r="N46" i="1"/>
  <c r="N49" i="1" s="1"/>
  <c r="N50" i="1" s="1"/>
  <c r="L100" i="1" l="1"/>
  <c r="L105" i="1"/>
  <c r="L106" i="1" s="1"/>
  <c r="M103" i="1" s="1"/>
  <c r="M104" i="1" s="1"/>
  <c r="L61" i="1"/>
  <c r="L62" i="1" s="1"/>
  <c r="P43" i="1"/>
  <c r="K62" i="1"/>
  <c r="J14" i="1"/>
  <c r="N55" i="1"/>
  <c r="N56" i="1" s="1"/>
  <c r="M61" i="1"/>
  <c r="M62" i="1" s="1"/>
  <c r="P59" i="1"/>
  <c r="O58" i="1"/>
  <c r="P53" i="1"/>
  <c r="O52" i="1"/>
  <c r="P47" i="1"/>
  <c r="O46" i="1"/>
  <c r="O49" i="1" s="1"/>
  <c r="O50" i="1" s="1"/>
  <c r="L111" i="1" l="1"/>
  <c r="L112" i="1" s="1"/>
  <c r="M109" i="1" s="1"/>
  <c r="M110" i="1" s="1"/>
  <c r="M97" i="1"/>
  <c r="P46" i="1"/>
  <c r="P52" i="1"/>
  <c r="P58" i="1"/>
  <c r="J16" i="1"/>
  <c r="J18" i="1" s="1"/>
  <c r="F31" i="1"/>
  <c r="F30" i="1"/>
  <c r="F33" i="1" s="1"/>
  <c r="F32" i="1"/>
  <c r="O55" i="1"/>
  <c r="O56" i="1" s="1"/>
  <c r="P49" i="1"/>
  <c r="P50" i="1" s="1"/>
  <c r="N61" i="1"/>
  <c r="N62" i="1" s="1"/>
  <c r="L118" i="1" l="1"/>
  <c r="L117" i="1"/>
  <c r="M98" i="1"/>
  <c r="M116" i="1" s="1"/>
  <c r="M64" i="1" s="1"/>
  <c r="M66" i="1" s="1"/>
  <c r="M115" i="1"/>
  <c r="O61" i="1"/>
  <c r="O62" i="1" s="1"/>
  <c r="P55" i="1"/>
  <c r="M69" i="1" l="1"/>
  <c r="M72" i="1"/>
  <c r="M67" i="1"/>
  <c r="P56" i="1"/>
  <c r="P61" i="1"/>
  <c r="P62" i="1" s="1"/>
  <c r="M87" i="1" l="1"/>
  <c r="M91" i="1" s="1"/>
  <c r="M73" i="1"/>
  <c r="M99" i="1" l="1"/>
  <c r="M105" i="1"/>
  <c r="M106" i="1" s="1"/>
  <c r="N103" i="1" s="1"/>
  <c r="N104" i="1" s="1"/>
  <c r="M111" i="1"/>
  <c r="M112" i="1" s="1"/>
  <c r="N109" i="1" s="1"/>
  <c r="N110" i="1" s="1"/>
  <c r="M100" i="1" l="1"/>
  <c r="M117" i="1"/>
  <c r="N97" i="1" l="1"/>
  <c r="M118" i="1"/>
  <c r="N115" i="1" l="1"/>
  <c r="N98" i="1"/>
  <c r="N116" i="1" s="1"/>
  <c r="N64" i="1" s="1"/>
  <c r="N66" i="1" s="1"/>
  <c r="N69" i="1" l="1"/>
  <c r="N72" i="1"/>
  <c r="N67" i="1"/>
  <c r="N87" i="1" l="1"/>
  <c r="N91" i="1" s="1"/>
  <c r="N73" i="1"/>
  <c r="N99" i="1" l="1"/>
  <c r="N100" i="1" l="1"/>
  <c r="N105" i="1"/>
  <c r="N106" i="1" s="1"/>
  <c r="O103" i="1" s="1"/>
  <c r="O104" i="1" s="1"/>
  <c r="N111" i="1" l="1"/>
  <c r="N112" i="1" s="1"/>
  <c r="O109" i="1" s="1"/>
  <c r="O110" i="1" s="1"/>
  <c r="O97" i="1"/>
  <c r="N118" i="1"/>
  <c r="N117" i="1"/>
  <c r="O115" i="1" l="1"/>
  <c r="O98" i="1"/>
  <c r="O116" i="1" s="1"/>
  <c r="O64" i="1" s="1"/>
  <c r="O66" i="1" s="1"/>
  <c r="O69" i="1" l="1"/>
  <c r="O72" i="1" s="1"/>
  <c r="O67" i="1"/>
  <c r="O73" i="1" l="1"/>
  <c r="O87" i="1"/>
  <c r="O91" i="1" s="1"/>
  <c r="O99" i="1" l="1"/>
  <c r="O105" i="1"/>
  <c r="O106" i="1" s="1"/>
  <c r="P103" i="1" s="1"/>
  <c r="P104" i="1" s="1"/>
  <c r="O111" i="1"/>
  <c r="O112" i="1" s="1"/>
  <c r="P109" i="1" s="1"/>
  <c r="P110" i="1" s="1"/>
  <c r="O117" i="1" l="1"/>
  <c r="O100" i="1"/>
  <c r="P97" i="1" l="1"/>
  <c r="O118" i="1"/>
  <c r="P115" i="1" l="1"/>
  <c r="P98" i="1"/>
  <c r="P116" i="1" s="1"/>
  <c r="P64" i="1" s="1"/>
  <c r="P66" i="1" s="1"/>
  <c r="P67" i="1" l="1"/>
  <c r="P69" i="1"/>
  <c r="P72" i="1" s="1"/>
  <c r="P73" i="1" l="1"/>
  <c r="P87" i="1"/>
  <c r="P91" i="1" s="1"/>
  <c r="P99" i="1" l="1"/>
  <c r="P105" i="1"/>
  <c r="P106" i="1" s="1"/>
  <c r="P111" i="1"/>
  <c r="P112" i="1" s="1"/>
  <c r="P117" i="1" l="1"/>
  <c r="P100" i="1"/>
  <c r="P118" i="1" s="1"/>
</calcChain>
</file>

<file path=xl/sharedStrings.xml><?xml version="1.0" encoding="utf-8"?>
<sst xmlns="http://schemas.openxmlformats.org/spreadsheetml/2006/main" count="161" uniqueCount="78">
  <si>
    <t xml:space="preserve">In the last 12 months, the company has generated $2BN in sales, $900M in COGS, $500M in OpEx, $100M in D&amp;A, $200M in NWC, and $140M in CapEx </t>
  </si>
  <si>
    <t>You are a Private Equity firm looking to potentially buyout a insurance company.</t>
  </si>
  <si>
    <t>Fees and expenses are estimated to amount to $100m, and there will be three tranches of debt: $200M from a revolver (7.5% interest), $2.5B from a bank loan(9.5%), and $1.5B from senior notes(12.5).</t>
  </si>
  <si>
    <t>Calculate the firm's IRR.</t>
  </si>
  <si>
    <t>LBO</t>
  </si>
  <si>
    <t>Assumptions</t>
  </si>
  <si>
    <t>Financials</t>
  </si>
  <si>
    <t>LTM</t>
  </si>
  <si>
    <t>Revenue</t>
  </si>
  <si>
    <t>COGS</t>
  </si>
  <si>
    <t>OpEx</t>
  </si>
  <si>
    <t>D&amp;A</t>
  </si>
  <si>
    <t>NWC</t>
  </si>
  <si>
    <t>CapEx</t>
  </si>
  <si>
    <t>Operating Revenue</t>
  </si>
  <si>
    <t>Revenue Growth</t>
  </si>
  <si>
    <t>Tax Rate</t>
  </si>
  <si>
    <t>x</t>
  </si>
  <si>
    <t>LTM EBITDA</t>
  </si>
  <si>
    <t>Entry Multiple</t>
  </si>
  <si>
    <t>Enterprise Value</t>
  </si>
  <si>
    <t>Existing Net Debt</t>
  </si>
  <si>
    <t>Equity Value</t>
  </si>
  <si>
    <t>Fees &amp; Expenses</t>
  </si>
  <si>
    <t>Exit</t>
  </si>
  <si>
    <t>Exit Multiple</t>
  </si>
  <si>
    <t>Your firm also believes it can enter and exit at a 10.0x EBITDA multiple at the end of year 5. The company has a existing debt of $1B.</t>
  </si>
  <si>
    <t>Capital Structure</t>
  </si>
  <si>
    <t>Revolver</t>
  </si>
  <si>
    <t>Bank loan</t>
  </si>
  <si>
    <t>Senior Notes</t>
  </si>
  <si>
    <t>Amount</t>
  </si>
  <si>
    <t>Interest</t>
  </si>
  <si>
    <t>Sources &amp; Resources</t>
  </si>
  <si>
    <t>% of growth</t>
  </si>
  <si>
    <t>Gross Profit</t>
  </si>
  <si>
    <t>EBIT</t>
  </si>
  <si>
    <t>EBITDA</t>
  </si>
  <si>
    <t>EBT</t>
  </si>
  <si>
    <t>Taxes</t>
  </si>
  <si>
    <t>% of tax rate</t>
  </si>
  <si>
    <t>% of sales</t>
  </si>
  <si>
    <t>Year 5</t>
  </si>
  <si>
    <t>Year 4</t>
  </si>
  <si>
    <t>Year 1</t>
  </si>
  <si>
    <t>Year 2</t>
  </si>
  <si>
    <t>Year 0</t>
  </si>
  <si>
    <t>Net Income</t>
  </si>
  <si>
    <t>--</t>
  </si>
  <si>
    <t>For simplicity, your firm believes it can grow the company revenue at 10% for the next 5 years, assumes a 21% tax rate, and assume all growth rate and margins will remain flat.</t>
  </si>
  <si>
    <t>Uses</t>
  </si>
  <si>
    <t>Sources</t>
  </si>
  <si>
    <t>xEBITDA</t>
  </si>
  <si>
    <t>%Capital</t>
  </si>
  <si>
    <t>Total</t>
  </si>
  <si>
    <t>Sponsor Equity</t>
  </si>
  <si>
    <t>Total Sources</t>
  </si>
  <si>
    <t>Debt Refinancing</t>
  </si>
  <si>
    <t>Equity Payment</t>
  </si>
  <si>
    <t>Total Uses</t>
  </si>
  <si>
    <t>Cash Flow Items</t>
  </si>
  <si>
    <t>Net Working Capital</t>
  </si>
  <si>
    <t>Change in Networking Capital</t>
  </si>
  <si>
    <t>Leveraged Free Cash Flow</t>
  </si>
  <si>
    <t>Change in NWC</t>
  </si>
  <si>
    <t xml:space="preserve"> </t>
  </si>
  <si>
    <t>Beginning Balance</t>
  </si>
  <si>
    <t>Paydown</t>
  </si>
  <si>
    <t>Ending Balance</t>
  </si>
  <si>
    <t>Bank Debt</t>
  </si>
  <si>
    <t>Total debt</t>
  </si>
  <si>
    <t>IRR</t>
  </si>
  <si>
    <t>LTM EBITDA at Exit</t>
  </si>
  <si>
    <t>Net Debt</t>
  </si>
  <si>
    <t>Sponsor Equity Value</t>
  </si>
  <si>
    <t>Sponsor Equity at Entry</t>
  </si>
  <si>
    <t>MOIC</t>
  </si>
  <si>
    <t xml:space="preserve">IRR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</si>
</sst>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;\(#,##0\)"/>
    <numFmt numFmtId="166" formatCode="0.0\x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4" fillId="0" borderId="0" xfId="0" applyFont="1"/>
    <xf numFmtId="164" fontId="5" fillId="4" borderId="2" xfId="0" applyNumberFormat="1" applyFont="1" applyFill="1" applyBorder="1"/>
    <xf numFmtId="0" fontId="0" fillId="0" borderId="0" xfId="0" applyAlignment="1">
      <alignment horizontal="center"/>
    </xf>
    <xf numFmtId="165" fontId="5" fillId="4" borderId="2" xfId="0" applyNumberFormat="1" applyFont="1" applyFill="1" applyBorder="1"/>
    <xf numFmtId="0" fontId="1" fillId="0" borderId="0" xfId="0" applyFont="1"/>
    <xf numFmtId="0" fontId="0" fillId="0" borderId="3" xfId="0" applyBorder="1"/>
    <xf numFmtId="166" fontId="5" fillId="4" borderId="2" xfId="0" applyNumberFormat="1" applyFont="1" applyFill="1" applyBorder="1"/>
    <xf numFmtId="166" fontId="6" fillId="0" borderId="0" xfId="0" applyNumberFormat="1" applyFont="1"/>
    <xf numFmtId="0" fontId="8" fillId="0" borderId="0" xfId="0" applyFont="1"/>
    <xf numFmtId="0" fontId="0" fillId="0" borderId="0" xfId="0" applyFont="1"/>
    <xf numFmtId="0" fontId="2" fillId="3" borderId="0" xfId="0" applyFont="1" applyFill="1" applyAlignment="1">
      <alignment horizontal="right"/>
    </xf>
    <xf numFmtId="165" fontId="0" fillId="0" borderId="0" xfId="0" applyNumberFormat="1"/>
    <xf numFmtId="165" fontId="6" fillId="0" borderId="0" xfId="0" applyNumberFormat="1" applyFont="1"/>
    <xf numFmtId="0" fontId="0" fillId="0" borderId="0" xfId="0" quotePrefix="1" applyAlignment="1">
      <alignment horizontal="right"/>
    </xf>
    <xf numFmtId="164" fontId="9" fillId="0" borderId="0" xfId="0" applyNumberFormat="1" applyFont="1"/>
    <xf numFmtId="164" fontId="10" fillId="0" borderId="0" xfId="0" applyNumberFormat="1" applyFont="1"/>
    <xf numFmtId="1" fontId="0" fillId="0" borderId="0" xfId="0" applyNumberFormat="1"/>
    <xf numFmtId="165" fontId="0" fillId="0" borderId="0" xfId="0" applyNumberFormat="1" applyFont="1"/>
    <xf numFmtId="165" fontId="1" fillId="0" borderId="0" xfId="0" applyNumberFormat="1" applyFont="1"/>
    <xf numFmtId="0" fontId="4" fillId="0" borderId="0" xfId="0" applyFont="1" applyAlignment="1">
      <alignment horizontal="right"/>
    </xf>
    <xf numFmtId="166" fontId="0" fillId="0" borderId="0" xfId="0" applyNumberFormat="1" applyFont="1"/>
    <xf numFmtId="166" fontId="0" fillId="0" borderId="1" xfId="0" applyNumberFormat="1" applyFont="1" applyBorder="1"/>
    <xf numFmtId="0" fontId="1" fillId="0" borderId="0" xfId="0" applyFont="1" applyFill="1" applyBorder="1"/>
    <xf numFmtId="166" fontId="1" fillId="0" borderId="0" xfId="0" applyNumberFormat="1" applyFont="1"/>
    <xf numFmtId="0" fontId="0" fillId="0" borderId="0" xfId="0" applyFont="1" applyFill="1" applyBorder="1"/>
    <xf numFmtId="164" fontId="0" fillId="0" borderId="0" xfId="1" applyNumberFormat="1" applyFont="1"/>
    <xf numFmtId="0" fontId="0" fillId="5" borderId="5" xfId="0" applyFill="1" applyBorder="1"/>
    <xf numFmtId="0" fontId="1" fillId="5" borderId="4" xfId="0" applyFont="1" applyFill="1" applyBorder="1"/>
    <xf numFmtId="0" fontId="1" fillId="5" borderId="5" xfId="0" applyFont="1" applyFill="1" applyBorder="1"/>
    <xf numFmtId="166" fontId="1" fillId="5" borderId="5" xfId="0" applyNumberFormat="1" applyFont="1" applyFill="1" applyBorder="1"/>
    <xf numFmtId="164" fontId="1" fillId="5" borderId="6" xfId="0" applyNumberFormat="1" applyFont="1" applyFill="1" applyBorder="1"/>
    <xf numFmtId="165" fontId="1" fillId="5" borderId="5" xfId="0" applyNumberFormat="1" applyFont="1" applyFill="1" applyBorder="1"/>
    <xf numFmtId="165" fontId="1" fillId="5" borderId="6" xfId="0" applyNumberFormat="1" applyFont="1" applyFill="1" applyBorder="1"/>
    <xf numFmtId="0" fontId="6" fillId="0" borderId="0" xfId="0" applyFont="1"/>
    <xf numFmtId="0" fontId="6" fillId="0" borderId="1" xfId="0" applyFont="1" applyBorder="1"/>
    <xf numFmtId="0" fontId="6" fillId="0" borderId="0" xfId="0" applyFont="1" applyBorder="1"/>
    <xf numFmtId="0" fontId="0" fillId="0" borderId="0" xfId="0" applyAlignme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 indent="1"/>
    </xf>
    <xf numFmtId="0" fontId="0" fillId="0" borderId="1" xfId="0" applyBorder="1" applyAlignment="1">
      <alignment horizontal="left" indent="1"/>
    </xf>
    <xf numFmtId="165" fontId="0" fillId="0" borderId="1" xfId="0" applyNumberFormat="1" applyBorder="1"/>
    <xf numFmtId="1" fontId="1" fillId="0" borderId="0" xfId="0" applyNumberFormat="1" applyFont="1"/>
    <xf numFmtId="1" fontId="0" fillId="4" borderId="0" xfId="0" applyNumberFormat="1" applyFill="1"/>
    <xf numFmtId="166" fontId="6" fillId="0" borderId="1" xfId="0" applyNumberFormat="1" applyFont="1" applyBorder="1"/>
    <xf numFmtId="0" fontId="1" fillId="5" borderId="7" xfId="0" applyFont="1" applyFill="1" applyBorder="1"/>
    <xf numFmtId="0" fontId="1" fillId="5" borderId="8" xfId="0" applyFont="1" applyFill="1" applyBorder="1"/>
    <xf numFmtId="166" fontId="11" fillId="5" borderId="9" xfId="0" applyNumberFormat="1" applyFont="1" applyFill="1" applyBorder="1"/>
    <xf numFmtId="0" fontId="1" fillId="5" borderId="10" xfId="0" applyFont="1" applyFill="1" applyBorder="1"/>
    <xf numFmtId="0" fontId="1" fillId="5" borderId="1" xfId="0" applyFont="1" applyFill="1" applyBorder="1"/>
    <xf numFmtId="164" fontId="12" fillId="5" borderId="11" xfId="0" applyNumberFormat="1" applyFont="1" applyFill="1" applyBorder="1"/>
    <xf numFmtId="164" fontId="6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3411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A092-A70C-4055-ADF8-784FC3C61884}">
  <dimension ref="A2:P131"/>
  <sheetViews>
    <sheetView showGridLines="0" tabSelected="1" topLeftCell="A16" zoomScale="130" zoomScaleNormal="130" workbookViewId="0">
      <selection activeCell="P16" sqref="P16"/>
    </sheetView>
  </sheetViews>
  <sheetFormatPr defaultRowHeight="14.4" x14ac:dyDescent="0.3"/>
  <cols>
    <col min="1" max="1" width="3.77734375" customWidth="1"/>
  </cols>
  <sheetData>
    <row r="2" spans="1:16" s="1" customFormat="1" ht="21" x14ac:dyDescent="0.4">
      <c r="B2" s="2" t="s">
        <v>4</v>
      </c>
    </row>
    <row r="4" spans="1:16" x14ac:dyDescent="0.3">
      <c r="A4" s="9" t="s">
        <v>17</v>
      </c>
      <c r="B4" t="s">
        <v>1</v>
      </c>
    </row>
    <row r="5" spans="1:16" x14ac:dyDescent="0.3">
      <c r="A5" s="9" t="s">
        <v>17</v>
      </c>
      <c r="B5" t="s">
        <v>0</v>
      </c>
    </row>
    <row r="6" spans="1:16" x14ac:dyDescent="0.3">
      <c r="A6" s="9" t="s">
        <v>17</v>
      </c>
      <c r="B6" t="s">
        <v>49</v>
      </c>
    </row>
    <row r="7" spans="1:16" x14ac:dyDescent="0.3">
      <c r="B7" t="s">
        <v>26</v>
      </c>
    </row>
    <row r="8" spans="1:16" x14ac:dyDescent="0.3">
      <c r="B8" t="s">
        <v>2</v>
      </c>
    </row>
    <row r="9" spans="1:16" x14ac:dyDescent="0.3">
      <c r="B9" t="s">
        <v>3</v>
      </c>
    </row>
    <row r="11" spans="1:16" x14ac:dyDescent="0.3">
      <c r="A11" s="9" t="s">
        <v>17</v>
      </c>
      <c r="B11" s="4" t="s">
        <v>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4.95" customHeight="1" x14ac:dyDescent="0.3"/>
    <row r="13" spans="1:16" x14ac:dyDescent="0.3">
      <c r="B13" s="6" t="s">
        <v>6</v>
      </c>
      <c r="C13" s="5"/>
      <c r="D13" s="5"/>
      <c r="E13" s="5"/>
      <c r="G13" s="6" t="s">
        <v>6</v>
      </c>
      <c r="H13" s="5"/>
      <c r="I13" s="5"/>
      <c r="J13" s="5"/>
      <c r="L13" s="6" t="s">
        <v>27</v>
      </c>
      <c r="M13" s="5"/>
      <c r="N13" s="5"/>
      <c r="O13" s="6" t="s">
        <v>31</v>
      </c>
      <c r="P13" s="6" t="s">
        <v>32</v>
      </c>
    </row>
    <row r="14" spans="1:16" x14ac:dyDescent="0.3">
      <c r="B14" s="7" t="s">
        <v>7</v>
      </c>
      <c r="G14" t="s">
        <v>18</v>
      </c>
      <c r="J14" s="19">
        <f>K61</f>
        <v>700</v>
      </c>
      <c r="L14" t="s">
        <v>28</v>
      </c>
      <c r="O14" s="10">
        <v>200</v>
      </c>
      <c r="P14" s="8">
        <v>7.4999999999999997E-2</v>
      </c>
    </row>
    <row r="15" spans="1:16" ht="15" thickBot="1" x14ac:dyDescent="0.35">
      <c r="B15" t="s">
        <v>8</v>
      </c>
      <c r="E15" s="10">
        <v>2000</v>
      </c>
      <c r="G15" s="12" t="s">
        <v>19</v>
      </c>
      <c r="H15" s="12"/>
      <c r="I15" s="12"/>
      <c r="J15" s="13">
        <v>10</v>
      </c>
      <c r="L15" t="s">
        <v>29</v>
      </c>
      <c r="O15" s="10">
        <v>2500</v>
      </c>
      <c r="P15" s="8">
        <v>9.5000000000000001E-2</v>
      </c>
    </row>
    <row r="16" spans="1:16" x14ac:dyDescent="0.3">
      <c r="B16" t="s">
        <v>9</v>
      </c>
      <c r="E16" s="10">
        <v>900</v>
      </c>
      <c r="G16" s="11" t="s">
        <v>20</v>
      </c>
      <c r="J16" s="25">
        <f>J14*J15</f>
        <v>7000</v>
      </c>
      <c r="L16" t="s">
        <v>30</v>
      </c>
      <c r="O16" s="10">
        <v>1500</v>
      </c>
      <c r="P16" s="8">
        <v>0.125</v>
      </c>
    </row>
    <row r="17" spans="1:16" ht="15" thickBot="1" x14ac:dyDescent="0.35">
      <c r="B17" t="s">
        <v>10</v>
      </c>
      <c r="E17" s="10">
        <v>500</v>
      </c>
      <c r="G17" s="12" t="s">
        <v>21</v>
      </c>
      <c r="H17" s="12"/>
      <c r="I17" s="12"/>
      <c r="J17" s="10">
        <v>1000</v>
      </c>
    </row>
    <row r="18" spans="1:16" x14ac:dyDescent="0.3">
      <c r="B18" t="s">
        <v>11</v>
      </c>
      <c r="E18" s="10">
        <v>100</v>
      </c>
      <c r="G18" s="11" t="s">
        <v>22</v>
      </c>
      <c r="J18" s="25">
        <f>J16-J17</f>
        <v>6000</v>
      </c>
      <c r="L18" s="6" t="s">
        <v>77</v>
      </c>
      <c r="M18" s="5"/>
      <c r="N18" s="5"/>
      <c r="O18" s="6"/>
      <c r="P18" s="6"/>
    </row>
    <row r="19" spans="1:16" x14ac:dyDescent="0.3">
      <c r="B19" t="s">
        <v>12</v>
      </c>
      <c r="E19" s="10">
        <v>200</v>
      </c>
      <c r="L19" t="s">
        <v>76</v>
      </c>
      <c r="P19" s="14">
        <f>P130</f>
        <v>2.8420395749121585</v>
      </c>
    </row>
    <row r="20" spans="1:16" x14ac:dyDescent="0.3">
      <c r="B20" t="s">
        <v>13</v>
      </c>
      <c r="E20" s="10">
        <v>140</v>
      </c>
      <c r="G20" t="s">
        <v>23</v>
      </c>
      <c r="J20" s="10">
        <v>100</v>
      </c>
      <c r="L20" t="s">
        <v>71</v>
      </c>
      <c r="P20" s="57">
        <f>P131</f>
        <v>0.23232717123052216</v>
      </c>
    </row>
    <row r="22" spans="1:16" x14ac:dyDescent="0.3">
      <c r="B22" s="7" t="s">
        <v>14</v>
      </c>
      <c r="G22" s="6" t="s">
        <v>24</v>
      </c>
      <c r="H22" s="5"/>
      <c r="I22" s="5"/>
      <c r="J22" s="5"/>
    </row>
    <row r="23" spans="1:16" x14ac:dyDescent="0.3">
      <c r="B23" t="s">
        <v>15</v>
      </c>
      <c r="E23" s="8">
        <v>0.1</v>
      </c>
      <c r="G23" t="s">
        <v>25</v>
      </c>
      <c r="J23" s="14">
        <f>J15</f>
        <v>10</v>
      </c>
    </row>
    <row r="24" spans="1:16" x14ac:dyDescent="0.3">
      <c r="B24" t="s">
        <v>16</v>
      </c>
      <c r="E24" s="8">
        <v>0.21</v>
      </c>
    </row>
    <row r="26" spans="1:16" x14ac:dyDescent="0.3">
      <c r="A26" s="9" t="s">
        <v>17</v>
      </c>
      <c r="B26" s="4" t="s">
        <v>33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4.95" customHeight="1" x14ac:dyDescent="0.3"/>
    <row r="28" spans="1:16" x14ac:dyDescent="0.3">
      <c r="B28" s="6" t="s">
        <v>51</v>
      </c>
      <c r="C28" s="5"/>
      <c r="D28" s="5"/>
      <c r="E28" s="5"/>
      <c r="F28" s="5"/>
      <c r="G28" s="5"/>
      <c r="K28" s="6" t="s">
        <v>50</v>
      </c>
      <c r="L28" s="5"/>
      <c r="M28" s="5"/>
      <c r="N28" s="5"/>
      <c r="O28" s="5"/>
      <c r="P28" s="5"/>
    </row>
    <row r="29" spans="1:16" x14ac:dyDescent="0.3">
      <c r="E29" s="26" t="s">
        <v>31</v>
      </c>
      <c r="F29" s="26" t="s">
        <v>52</v>
      </c>
      <c r="G29" s="26" t="s">
        <v>53</v>
      </c>
      <c r="N29" s="26" t="s">
        <v>31</v>
      </c>
      <c r="O29" s="26" t="s">
        <v>52</v>
      </c>
      <c r="P29" s="26" t="s">
        <v>53</v>
      </c>
    </row>
    <row r="30" spans="1:16" x14ac:dyDescent="0.3">
      <c r="B30" t="s">
        <v>28</v>
      </c>
      <c r="E30" s="40">
        <v>200</v>
      </c>
      <c r="F30" s="27">
        <f>E30/$J$14</f>
        <v>0.2857142857142857</v>
      </c>
      <c r="G30" s="32">
        <f>E30/$E$37</f>
        <v>2.8169014084507043E-2</v>
      </c>
      <c r="K30" t="s">
        <v>57</v>
      </c>
      <c r="N30" s="40">
        <v>1000</v>
      </c>
      <c r="O30" s="27">
        <f t="shared" ref="O30:O33" si="0">N30/$J$14</f>
        <v>1.4285714285714286</v>
      </c>
      <c r="P30" s="32">
        <f>N30/$N$37</f>
        <v>0.14084507042253522</v>
      </c>
    </row>
    <row r="31" spans="1:16" x14ac:dyDescent="0.3">
      <c r="B31" t="s">
        <v>29</v>
      </c>
      <c r="E31" s="40">
        <v>2500</v>
      </c>
      <c r="F31" s="27">
        <f t="shared" ref="F31:F32" si="1">E31/$J$14</f>
        <v>3.5714285714285716</v>
      </c>
      <c r="G31" s="32">
        <f t="shared" ref="G31:G37" si="2">E31/$E$37</f>
        <v>0.352112676056338</v>
      </c>
      <c r="K31" t="s">
        <v>58</v>
      </c>
      <c r="N31" s="40">
        <v>6000</v>
      </c>
      <c r="O31" s="27">
        <f t="shared" si="0"/>
        <v>8.5714285714285712</v>
      </c>
      <c r="P31" s="32">
        <f t="shared" ref="P31:P33" si="3">N31/$N$37</f>
        <v>0.84507042253521125</v>
      </c>
    </row>
    <row r="32" spans="1:16" x14ac:dyDescent="0.3">
      <c r="B32" s="1" t="s">
        <v>30</v>
      </c>
      <c r="C32" s="1"/>
      <c r="D32" s="1"/>
      <c r="E32" s="41">
        <v>1500</v>
      </c>
      <c r="F32" s="28">
        <f t="shared" si="1"/>
        <v>2.1428571428571428</v>
      </c>
      <c r="G32" s="32">
        <f t="shared" si="2"/>
        <v>0.21126760563380281</v>
      </c>
      <c r="N32" s="42" t="s">
        <v>65</v>
      </c>
      <c r="O32" s="27"/>
      <c r="P32" s="32"/>
    </row>
    <row r="33" spans="1:16" x14ac:dyDescent="0.3">
      <c r="B33" s="29" t="s">
        <v>54</v>
      </c>
      <c r="C33" s="11"/>
      <c r="E33" s="11">
        <f>SUM(E30:E32)</f>
        <v>4200</v>
      </c>
      <c r="F33" s="30">
        <f t="shared" ref="F33" si="4">SUM(F30:F32)</f>
        <v>6</v>
      </c>
      <c r="G33" s="32">
        <f t="shared" si="2"/>
        <v>0.59154929577464788</v>
      </c>
      <c r="K33" t="s">
        <v>23</v>
      </c>
      <c r="N33" s="40">
        <v>100</v>
      </c>
      <c r="O33" s="27">
        <f t="shared" si="0"/>
        <v>0.14285714285714285</v>
      </c>
      <c r="P33" s="32">
        <f t="shared" si="3"/>
        <v>1.4084507042253521E-2</v>
      </c>
    </row>
    <row r="34" spans="1:16" x14ac:dyDescent="0.3">
      <c r="B34" s="29"/>
      <c r="C34" s="11"/>
      <c r="D34" s="11"/>
      <c r="E34" s="30"/>
      <c r="G34" s="32"/>
    </row>
    <row r="35" spans="1:16" x14ac:dyDescent="0.3">
      <c r="B35" s="31" t="s">
        <v>55</v>
      </c>
      <c r="C35" s="11"/>
      <c r="D35" s="11"/>
      <c r="E35">
        <f>E37-E33</f>
        <v>2900</v>
      </c>
      <c r="F35" s="27">
        <f t="shared" ref="F35" si="5">E35/$J$14</f>
        <v>4.1428571428571432</v>
      </c>
      <c r="G35" s="32">
        <f t="shared" si="2"/>
        <v>0.40845070422535212</v>
      </c>
    </row>
    <row r="36" spans="1:16" x14ac:dyDescent="0.3">
      <c r="B36" s="29"/>
      <c r="C36" s="11"/>
      <c r="D36" s="11"/>
      <c r="E36" s="30"/>
      <c r="G36" s="32"/>
    </row>
    <row r="37" spans="1:16" x14ac:dyDescent="0.3">
      <c r="B37" s="34" t="s">
        <v>56</v>
      </c>
      <c r="C37" s="33"/>
      <c r="D37" s="33"/>
      <c r="E37" s="35">
        <f>N37</f>
        <v>7100</v>
      </c>
      <c r="F37" s="36">
        <f t="shared" ref="F37" si="6">E37/$J$14</f>
        <v>10.142857142857142</v>
      </c>
      <c r="G37" s="37">
        <f t="shared" si="2"/>
        <v>1</v>
      </c>
      <c r="K37" s="34" t="s">
        <v>59</v>
      </c>
      <c r="L37" s="33"/>
      <c r="M37" s="33"/>
      <c r="N37" s="35">
        <f>SUM(N30:N33)</f>
        <v>7100</v>
      </c>
      <c r="O37" s="36">
        <f t="shared" ref="O37" si="7">SUM(O30:O33)</f>
        <v>10.142857142857142</v>
      </c>
      <c r="P37" s="37">
        <f>SUM(P30:P33)</f>
        <v>1</v>
      </c>
    </row>
    <row r="38" spans="1:16" x14ac:dyDescent="0.3">
      <c r="B38" s="29"/>
      <c r="C38" s="11"/>
      <c r="D38" s="11"/>
      <c r="E38" s="30"/>
    </row>
    <row r="40" spans="1:16" x14ac:dyDescent="0.3">
      <c r="A40" s="9" t="s">
        <v>17</v>
      </c>
      <c r="B40" s="4" t="s">
        <v>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4.95" customHeight="1" x14ac:dyDescent="0.3"/>
    <row r="42" spans="1:16" x14ac:dyDescent="0.3">
      <c r="A42" s="9" t="s">
        <v>17</v>
      </c>
      <c r="B42" s="6" t="s">
        <v>6</v>
      </c>
      <c r="C42" s="5"/>
      <c r="D42" s="5"/>
      <c r="E42" s="5"/>
      <c r="F42" s="5"/>
      <c r="G42" s="5"/>
      <c r="H42" s="5"/>
      <c r="I42" s="5"/>
      <c r="J42" s="5"/>
      <c r="K42" s="17" t="s">
        <v>46</v>
      </c>
      <c r="L42" s="17" t="s">
        <v>44</v>
      </c>
      <c r="M42" s="17" t="s">
        <v>45</v>
      </c>
      <c r="N42" s="17" t="s">
        <v>45</v>
      </c>
      <c r="O42" s="17" t="s">
        <v>43</v>
      </c>
      <c r="P42" s="17" t="s">
        <v>42</v>
      </c>
    </row>
    <row r="43" spans="1:16" x14ac:dyDescent="0.3">
      <c r="B43" t="s">
        <v>8</v>
      </c>
      <c r="K43" s="19">
        <f>E15</f>
        <v>2000</v>
      </c>
      <c r="L43">
        <f>K43*(1+L44)</f>
        <v>2200</v>
      </c>
      <c r="M43">
        <f t="shared" ref="M43:P43" si="8">L43*(1+M44)</f>
        <v>2420</v>
      </c>
      <c r="N43">
        <f t="shared" si="8"/>
        <v>2662</v>
      </c>
      <c r="O43" s="23">
        <f t="shared" si="8"/>
        <v>2928.2000000000003</v>
      </c>
      <c r="P43" s="23">
        <f t="shared" si="8"/>
        <v>3221.0200000000004</v>
      </c>
    </row>
    <row r="44" spans="1:16" x14ac:dyDescent="0.3">
      <c r="B44" s="15" t="s">
        <v>34</v>
      </c>
      <c r="K44" s="20" t="s">
        <v>48</v>
      </c>
      <c r="L44" s="21">
        <f>$E$23</f>
        <v>0.1</v>
      </c>
      <c r="M44" s="21">
        <f t="shared" ref="M44:P44" si="9">$E$23</f>
        <v>0.1</v>
      </c>
      <c r="N44" s="21">
        <f t="shared" si="9"/>
        <v>0.1</v>
      </c>
      <c r="O44" s="21">
        <f t="shared" si="9"/>
        <v>0.1</v>
      </c>
      <c r="P44" s="21">
        <f t="shared" si="9"/>
        <v>0.1</v>
      </c>
    </row>
    <row r="46" spans="1:16" x14ac:dyDescent="0.3">
      <c r="B46" t="s">
        <v>9</v>
      </c>
      <c r="K46" s="19">
        <f>E16</f>
        <v>900</v>
      </c>
      <c r="L46">
        <f>L47*L43</f>
        <v>990</v>
      </c>
      <c r="M46">
        <f t="shared" ref="M46:P46" si="10">M47*M43</f>
        <v>1089</v>
      </c>
      <c r="N46" s="23">
        <f t="shared" si="10"/>
        <v>1197.9000000000001</v>
      </c>
      <c r="O46" s="23">
        <f t="shared" si="10"/>
        <v>1317.69</v>
      </c>
      <c r="P46" s="23">
        <f t="shared" si="10"/>
        <v>1449.4590000000003</v>
      </c>
    </row>
    <row r="47" spans="1:16" x14ac:dyDescent="0.3">
      <c r="B47" s="15" t="s">
        <v>41</v>
      </c>
      <c r="K47" s="22">
        <f>K46/K43</f>
        <v>0.45</v>
      </c>
      <c r="L47" s="21">
        <f>K47</f>
        <v>0.45</v>
      </c>
      <c r="M47" s="21">
        <f t="shared" ref="M47:P47" si="11">L47</f>
        <v>0.45</v>
      </c>
      <c r="N47" s="21">
        <f t="shared" si="11"/>
        <v>0.45</v>
      </c>
      <c r="O47" s="21">
        <f t="shared" si="11"/>
        <v>0.45</v>
      </c>
      <c r="P47" s="21">
        <f t="shared" si="11"/>
        <v>0.45</v>
      </c>
    </row>
    <row r="49" spans="2:16" x14ac:dyDescent="0.3">
      <c r="B49" t="s">
        <v>35</v>
      </c>
      <c r="K49" s="18">
        <f>K43-K46</f>
        <v>1100</v>
      </c>
      <c r="L49" s="18">
        <f t="shared" ref="L49:P49" si="12">L43-L46</f>
        <v>1210</v>
      </c>
      <c r="M49" s="18">
        <f t="shared" si="12"/>
        <v>1331</v>
      </c>
      <c r="N49" s="18">
        <f t="shared" si="12"/>
        <v>1464.1</v>
      </c>
      <c r="O49" s="18">
        <f t="shared" si="12"/>
        <v>1610.5100000000002</v>
      </c>
      <c r="P49" s="18">
        <f t="shared" si="12"/>
        <v>1771.5610000000001</v>
      </c>
    </row>
    <row r="50" spans="2:16" x14ac:dyDescent="0.3">
      <c r="B50" s="15" t="s">
        <v>41</v>
      </c>
      <c r="K50" s="22">
        <f>K49/K43</f>
        <v>0.55000000000000004</v>
      </c>
      <c r="L50" s="22">
        <f t="shared" ref="L50:P50" si="13">L49/L43</f>
        <v>0.55000000000000004</v>
      </c>
      <c r="M50" s="22">
        <f t="shared" si="13"/>
        <v>0.55000000000000004</v>
      </c>
      <c r="N50" s="22">
        <f t="shared" si="13"/>
        <v>0.54999999999999993</v>
      </c>
      <c r="O50" s="22">
        <f t="shared" si="13"/>
        <v>0.55000000000000004</v>
      </c>
      <c r="P50" s="22">
        <f t="shared" si="13"/>
        <v>0.54999999999999993</v>
      </c>
    </row>
    <row r="52" spans="2:16" x14ac:dyDescent="0.3">
      <c r="B52" t="s">
        <v>10</v>
      </c>
      <c r="K52" s="19">
        <f>E17</f>
        <v>500</v>
      </c>
      <c r="L52">
        <f>L53*L43</f>
        <v>550</v>
      </c>
      <c r="M52">
        <f t="shared" ref="M52:P52" si="14">M53*M43</f>
        <v>605</v>
      </c>
      <c r="N52" s="23">
        <f t="shared" si="14"/>
        <v>665.5</v>
      </c>
      <c r="O52" s="23">
        <f t="shared" si="14"/>
        <v>732.05000000000007</v>
      </c>
      <c r="P52" s="23">
        <f t="shared" si="14"/>
        <v>805.25500000000011</v>
      </c>
    </row>
    <row r="53" spans="2:16" x14ac:dyDescent="0.3">
      <c r="B53" s="15" t="s">
        <v>41</v>
      </c>
      <c r="K53" s="22">
        <f>K52/K43</f>
        <v>0.25</v>
      </c>
      <c r="L53" s="21">
        <f>K53</f>
        <v>0.25</v>
      </c>
      <c r="M53" s="21">
        <f t="shared" ref="M53:P53" si="15">L53</f>
        <v>0.25</v>
      </c>
      <c r="N53" s="21">
        <f t="shared" si="15"/>
        <v>0.25</v>
      </c>
      <c r="O53" s="21">
        <f t="shared" si="15"/>
        <v>0.25</v>
      </c>
      <c r="P53" s="21">
        <f t="shared" si="15"/>
        <v>0.25</v>
      </c>
    </row>
    <row r="55" spans="2:16" x14ac:dyDescent="0.3">
      <c r="B55" t="s">
        <v>36</v>
      </c>
      <c r="K55" s="18">
        <f>K49-K52</f>
        <v>600</v>
      </c>
      <c r="L55" s="18">
        <f t="shared" ref="L55:P55" si="16">L49-L52</f>
        <v>660</v>
      </c>
      <c r="M55" s="18">
        <f t="shared" si="16"/>
        <v>726</v>
      </c>
      <c r="N55" s="18">
        <f t="shared" si="16"/>
        <v>798.59999999999991</v>
      </c>
      <c r="O55" s="18">
        <f t="shared" si="16"/>
        <v>878.46000000000015</v>
      </c>
      <c r="P55" s="18">
        <f t="shared" si="16"/>
        <v>966.30600000000004</v>
      </c>
    </row>
    <row r="56" spans="2:16" x14ac:dyDescent="0.3">
      <c r="B56" s="15" t="s">
        <v>41</v>
      </c>
      <c r="K56" s="22">
        <f>K55/K$43</f>
        <v>0.3</v>
      </c>
      <c r="L56" s="22">
        <f t="shared" ref="L56:P56" si="17">L55/L$43</f>
        <v>0.3</v>
      </c>
      <c r="M56" s="22">
        <f t="shared" si="17"/>
        <v>0.3</v>
      </c>
      <c r="N56" s="22">
        <f t="shared" si="17"/>
        <v>0.3</v>
      </c>
      <c r="O56" s="22">
        <f t="shared" si="17"/>
        <v>0.30000000000000004</v>
      </c>
      <c r="P56" s="22">
        <f t="shared" si="17"/>
        <v>0.3</v>
      </c>
    </row>
    <row r="58" spans="2:16" x14ac:dyDescent="0.3">
      <c r="B58" t="s">
        <v>11</v>
      </c>
      <c r="K58" s="19">
        <f>E18</f>
        <v>100</v>
      </c>
      <c r="L58" s="24">
        <f>L59*L$43</f>
        <v>110</v>
      </c>
      <c r="M58" s="24">
        <f t="shared" ref="M58:P58" si="18">M59*M$43</f>
        <v>121</v>
      </c>
      <c r="N58" s="24">
        <f t="shared" si="18"/>
        <v>133.1</v>
      </c>
      <c r="O58" s="24">
        <f t="shared" si="18"/>
        <v>146.41000000000003</v>
      </c>
      <c r="P58" s="24">
        <f t="shared" si="18"/>
        <v>161.05100000000004</v>
      </c>
    </row>
    <row r="59" spans="2:16" x14ac:dyDescent="0.3">
      <c r="B59" s="15" t="s">
        <v>41</v>
      </c>
      <c r="K59" s="22">
        <f>K58/K$43</f>
        <v>0.05</v>
      </c>
      <c r="L59" s="21">
        <f>K59</f>
        <v>0.05</v>
      </c>
      <c r="M59" s="21">
        <f t="shared" ref="M59:P59" si="19">L59</f>
        <v>0.05</v>
      </c>
      <c r="N59" s="21">
        <f t="shared" si="19"/>
        <v>0.05</v>
      </c>
      <c r="O59" s="21">
        <f t="shared" si="19"/>
        <v>0.05</v>
      </c>
      <c r="P59" s="21">
        <f t="shared" si="19"/>
        <v>0.05</v>
      </c>
    </row>
    <row r="61" spans="2:16" x14ac:dyDescent="0.3">
      <c r="B61" t="s">
        <v>37</v>
      </c>
      <c r="K61" s="18">
        <f>K55+K58</f>
        <v>700</v>
      </c>
      <c r="L61" s="18">
        <f t="shared" ref="L61:P61" si="20">L55+L58</f>
        <v>770</v>
      </c>
      <c r="M61" s="18">
        <f t="shared" si="20"/>
        <v>847</v>
      </c>
      <c r="N61" s="18">
        <f t="shared" si="20"/>
        <v>931.69999999999993</v>
      </c>
      <c r="O61" s="18">
        <f t="shared" si="20"/>
        <v>1024.8700000000001</v>
      </c>
      <c r="P61" s="18">
        <f t="shared" si="20"/>
        <v>1127.357</v>
      </c>
    </row>
    <row r="62" spans="2:16" x14ac:dyDescent="0.3">
      <c r="B62" s="15" t="s">
        <v>41</v>
      </c>
      <c r="K62" s="22">
        <f>K61/K$43</f>
        <v>0.35</v>
      </c>
      <c r="L62" s="22">
        <f t="shared" ref="L62" si="21">L61/L$43</f>
        <v>0.35</v>
      </c>
      <c r="M62" s="22">
        <f t="shared" ref="M62" si="22">M61/M$43</f>
        <v>0.35</v>
      </c>
      <c r="N62" s="22">
        <f t="shared" ref="N62" si="23">N61/N$43</f>
        <v>0.35</v>
      </c>
      <c r="O62" s="22">
        <f t="shared" ref="O62" si="24">O61/O$43</f>
        <v>0.35000000000000003</v>
      </c>
      <c r="P62" s="22">
        <f t="shared" ref="P62" si="25">P61/P$43</f>
        <v>0.34999999999999992</v>
      </c>
    </row>
    <row r="64" spans="2:16" x14ac:dyDescent="0.3">
      <c r="B64" t="s">
        <v>32</v>
      </c>
      <c r="L64" s="49">
        <f>L116</f>
        <v>440</v>
      </c>
      <c r="M64" s="49">
        <f t="shared" ref="M64:P64" si="26">M116</f>
        <v>431.76499999999999</v>
      </c>
      <c r="N64" s="49">
        <f t="shared" si="26"/>
        <v>418.17466324999998</v>
      </c>
      <c r="O64" s="49">
        <f t="shared" si="26"/>
        <v>396.98054172691252</v>
      </c>
      <c r="P64" s="49">
        <f t="shared" si="26"/>
        <v>368.93798838351728</v>
      </c>
    </row>
    <row r="65" spans="1:16" x14ac:dyDescent="0.3">
      <c r="B65" s="15"/>
    </row>
    <row r="66" spans="1:16" x14ac:dyDescent="0.3">
      <c r="B66" t="s">
        <v>38</v>
      </c>
      <c r="L66" s="18">
        <f>L55-L64</f>
        <v>220</v>
      </c>
      <c r="M66" s="18">
        <f t="shared" ref="M66:P66" si="27">M55-M64</f>
        <v>294.23500000000001</v>
      </c>
      <c r="N66" s="18">
        <f t="shared" si="27"/>
        <v>380.42533674999993</v>
      </c>
      <c r="O66" s="18">
        <f t="shared" si="27"/>
        <v>481.47945827308763</v>
      </c>
      <c r="P66" s="18">
        <f t="shared" si="27"/>
        <v>597.36801161648282</v>
      </c>
    </row>
    <row r="67" spans="1:16" x14ac:dyDescent="0.3">
      <c r="B67" s="15" t="s">
        <v>41</v>
      </c>
      <c r="L67" s="22">
        <f>L66/L$43</f>
        <v>0.1</v>
      </c>
      <c r="M67" s="22">
        <f t="shared" ref="M67:P67" si="28">M66/M$43</f>
        <v>0.12158471074380166</v>
      </c>
      <c r="N67" s="22">
        <f t="shared" si="28"/>
        <v>0.14290959306912093</v>
      </c>
      <c r="O67" s="22">
        <f t="shared" si="28"/>
        <v>0.16442847424120197</v>
      </c>
      <c r="P67" s="22">
        <f t="shared" si="28"/>
        <v>0.18545926806306162</v>
      </c>
    </row>
    <row r="69" spans="1:16" x14ac:dyDescent="0.3">
      <c r="B69" s="16" t="s">
        <v>39</v>
      </c>
      <c r="L69" s="18">
        <f>L70*L66</f>
        <v>46.199999999999996</v>
      </c>
      <c r="M69" s="18">
        <f t="shared" ref="M69:P69" si="29">M70*M66</f>
        <v>61.789349999999999</v>
      </c>
      <c r="N69" s="18">
        <f t="shared" si="29"/>
        <v>79.889320717499984</v>
      </c>
      <c r="O69" s="18">
        <f t="shared" si="29"/>
        <v>101.1106862373484</v>
      </c>
      <c r="P69" s="18">
        <f t="shared" si="29"/>
        <v>125.44728243946139</v>
      </c>
    </row>
    <row r="70" spans="1:16" x14ac:dyDescent="0.3">
      <c r="B70" s="15" t="s">
        <v>40</v>
      </c>
      <c r="L70" s="21">
        <f>E24</f>
        <v>0.21</v>
      </c>
      <c r="M70" s="21">
        <f>L70</f>
        <v>0.21</v>
      </c>
      <c r="N70" s="21">
        <f t="shared" ref="N70:P70" si="30">M70</f>
        <v>0.21</v>
      </c>
      <c r="O70" s="21">
        <f t="shared" si="30"/>
        <v>0.21</v>
      </c>
      <c r="P70" s="21">
        <f t="shared" si="30"/>
        <v>0.21</v>
      </c>
    </row>
    <row r="72" spans="1:16" x14ac:dyDescent="0.3">
      <c r="B72" t="s">
        <v>47</v>
      </c>
      <c r="L72" s="18">
        <f>L66-L69</f>
        <v>173.8</v>
      </c>
      <c r="M72" s="18">
        <f t="shared" ref="M72:P72" si="31">M66-M69</f>
        <v>232.44565</v>
      </c>
      <c r="N72" s="18">
        <f t="shared" si="31"/>
        <v>300.53601603249996</v>
      </c>
      <c r="O72" s="18">
        <f t="shared" si="31"/>
        <v>380.3687720357392</v>
      </c>
      <c r="P72" s="18">
        <f t="shared" si="31"/>
        <v>471.92072917702143</v>
      </c>
    </row>
    <row r="73" spans="1:16" x14ac:dyDescent="0.3">
      <c r="B73" s="15" t="s">
        <v>41</v>
      </c>
      <c r="L73" s="22">
        <f>L72/L$43</f>
        <v>7.9000000000000001E-2</v>
      </c>
      <c r="M73" s="22">
        <f t="shared" ref="M73" si="32">M72/M$43</f>
        <v>9.6051921487603303E-2</v>
      </c>
      <c r="N73" s="22">
        <f t="shared" ref="N73" si="33">N72/N$43</f>
        <v>0.11289857852460554</v>
      </c>
      <c r="O73" s="22">
        <f t="shared" ref="O73" si="34">O72/O$43</f>
        <v>0.12989849465054953</v>
      </c>
      <c r="P73" s="22">
        <f t="shared" ref="P73" si="35">P72/P$43</f>
        <v>0.14651282176981867</v>
      </c>
    </row>
    <row r="75" spans="1:16" x14ac:dyDescent="0.3">
      <c r="A75" s="9" t="s">
        <v>17</v>
      </c>
      <c r="B75" s="6" t="s">
        <v>60</v>
      </c>
      <c r="C75" s="5"/>
      <c r="D75" s="5"/>
      <c r="E75" s="5"/>
      <c r="F75" s="5"/>
      <c r="G75" s="5"/>
      <c r="H75" s="5"/>
      <c r="I75" s="5"/>
      <c r="J75" s="5"/>
      <c r="K75" s="17" t="s">
        <v>46</v>
      </c>
      <c r="L75" s="17" t="s">
        <v>44</v>
      </c>
      <c r="M75" s="17" t="s">
        <v>45</v>
      </c>
      <c r="N75" s="17" t="s">
        <v>45</v>
      </c>
      <c r="O75" s="17" t="s">
        <v>43</v>
      </c>
      <c r="P75" s="17" t="s">
        <v>42</v>
      </c>
    </row>
    <row r="76" spans="1:16" x14ac:dyDescent="0.3">
      <c r="B76" t="s">
        <v>11</v>
      </c>
      <c r="K76" s="19">
        <f>K58</f>
        <v>100</v>
      </c>
      <c r="L76" s="19">
        <f t="shared" ref="L76:P76" si="36">L58</f>
        <v>110</v>
      </c>
      <c r="M76" s="19">
        <f t="shared" si="36"/>
        <v>121</v>
      </c>
      <c r="N76" s="19">
        <f t="shared" si="36"/>
        <v>133.1</v>
      </c>
      <c r="O76" s="19">
        <f t="shared" si="36"/>
        <v>146.41000000000003</v>
      </c>
      <c r="P76" s="19">
        <f t="shared" si="36"/>
        <v>161.05100000000004</v>
      </c>
    </row>
    <row r="77" spans="1:16" x14ac:dyDescent="0.3">
      <c r="B77" s="15" t="s">
        <v>41</v>
      </c>
      <c r="K77" s="22">
        <f>K76/K$43</f>
        <v>0.05</v>
      </c>
      <c r="L77" s="22">
        <f t="shared" ref="L77:P77" si="37">L76/L$43</f>
        <v>0.05</v>
      </c>
      <c r="M77" s="22">
        <f t="shared" si="37"/>
        <v>0.05</v>
      </c>
      <c r="N77" s="22">
        <f t="shared" si="37"/>
        <v>4.9999999999999996E-2</v>
      </c>
      <c r="O77" s="22">
        <f t="shared" si="37"/>
        <v>0.05</v>
      </c>
      <c r="P77" s="22">
        <f t="shared" si="37"/>
        <v>5.000000000000001E-2</v>
      </c>
    </row>
    <row r="79" spans="1:16" x14ac:dyDescent="0.3">
      <c r="B79" t="s">
        <v>61</v>
      </c>
      <c r="K79" s="19">
        <f>E19</f>
        <v>200</v>
      </c>
      <c r="L79" s="18">
        <f>L80*L43</f>
        <v>220</v>
      </c>
      <c r="M79" s="18">
        <f t="shared" ref="M79:P79" si="38">M80*M43</f>
        <v>242</v>
      </c>
      <c r="N79" s="18">
        <f t="shared" si="38"/>
        <v>266.2</v>
      </c>
      <c r="O79" s="18">
        <f t="shared" si="38"/>
        <v>292.82000000000005</v>
      </c>
      <c r="P79" s="18">
        <f t="shared" si="38"/>
        <v>322.10200000000009</v>
      </c>
    </row>
    <row r="80" spans="1:16" x14ac:dyDescent="0.3">
      <c r="B80" s="15" t="s">
        <v>41</v>
      </c>
      <c r="K80" s="22">
        <f>K79/K$43</f>
        <v>0.1</v>
      </c>
      <c r="L80" s="21">
        <f>K80</f>
        <v>0.1</v>
      </c>
      <c r="M80" s="21">
        <f t="shared" ref="M80:P80" si="39">L80</f>
        <v>0.1</v>
      </c>
      <c r="N80" s="21">
        <f t="shared" si="39"/>
        <v>0.1</v>
      </c>
      <c r="O80" s="21">
        <f t="shared" si="39"/>
        <v>0.1</v>
      </c>
      <c r="P80" s="21">
        <f t="shared" si="39"/>
        <v>0.1</v>
      </c>
    </row>
    <row r="81" spans="1:16" x14ac:dyDescent="0.3">
      <c r="B81" t="s">
        <v>62</v>
      </c>
      <c r="L81" s="18">
        <f>L79-K79</f>
        <v>20</v>
      </c>
      <c r="M81" s="18">
        <f t="shared" ref="M81:P81" si="40">M79-L79</f>
        <v>22</v>
      </c>
      <c r="N81" s="18">
        <f t="shared" si="40"/>
        <v>24.199999999999989</v>
      </c>
      <c r="O81" s="18">
        <f t="shared" si="40"/>
        <v>26.620000000000061</v>
      </c>
      <c r="P81" s="18">
        <f t="shared" si="40"/>
        <v>29.282000000000039</v>
      </c>
    </row>
    <row r="83" spans="1:16" x14ac:dyDescent="0.3">
      <c r="B83" t="s">
        <v>13</v>
      </c>
      <c r="K83" s="19">
        <f>E20</f>
        <v>140</v>
      </c>
      <c r="L83" s="18">
        <f>L84*L$43</f>
        <v>154.00000000000003</v>
      </c>
      <c r="M83" s="18">
        <f t="shared" ref="M83:P83" si="41">M84*M$43</f>
        <v>169.4</v>
      </c>
      <c r="N83" s="18">
        <f t="shared" si="41"/>
        <v>186.34000000000003</v>
      </c>
      <c r="O83" s="18">
        <f t="shared" si="41"/>
        <v>204.97400000000005</v>
      </c>
      <c r="P83" s="18">
        <f t="shared" si="41"/>
        <v>225.47140000000005</v>
      </c>
    </row>
    <row r="84" spans="1:16" x14ac:dyDescent="0.3">
      <c r="B84" s="15" t="s">
        <v>41</v>
      </c>
      <c r="K84" s="22">
        <f>K83/K43</f>
        <v>7.0000000000000007E-2</v>
      </c>
      <c r="L84" s="21">
        <f>K84</f>
        <v>7.0000000000000007E-2</v>
      </c>
      <c r="M84" s="21">
        <f t="shared" ref="M84:P84" si="42">L84</f>
        <v>7.0000000000000007E-2</v>
      </c>
      <c r="N84" s="21">
        <f t="shared" si="42"/>
        <v>7.0000000000000007E-2</v>
      </c>
      <c r="O84" s="21">
        <f t="shared" si="42"/>
        <v>7.0000000000000007E-2</v>
      </c>
      <c r="P84" s="21">
        <f t="shared" si="42"/>
        <v>7.0000000000000007E-2</v>
      </c>
    </row>
    <row r="86" spans="1:16" x14ac:dyDescent="0.3">
      <c r="A86" s="9" t="s">
        <v>17</v>
      </c>
      <c r="B86" s="6" t="s">
        <v>63</v>
      </c>
      <c r="C86" s="5"/>
      <c r="D86" s="5"/>
      <c r="E86" s="5"/>
      <c r="F86" s="5"/>
      <c r="G86" s="5"/>
      <c r="H86" s="5"/>
      <c r="I86" s="5"/>
      <c r="J86" s="5"/>
      <c r="K86" s="17" t="s">
        <v>46</v>
      </c>
      <c r="L86" s="17" t="s">
        <v>44</v>
      </c>
      <c r="M86" s="17" t="s">
        <v>45</v>
      </c>
      <c r="N86" s="17" t="s">
        <v>45</v>
      </c>
      <c r="O86" s="17" t="s">
        <v>43</v>
      </c>
      <c r="P86" s="17" t="s">
        <v>42</v>
      </c>
    </row>
    <row r="87" spans="1:16" x14ac:dyDescent="0.3">
      <c r="B87" t="s">
        <v>47</v>
      </c>
      <c r="L87" s="19">
        <f>L72</f>
        <v>173.8</v>
      </c>
      <c r="M87" s="19">
        <f t="shared" ref="M87:P87" si="43">M72</f>
        <v>232.44565</v>
      </c>
      <c r="N87" s="19">
        <f t="shared" si="43"/>
        <v>300.53601603249996</v>
      </c>
      <c r="O87" s="19">
        <f t="shared" si="43"/>
        <v>380.3687720357392</v>
      </c>
      <c r="P87" s="19">
        <f t="shared" si="43"/>
        <v>471.92072917702143</v>
      </c>
    </row>
    <row r="88" spans="1:16" x14ac:dyDescent="0.3">
      <c r="B88" t="s">
        <v>11</v>
      </c>
      <c r="L88" s="19">
        <f>L76</f>
        <v>110</v>
      </c>
      <c r="M88" s="19">
        <f t="shared" ref="M88:P88" si="44">M76</f>
        <v>121</v>
      </c>
      <c r="N88" s="19">
        <f t="shared" si="44"/>
        <v>133.1</v>
      </c>
      <c r="O88" s="19">
        <f t="shared" si="44"/>
        <v>146.41000000000003</v>
      </c>
      <c r="P88" s="19">
        <f t="shared" si="44"/>
        <v>161.05100000000004</v>
      </c>
    </row>
    <row r="89" spans="1:16" x14ac:dyDescent="0.3">
      <c r="B89" t="s">
        <v>13</v>
      </c>
      <c r="L89" s="19">
        <f>L83</f>
        <v>154.00000000000003</v>
      </c>
      <c r="M89" s="19">
        <f t="shared" ref="M89:P89" si="45">M83</f>
        <v>169.4</v>
      </c>
      <c r="N89" s="19">
        <f t="shared" si="45"/>
        <v>186.34000000000003</v>
      </c>
      <c r="O89" s="19">
        <f t="shared" si="45"/>
        <v>204.97400000000005</v>
      </c>
      <c r="P89" s="19">
        <f t="shared" si="45"/>
        <v>225.47140000000005</v>
      </c>
    </row>
    <row r="90" spans="1:16" x14ac:dyDescent="0.3">
      <c r="B90" t="s">
        <v>64</v>
      </c>
      <c r="L90" s="19">
        <f>L81</f>
        <v>20</v>
      </c>
      <c r="M90" s="19">
        <f t="shared" ref="M90:P90" si="46">M81</f>
        <v>22</v>
      </c>
      <c r="N90" s="19">
        <f t="shared" si="46"/>
        <v>24.199999999999989</v>
      </c>
      <c r="O90" s="19">
        <f t="shared" si="46"/>
        <v>26.620000000000061</v>
      </c>
      <c r="P90" s="19">
        <f t="shared" si="46"/>
        <v>29.282000000000039</v>
      </c>
    </row>
    <row r="91" spans="1:16" x14ac:dyDescent="0.3">
      <c r="B91" s="34" t="s">
        <v>63</v>
      </c>
      <c r="C91" s="35"/>
      <c r="D91" s="35"/>
      <c r="E91" s="35"/>
      <c r="F91" s="35"/>
      <c r="G91" s="35"/>
      <c r="H91" s="35"/>
      <c r="I91" s="35"/>
      <c r="J91" s="35"/>
      <c r="K91" s="35"/>
      <c r="L91" s="38">
        <f>L87+L88-L89-L90</f>
        <v>109.79999999999998</v>
      </c>
      <c r="M91" s="38">
        <f t="shared" ref="M91:P91" si="47">M87+M88-M89-M90</f>
        <v>162.04564999999999</v>
      </c>
      <c r="N91" s="38">
        <f t="shared" si="47"/>
        <v>223.0960160324999</v>
      </c>
      <c r="O91" s="38">
        <f t="shared" si="47"/>
        <v>295.18477203573906</v>
      </c>
      <c r="P91" s="39">
        <f t="shared" si="47"/>
        <v>378.21832917702136</v>
      </c>
    </row>
    <row r="93" spans="1:16" x14ac:dyDescent="0.3">
      <c r="A93" s="9" t="s">
        <v>17</v>
      </c>
      <c r="B93" s="4" t="s">
        <v>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4.95" customHeight="1" x14ac:dyDescent="0.3"/>
    <row r="95" spans="1:16" x14ac:dyDescent="0.3">
      <c r="A95" s="9" t="s">
        <v>17</v>
      </c>
      <c r="B95" s="6"/>
      <c r="C95" s="5"/>
      <c r="D95" s="5"/>
      <c r="E95" s="5"/>
      <c r="F95" s="5"/>
      <c r="G95" s="5"/>
      <c r="H95" s="5"/>
      <c r="I95" s="5"/>
      <c r="J95" s="5"/>
      <c r="K95" s="17" t="s">
        <v>46</v>
      </c>
      <c r="L95" s="17" t="s">
        <v>44</v>
      </c>
      <c r="M95" s="17" t="s">
        <v>45</v>
      </c>
      <c r="N95" s="17" t="s">
        <v>45</v>
      </c>
      <c r="O95" s="17" t="s">
        <v>43</v>
      </c>
      <c r="P95" s="17" t="s">
        <v>42</v>
      </c>
    </row>
    <row r="96" spans="1:16" x14ac:dyDescent="0.3">
      <c r="B96" s="11" t="s">
        <v>28</v>
      </c>
    </row>
    <row r="97" spans="2:16" x14ac:dyDescent="0.3">
      <c r="B97" s="44" t="s">
        <v>66</v>
      </c>
      <c r="C97" s="43"/>
      <c r="L97" s="19">
        <f>K100</f>
        <v>200</v>
      </c>
      <c r="M97" s="19">
        <f t="shared" ref="M97:P97" si="48">L100</f>
        <v>90.200000000000017</v>
      </c>
      <c r="N97" s="19">
        <f t="shared" si="48"/>
        <v>0</v>
      </c>
      <c r="O97" s="19">
        <f t="shared" si="48"/>
        <v>0</v>
      </c>
      <c r="P97" s="19">
        <f t="shared" si="48"/>
        <v>0</v>
      </c>
    </row>
    <row r="98" spans="2:16" x14ac:dyDescent="0.3">
      <c r="B98" s="44" t="s">
        <v>32</v>
      </c>
      <c r="L98">
        <f>L97*$P$14</f>
        <v>15</v>
      </c>
      <c r="M98">
        <f t="shared" ref="M98:P98" si="49">M97*$P$14</f>
        <v>6.7650000000000015</v>
      </c>
      <c r="N98">
        <f t="shared" si="49"/>
        <v>0</v>
      </c>
      <c r="O98">
        <f t="shared" si="49"/>
        <v>0</v>
      </c>
      <c r="P98">
        <f t="shared" si="49"/>
        <v>0</v>
      </c>
    </row>
    <row r="99" spans="2:16" x14ac:dyDescent="0.3">
      <c r="B99" s="46" t="s">
        <v>67</v>
      </c>
      <c r="C99" s="1"/>
      <c r="D99" s="1"/>
      <c r="E99" s="1"/>
      <c r="F99" s="1"/>
      <c r="G99" s="1"/>
      <c r="H99" s="1"/>
      <c r="I99" s="1"/>
      <c r="J99" s="1"/>
      <c r="K99" s="1"/>
      <c r="L99" s="47">
        <f>MIN(L91,L97)</f>
        <v>109.79999999999998</v>
      </c>
      <c r="M99" s="47">
        <f t="shared" ref="M99:P99" si="50">MIN(M91,M97)</f>
        <v>90.200000000000017</v>
      </c>
      <c r="N99" s="47">
        <f t="shared" si="50"/>
        <v>0</v>
      </c>
      <c r="O99" s="47">
        <f t="shared" si="50"/>
        <v>0</v>
      </c>
      <c r="P99" s="47">
        <f t="shared" si="50"/>
        <v>0</v>
      </c>
    </row>
    <row r="100" spans="2:16" x14ac:dyDescent="0.3">
      <c r="B100" s="45" t="s">
        <v>68</v>
      </c>
      <c r="K100" s="19">
        <f>O14</f>
        <v>200</v>
      </c>
      <c r="L100" s="18">
        <f>L97-L99</f>
        <v>90.200000000000017</v>
      </c>
      <c r="M100" s="18">
        <f t="shared" ref="M100:P100" si="51">M97-M99</f>
        <v>0</v>
      </c>
      <c r="N100" s="18">
        <f t="shared" si="51"/>
        <v>0</v>
      </c>
      <c r="O100" s="18">
        <f t="shared" si="51"/>
        <v>0</v>
      </c>
      <c r="P100" s="18">
        <f t="shared" si="51"/>
        <v>0</v>
      </c>
    </row>
    <row r="102" spans="2:16" x14ac:dyDescent="0.3">
      <c r="B102" s="11" t="s">
        <v>69</v>
      </c>
    </row>
    <row r="103" spans="2:16" x14ac:dyDescent="0.3">
      <c r="B103" s="44" t="s">
        <v>66</v>
      </c>
      <c r="C103" s="43"/>
      <c r="L103" s="19">
        <f>K106</f>
        <v>2500</v>
      </c>
      <c r="M103" s="19">
        <f t="shared" ref="M103:P103" si="52">L106</f>
        <v>2500</v>
      </c>
      <c r="N103" s="19">
        <f t="shared" si="52"/>
        <v>2428.1543499999998</v>
      </c>
      <c r="O103" s="19">
        <f t="shared" si="52"/>
        <v>2205.0583339674999</v>
      </c>
      <c r="P103" s="19">
        <f t="shared" si="52"/>
        <v>1909.8735619317608</v>
      </c>
    </row>
    <row r="104" spans="2:16" x14ac:dyDescent="0.3">
      <c r="B104" s="44" t="s">
        <v>32</v>
      </c>
      <c r="L104" s="23">
        <f>L103*$P$15</f>
        <v>237.5</v>
      </c>
      <c r="M104" s="23">
        <f t="shared" ref="M104:P104" si="53">M103*$P$15</f>
        <v>237.5</v>
      </c>
      <c r="N104" s="23">
        <f t="shared" si="53"/>
        <v>230.67466324999998</v>
      </c>
      <c r="O104" s="23">
        <f t="shared" si="53"/>
        <v>209.48054172691249</v>
      </c>
      <c r="P104" s="23">
        <f t="shared" si="53"/>
        <v>181.43798838351728</v>
      </c>
    </row>
    <row r="105" spans="2:16" x14ac:dyDescent="0.3">
      <c r="B105" s="46" t="s">
        <v>67</v>
      </c>
      <c r="C105" s="1"/>
      <c r="D105" s="1"/>
      <c r="E105" s="1"/>
      <c r="F105" s="1"/>
      <c r="G105" s="1"/>
      <c r="H105" s="1"/>
      <c r="I105" s="1"/>
      <c r="J105" s="1"/>
      <c r="K105" s="1"/>
      <c r="L105" s="47">
        <f>MIN(L103,L91-L99)</f>
        <v>0</v>
      </c>
      <c r="M105" s="47">
        <f t="shared" ref="M105:P105" si="54">MIN(M103,M91-M99)</f>
        <v>71.845649999999978</v>
      </c>
      <c r="N105" s="47">
        <f t="shared" si="54"/>
        <v>223.0960160324999</v>
      </c>
      <c r="O105" s="47">
        <f t="shared" si="54"/>
        <v>295.18477203573906</v>
      </c>
      <c r="P105" s="47">
        <f t="shared" si="54"/>
        <v>378.21832917702136</v>
      </c>
    </row>
    <row r="106" spans="2:16" x14ac:dyDescent="0.3">
      <c r="B106" s="45" t="s">
        <v>68</v>
      </c>
      <c r="K106" s="19">
        <f>O15</f>
        <v>2500</v>
      </c>
      <c r="L106" s="18">
        <f>L103-L105</f>
        <v>2500</v>
      </c>
      <c r="M106" s="18">
        <f t="shared" ref="M106:P106" si="55">M103-M105</f>
        <v>2428.1543499999998</v>
      </c>
      <c r="N106" s="18">
        <f t="shared" si="55"/>
        <v>2205.0583339674999</v>
      </c>
      <c r="O106" s="18">
        <f t="shared" si="55"/>
        <v>1909.8735619317608</v>
      </c>
      <c r="P106" s="18">
        <f t="shared" si="55"/>
        <v>1531.6552327547395</v>
      </c>
    </row>
    <row r="108" spans="2:16" x14ac:dyDescent="0.3">
      <c r="B108" s="11" t="s">
        <v>30</v>
      </c>
    </row>
    <row r="109" spans="2:16" x14ac:dyDescent="0.3">
      <c r="B109" s="44" t="s">
        <v>66</v>
      </c>
      <c r="C109" s="43"/>
      <c r="L109" s="19">
        <f>K112</f>
        <v>1500</v>
      </c>
      <c r="M109" s="19">
        <f t="shared" ref="M109:P109" si="56">L112</f>
        <v>1500</v>
      </c>
      <c r="N109" s="19">
        <f t="shared" si="56"/>
        <v>1500</v>
      </c>
      <c r="O109" s="19">
        <f t="shared" si="56"/>
        <v>1500</v>
      </c>
      <c r="P109" s="19">
        <f t="shared" si="56"/>
        <v>1500</v>
      </c>
    </row>
    <row r="110" spans="2:16" x14ac:dyDescent="0.3">
      <c r="B110" s="44" t="s">
        <v>32</v>
      </c>
      <c r="L110" s="23">
        <f>L109*$P$16</f>
        <v>187.5</v>
      </c>
      <c r="M110" s="23">
        <f t="shared" ref="M110:P110" si="57">M109*$P$16</f>
        <v>187.5</v>
      </c>
      <c r="N110" s="23">
        <f t="shared" si="57"/>
        <v>187.5</v>
      </c>
      <c r="O110" s="23">
        <f t="shared" si="57"/>
        <v>187.5</v>
      </c>
      <c r="P110" s="23">
        <f t="shared" si="57"/>
        <v>187.5</v>
      </c>
    </row>
    <row r="111" spans="2:16" x14ac:dyDescent="0.3">
      <c r="B111" s="46" t="s">
        <v>67</v>
      </c>
      <c r="C111" s="1"/>
      <c r="D111" s="1"/>
      <c r="E111" s="1"/>
      <c r="F111" s="1"/>
      <c r="G111" s="1"/>
      <c r="H111" s="1"/>
      <c r="I111" s="1"/>
      <c r="J111" s="1"/>
      <c r="K111" s="1"/>
      <c r="L111" s="47">
        <f>MIN(L109,L91-L99-L105)</f>
        <v>0</v>
      </c>
      <c r="M111" s="47">
        <f t="shared" ref="M111:P111" si="58">MIN(M109,M91-M99-M105)</f>
        <v>0</v>
      </c>
      <c r="N111" s="47">
        <f t="shared" si="58"/>
        <v>0</v>
      </c>
      <c r="O111" s="47">
        <f t="shared" si="58"/>
        <v>0</v>
      </c>
      <c r="P111" s="47">
        <f t="shared" si="58"/>
        <v>0</v>
      </c>
    </row>
    <row r="112" spans="2:16" x14ac:dyDescent="0.3">
      <c r="B112" s="45" t="s">
        <v>68</v>
      </c>
      <c r="K112" s="19">
        <f>O16</f>
        <v>1500</v>
      </c>
      <c r="L112" s="18">
        <f>L109-L111</f>
        <v>1500</v>
      </c>
      <c r="M112" s="18">
        <f t="shared" ref="M112:P112" si="59">M109-M111</f>
        <v>1500</v>
      </c>
      <c r="N112" s="18">
        <f t="shared" si="59"/>
        <v>1500</v>
      </c>
      <c r="O112" s="18">
        <f t="shared" si="59"/>
        <v>1500</v>
      </c>
      <c r="P112" s="18">
        <f t="shared" si="59"/>
        <v>1500</v>
      </c>
    </row>
    <row r="114" spans="1:16" x14ac:dyDescent="0.3">
      <c r="B114" s="11" t="s">
        <v>70</v>
      </c>
    </row>
    <row r="115" spans="1:16" x14ac:dyDescent="0.3">
      <c r="B115" s="44" t="s">
        <v>66</v>
      </c>
      <c r="L115" s="18">
        <f>L97+L103+L109</f>
        <v>4200</v>
      </c>
      <c r="M115" s="18">
        <f t="shared" ref="M115:P115" si="60">M97+M103+M109</f>
        <v>4090.2</v>
      </c>
      <c r="N115" s="18">
        <f t="shared" si="60"/>
        <v>3928.1543499999998</v>
      </c>
      <c r="O115" s="18">
        <f t="shared" si="60"/>
        <v>3705.0583339674999</v>
      </c>
      <c r="P115" s="18">
        <f t="shared" si="60"/>
        <v>3409.8735619317608</v>
      </c>
    </row>
    <row r="116" spans="1:16" x14ac:dyDescent="0.3">
      <c r="B116" s="44" t="s">
        <v>32</v>
      </c>
      <c r="L116" s="23">
        <f>L98+L104+L110</f>
        <v>440</v>
      </c>
      <c r="M116" s="23">
        <f t="shared" ref="M116:P116" si="61">M98+M104+M110</f>
        <v>431.76499999999999</v>
      </c>
      <c r="N116" s="23">
        <f t="shared" si="61"/>
        <v>418.17466324999998</v>
      </c>
      <c r="O116" s="23">
        <f t="shared" si="61"/>
        <v>396.98054172691252</v>
      </c>
      <c r="P116" s="23">
        <f t="shared" si="61"/>
        <v>368.93798838351728</v>
      </c>
    </row>
    <row r="117" spans="1:16" x14ac:dyDescent="0.3">
      <c r="B117" s="46" t="s">
        <v>67</v>
      </c>
      <c r="C117" s="1"/>
      <c r="D117" s="1"/>
      <c r="E117" s="1"/>
      <c r="F117" s="1"/>
      <c r="G117" s="1"/>
      <c r="H117" s="1"/>
      <c r="I117" s="1"/>
      <c r="J117" s="1"/>
      <c r="K117" s="1"/>
      <c r="L117" s="47">
        <f>L99+L105+L111</f>
        <v>109.79999999999998</v>
      </c>
      <c r="M117" s="47">
        <f t="shared" ref="M117:P117" si="62">M99+M105+M111</f>
        <v>162.04564999999999</v>
      </c>
      <c r="N117" s="47">
        <f t="shared" si="62"/>
        <v>223.0960160324999</v>
      </c>
      <c r="O117" s="47">
        <f t="shared" si="62"/>
        <v>295.18477203573906</v>
      </c>
      <c r="P117" s="47">
        <f t="shared" si="62"/>
        <v>378.21832917702136</v>
      </c>
    </row>
    <row r="118" spans="1:16" x14ac:dyDescent="0.3">
      <c r="B118" s="45" t="s">
        <v>68</v>
      </c>
      <c r="K118" s="25">
        <f>K100+K106+K112</f>
        <v>4200</v>
      </c>
      <c r="L118" s="48">
        <f>L100+L106+L112</f>
        <v>4090.2</v>
      </c>
      <c r="M118" s="48">
        <f t="shared" ref="M118:P118" si="63">M100+M106+M112</f>
        <v>3928.1543499999998</v>
      </c>
      <c r="N118" s="48">
        <f t="shared" si="63"/>
        <v>3705.0583339674999</v>
      </c>
      <c r="O118" s="48">
        <f t="shared" si="63"/>
        <v>3409.8735619317608</v>
      </c>
      <c r="P118" s="48">
        <f t="shared" si="63"/>
        <v>3031.6552327547397</v>
      </c>
    </row>
    <row r="120" spans="1:16" x14ac:dyDescent="0.3">
      <c r="A120" s="9" t="s">
        <v>17</v>
      </c>
      <c r="B120" s="4" t="s">
        <v>71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ht="4.95" customHeight="1" x14ac:dyDescent="0.3"/>
    <row r="122" spans="1:16" x14ac:dyDescent="0.3">
      <c r="B122" t="s">
        <v>72</v>
      </c>
      <c r="P122" s="19">
        <f>P61</f>
        <v>1127.357</v>
      </c>
    </row>
    <row r="123" spans="1:16" x14ac:dyDescent="0.3">
      <c r="B123" s="1" t="s">
        <v>25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50">
        <f>J23</f>
        <v>10</v>
      </c>
    </row>
    <row r="124" spans="1:16" x14ac:dyDescent="0.3">
      <c r="B124" t="s">
        <v>20</v>
      </c>
      <c r="P124" s="18">
        <f>P122*P123</f>
        <v>11273.57</v>
      </c>
    </row>
    <row r="125" spans="1:16" x14ac:dyDescent="0.3">
      <c r="B125" t="s">
        <v>73</v>
      </c>
      <c r="P125" s="23">
        <f>P118</f>
        <v>3031.6552327547397</v>
      </c>
    </row>
    <row r="126" spans="1:16" x14ac:dyDescent="0.3">
      <c r="B126" t="s">
        <v>74</v>
      </c>
      <c r="P126" s="18">
        <f>P124-P125</f>
        <v>8241.91476724526</v>
      </c>
    </row>
    <row r="128" spans="1:16" x14ac:dyDescent="0.3">
      <c r="B128" t="s">
        <v>75</v>
      </c>
      <c r="P128">
        <f>E35</f>
        <v>2900</v>
      </c>
    </row>
    <row r="130" spans="2:16" x14ac:dyDescent="0.3">
      <c r="B130" s="51" t="s">
        <v>76</v>
      </c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3">
        <f>P126/P128</f>
        <v>2.8420395749121585</v>
      </c>
    </row>
    <row r="131" spans="2:16" x14ac:dyDescent="0.3">
      <c r="B131" s="54" t="s">
        <v>71</v>
      </c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6">
        <f>P130^(1/5)-1</f>
        <v>0.23232717123052216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Tawde</dc:creator>
  <cp:lastModifiedBy>Shreyas Tawde</cp:lastModifiedBy>
  <dcterms:created xsi:type="dcterms:W3CDTF">2024-07-15T21:53:50Z</dcterms:created>
  <dcterms:modified xsi:type="dcterms:W3CDTF">2024-07-16T23:32:46Z</dcterms:modified>
</cp:coreProperties>
</file>